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checkCompatibility="1"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2_23/Final/V1.1 22-23 SCOT &amp; LC14 update_Feb 22 (EDNs)/EDN SCOT/"/>
    </mc:Choice>
  </mc:AlternateContent>
  <xr:revisionPtr revIDLastSave="1013" documentId="6_{7D88BFE6-7538-4011-8334-733E3C066A67}" xr6:coauthVersionLast="45" xr6:coauthVersionMax="47" xr10:uidLastSave="{8059FA3F-D4C3-4B8A-98AB-96B6BDA3D2F1}"/>
  <bookViews>
    <workbookView xWindow="-110" yWindow="-110" windowWidth="19420" windowHeight="10420" tabRatio="862" xr2:uid="{00000000-000D-0000-FFFF-FFFF00000000}"/>
  </bookViews>
  <sheets>
    <sheet name="Overview" sheetId="1" r:id="rId1"/>
    <sheet name="Annex 1 LV, HV &amp; UMS charges_A" sheetId="2" r:id="rId2"/>
    <sheet name="Annex 1 LV, HV &amp; UMS charges_B" sheetId="25" r:id="rId3"/>
    <sheet name="Annex 1 LV, HV &amp; UMS charges_C" sheetId="26" r:id="rId4"/>
    <sheet name="Annex 1 LV, HV &amp; UMS charges_D" sheetId="27" r:id="rId5"/>
    <sheet name="Annex 1 LV, HV &amp; UMS charges_E" sheetId="28" r:id="rId6"/>
    <sheet name="Annex 1 LV, HV &amp; UMS charges_F" sheetId="29" r:id="rId7"/>
    <sheet name="Annex 1 LV, HV &amp; UMS charges_G" sheetId="30" r:id="rId8"/>
    <sheet name="Annex 1 LV, HV &amp; UMS charges_J" sheetId="31" r:id="rId9"/>
    <sheet name="Annex 1 LV, HV &amp; UMS charges_K" sheetId="32" r:id="rId10"/>
    <sheet name="Annex 1 LV, HV &amp; UMS charges_L" sheetId="33" r:id="rId11"/>
    <sheet name="Annex 1 LV, HV &amp; UMS charges_M" sheetId="34" r:id="rId12"/>
    <sheet name="Annex 2 EHV charges" sheetId="12" r:id="rId13"/>
    <sheet name="Annex 2a Import" sheetId="13" state="hidden" r:id="rId14"/>
    <sheet name="Annex 2b Export" sheetId="14" state="hidden" r:id="rId15"/>
    <sheet name="Annex 3 Preserved charges" sheetId="4" r:id="rId16"/>
    <sheet name="Annex 4 LDNO charges_A" sheetId="5" r:id="rId17"/>
    <sheet name="Annex 4 LDNO charges_B" sheetId="35" r:id="rId18"/>
    <sheet name="Annex 4 LDNO charges_C" sheetId="36" r:id="rId19"/>
    <sheet name="Annex 4 LDNO charges_D" sheetId="37" r:id="rId20"/>
    <sheet name="Annex 4 LDNO charges_E" sheetId="38" r:id="rId21"/>
    <sheet name="Annex 4 LDNO charges_F" sheetId="39" r:id="rId22"/>
    <sheet name="Annex 4 LDNO charges_G" sheetId="40" r:id="rId23"/>
    <sheet name="Annex 4 LDNO charges_J" sheetId="41" r:id="rId24"/>
    <sheet name="Annex 4 LDNO charges_K" sheetId="42" r:id="rId25"/>
    <sheet name="Annex 4 LDNO charges_L" sheetId="43" r:id="rId26"/>
    <sheet name="Annex 4 LDNO charges_M" sheetId="44" r:id="rId27"/>
    <sheet name="Annex 5 LLFs_A" sheetId="6" r:id="rId28"/>
    <sheet name="Annex 5 LLFs_B" sheetId="45" r:id="rId29"/>
    <sheet name="Annex 5 LLFs_C" sheetId="46" r:id="rId30"/>
    <sheet name="Annex 5 LLFs_D" sheetId="47" r:id="rId31"/>
    <sheet name="Annex 5 LLFs_E" sheetId="48" r:id="rId32"/>
    <sheet name="Annex 5 LLFs_F" sheetId="49" r:id="rId33"/>
    <sheet name="Annex 5 LLFs_F (2)" sheetId="75" r:id="rId34"/>
    <sheet name="Annex 5 LLFs_G" sheetId="50" r:id="rId35"/>
    <sheet name="Annex 5 LLFs_J" sheetId="51" r:id="rId36"/>
    <sheet name="Annex 5 LLFs_K" sheetId="52" r:id="rId37"/>
    <sheet name="Annex 5 LLFs_L" sheetId="53" r:id="rId38"/>
    <sheet name="Annex 5 LLFs_M" sheetId="54" r:id="rId39"/>
    <sheet name="Annex 6 New or Amended EHV" sheetId="8" r:id="rId40"/>
    <sheet name="Annex 7 Pass-Through Costs_A" sheetId="24" r:id="rId41"/>
    <sheet name="Annex 7 Pass-Through Costs_B" sheetId="55" r:id="rId42"/>
    <sheet name="Annex 7 Pass-Through Costs_C" sheetId="56" r:id="rId43"/>
    <sheet name="Annex 7 Pass-Through Costs_D" sheetId="57" r:id="rId44"/>
    <sheet name="Annex 7 Pass-Through Costs_E" sheetId="58" r:id="rId45"/>
    <sheet name="Annex 7 Pass-Through Costs_F" sheetId="59" r:id="rId46"/>
    <sheet name="Annex 7 Pass-Through Costs_G" sheetId="60" r:id="rId47"/>
    <sheet name="Annex 7 Pass-Through Costs_J" sheetId="61" r:id="rId48"/>
    <sheet name="Annex 7 Pass-Through Costs_K" sheetId="62" r:id="rId49"/>
    <sheet name="Annex 7 Pass-Through Costs_L" sheetId="63" r:id="rId50"/>
    <sheet name="Annex 7 Pass-Through Costs_M" sheetId="64" r:id="rId51"/>
    <sheet name="Nodal prices_A" sheetId="7" r:id="rId52"/>
    <sheet name="Nodal prices_B" sheetId="65" r:id="rId53"/>
    <sheet name="Nodal prices_C" sheetId="66" r:id="rId54"/>
    <sheet name="Nodal prices_D" sheetId="67" r:id="rId55"/>
    <sheet name="Nodal prices_E" sheetId="68" r:id="rId56"/>
    <sheet name="Nodal prices_F" sheetId="69" r:id="rId57"/>
    <sheet name="Nodal prices_G" sheetId="70" r:id="rId58"/>
    <sheet name="Nodal prices_J" sheetId="71" r:id="rId59"/>
    <sheet name="Nodal prices_K" sheetId="72" r:id="rId60"/>
    <sheet name="Nodal prices_L" sheetId="73" r:id="rId61"/>
    <sheet name="Nodal prices_M" sheetId="74" r:id="rId62"/>
    <sheet name="SSC unit rate lookup" sheetId="20" r:id="rId63"/>
    <sheet name="Residual Charging Bands" sheetId="76" r:id="rId64"/>
    <sheet name="Charge Calculator" sheetId="15" r:id="rId65"/>
  </sheets>
  <definedNames>
    <definedName name="_xlnm._FilterDatabase" localSheetId="12" hidden="1">'Annex 2 EHV charges'!$A$10:$M$14</definedName>
    <definedName name="_xlnm._FilterDatabase" localSheetId="30" hidden="1">'Annex 5 LLFs_D'!$A$1:$E$9</definedName>
    <definedName name="_xlnm._FilterDatabase" localSheetId="62" hidden="1">'SSC unit rate lookup'!$A$28:$D$764</definedName>
    <definedName name="OLE_LINK1" localSheetId="15">'Annex 3 Preserved charges'!#REF!</definedName>
    <definedName name="_xlnm.Print_Area" localSheetId="1">'Annex 1 LV, HV &amp; UMS charges_A'!$A$2:$K$29</definedName>
    <definedName name="_xlnm.Print_Area" localSheetId="2">'Annex 1 LV, HV &amp; UMS charges_B'!$A$2:$K$29</definedName>
    <definedName name="_xlnm.Print_Area" localSheetId="3">'Annex 1 LV, HV &amp; UMS charges_C'!$A$2:$K$29</definedName>
    <definedName name="_xlnm.Print_Area" localSheetId="4">'Annex 1 LV, HV &amp; UMS charges_D'!$A$2:$K$29</definedName>
    <definedName name="_xlnm.Print_Area" localSheetId="5">'Annex 1 LV, HV &amp; UMS charges_E'!$A$2:$K$29</definedName>
    <definedName name="_xlnm.Print_Area" localSheetId="6">'Annex 1 LV, HV &amp; UMS charges_F'!$A$2:$K$29</definedName>
    <definedName name="_xlnm.Print_Area" localSheetId="7">'Annex 1 LV, HV &amp; UMS charges_G'!$A$2:$K$29</definedName>
    <definedName name="_xlnm.Print_Area" localSheetId="8">'Annex 1 LV, HV &amp; UMS charges_J'!$A$2:$K$29</definedName>
    <definedName name="_xlnm.Print_Area" localSheetId="9">'Annex 1 LV, HV &amp; UMS charges_K'!$A$2:$K$29</definedName>
    <definedName name="_xlnm.Print_Area" localSheetId="10">'Annex 1 LV, HV &amp; UMS charges_L'!$A$2:$K$29</definedName>
    <definedName name="_xlnm.Print_Area" localSheetId="11">'Annex 1 LV, HV &amp; UMS charges_M'!$A$2:$K$29</definedName>
    <definedName name="_xlnm.Print_Area" localSheetId="12">'Annex 2 EHV charges'!$A$2:$O$14</definedName>
    <definedName name="_xlnm.Print_Area" localSheetId="13">'Annex 2a Import'!$A$2:$H$150</definedName>
    <definedName name="_xlnm.Print_Area" localSheetId="14">'Annex 2b Export'!$A$2:$H$140</definedName>
    <definedName name="_xlnm.Print_Area" localSheetId="15">'Annex 3 Preserved charges'!$A$2:$J$21</definedName>
    <definedName name="_xlnm.Print_Area" localSheetId="16">'Annex 4 LDNO charges_A'!$A$2:$J$9</definedName>
    <definedName name="_xlnm.Print_Area" localSheetId="17">'Annex 4 LDNO charges_B'!$A$2:$J$9</definedName>
    <definedName name="_xlnm.Print_Area" localSheetId="18">'Annex 4 LDNO charges_C'!$A$2:$J$9</definedName>
    <definedName name="_xlnm.Print_Area" localSheetId="19">'Annex 4 LDNO charges_D'!$A$2:$J$9</definedName>
    <definedName name="_xlnm.Print_Area" localSheetId="20">'Annex 4 LDNO charges_E'!$A$2:$J$9</definedName>
    <definedName name="_xlnm.Print_Area" localSheetId="21">'Annex 4 LDNO charges_F'!$A$2:$J$9</definedName>
    <definedName name="_xlnm.Print_Area" localSheetId="22">'Annex 4 LDNO charges_G'!$A$2:$J$9</definedName>
    <definedName name="_xlnm.Print_Area" localSheetId="23">'Annex 4 LDNO charges_J'!$A$2:$J$9</definedName>
    <definedName name="_xlnm.Print_Area" localSheetId="24">'Annex 4 LDNO charges_K'!$A$2:$J$9</definedName>
    <definedName name="_xlnm.Print_Area" localSheetId="25">'Annex 4 LDNO charges_L'!$A$2:$J$9</definedName>
    <definedName name="_xlnm.Print_Area" localSheetId="26">'Annex 4 LDNO charges_M'!$A$2:$J$9</definedName>
    <definedName name="_xlnm.Print_Area" localSheetId="27">'Annex 5 LLFs_A'!$A$2:$F$39</definedName>
    <definedName name="_xlnm.Print_Area" localSheetId="28">'Annex 5 LLFs_B'!$A$2:$F$41</definedName>
    <definedName name="_xlnm.Print_Area" localSheetId="29">'Annex 5 LLFs_C'!$A$2:$F$39</definedName>
    <definedName name="_xlnm.Print_Area" localSheetId="30">'Annex 5 LLFs_D'!$A$2:$F$41</definedName>
    <definedName name="_xlnm.Print_Area" localSheetId="31">'Annex 5 LLFs_E'!$A$2:$F$39</definedName>
    <definedName name="_xlnm.Print_Area" localSheetId="32">'Annex 5 LLFs_F'!$A$2:$F$40</definedName>
    <definedName name="_xlnm.Print_Area" localSheetId="33">'Annex 5 LLFs_F (2)'!$A$2:$F$37</definedName>
    <definedName name="_xlnm.Print_Area" localSheetId="34">'Annex 5 LLFs_G'!$A$2:$F$40</definedName>
    <definedName name="_xlnm.Print_Area" localSheetId="35">'Annex 5 LLFs_J'!$A$2:$F$39</definedName>
    <definedName name="_xlnm.Print_Area" localSheetId="36">'Annex 5 LLFs_K'!$A$2:$F$41</definedName>
    <definedName name="_xlnm.Print_Area" localSheetId="37">'Annex 5 LLFs_L'!$A$2:$F$41</definedName>
    <definedName name="_xlnm.Print_Area" localSheetId="38">'Annex 5 LLFs_M'!$A$2:$F$39</definedName>
    <definedName name="_xlnm.Print_Area" localSheetId="39">'Annex 6 New or Amended EHV'!$A$4:$P$10</definedName>
    <definedName name="_xlnm.Print_Area" localSheetId="40">'Annex 7 Pass-Through Costs_A'!$A$2:$F$45</definedName>
    <definedName name="_xlnm.Print_Area" localSheetId="41">'Annex 7 Pass-Through Costs_B'!$A$2:$F$45</definedName>
    <definedName name="_xlnm.Print_Area" localSheetId="42">'Annex 7 Pass-Through Costs_C'!$A$2:$F$45</definedName>
    <definedName name="_xlnm.Print_Area" localSheetId="43">'Annex 7 Pass-Through Costs_D'!$A$2:$F$45</definedName>
    <definedName name="_xlnm.Print_Area" localSheetId="44">'Annex 7 Pass-Through Costs_E'!$A$2:$F$45</definedName>
    <definedName name="_xlnm.Print_Area" localSheetId="45">'Annex 7 Pass-Through Costs_F'!$A$2:$F$45</definedName>
    <definedName name="_xlnm.Print_Area" localSheetId="46">'Annex 7 Pass-Through Costs_G'!$A$2:$F$45</definedName>
    <definedName name="_xlnm.Print_Area" localSheetId="47">'Annex 7 Pass-Through Costs_J'!$A$2:$F$45</definedName>
    <definedName name="_xlnm.Print_Area" localSheetId="48">'Annex 7 Pass-Through Costs_K'!$A$2:$F$45</definedName>
    <definedName name="_xlnm.Print_Area" localSheetId="49">'Annex 7 Pass-Through Costs_L'!$A$2:$F$45</definedName>
    <definedName name="_xlnm.Print_Area" localSheetId="50">'Annex 7 Pass-Through Costs_M'!$A$2:$F$45</definedName>
    <definedName name="_xlnm.Print_Area" localSheetId="51">'Nodal prices_A'!$A$2:$D$26</definedName>
    <definedName name="_xlnm.Print_Area" localSheetId="52">'Nodal prices_B'!$A$2:$D$26</definedName>
    <definedName name="_xlnm.Print_Area" localSheetId="53">'Nodal prices_C'!$A$2:$D$26</definedName>
    <definedName name="_xlnm.Print_Area" localSheetId="54">'Nodal prices_D'!$A$2:$D$26</definedName>
    <definedName name="_xlnm.Print_Area" localSheetId="55">'Nodal prices_E'!$A$2:$D$26</definedName>
    <definedName name="_xlnm.Print_Area" localSheetId="56">'Nodal prices_F'!$A$2:$D$26</definedName>
    <definedName name="_xlnm.Print_Area" localSheetId="57">'Nodal prices_G'!$A$2:$D$26</definedName>
    <definedName name="_xlnm.Print_Area" localSheetId="58">'Nodal prices_J'!$A$2:$D$26</definedName>
    <definedName name="_xlnm.Print_Area" localSheetId="59">'Nodal prices_K'!$A$2:$D$26</definedName>
    <definedName name="_xlnm.Print_Area" localSheetId="60">'Nodal prices_L'!$A$2:$D$26</definedName>
    <definedName name="_xlnm.Print_Area" localSheetId="61">'Nodal prices_M'!$A$2:$D$26</definedName>
    <definedName name="_xlnm.Print_Titles" localSheetId="1">'Annex 1 LV, HV &amp; UMS charges_A'!$2:$13</definedName>
    <definedName name="_xlnm.Print_Titles" localSheetId="2">'Annex 1 LV, HV &amp; UMS charges_B'!$2:$13</definedName>
    <definedName name="_xlnm.Print_Titles" localSheetId="3">'Annex 1 LV, HV &amp; UMS charges_C'!$2:$13</definedName>
    <definedName name="_xlnm.Print_Titles" localSheetId="4">'Annex 1 LV, HV &amp; UMS charges_D'!$2:$13</definedName>
    <definedName name="_xlnm.Print_Titles" localSheetId="5">'Annex 1 LV, HV &amp; UMS charges_E'!$2:$13</definedName>
    <definedName name="_xlnm.Print_Titles" localSheetId="6">'Annex 1 LV, HV &amp; UMS charges_F'!$2:$13</definedName>
    <definedName name="_xlnm.Print_Titles" localSheetId="7">'Annex 1 LV, HV &amp; UMS charges_G'!$2:$13</definedName>
    <definedName name="_xlnm.Print_Titles" localSheetId="8">'Annex 1 LV, HV &amp; UMS charges_J'!$2:$13</definedName>
    <definedName name="_xlnm.Print_Titles" localSheetId="9">'Annex 1 LV, HV &amp; UMS charges_K'!$2:$13</definedName>
    <definedName name="_xlnm.Print_Titles" localSheetId="10">'Annex 1 LV, HV &amp; UMS charges_L'!$2:$13</definedName>
    <definedName name="_xlnm.Print_Titles" localSheetId="11">'Annex 1 LV, HV &amp; UMS charges_M'!$2:$13</definedName>
    <definedName name="_xlnm.Print_Titles" localSheetId="12">'Annex 2 EHV charges'!$10:$10</definedName>
    <definedName name="_xlnm.Print_Titles" localSheetId="13">'Annex 2a Import'!$2:$4</definedName>
    <definedName name="_xlnm.Print_Titles" localSheetId="14">'Annex 2b Export'!$2:$4</definedName>
    <definedName name="_xlnm.Print_Titles" localSheetId="16">'Annex 4 LDNO charges_A'!#REF!</definedName>
    <definedName name="_xlnm.Print_Titles" localSheetId="17">'Annex 4 LDNO charges_B'!#REF!</definedName>
    <definedName name="_xlnm.Print_Titles" localSheetId="18">'Annex 4 LDNO charges_C'!#REF!</definedName>
    <definedName name="_xlnm.Print_Titles" localSheetId="19">'Annex 4 LDNO charges_D'!#REF!</definedName>
    <definedName name="_xlnm.Print_Titles" localSheetId="20">'Annex 4 LDNO charges_E'!#REF!</definedName>
    <definedName name="_xlnm.Print_Titles" localSheetId="21">'Annex 4 LDNO charges_F'!#REF!</definedName>
    <definedName name="_xlnm.Print_Titles" localSheetId="22">'Annex 4 LDNO charges_G'!#REF!</definedName>
    <definedName name="_xlnm.Print_Titles" localSheetId="23">'Annex 4 LDNO charges_J'!#REF!</definedName>
    <definedName name="_xlnm.Print_Titles" localSheetId="24">'Annex 4 LDNO charges_K'!#REF!</definedName>
    <definedName name="_xlnm.Print_Titles" localSheetId="25">'Annex 4 LDNO charges_L'!#REF!</definedName>
    <definedName name="_xlnm.Print_Titles" localSheetId="26">'Annex 4 LDNO charges_M'!#REF!</definedName>
    <definedName name="_xlnm.Print_Titles" localSheetId="39">'Annex 6 New or Amended EHV'!$4:$5</definedName>
    <definedName name="_xlnm.Print_Titles" localSheetId="40">'Annex 7 Pass-Through Costs_A'!$4:$4</definedName>
    <definedName name="_xlnm.Print_Titles" localSheetId="41">'Annex 7 Pass-Through Costs_B'!$4:$4</definedName>
    <definedName name="_xlnm.Print_Titles" localSheetId="42">'Annex 7 Pass-Through Costs_C'!$4:$4</definedName>
    <definedName name="_xlnm.Print_Titles" localSheetId="43">'Annex 7 Pass-Through Costs_D'!$4:$4</definedName>
    <definedName name="_xlnm.Print_Titles" localSheetId="44">'Annex 7 Pass-Through Costs_E'!$4:$4</definedName>
    <definedName name="_xlnm.Print_Titles" localSheetId="45">'Annex 7 Pass-Through Costs_F'!$4:$4</definedName>
    <definedName name="_xlnm.Print_Titles" localSheetId="46">'Annex 7 Pass-Through Costs_G'!$4:$4</definedName>
    <definedName name="_xlnm.Print_Titles" localSheetId="47">'Annex 7 Pass-Through Costs_J'!$4:$4</definedName>
    <definedName name="_xlnm.Print_Titles" localSheetId="48">'Annex 7 Pass-Through Costs_K'!$4:$4</definedName>
    <definedName name="_xlnm.Print_Titles" localSheetId="49">'Annex 7 Pass-Through Costs_L'!$4:$4</definedName>
    <definedName name="_xlnm.Print_Titles" localSheetId="50">'Annex 7 Pass-Through Costs_M'!$4:$4</definedName>
    <definedName name="_xlnm.Print_Titles" localSheetId="51">'Nodal prices_A'!$2:$3</definedName>
    <definedName name="_xlnm.Print_Titles" localSheetId="52">'Nodal prices_B'!$2:$3</definedName>
    <definedName name="_xlnm.Print_Titles" localSheetId="53">'Nodal prices_C'!$2:$3</definedName>
    <definedName name="_xlnm.Print_Titles" localSheetId="54">'Nodal prices_D'!$2:$3</definedName>
    <definedName name="_xlnm.Print_Titles" localSheetId="55">'Nodal prices_E'!$2:$3</definedName>
    <definedName name="_xlnm.Print_Titles" localSheetId="56">'Nodal prices_F'!$2:$3</definedName>
    <definedName name="_xlnm.Print_Titles" localSheetId="57">'Nodal prices_G'!$2:$3</definedName>
    <definedName name="_xlnm.Print_Titles" localSheetId="58">'Nodal prices_J'!$2:$3</definedName>
    <definedName name="_xlnm.Print_Titles" localSheetId="59">'Nodal prices_K'!$2:$3</definedName>
    <definedName name="_xlnm.Print_Titles" localSheetId="60">'Nodal prices_L'!$2:$3</definedName>
    <definedName name="_xlnm.Print_Titles" localSheetId="61">'Nodal prices_M'!$2:$3</definedName>
    <definedName name="_xlnm.Print_Titles" localSheetId="62">'SSC unit rate lookup'!$28:$28</definedName>
    <definedName name="Z_5032A364_B81A_48DA_88DA_AB3B86B47EE9_.wvu.PrintArea" localSheetId="1" hidden="1">'Annex 1 LV, HV &amp; UMS charges_A'!$A$2:$K$29</definedName>
    <definedName name="Z_5032A364_B81A_48DA_88DA_AB3B86B47EE9_.wvu.PrintArea" localSheetId="2" hidden="1">'Annex 1 LV, HV &amp; UMS charges_B'!$A$2:$K$29</definedName>
    <definedName name="Z_5032A364_B81A_48DA_88DA_AB3B86B47EE9_.wvu.PrintArea" localSheetId="3" hidden="1">'Annex 1 LV, HV &amp; UMS charges_C'!$A$2:$K$29</definedName>
    <definedName name="Z_5032A364_B81A_48DA_88DA_AB3B86B47EE9_.wvu.PrintArea" localSheetId="4" hidden="1">'Annex 1 LV, HV &amp; UMS charges_D'!$A$2:$K$29</definedName>
    <definedName name="Z_5032A364_B81A_48DA_88DA_AB3B86B47EE9_.wvu.PrintArea" localSheetId="5" hidden="1">'Annex 1 LV, HV &amp; UMS charges_E'!$A$2:$K$29</definedName>
    <definedName name="Z_5032A364_B81A_48DA_88DA_AB3B86B47EE9_.wvu.PrintArea" localSheetId="6" hidden="1">'Annex 1 LV, HV &amp; UMS charges_F'!$A$2:$K$29</definedName>
    <definedName name="Z_5032A364_B81A_48DA_88DA_AB3B86B47EE9_.wvu.PrintArea" localSheetId="7" hidden="1">'Annex 1 LV, HV &amp; UMS charges_G'!$A$2:$K$29</definedName>
    <definedName name="Z_5032A364_B81A_48DA_88DA_AB3B86B47EE9_.wvu.PrintArea" localSheetId="8" hidden="1">'Annex 1 LV, HV &amp; UMS charges_J'!$A$2:$K$29</definedName>
    <definedName name="Z_5032A364_B81A_48DA_88DA_AB3B86B47EE9_.wvu.PrintArea" localSheetId="9" hidden="1">'Annex 1 LV, HV &amp; UMS charges_K'!$A$2:$K$29</definedName>
    <definedName name="Z_5032A364_B81A_48DA_88DA_AB3B86B47EE9_.wvu.PrintArea" localSheetId="10" hidden="1">'Annex 1 LV, HV &amp; UMS charges_L'!$A$2:$K$29</definedName>
    <definedName name="Z_5032A364_B81A_48DA_88DA_AB3B86B47EE9_.wvu.PrintArea" localSheetId="11" hidden="1">'Annex 1 LV, HV &amp; UMS charges_M'!$A$2:$K$29</definedName>
    <definedName name="Z_5032A364_B81A_48DA_88DA_AB3B86B47EE9_.wvu.PrintArea" localSheetId="12" hidden="1">'Annex 2 EHV charges'!$A$2:$I$14</definedName>
    <definedName name="Z_5032A364_B81A_48DA_88DA_AB3B86B47EE9_.wvu.PrintArea" localSheetId="15" hidden="1">'Annex 3 Preserved charges'!$A$2:$J$21</definedName>
    <definedName name="Z_5032A364_B81A_48DA_88DA_AB3B86B47EE9_.wvu.PrintArea" localSheetId="16" hidden="1">'Annex 4 LDNO charges_A'!$A$2:$I$9</definedName>
    <definedName name="Z_5032A364_B81A_48DA_88DA_AB3B86B47EE9_.wvu.PrintArea" localSheetId="17" hidden="1">'Annex 4 LDNO charges_B'!$A$2:$I$9</definedName>
    <definedName name="Z_5032A364_B81A_48DA_88DA_AB3B86B47EE9_.wvu.PrintArea" localSheetId="18" hidden="1">'Annex 4 LDNO charges_C'!$A$2:$I$9</definedName>
    <definedName name="Z_5032A364_B81A_48DA_88DA_AB3B86B47EE9_.wvu.PrintArea" localSheetId="19" hidden="1">'Annex 4 LDNO charges_D'!$A$2:$I$9</definedName>
    <definedName name="Z_5032A364_B81A_48DA_88DA_AB3B86B47EE9_.wvu.PrintArea" localSheetId="20" hidden="1">'Annex 4 LDNO charges_E'!$A$2:$I$9</definedName>
    <definedName name="Z_5032A364_B81A_48DA_88DA_AB3B86B47EE9_.wvu.PrintArea" localSheetId="21" hidden="1">'Annex 4 LDNO charges_F'!$A$2:$I$9</definedName>
    <definedName name="Z_5032A364_B81A_48DA_88DA_AB3B86B47EE9_.wvu.PrintArea" localSheetId="22" hidden="1">'Annex 4 LDNO charges_G'!$A$2:$I$9</definedName>
    <definedName name="Z_5032A364_B81A_48DA_88DA_AB3B86B47EE9_.wvu.PrintArea" localSheetId="23" hidden="1">'Annex 4 LDNO charges_J'!$A$2:$I$9</definedName>
    <definedName name="Z_5032A364_B81A_48DA_88DA_AB3B86B47EE9_.wvu.PrintArea" localSheetId="24" hidden="1">'Annex 4 LDNO charges_K'!$A$2:$I$9</definedName>
    <definedName name="Z_5032A364_B81A_48DA_88DA_AB3B86B47EE9_.wvu.PrintArea" localSheetId="25" hidden="1">'Annex 4 LDNO charges_L'!$A$2:$I$9</definedName>
    <definedName name="Z_5032A364_B81A_48DA_88DA_AB3B86B47EE9_.wvu.PrintArea" localSheetId="26" hidden="1">'Annex 4 LDNO charges_M'!$A$2:$I$9</definedName>
    <definedName name="Z_5032A364_B81A_48DA_88DA_AB3B86B47EE9_.wvu.PrintArea" localSheetId="27" hidden="1">'Annex 5 LLFs_A'!$A$3:$F$39</definedName>
    <definedName name="Z_5032A364_B81A_48DA_88DA_AB3B86B47EE9_.wvu.PrintArea" localSheetId="28" hidden="1">'Annex 5 LLFs_B'!$A$3:$F$41</definedName>
    <definedName name="Z_5032A364_B81A_48DA_88DA_AB3B86B47EE9_.wvu.PrintArea" localSheetId="29" hidden="1">'Annex 5 LLFs_C'!$A$3:$F$39</definedName>
    <definedName name="Z_5032A364_B81A_48DA_88DA_AB3B86B47EE9_.wvu.PrintArea" localSheetId="30" hidden="1">'Annex 5 LLFs_D'!$A$3:$F$41</definedName>
    <definedName name="Z_5032A364_B81A_48DA_88DA_AB3B86B47EE9_.wvu.PrintArea" localSheetId="31" hidden="1">'Annex 5 LLFs_E'!$A$3:$F$39</definedName>
    <definedName name="Z_5032A364_B81A_48DA_88DA_AB3B86B47EE9_.wvu.PrintArea" localSheetId="32" hidden="1">'Annex 5 LLFs_F'!$A$3:$F$40</definedName>
    <definedName name="Z_5032A364_B81A_48DA_88DA_AB3B86B47EE9_.wvu.PrintArea" localSheetId="33" hidden="1">'Annex 5 LLFs_F (2)'!$A$3:$F$37</definedName>
    <definedName name="Z_5032A364_B81A_48DA_88DA_AB3B86B47EE9_.wvu.PrintArea" localSheetId="34" hidden="1">'Annex 5 LLFs_G'!$A$3:$F$40</definedName>
    <definedName name="Z_5032A364_B81A_48DA_88DA_AB3B86B47EE9_.wvu.PrintArea" localSheetId="35" hidden="1">'Annex 5 LLFs_J'!$A$3:$F$39</definedName>
    <definedName name="Z_5032A364_B81A_48DA_88DA_AB3B86B47EE9_.wvu.PrintArea" localSheetId="36" hidden="1">'Annex 5 LLFs_K'!$A$3:$F$41</definedName>
    <definedName name="Z_5032A364_B81A_48DA_88DA_AB3B86B47EE9_.wvu.PrintArea" localSheetId="37" hidden="1">'Annex 5 LLFs_L'!$A$3:$F$41</definedName>
    <definedName name="Z_5032A364_B81A_48DA_88DA_AB3B86B47EE9_.wvu.PrintArea" localSheetId="38" hidden="1">'Annex 5 LLFs_M'!$A$3:$F$39</definedName>
    <definedName name="Z_5032A364_B81A_48DA_88DA_AB3B86B47EE9_.wvu.PrintArea" localSheetId="39" hidden="1">'Annex 6 New or Amended EHV'!$A$1:$P$10</definedName>
    <definedName name="Z_5032A364_B81A_48DA_88DA_AB3B86B47EE9_.wvu.PrintArea" localSheetId="40" hidden="1">'Annex 7 Pass-Through Costs_A'!$A$2:$D$5</definedName>
    <definedName name="Z_5032A364_B81A_48DA_88DA_AB3B86B47EE9_.wvu.PrintArea" localSheetId="41" hidden="1">'Annex 7 Pass-Through Costs_B'!$A$2:$D$5</definedName>
    <definedName name="Z_5032A364_B81A_48DA_88DA_AB3B86B47EE9_.wvu.PrintArea" localSheetId="42" hidden="1">'Annex 7 Pass-Through Costs_C'!$A$2:$D$5</definedName>
    <definedName name="Z_5032A364_B81A_48DA_88DA_AB3B86B47EE9_.wvu.PrintArea" localSheetId="43" hidden="1">'Annex 7 Pass-Through Costs_D'!$A$2:$D$5</definedName>
    <definedName name="Z_5032A364_B81A_48DA_88DA_AB3B86B47EE9_.wvu.PrintArea" localSheetId="44" hidden="1">'Annex 7 Pass-Through Costs_E'!$A$2:$D$5</definedName>
    <definedName name="Z_5032A364_B81A_48DA_88DA_AB3B86B47EE9_.wvu.PrintArea" localSheetId="45" hidden="1">'Annex 7 Pass-Through Costs_F'!$A$2:$D$5</definedName>
    <definedName name="Z_5032A364_B81A_48DA_88DA_AB3B86B47EE9_.wvu.PrintArea" localSheetId="46" hidden="1">'Annex 7 Pass-Through Costs_G'!$A$2:$D$5</definedName>
    <definedName name="Z_5032A364_B81A_48DA_88DA_AB3B86B47EE9_.wvu.PrintArea" localSheetId="47" hidden="1">'Annex 7 Pass-Through Costs_J'!$A$2:$D$5</definedName>
    <definedName name="Z_5032A364_B81A_48DA_88DA_AB3B86B47EE9_.wvu.PrintArea" localSheetId="48" hidden="1">'Annex 7 Pass-Through Costs_K'!$A$2:$D$5</definedName>
    <definedName name="Z_5032A364_B81A_48DA_88DA_AB3B86B47EE9_.wvu.PrintArea" localSheetId="49" hidden="1">'Annex 7 Pass-Through Costs_L'!$A$2:$D$5</definedName>
    <definedName name="Z_5032A364_B81A_48DA_88DA_AB3B86B47EE9_.wvu.PrintArea" localSheetId="50" hidden="1">'Annex 7 Pass-Through Costs_M'!$A$2:$D$5</definedName>
    <definedName name="Z_5032A364_B81A_48DA_88DA_AB3B86B47EE9_.wvu.PrintArea" localSheetId="51" hidden="1">'Nodal prices_A'!$A$2:$D$26</definedName>
    <definedName name="Z_5032A364_B81A_48DA_88DA_AB3B86B47EE9_.wvu.PrintArea" localSheetId="52" hidden="1">'Nodal prices_B'!$A$2:$D$26</definedName>
    <definedName name="Z_5032A364_B81A_48DA_88DA_AB3B86B47EE9_.wvu.PrintArea" localSheetId="53" hidden="1">'Nodal prices_C'!$A$2:$D$26</definedName>
    <definedName name="Z_5032A364_B81A_48DA_88DA_AB3B86B47EE9_.wvu.PrintArea" localSheetId="54" hidden="1">'Nodal prices_D'!$A$2:$D$26</definedName>
    <definedName name="Z_5032A364_B81A_48DA_88DA_AB3B86B47EE9_.wvu.PrintArea" localSheetId="55" hidden="1">'Nodal prices_E'!$A$2:$D$26</definedName>
    <definedName name="Z_5032A364_B81A_48DA_88DA_AB3B86B47EE9_.wvu.PrintArea" localSheetId="56" hidden="1">'Nodal prices_F'!$A$2:$D$26</definedName>
    <definedName name="Z_5032A364_B81A_48DA_88DA_AB3B86B47EE9_.wvu.PrintArea" localSheetId="57" hidden="1">'Nodal prices_G'!$A$2:$D$26</definedName>
    <definedName name="Z_5032A364_B81A_48DA_88DA_AB3B86B47EE9_.wvu.PrintArea" localSheetId="58" hidden="1">'Nodal prices_J'!$A$2:$D$26</definedName>
    <definedName name="Z_5032A364_B81A_48DA_88DA_AB3B86B47EE9_.wvu.PrintArea" localSheetId="59" hidden="1">'Nodal prices_K'!$A$2:$D$26</definedName>
    <definedName name="Z_5032A364_B81A_48DA_88DA_AB3B86B47EE9_.wvu.PrintArea" localSheetId="60" hidden="1">'Nodal prices_L'!$A$2:$D$26</definedName>
    <definedName name="Z_5032A364_B81A_48DA_88DA_AB3B86B47EE9_.wvu.PrintArea" localSheetId="61" hidden="1">'Nodal prices_M'!$A$2:$D$26</definedName>
    <definedName name="Z_5032A364_B81A_48DA_88DA_AB3B86B47EE9_.wvu.PrintTitles" localSheetId="1" hidden="1">'Annex 1 LV, HV &amp; UMS charges_A'!$2:$13</definedName>
    <definedName name="Z_5032A364_B81A_48DA_88DA_AB3B86B47EE9_.wvu.PrintTitles" localSheetId="2" hidden="1">'Annex 1 LV, HV &amp; UMS charges_B'!$2:$13</definedName>
    <definedName name="Z_5032A364_B81A_48DA_88DA_AB3B86B47EE9_.wvu.PrintTitles" localSheetId="3" hidden="1">'Annex 1 LV, HV &amp; UMS charges_C'!$2:$13</definedName>
    <definedName name="Z_5032A364_B81A_48DA_88DA_AB3B86B47EE9_.wvu.PrintTitles" localSheetId="4" hidden="1">'Annex 1 LV, HV &amp; UMS charges_D'!$2:$13</definedName>
    <definedName name="Z_5032A364_B81A_48DA_88DA_AB3B86B47EE9_.wvu.PrintTitles" localSheetId="5" hidden="1">'Annex 1 LV, HV &amp; UMS charges_E'!$2:$13</definedName>
    <definedName name="Z_5032A364_B81A_48DA_88DA_AB3B86B47EE9_.wvu.PrintTitles" localSheetId="6" hidden="1">'Annex 1 LV, HV &amp; UMS charges_F'!$2:$13</definedName>
    <definedName name="Z_5032A364_B81A_48DA_88DA_AB3B86B47EE9_.wvu.PrintTitles" localSheetId="7" hidden="1">'Annex 1 LV, HV &amp; UMS charges_G'!$2:$13</definedName>
    <definedName name="Z_5032A364_B81A_48DA_88DA_AB3B86B47EE9_.wvu.PrintTitles" localSheetId="8" hidden="1">'Annex 1 LV, HV &amp; UMS charges_J'!$2:$13</definedName>
    <definedName name="Z_5032A364_B81A_48DA_88DA_AB3B86B47EE9_.wvu.PrintTitles" localSheetId="9" hidden="1">'Annex 1 LV, HV &amp; UMS charges_K'!$2:$13</definedName>
    <definedName name="Z_5032A364_B81A_48DA_88DA_AB3B86B47EE9_.wvu.PrintTitles" localSheetId="10" hidden="1">'Annex 1 LV, HV &amp; UMS charges_L'!$2:$13</definedName>
    <definedName name="Z_5032A364_B81A_48DA_88DA_AB3B86B47EE9_.wvu.PrintTitles" localSheetId="11" hidden="1">'Annex 1 LV, HV &amp; UMS charges_M'!$2:$13</definedName>
    <definedName name="Z_5032A364_B81A_48DA_88DA_AB3B86B47EE9_.wvu.PrintTitles" localSheetId="12" hidden="1">'Annex 2 EHV charges'!$2:$10</definedName>
    <definedName name="Z_5032A364_B81A_48DA_88DA_AB3B86B47EE9_.wvu.PrintTitles" localSheetId="16" hidden="1">'Annex 4 LDNO charges_A'!$2:$9</definedName>
    <definedName name="Z_5032A364_B81A_48DA_88DA_AB3B86B47EE9_.wvu.PrintTitles" localSheetId="17" hidden="1">'Annex 4 LDNO charges_B'!$2:$9</definedName>
    <definedName name="Z_5032A364_B81A_48DA_88DA_AB3B86B47EE9_.wvu.PrintTitles" localSheetId="18" hidden="1">'Annex 4 LDNO charges_C'!$2:$9</definedName>
    <definedName name="Z_5032A364_B81A_48DA_88DA_AB3B86B47EE9_.wvu.PrintTitles" localSheetId="19" hidden="1">'Annex 4 LDNO charges_D'!$2:$9</definedName>
    <definedName name="Z_5032A364_B81A_48DA_88DA_AB3B86B47EE9_.wvu.PrintTitles" localSheetId="20" hidden="1">'Annex 4 LDNO charges_E'!$2:$9</definedName>
    <definedName name="Z_5032A364_B81A_48DA_88DA_AB3B86B47EE9_.wvu.PrintTitles" localSheetId="21" hidden="1">'Annex 4 LDNO charges_F'!$2:$9</definedName>
    <definedName name="Z_5032A364_B81A_48DA_88DA_AB3B86B47EE9_.wvu.PrintTitles" localSheetId="22" hidden="1">'Annex 4 LDNO charges_G'!$2:$9</definedName>
    <definedName name="Z_5032A364_B81A_48DA_88DA_AB3B86B47EE9_.wvu.PrintTitles" localSheetId="23" hidden="1">'Annex 4 LDNO charges_J'!$2:$9</definedName>
    <definedName name="Z_5032A364_B81A_48DA_88DA_AB3B86B47EE9_.wvu.PrintTitles" localSheetId="24" hidden="1">'Annex 4 LDNO charges_K'!$2:$9</definedName>
    <definedName name="Z_5032A364_B81A_48DA_88DA_AB3B86B47EE9_.wvu.PrintTitles" localSheetId="25" hidden="1">'Annex 4 LDNO charges_L'!$2:$9</definedName>
    <definedName name="Z_5032A364_B81A_48DA_88DA_AB3B86B47EE9_.wvu.PrintTitles" localSheetId="26" hidden="1">'Annex 4 LDNO charges_M'!$2:$9</definedName>
    <definedName name="Z_5032A364_B81A_48DA_88DA_AB3B86B47EE9_.wvu.PrintTitles" localSheetId="39" hidden="1">'Annex 6 New or Amended EHV'!$4:$5</definedName>
    <definedName name="Z_5032A364_B81A_48DA_88DA_AB3B86B47EE9_.wvu.PrintTitles" localSheetId="40" hidden="1">'Annex 7 Pass-Through Costs_A'!$2:$4</definedName>
    <definedName name="Z_5032A364_B81A_48DA_88DA_AB3B86B47EE9_.wvu.PrintTitles" localSheetId="41" hidden="1">'Annex 7 Pass-Through Costs_B'!$2:$4</definedName>
    <definedName name="Z_5032A364_B81A_48DA_88DA_AB3B86B47EE9_.wvu.PrintTitles" localSheetId="42" hidden="1">'Annex 7 Pass-Through Costs_C'!$2:$4</definedName>
    <definedName name="Z_5032A364_B81A_48DA_88DA_AB3B86B47EE9_.wvu.PrintTitles" localSheetId="43" hidden="1">'Annex 7 Pass-Through Costs_D'!$2:$4</definedName>
    <definedName name="Z_5032A364_B81A_48DA_88DA_AB3B86B47EE9_.wvu.PrintTitles" localSheetId="44" hidden="1">'Annex 7 Pass-Through Costs_E'!$2:$4</definedName>
    <definedName name="Z_5032A364_B81A_48DA_88DA_AB3B86B47EE9_.wvu.PrintTitles" localSheetId="45" hidden="1">'Annex 7 Pass-Through Costs_F'!$2:$4</definedName>
    <definedName name="Z_5032A364_B81A_48DA_88DA_AB3B86B47EE9_.wvu.PrintTitles" localSheetId="46" hidden="1">'Annex 7 Pass-Through Costs_G'!$2:$4</definedName>
    <definedName name="Z_5032A364_B81A_48DA_88DA_AB3B86B47EE9_.wvu.PrintTitles" localSheetId="47" hidden="1">'Annex 7 Pass-Through Costs_J'!$2:$4</definedName>
    <definedName name="Z_5032A364_B81A_48DA_88DA_AB3B86B47EE9_.wvu.PrintTitles" localSheetId="48" hidden="1">'Annex 7 Pass-Through Costs_K'!$2:$4</definedName>
    <definedName name="Z_5032A364_B81A_48DA_88DA_AB3B86B47EE9_.wvu.PrintTitles" localSheetId="49" hidden="1">'Annex 7 Pass-Through Costs_L'!$2:$4</definedName>
    <definedName name="Z_5032A364_B81A_48DA_88DA_AB3B86B47EE9_.wvu.PrintTitles" localSheetId="50" hidden="1">'Annex 7 Pass-Through Costs_M'!$2:$4</definedName>
    <definedName name="Z_5032A364_B81A_48DA_88DA_AB3B86B47EE9_.wvu.PrintTitles" localSheetId="51" hidden="1">'Nodal prices_A'!$2:$3</definedName>
    <definedName name="Z_5032A364_B81A_48DA_88DA_AB3B86B47EE9_.wvu.PrintTitles" localSheetId="52" hidden="1">'Nodal prices_B'!$2:$3</definedName>
    <definedName name="Z_5032A364_B81A_48DA_88DA_AB3B86B47EE9_.wvu.PrintTitles" localSheetId="53" hidden="1">'Nodal prices_C'!$2:$3</definedName>
    <definedName name="Z_5032A364_B81A_48DA_88DA_AB3B86B47EE9_.wvu.PrintTitles" localSheetId="54" hidden="1">'Nodal prices_D'!$2:$3</definedName>
    <definedName name="Z_5032A364_B81A_48DA_88DA_AB3B86B47EE9_.wvu.PrintTitles" localSheetId="55" hidden="1">'Nodal prices_E'!$2:$3</definedName>
    <definedName name="Z_5032A364_B81A_48DA_88DA_AB3B86B47EE9_.wvu.PrintTitles" localSheetId="56" hidden="1">'Nodal prices_F'!$2:$3</definedName>
    <definedName name="Z_5032A364_B81A_48DA_88DA_AB3B86B47EE9_.wvu.PrintTitles" localSheetId="57" hidden="1">'Nodal prices_G'!$2:$3</definedName>
    <definedName name="Z_5032A364_B81A_48DA_88DA_AB3B86B47EE9_.wvu.PrintTitles" localSheetId="58" hidden="1">'Nodal prices_J'!$2:$3</definedName>
    <definedName name="Z_5032A364_B81A_48DA_88DA_AB3B86B47EE9_.wvu.PrintTitles" localSheetId="59" hidden="1">'Nodal prices_K'!$2:$3</definedName>
    <definedName name="Z_5032A364_B81A_48DA_88DA_AB3B86B47EE9_.wvu.PrintTitles" localSheetId="60" hidden="1">'Nodal prices_L'!$2:$3</definedName>
    <definedName name="Z_5032A364_B81A_48DA_88DA_AB3B86B47EE9_.wvu.PrintTitles" localSheetId="61" hidden="1">'Nodal prices_M'!$2:$3</definedName>
  </definedNames>
  <calcPr calcId="191028" iterate="1"/>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76" l="1"/>
  <c r="A51" i="76"/>
  <c r="A75" i="76"/>
  <c r="A98" i="76"/>
  <c r="A124" i="76"/>
  <c r="A147" i="76"/>
  <c r="A170" i="76"/>
  <c r="A193" i="76"/>
  <c r="A218" i="76"/>
  <c r="A243" i="76"/>
  <c r="A2" i="76" l="1"/>
  <c r="C5" i="55" l="1"/>
  <c r="C6" i="55"/>
  <c r="C7" i="55"/>
  <c r="C8" i="55"/>
  <c r="C9" i="55"/>
  <c r="C10" i="55"/>
  <c r="C11" i="55"/>
  <c r="C12" i="55"/>
  <c r="C13" i="55"/>
  <c r="C14" i="55"/>
  <c r="C15" i="55"/>
  <c r="C16" i="55"/>
  <c r="C17" i="55"/>
  <c r="C18" i="55"/>
  <c r="C19" i="55"/>
  <c r="C20" i="55"/>
  <c r="C21" i="55"/>
  <c r="C22" i="55"/>
  <c r="C23" i="55"/>
  <c r="C24" i="55"/>
  <c r="C25" i="55"/>
  <c r="C26" i="55"/>
  <c r="C27" i="55"/>
  <c r="C162" i="64" l="1"/>
  <c r="B162" i="64"/>
  <c r="C161" i="64"/>
  <c r="B161" i="64"/>
  <c r="C160" i="64"/>
  <c r="B160" i="64"/>
  <c r="C159" i="64"/>
  <c r="B159" i="64"/>
  <c r="C158" i="64"/>
  <c r="B158" i="64"/>
  <c r="C157" i="64"/>
  <c r="B157" i="64"/>
  <c r="C156" i="64"/>
  <c r="B156" i="64"/>
  <c r="C155" i="64"/>
  <c r="B155" i="64"/>
  <c r="C154" i="64"/>
  <c r="B154" i="64"/>
  <c r="C153" i="64"/>
  <c r="B153" i="64"/>
  <c r="C152" i="64"/>
  <c r="B152" i="64"/>
  <c r="C151" i="64"/>
  <c r="B151" i="64"/>
  <c r="C150" i="64"/>
  <c r="B150" i="64"/>
  <c r="C149" i="64"/>
  <c r="B149" i="64"/>
  <c r="C148" i="64"/>
  <c r="B148" i="64"/>
  <c r="C147" i="64"/>
  <c r="B147" i="64"/>
  <c r="C146" i="64"/>
  <c r="B146" i="64"/>
  <c r="C145" i="64"/>
  <c r="B145" i="64"/>
  <c r="C144" i="64"/>
  <c r="B144" i="64"/>
  <c r="C143" i="64"/>
  <c r="B143" i="64"/>
  <c r="C142" i="64"/>
  <c r="B142" i="64"/>
  <c r="C141" i="64"/>
  <c r="B141" i="64"/>
  <c r="C140" i="64"/>
  <c r="B140" i="64"/>
  <c r="C139" i="64"/>
  <c r="B139" i="64"/>
  <c r="C138" i="64"/>
  <c r="B138" i="64"/>
  <c r="C137" i="64"/>
  <c r="B137" i="64"/>
  <c r="C136" i="64"/>
  <c r="B136" i="64"/>
  <c r="C135" i="64"/>
  <c r="B135" i="64"/>
  <c r="C134" i="64"/>
  <c r="B134" i="64"/>
  <c r="C133" i="64"/>
  <c r="B133" i="64"/>
  <c r="C132" i="64"/>
  <c r="B132" i="64"/>
  <c r="C131" i="64"/>
  <c r="B131" i="64"/>
  <c r="C130" i="64"/>
  <c r="B130" i="64"/>
  <c r="C129" i="64"/>
  <c r="B129" i="64"/>
  <c r="C128" i="64"/>
  <c r="B128" i="64"/>
  <c r="C127" i="64"/>
  <c r="B127" i="64"/>
  <c r="C126" i="64"/>
  <c r="B126" i="64"/>
  <c r="C125" i="64"/>
  <c r="B125" i="64"/>
  <c r="C124" i="64"/>
  <c r="B124" i="64"/>
  <c r="C123" i="64"/>
  <c r="B123" i="64"/>
  <c r="C122" i="64"/>
  <c r="B122" i="64"/>
  <c r="C121" i="64"/>
  <c r="B121" i="64"/>
  <c r="C120" i="64"/>
  <c r="B120" i="64"/>
  <c r="C119" i="64"/>
  <c r="B119" i="64"/>
  <c r="C118" i="64"/>
  <c r="B118" i="64"/>
  <c r="C117" i="64"/>
  <c r="B117" i="64"/>
  <c r="C116" i="64"/>
  <c r="B116" i="64"/>
  <c r="C115" i="64"/>
  <c r="B115" i="64"/>
  <c r="C114" i="64"/>
  <c r="B114" i="64"/>
  <c r="C113" i="64"/>
  <c r="B113" i="64"/>
  <c r="C112" i="64"/>
  <c r="B112" i="64"/>
  <c r="C111" i="64"/>
  <c r="B111" i="64"/>
  <c r="C110" i="64"/>
  <c r="B110" i="64"/>
  <c r="C109" i="64"/>
  <c r="B109" i="64"/>
  <c r="C108" i="64"/>
  <c r="B108" i="64"/>
  <c r="C107" i="64"/>
  <c r="B107" i="64"/>
  <c r="C106" i="64"/>
  <c r="B106" i="64"/>
  <c r="C105" i="64"/>
  <c r="B105" i="64"/>
  <c r="C104" i="64"/>
  <c r="B104" i="64"/>
  <c r="C103" i="64"/>
  <c r="B103" i="64"/>
  <c r="C102" i="64"/>
  <c r="B102" i="64"/>
  <c r="C101" i="64"/>
  <c r="B101" i="64"/>
  <c r="C100" i="64"/>
  <c r="B100" i="64"/>
  <c r="C99" i="64"/>
  <c r="B99" i="64"/>
  <c r="C98" i="64"/>
  <c r="B98" i="64"/>
  <c r="C97" i="64"/>
  <c r="B97" i="64"/>
  <c r="C96" i="64"/>
  <c r="B96" i="64"/>
  <c r="C95" i="64"/>
  <c r="B95" i="64"/>
  <c r="C94" i="64"/>
  <c r="B94" i="64"/>
  <c r="C93" i="64"/>
  <c r="B93" i="64"/>
  <c r="C92" i="64"/>
  <c r="B92" i="64"/>
  <c r="C91" i="64"/>
  <c r="B91" i="64"/>
  <c r="C90" i="64"/>
  <c r="B90" i="64"/>
  <c r="C89" i="64"/>
  <c r="B89" i="64"/>
  <c r="C88" i="64"/>
  <c r="B88" i="64"/>
  <c r="C87" i="64"/>
  <c r="B87" i="64"/>
  <c r="C86" i="64"/>
  <c r="B86" i="64"/>
  <c r="C85" i="64"/>
  <c r="B85" i="64"/>
  <c r="C84" i="64"/>
  <c r="B84" i="64"/>
  <c r="C83" i="64"/>
  <c r="B83" i="64"/>
  <c r="C82" i="64"/>
  <c r="B82" i="64"/>
  <c r="C81" i="64"/>
  <c r="B81" i="64"/>
  <c r="C80" i="64"/>
  <c r="B80" i="64"/>
  <c r="C79" i="64"/>
  <c r="B79" i="64"/>
  <c r="C78" i="64"/>
  <c r="B78" i="64"/>
  <c r="C77" i="64"/>
  <c r="B77" i="64"/>
  <c r="C76" i="64"/>
  <c r="B76" i="64"/>
  <c r="C75" i="64"/>
  <c r="B75" i="64"/>
  <c r="C74" i="64"/>
  <c r="B74" i="64"/>
  <c r="C73" i="64"/>
  <c r="B73" i="64"/>
  <c r="C72" i="64"/>
  <c r="B72" i="64"/>
  <c r="C71" i="64"/>
  <c r="B71" i="64"/>
  <c r="C70" i="64"/>
  <c r="B70" i="64"/>
  <c r="C69" i="64"/>
  <c r="B69" i="64"/>
  <c r="C68" i="64"/>
  <c r="B68" i="64"/>
  <c r="C67" i="64"/>
  <c r="B67" i="64"/>
  <c r="C66" i="64"/>
  <c r="B66" i="64"/>
  <c r="C65" i="64"/>
  <c r="B65" i="64"/>
  <c r="C64" i="64"/>
  <c r="B64" i="64"/>
  <c r="C63" i="64"/>
  <c r="B63" i="64"/>
  <c r="C62" i="64"/>
  <c r="B62" i="64"/>
  <c r="C61" i="64"/>
  <c r="B61" i="64"/>
  <c r="C60" i="64"/>
  <c r="B60" i="64"/>
  <c r="C59" i="64"/>
  <c r="B59" i="64"/>
  <c r="C58" i="64"/>
  <c r="B58" i="64"/>
  <c r="C57" i="64"/>
  <c r="B57" i="64"/>
  <c r="C56" i="64"/>
  <c r="B56" i="64"/>
  <c r="C55" i="64"/>
  <c r="B55" i="64"/>
  <c r="C54" i="64"/>
  <c r="B54" i="64"/>
  <c r="C53" i="64"/>
  <c r="B53" i="64"/>
  <c r="C52" i="64"/>
  <c r="B52" i="64"/>
  <c r="C51" i="64"/>
  <c r="B51" i="64"/>
  <c r="C50" i="64"/>
  <c r="B50" i="64"/>
  <c r="C49" i="64"/>
  <c r="B49" i="64"/>
  <c r="C48" i="64"/>
  <c r="B48" i="64"/>
  <c r="C47" i="64"/>
  <c r="B47" i="64"/>
  <c r="C46" i="64"/>
  <c r="B46" i="64"/>
  <c r="C45" i="64"/>
  <c r="B45" i="64"/>
  <c r="C44" i="64"/>
  <c r="B44" i="64"/>
  <c r="C43" i="64"/>
  <c r="B43" i="64"/>
  <c r="C42" i="64"/>
  <c r="B42" i="64"/>
  <c r="C41" i="64"/>
  <c r="B41" i="64"/>
  <c r="C40" i="64"/>
  <c r="B40" i="64"/>
  <c r="C39" i="64"/>
  <c r="B39" i="64"/>
  <c r="C38" i="64"/>
  <c r="B38" i="64"/>
  <c r="C37" i="64"/>
  <c r="B37" i="64"/>
  <c r="C36" i="64"/>
  <c r="B36" i="64"/>
  <c r="C35" i="64"/>
  <c r="B35" i="64"/>
  <c r="C34" i="64"/>
  <c r="B34" i="64"/>
  <c r="C33" i="64"/>
  <c r="B33" i="64"/>
  <c r="C32" i="64"/>
  <c r="B32" i="64"/>
  <c r="C31" i="64"/>
  <c r="B31" i="64"/>
  <c r="C30" i="64"/>
  <c r="B30" i="64"/>
  <c r="C29" i="64"/>
  <c r="B29" i="64"/>
  <c r="C28" i="64"/>
  <c r="B28" i="64"/>
  <c r="C27" i="64"/>
  <c r="B27" i="64"/>
  <c r="C26" i="64"/>
  <c r="B26" i="64"/>
  <c r="C25" i="64"/>
  <c r="B25" i="64"/>
  <c r="C24" i="64"/>
  <c r="B24" i="64"/>
  <c r="C23" i="64"/>
  <c r="B23" i="64"/>
  <c r="C22" i="64"/>
  <c r="B22" i="64"/>
  <c r="C21" i="64"/>
  <c r="B21" i="64"/>
  <c r="C20" i="64"/>
  <c r="B20" i="64"/>
  <c r="C19" i="64"/>
  <c r="B19" i="64"/>
  <c r="C18" i="64"/>
  <c r="B18" i="64"/>
  <c r="C17" i="64"/>
  <c r="B17" i="64"/>
  <c r="C16" i="64"/>
  <c r="B16" i="64"/>
  <c r="C15" i="64"/>
  <c r="B15" i="64"/>
  <c r="C14" i="64"/>
  <c r="B14" i="64"/>
  <c r="C13" i="64"/>
  <c r="B13" i="64"/>
  <c r="C12" i="64"/>
  <c r="B12" i="64"/>
  <c r="C11" i="64"/>
  <c r="B11" i="64"/>
  <c r="C10" i="64"/>
  <c r="B10" i="64"/>
  <c r="C9" i="64"/>
  <c r="B9" i="64"/>
  <c r="C8" i="64"/>
  <c r="B8" i="64"/>
  <c r="C7" i="64"/>
  <c r="B7" i="64"/>
  <c r="C6" i="64"/>
  <c r="B6" i="64"/>
  <c r="C5" i="64"/>
  <c r="B5" i="64"/>
  <c r="C162" i="63"/>
  <c r="B162" i="63"/>
  <c r="C161" i="63"/>
  <c r="B161" i="63"/>
  <c r="C160" i="63"/>
  <c r="B160" i="63"/>
  <c r="C159" i="63"/>
  <c r="B159" i="63"/>
  <c r="C158" i="63"/>
  <c r="B158" i="63"/>
  <c r="C157" i="63"/>
  <c r="B157" i="63"/>
  <c r="C156" i="63"/>
  <c r="B156" i="63"/>
  <c r="C155" i="63"/>
  <c r="B155" i="63"/>
  <c r="C154" i="63"/>
  <c r="B154" i="63"/>
  <c r="C153" i="63"/>
  <c r="B153" i="63"/>
  <c r="C152" i="63"/>
  <c r="B152" i="63"/>
  <c r="C151" i="63"/>
  <c r="B151" i="63"/>
  <c r="C150" i="63"/>
  <c r="B150" i="63"/>
  <c r="C149" i="63"/>
  <c r="B149" i="63"/>
  <c r="C148" i="63"/>
  <c r="B148" i="63"/>
  <c r="C147" i="63"/>
  <c r="B147" i="63"/>
  <c r="C146" i="63"/>
  <c r="B146" i="63"/>
  <c r="C145" i="63"/>
  <c r="B145" i="63"/>
  <c r="C144" i="63"/>
  <c r="B144" i="63"/>
  <c r="C143" i="63"/>
  <c r="B143" i="63"/>
  <c r="C142" i="63"/>
  <c r="B142" i="63"/>
  <c r="C141" i="63"/>
  <c r="B141" i="63"/>
  <c r="C140" i="63"/>
  <c r="B140" i="63"/>
  <c r="C139" i="63"/>
  <c r="B139" i="63"/>
  <c r="C138" i="63"/>
  <c r="B138" i="63"/>
  <c r="C137" i="63"/>
  <c r="B137" i="63"/>
  <c r="C136" i="63"/>
  <c r="B136" i="63"/>
  <c r="C135" i="63"/>
  <c r="B135" i="63"/>
  <c r="C134" i="63"/>
  <c r="B134" i="63"/>
  <c r="C133" i="63"/>
  <c r="B133" i="63"/>
  <c r="C132" i="63"/>
  <c r="B132" i="63"/>
  <c r="C131" i="63"/>
  <c r="B131" i="63"/>
  <c r="C130" i="63"/>
  <c r="B130" i="63"/>
  <c r="C129" i="63"/>
  <c r="B129" i="63"/>
  <c r="C128" i="63"/>
  <c r="B128" i="63"/>
  <c r="C127" i="63"/>
  <c r="B127" i="63"/>
  <c r="C126" i="63"/>
  <c r="B126" i="63"/>
  <c r="C125" i="63"/>
  <c r="B125" i="63"/>
  <c r="C124" i="63"/>
  <c r="B124" i="63"/>
  <c r="C123" i="63"/>
  <c r="B123" i="63"/>
  <c r="C122" i="63"/>
  <c r="B122" i="63"/>
  <c r="C121" i="63"/>
  <c r="B121" i="63"/>
  <c r="C120" i="63"/>
  <c r="B120" i="63"/>
  <c r="C119" i="63"/>
  <c r="B119" i="63"/>
  <c r="C118" i="63"/>
  <c r="B118" i="63"/>
  <c r="C117" i="63"/>
  <c r="B117" i="63"/>
  <c r="C116" i="63"/>
  <c r="B116" i="63"/>
  <c r="C115" i="63"/>
  <c r="B115" i="63"/>
  <c r="C114" i="63"/>
  <c r="B114" i="63"/>
  <c r="C113" i="63"/>
  <c r="B113" i="63"/>
  <c r="C112" i="63"/>
  <c r="B112" i="63"/>
  <c r="C111" i="63"/>
  <c r="B111" i="63"/>
  <c r="C110" i="63"/>
  <c r="B110" i="63"/>
  <c r="C109" i="63"/>
  <c r="B109" i="63"/>
  <c r="C108" i="63"/>
  <c r="B108" i="63"/>
  <c r="C107" i="63"/>
  <c r="B107" i="63"/>
  <c r="C106" i="63"/>
  <c r="B106" i="63"/>
  <c r="C105" i="63"/>
  <c r="B105" i="63"/>
  <c r="C104" i="63"/>
  <c r="B104" i="63"/>
  <c r="C103" i="63"/>
  <c r="B103" i="63"/>
  <c r="C102" i="63"/>
  <c r="B102" i="63"/>
  <c r="C101" i="63"/>
  <c r="B101" i="63"/>
  <c r="C100" i="63"/>
  <c r="B100" i="63"/>
  <c r="C99" i="63"/>
  <c r="B99" i="63"/>
  <c r="C98" i="63"/>
  <c r="B98" i="63"/>
  <c r="C97" i="63"/>
  <c r="B97" i="63"/>
  <c r="C96" i="63"/>
  <c r="B96" i="63"/>
  <c r="C95" i="63"/>
  <c r="B95" i="63"/>
  <c r="C94" i="63"/>
  <c r="B94" i="63"/>
  <c r="C93" i="63"/>
  <c r="B93" i="63"/>
  <c r="C92" i="63"/>
  <c r="B92" i="63"/>
  <c r="C91" i="63"/>
  <c r="B91" i="63"/>
  <c r="C90" i="63"/>
  <c r="B90" i="63"/>
  <c r="C89" i="63"/>
  <c r="B89" i="63"/>
  <c r="C88" i="63"/>
  <c r="B88" i="63"/>
  <c r="C87" i="63"/>
  <c r="B87" i="63"/>
  <c r="C86" i="63"/>
  <c r="B86" i="63"/>
  <c r="C85" i="63"/>
  <c r="B85" i="63"/>
  <c r="C84" i="63"/>
  <c r="B84" i="63"/>
  <c r="C83" i="63"/>
  <c r="B83" i="63"/>
  <c r="C82" i="63"/>
  <c r="B82" i="63"/>
  <c r="C81" i="63"/>
  <c r="B81" i="63"/>
  <c r="C80" i="63"/>
  <c r="B80" i="63"/>
  <c r="C79" i="63"/>
  <c r="B79" i="63"/>
  <c r="C78" i="63"/>
  <c r="B78" i="63"/>
  <c r="C77" i="63"/>
  <c r="B77" i="63"/>
  <c r="C76" i="63"/>
  <c r="B76" i="63"/>
  <c r="C75" i="63"/>
  <c r="B75" i="63"/>
  <c r="C74" i="63"/>
  <c r="B74" i="63"/>
  <c r="C73" i="63"/>
  <c r="B73" i="63"/>
  <c r="C72" i="63"/>
  <c r="B72" i="63"/>
  <c r="C71" i="63"/>
  <c r="B71" i="63"/>
  <c r="C70" i="63"/>
  <c r="B70" i="63"/>
  <c r="C69" i="63"/>
  <c r="B69" i="63"/>
  <c r="C68" i="63"/>
  <c r="B68" i="63"/>
  <c r="C67" i="63"/>
  <c r="B67" i="63"/>
  <c r="C66" i="63"/>
  <c r="B66" i="63"/>
  <c r="C65" i="63"/>
  <c r="B65" i="63"/>
  <c r="C64" i="63"/>
  <c r="B64" i="63"/>
  <c r="C63" i="63"/>
  <c r="B63" i="63"/>
  <c r="C62" i="63"/>
  <c r="B62" i="63"/>
  <c r="C61" i="63"/>
  <c r="B61" i="63"/>
  <c r="C60" i="63"/>
  <c r="B60" i="63"/>
  <c r="C59" i="63"/>
  <c r="B59" i="63"/>
  <c r="C58" i="63"/>
  <c r="B58" i="63"/>
  <c r="C57" i="63"/>
  <c r="B57" i="63"/>
  <c r="C56" i="63"/>
  <c r="B56" i="63"/>
  <c r="C55" i="63"/>
  <c r="B55" i="63"/>
  <c r="C54" i="63"/>
  <c r="B54" i="63"/>
  <c r="C53" i="63"/>
  <c r="B53" i="63"/>
  <c r="C52" i="63"/>
  <c r="B52" i="63"/>
  <c r="C51" i="63"/>
  <c r="B51" i="63"/>
  <c r="C50" i="63"/>
  <c r="B50" i="63"/>
  <c r="C49" i="63"/>
  <c r="B49" i="63"/>
  <c r="C48" i="63"/>
  <c r="B48" i="63"/>
  <c r="C47" i="63"/>
  <c r="B47" i="63"/>
  <c r="C46" i="63"/>
  <c r="B46" i="63"/>
  <c r="C45" i="63"/>
  <c r="B45" i="63"/>
  <c r="C44" i="63"/>
  <c r="B44" i="63"/>
  <c r="C43" i="63"/>
  <c r="B43" i="63"/>
  <c r="C42" i="63"/>
  <c r="B42" i="63"/>
  <c r="C41" i="63"/>
  <c r="B41" i="63"/>
  <c r="C40" i="63"/>
  <c r="B40" i="63"/>
  <c r="C39" i="63"/>
  <c r="B39" i="63"/>
  <c r="C38" i="63"/>
  <c r="B38" i="63"/>
  <c r="C37" i="63"/>
  <c r="B37" i="63"/>
  <c r="C36" i="63"/>
  <c r="B36" i="63"/>
  <c r="C35" i="63"/>
  <c r="B35" i="63"/>
  <c r="C34" i="63"/>
  <c r="B34" i="63"/>
  <c r="C33" i="63"/>
  <c r="B33" i="63"/>
  <c r="C32" i="63"/>
  <c r="B32" i="63"/>
  <c r="C31" i="63"/>
  <c r="B31" i="63"/>
  <c r="C30" i="63"/>
  <c r="B30" i="63"/>
  <c r="C29" i="63"/>
  <c r="B29" i="63"/>
  <c r="C28" i="63"/>
  <c r="B28" i="63"/>
  <c r="C27" i="63"/>
  <c r="B27" i="63"/>
  <c r="C26" i="63"/>
  <c r="B26" i="63"/>
  <c r="C25" i="63"/>
  <c r="B25" i="63"/>
  <c r="C24" i="63"/>
  <c r="B24" i="63"/>
  <c r="C23" i="63"/>
  <c r="B23" i="63"/>
  <c r="C22" i="63"/>
  <c r="B22" i="63"/>
  <c r="C21" i="63"/>
  <c r="B21" i="63"/>
  <c r="C20" i="63"/>
  <c r="B20" i="63"/>
  <c r="C19" i="63"/>
  <c r="B19" i="63"/>
  <c r="C18" i="63"/>
  <c r="B18" i="63"/>
  <c r="C17" i="63"/>
  <c r="B17" i="63"/>
  <c r="C16" i="63"/>
  <c r="B16" i="63"/>
  <c r="C15" i="63"/>
  <c r="B15" i="63"/>
  <c r="C14" i="63"/>
  <c r="B14" i="63"/>
  <c r="C13" i="63"/>
  <c r="B13" i="63"/>
  <c r="C12" i="63"/>
  <c r="B12" i="63"/>
  <c r="C11" i="63"/>
  <c r="B11" i="63"/>
  <c r="C10" i="63"/>
  <c r="B10" i="63"/>
  <c r="C9" i="63"/>
  <c r="B9" i="63"/>
  <c r="C8" i="63"/>
  <c r="B8" i="63"/>
  <c r="C7" i="63"/>
  <c r="B7" i="63"/>
  <c r="C6" i="63"/>
  <c r="B6" i="63"/>
  <c r="C5" i="63"/>
  <c r="B5" i="63"/>
  <c r="C162" i="62"/>
  <c r="B162" i="62"/>
  <c r="C161" i="62"/>
  <c r="B161" i="62"/>
  <c r="C160" i="62"/>
  <c r="B160" i="62"/>
  <c r="C159" i="62"/>
  <c r="B159" i="62"/>
  <c r="C158" i="62"/>
  <c r="B158" i="62"/>
  <c r="C157" i="62"/>
  <c r="B157" i="62"/>
  <c r="C156" i="62"/>
  <c r="B156" i="62"/>
  <c r="C155" i="62"/>
  <c r="B155" i="62"/>
  <c r="C154" i="62"/>
  <c r="B154" i="62"/>
  <c r="C153" i="62"/>
  <c r="B153" i="62"/>
  <c r="C152" i="62"/>
  <c r="B152" i="62"/>
  <c r="C151" i="62"/>
  <c r="B151" i="62"/>
  <c r="C150" i="62"/>
  <c r="B150" i="62"/>
  <c r="C149" i="62"/>
  <c r="B149" i="62"/>
  <c r="C148" i="62"/>
  <c r="B148" i="62"/>
  <c r="C147" i="62"/>
  <c r="B147" i="62"/>
  <c r="C146" i="62"/>
  <c r="B146" i="62"/>
  <c r="C145" i="62"/>
  <c r="B145" i="62"/>
  <c r="C144" i="62"/>
  <c r="B144" i="62"/>
  <c r="C143" i="62"/>
  <c r="B143" i="62"/>
  <c r="C142" i="62"/>
  <c r="B142" i="62"/>
  <c r="C141" i="62"/>
  <c r="B141" i="62"/>
  <c r="C140" i="62"/>
  <c r="B140" i="62"/>
  <c r="C139" i="62"/>
  <c r="B139" i="62"/>
  <c r="C138" i="62"/>
  <c r="B138" i="62"/>
  <c r="C137" i="62"/>
  <c r="B137" i="62"/>
  <c r="C136" i="62"/>
  <c r="B136" i="62"/>
  <c r="C135" i="62"/>
  <c r="B135" i="62"/>
  <c r="C134" i="62"/>
  <c r="B134" i="62"/>
  <c r="C133" i="62"/>
  <c r="B133" i="62"/>
  <c r="C132" i="62"/>
  <c r="B132" i="62"/>
  <c r="C131" i="62"/>
  <c r="B131" i="62"/>
  <c r="C130" i="62"/>
  <c r="B130" i="62"/>
  <c r="C129" i="62"/>
  <c r="B129" i="62"/>
  <c r="C128" i="62"/>
  <c r="B128" i="62"/>
  <c r="C127" i="62"/>
  <c r="B127" i="62"/>
  <c r="C126" i="62"/>
  <c r="B126" i="62"/>
  <c r="C125" i="62"/>
  <c r="B125" i="62"/>
  <c r="C124" i="62"/>
  <c r="B124" i="62"/>
  <c r="C123" i="62"/>
  <c r="B123" i="62"/>
  <c r="C122" i="62"/>
  <c r="B122" i="62"/>
  <c r="C121" i="62"/>
  <c r="B121" i="62"/>
  <c r="C120" i="62"/>
  <c r="B120" i="62"/>
  <c r="C119" i="62"/>
  <c r="B119" i="62"/>
  <c r="C118" i="62"/>
  <c r="B118" i="62"/>
  <c r="C117" i="62"/>
  <c r="B117" i="62"/>
  <c r="C116" i="62"/>
  <c r="B116" i="62"/>
  <c r="C115" i="62"/>
  <c r="B115" i="62"/>
  <c r="C114" i="62"/>
  <c r="B114" i="62"/>
  <c r="C113" i="62"/>
  <c r="B113" i="62"/>
  <c r="C112" i="62"/>
  <c r="B112" i="62"/>
  <c r="C111" i="62"/>
  <c r="B111" i="62"/>
  <c r="C110" i="62"/>
  <c r="B110" i="62"/>
  <c r="C109" i="62"/>
  <c r="B109" i="62"/>
  <c r="C108" i="62"/>
  <c r="B108" i="62"/>
  <c r="C107" i="62"/>
  <c r="B107" i="62"/>
  <c r="C106" i="62"/>
  <c r="B106" i="62"/>
  <c r="C105" i="62"/>
  <c r="B105" i="62"/>
  <c r="C104" i="62"/>
  <c r="B104" i="62"/>
  <c r="C103" i="62"/>
  <c r="B103" i="62"/>
  <c r="C102" i="62"/>
  <c r="B102" i="62"/>
  <c r="C101" i="62"/>
  <c r="B101" i="62"/>
  <c r="C100" i="62"/>
  <c r="B100" i="62"/>
  <c r="C99" i="62"/>
  <c r="B99" i="62"/>
  <c r="C98" i="62"/>
  <c r="B98" i="62"/>
  <c r="C97" i="62"/>
  <c r="B97" i="62"/>
  <c r="C96" i="62"/>
  <c r="B96" i="62"/>
  <c r="C95" i="62"/>
  <c r="B95" i="62"/>
  <c r="C94" i="62"/>
  <c r="B94" i="62"/>
  <c r="C93" i="62"/>
  <c r="B93" i="62"/>
  <c r="C92" i="62"/>
  <c r="B92" i="62"/>
  <c r="C91" i="62"/>
  <c r="B91" i="62"/>
  <c r="C90" i="62"/>
  <c r="B90" i="62"/>
  <c r="C89" i="62"/>
  <c r="B89" i="62"/>
  <c r="C88" i="62"/>
  <c r="B88" i="62"/>
  <c r="C87" i="62"/>
  <c r="B87" i="62"/>
  <c r="C86" i="62"/>
  <c r="B86" i="62"/>
  <c r="C85" i="62"/>
  <c r="B85" i="62"/>
  <c r="C84" i="62"/>
  <c r="B84" i="62"/>
  <c r="C83" i="62"/>
  <c r="B83" i="62"/>
  <c r="C82" i="62"/>
  <c r="B82" i="62"/>
  <c r="C81" i="62"/>
  <c r="B81" i="62"/>
  <c r="C80" i="62"/>
  <c r="B80" i="62"/>
  <c r="C79" i="62"/>
  <c r="B79" i="62"/>
  <c r="C78" i="62"/>
  <c r="B78" i="62"/>
  <c r="C77" i="62"/>
  <c r="B77" i="62"/>
  <c r="C76" i="62"/>
  <c r="B76" i="62"/>
  <c r="C75" i="62"/>
  <c r="B75" i="62"/>
  <c r="C74" i="62"/>
  <c r="B74" i="62"/>
  <c r="C73" i="62"/>
  <c r="B73" i="62"/>
  <c r="C72" i="62"/>
  <c r="B72" i="62"/>
  <c r="C71" i="62"/>
  <c r="B71" i="62"/>
  <c r="C70" i="62"/>
  <c r="B70" i="62"/>
  <c r="C69" i="62"/>
  <c r="B69" i="62"/>
  <c r="C68" i="62"/>
  <c r="B68" i="62"/>
  <c r="C67" i="62"/>
  <c r="B67" i="62"/>
  <c r="C66" i="62"/>
  <c r="B66" i="62"/>
  <c r="C65" i="62"/>
  <c r="B65" i="62"/>
  <c r="C64" i="62"/>
  <c r="B64" i="62"/>
  <c r="C63" i="62"/>
  <c r="B63" i="62"/>
  <c r="C62" i="62"/>
  <c r="B62" i="62"/>
  <c r="C61" i="62"/>
  <c r="B61" i="62"/>
  <c r="C60" i="62"/>
  <c r="B60" i="62"/>
  <c r="C59" i="62"/>
  <c r="B59" i="62"/>
  <c r="C58" i="62"/>
  <c r="B58" i="62"/>
  <c r="C57" i="62"/>
  <c r="B57" i="62"/>
  <c r="C56" i="62"/>
  <c r="B56" i="62"/>
  <c r="C55" i="62"/>
  <c r="B55" i="62"/>
  <c r="C54" i="62"/>
  <c r="B54" i="62"/>
  <c r="C53" i="62"/>
  <c r="B53" i="62"/>
  <c r="C52" i="62"/>
  <c r="B52" i="62"/>
  <c r="C51" i="62"/>
  <c r="B51" i="62"/>
  <c r="C50" i="62"/>
  <c r="B50" i="62"/>
  <c r="C49" i="62"/>
  <c r="B49" i="62"/>
  <c r="C48" i="62"/>
  <c r="B48" i="62"/>
  <c r="C47" i="62"/>
  <c r="B47" i="62"/>
  <c r="C46" i="62"/>
  <c r="B46" i="62"/>
  <c r="C45" i="62"/>
  <c r="B45" i="62"/>
  <c r="C44" i="62"/>
  <c r="B44" i="62"/>
  <c r="C43" i="62"/>
  <c r="B43" i="62"/>
  <c r="C42" i="62"/>
  <c r="B42" i="62"/>
  <c r="C41" i="62"/>
  <c r="B41" i="62"/>
  <c r="C40" i="62"/>
  <c r="B40" i="62"/>
  <c r="C39" i="62"/>
  <c r="B39" i="62"/>
  <c r="C38" i="62"/>
  <c r="B38" i="62"/>
  <c r="C37" i="62"/>
  <c r="B37" i="62"/>
  <c r="C36" i="62"/>
  <c r="B36" i="62"/>
  <c r="C35" i="62"/>
  <c r="B35" i="62"/>
  <c r="C34" i="62"/>
  <c r="B34" i="62"/>
  <c r="C33" i="62"/>
  <c r="B33" i="62"/>
  <c r="C32" i="62"/>
  <c r="B32" i="62"/>
  <c r="C31" i="62"/>
  <c r="B31" i="62"/>
  <c r="C30" i="62"/>
  <c r="B30" i="62"/>
  <c r="C29" i="62"/>
  <c r="B29" i="62"/>
  <c r="C28" i="62"/>
  <c r="B28" i="62"/>
  <c r="C27" i="62"/>
  <c r="B27" i="62"/>
  <c r="C26" i="62"/>
  <c r="B26" i="62"/>
  <c r="C25" i="62"/>
  <c r="B25" i="62"/>
  <c r="C24" i="62"/>
  <c r="B24" i="62"/>
  <c r="C23" i="62"/>
  <c r="B23" i="62"/>
  <c r="C22" i="62"/>
  <c r="B22" i="62"/>
  <c r="C21" i="62"/>
  <c r="B21" i="62"/>
  <c r="C20" i="62"/>
  <c r="B20" i="62"/>
  <c r="C19" i="62"/>
  <c r="B19" i="62"/>
  <c r="C18" i="62"/>
  <c r="B18" i="62"/>
  <c r="C17" i="62"/>
  <c r="B17" i="62"/>
  <c r="C16" i="62"/>
  <c r="B16" i="62"/>
  <c r="C15" i="62"/>
  <c r="B15" i="62"/>
  <c r="C14" i="62"/>
  <c r="B14" i="62"/>
  <c r="C13" i="62"/>
  <c r="B13" i="62"/>
  <c r="C12" i="62"/>
  <c r="B12" i="62"/>
  <c r="C11" i="62"/>
  <c r="B11" i="62"/>
  <c r="C10" i="62"/>
  <c r="B10" i="62"/>
  <c r="C9" i="62"/>
  <c r="B9" i="62"/>
  <c r="C8" i="62"/>
  <c r="B8" i="62"/>
  <c r="C7" i="62"/>
  <c r="B7" i="62"/>
  <c r="C6" i="62"/>
  <c r="B6" i="62"/>
  <c r="C5" i="62"/>
  <c r="B5" i="62"/>
  <c r="C162" i="61"/>
  <c r="B162" i="61"/>
  <c r="C161" i="61"/>
  <c r="B161" i="61"/>
  <c r="C160" i="61"/>
  <c r="B160" i="61"/>
  <c r="C159" i="61"/>
  <c r="B159" i="61"/>
  <c r="C158" i="61"/>
  <c r="B158" i="61"/>
  <c r="C157" i="61"/>
  <c r="B157" i="61"/>
  <c r="C156" i="61"/>
  <c r="B156" i="61"/>
  <c r="C155" i="61"/>
  <c r="B155" i="61"/>
  <c r="C154" i="61"/>
  <c r="B154" i="61"/>
  <c r="C153" i="61"/>
  <c r="B153" i="61"/>
  <c r="C152" i="61"/>
  <c r="B152" i="61"/>
  <c r="C151" i="61"/>
  <c r="B151" i="61"/>
  <c r="C150" i="61"/>
  <c r="B150" i="61"/>
  <c r="C149" i="61"/>
  <c r="B149" i="61"/>
  <c r="C148" i="61"/>
  <c r="B148" i="61"/>
  <c r="C147" i="61"/>
  <c r="B147" i="61"/>
  <c r="C146" i="61"/>
  <c r="B146" i="61"/>
  <c r="C145" i="61"/>
  <c r="B145" i="61"/>
  <c r="C144" i="61"/>
  <c r="B144" i="61"/>
  <c r="C143" i="61"/>
  <c r="B143" i="61"/>
  <c r="C142" i="61"/>
  <c r="B142" i="61"/>
  <c r="C141" i="61"/>
  <c r="B141" i="61"/>
  <c r="C140" i="61"/>
  <c r="B140" i="61"/>
  <c r="C139" i="61"/>
  <c r="B139" i="61"/>
  <c r="C138" i="61"/>
  <c r="B138" i="61"/>
  <c r="C137" i="61"/>
  <c r="B137" i="61"/>
  <c r="C136" i="61"/>
  <c r="B136" i="61"/>
  <c r="C135" i="61"/>
  <c r="B135" i="61"/>
  <c r="C134" i="61"/>
  <c r="B134" i="61"/>
  <c r="C133" i="61"/>
  <c r="B133" i="61"/>
  <c r="C132" i="61"/>
  <c r="B132" i="61"/>
  <c r="C131" i="61"/>
  <c r="B131" i="61"/>
  <c r="C130" i="61"/>
  <c r="B130" i="61"/>
  <c r="C129" i="61"/>
  <c r="B129" i="61"/>
  <c r="C128" i="61"/>
  <c r="B128" i="61"/>
  <c r="C127" i="61"/>
  <c r="B127" i="61"/>
  <c r="C126" i="61"/>
  <c r="B126" i="61"/>
  <c r="C125" i="61"/>
  <c r="B125" i="61"/>
  <c r="C124" i="61"/>
  <c r="B124" i="61"/>
  <c r="C123" i="61"/>
  <c r="B123" i="61"/>
  <c r="C122" i="61"/>
  <c r="B122" i="61"/>
  <c r="C121" i="61"/>
  <c r="B121" i="61"/>
  <c r="C120" i="61"/>
  <c r="B120" i="61"/>
  <c r="C119" i="61"/>
  <c r="B119" i="61"/>
  <c r="C118" i="61"/>
  <c r="B118" i="61"/>
  <c r="C117" i="61"/>
  <c r="B117" i="61"/>
  <c r="C116" i="61"/>
  <c r="B116" i="61"/>
  <c r="C115" i="61"/>
  <c r="B115" i="61"/>
  <c r="C114" i="61"/>
  <c r="B114" i="61"/>
  <c r="C113" i="61"/>
  <c r="B113" i="61"/>
  <c r="C112" i="61"/>
  <c r="B112" i="61"/>
  <c r="C111" i="61"/>
  <c r="B111" i="61"/>
  <c r="C110" i="61"/>
  <c r="B110" i="61"/>
  <c r="C109" i="61"/>
  <c r="B109" i="61"/>
  <c r="C108" i="61"/>
  <c r="B108" i="61"/>
  <c r="C107" i="61"/>
  <c r="B107" i="61"/>
  <c r="C106" i="61"/>
  <c r="B106" i="61"/>
  <c r="C105" i="61"/>
  <c r="B105" i="61"/>
  <c r="C104" i="61"/>
  <c r="B104" i="61"/>
  <c r="C103" i="61"/>
  <c r="B103" i="61"/>
  <c r="C102" i="61"/>
  <c r="B102" i="61"/>
  <c r="C101" i="61"/>
  <c r="B101" i="61"/>
  <c r="C100" i="61"/>
  <c r="B100" i="61"/>
  <c r="C99" i="61"/>
  <c r="B99" i="61"/>
  <c r="C98" i="61"/>
  <c r="B98" i="61"/>
  <c r="C97" i="61"/>
  <c r="B97" i="61"/>
  <c r="C96" i="61"/>
  <c r="B96" i="61"/>
  <c r="C95" i="61"/>
  <c r="B95" i="61"/>
  <c r="C94" i="61"/>
  <c r="B94" i="61"/>
  <c r="C93" i="61"/>
  <c r="B93" i="61"/>
  <c r="C92" i="61"/>
  <c r="B92" i="61"/>
  <c r="C91" i="61"/>
  <c r="B91" i="61"/>
  <c r="C90" i="61"/>
  <c r="B90" i="61"/>
  <c r="C89" i="61"/>
  <c r="B89" i="61"/>
  <c r="C88" i="61"/>
  <c r="B88" i="61"/>
  <c r="C87" i="61"/>
  <c r="B87" i="61"/>
  <c r="C86" i="61"/>
  <c r="B86" i="61"/>
  <c r="C85" i="61"/>
  <c r="B85" i="61"/>
  <c r="C84" i="61"/>
  <c r="B84" i="61"/>
  <c r="C83" i="61"/>
  <c r="B83" i="61"/>
  <c r="C82" i="61"/>
  <c r="B82" i="61"/>
  <c r="C81" i="61"/>
  <c r="B81" i="61"/>
  <c r="C80" i="61"/>
  <c r="B80" i="61"/>
  <c r="C79" i="61"/>
  <c r="B79" i="61"/>
  <c r="C78" i="61"/>
  <c r="B78" i="61"/>
  <c r="C77" i="61"/>
  <c r="B77" i="61"/>
  <c r="C76" i="61"/>
  <c r="B76" i="61"/>
  <c r="C75" i="61"/>
  <c r="B75" i="61"/>
  <c r="C74" i="61"/>
  <c r="B74" i="61"/>
  <c r="C73" i="61"/>
  <c r="B73" i="61"/>
  <c r="C72" i="61"/>
  <c r="B72" i="61"/>
  <c r="C71" i="61"/>
  <c r="B71" i="61"/>
  <c r="C70" i="61"/>
  <c r="B70" i="61"/>
  <c r="C69" i="61"/>
  <c r="B69" i="61"/>
  <c r="C68" i="61"/>
  <c r="B68" i="61"/>
  <c r="C67" i="61"/>
  <c r="B67" i="61"/>
  <c r="C66" i="61"/>
  <c r="B66" i="61"/>
  <c r="C65" i="61"/>
  <c r="B65" i="61"/>
  <c r="C64" i="61"/>
  <c r="B64" i="61"/>
  <c r="C63" i="61"/>
  <c r="B63" i="61"/>
  <c r="C62" i="61"/>
  <c r="B62" i="61"/>
  <c r="C61" i="61"/>
  <c r="B61" i="61"/>
  <c r="C60" i="61"/>
  <c r="B60" i="61"/>
  <c r="C59" i="61"/>
  <c r="B59" i="61"/>
  <c r="C58" i="61"/>
  <c r="B58" i="61"/>
  <c r="C57" i="61"/>
  <c r="B57" i="61"/>
  <c r="C56" i="61"/>
  <c r="B56" i="61"/>
  <c r="C55" i="61"/>
  <c r="B55" i="61"/>
  <c r="C54" i="61"/>
  <c r="B54" i="61"/>
  <c r="C53" i="61"/>
  <c r="B53" i="61"/>
  <c r="C52" i="61"/>
  <c r="B52" i="61"/>
  <c r="C51" i="61"/>
  <c r="B51" i="61"/>
  <c r="C50" i="61"/>
  <c r="B50" i="61"/>
  <c r="C49" i="61"/>
  <c r="B49" i="61"/>
  <c r="C48" i="61"/>
  <c r="B48" i="61"/>
  <c r="C47" i="61"/>
  <c r="B47" i="61"/>
  <c r="C46" i="61"/>
  <c r="B46" i="61"/>
  <c r="C45" i="61"/>
  <c r="B45" i="61"/>
  <c r="C44" i="61"/>
  <c r="B44" i="61"/>
  <c r="C43" i="61"/>
  <c r="B43" i="61"/>
  <c r="C42" i="61"/>
  <c r="B42" i="61"/>
  <c r="C41" i="61"/>
  <c r="B41" i="61"/>
  <c r="C40" i="61"/>
  <c r="B40" i="61"/>
  <c r="C39" i="61"/>
  <c r="B39" i="61"/>
  <c r="C38" i="61"/>
  <c r="B38" i="61"/>
  <c r="C37" i="61"/>
  <c r="B37" i="61"/>
  <c r="C36" i="61"/>
  <c r="B36" i="61"/>
  <c r="C35" i="61"/>
  <c r="B35" i="61"/>
  <c r="C34" i="61"/>
  <c r="B34" i="61"/>
  <c r="C33" i="61"/>
  <c r="B33" i="61"/>
  <c r="C32" i="61"/>
  <c r="B32" i="61"/>
  <c r="C31" i="61"/>
  <c r="B31" i="61"/>
  <c r="C30" i="61"/>
  <c r="B30" i="61"/>
  <c r="C29" i="61"/>
  <c r="B29" i="61"/>
  <c r="C28" i="61"/>
  <c r="B28" i="61"/>
  <c r="C27" i="61"/>
  <c r="B27" i="61"/>
  <c r="C26" i="61"/>
  <c r="B26" i="61"/>
  <c r="C25" i="61"/>
  <c r="B25" i="61"/>
  <c r="C24" i="61"/>
  <c r="B24" i="61"/>
  <c r="C23" i="61"/>
  <c r="B23" i="61"/>
  <c r="C22" i="61"/>
  <c r="B22" i="61"/>
  <c r="C21" i="61"/>
  <c r="B21" i="61"/>
  <c r="C20" i="61"/>
  <c r="B20" i="61"/>
  <c r="C19" i="61"/>
  <c r="B19" i="61"/>
  <c r="C18" i="61"/>
  <c r="B18" i="61"/>
  <c r="C17" i="61"/>
  <c r="B17" i="61"/>
  <c r="C16" i="61"/>
  <c r="B16" i="61"/>
  <c r="C15" i="61"/>
  <c r="B15" i="61"/>
  <c r="C14" i="61"/>
  <c r="B14" i="61"/>
  <c r="C13" i="61"/>
  <c r="B13" i="61"/>
  <c r="C12" i="61"/>
  <c r="B12" i="61"/>
  <c r="C11" i="61"/>
  <c r="B11" i="61"/>
  <c r="C10" i="61"/>
  <c r="B10" i="61"/>
  <c r="C9" i="61"/>
  <c r="B9" i="61"/>
  <c r="C8" i="61"/>
  <c r="B8" i="61"/>
  <c r="C7" i="61"/>
  <c r="B7" i="61"/>
  <c r="C6" i="61"/>
  <c r="B6" i="61"/>
  <c r="C5" i="61"/>
  <c r="B5" i="61"/>
  <c r="B162" i="60"/>
  <c r="B161" i="60"/>
  <c r="B160" i="60"/>
  <c r="B159" i="60"/>
  <c r="B158" i="60"/>
  <c r="B157" i="60"/>
  <c r="B156" i="60"/>
  <c r="B155" i="60"/>
  <c r="B154" i="60"/>
  <c r="B153" i="60"/>
  <c r="B152" i="60"/>
  <c r="B151" i="60"/>
  <c r="B150" i="60"/>
  <c r="B149" i="60"/>
  <c r="B148" i="60"/>
  <c r="B147" i="60"/>
  <c r="B146" i="60"/>
  <c r="B145" i="60"/>
  <c r="B144" i="60"/>
  <c r="B143" i="60"/>
  <c r="B142" i="60"/>
  <c r="B141" i="60"/>
  <c r="B140" i="60"/>
  <c r="B139" i="60"/>
  <c r="B138" i="60"/>
  <c r="B137" i="60"/>
  <c r="B136" i="60"/>
  <c r="B135" i="60"/>
  <c r="B134" i="60"/>
  <c r="B133" i="60"/>
  <c r="B132" i="60"/>
  <c r="B131" i="60"/>
  <c r="B130" i="60"/>
  <c r="B129" i="60"/>
  <c r="B128" i="60"/>
  <c r="B127" i="60"/>
  <c r="B126" i="60"/>
  <c r="B125" i="60"/>
  <c r="B124" i="60"/>
  <c r="B123" i="60"/>
  <c r="B122" i="60"/>
  <c r="B121" i="60"/>
  <c r="B120" i="60"/>
  <c r="B119" i="60"/>
  <c r="B118" i="60"/>
  <c r="B117" i="60"/>
  <c r="B116" i="60"/>
  <c r="B115" i="60"/>
  <c r="B114" i="60"/>
  <c r="B113" i="60"/>
  <c r="B112" i="60"/>
  <c r="B111" i="60"/>
  <c r="B110" i="60"/>
  <c r="B109" i="60"/>
  <c r="B108" i="60"/>
  <c r="B107" i="60"/>
  <c r="B106" i="60"/>
  <c r="B105" i="60"/>
  <c r="B104" i="60"/>
  <c r="B103" i="60"/>
  <c r="B102" i="60"/>
  <c r="B101" i="60"/>
  <c r="B100" i="60"/>
  <c r="B99" i="60"/>
  <c r="B98" i="60"/>
  <c r="B97" i="60"/>
  <c r="B96" i="60"/>
  <c r="B95" i="60"/>
  <c r="B94" i="60"/>
  <c r="B93" i="60"/>
  <c r="B92" i="60"/>
  <c r="B91" i="60"/>
  <c r="B90" i="60"/>
  <c r="B89" i="60"/>
  <c r="B88" i="60"/>
  <c r="B87" i="60"/>
  <c r="B86" i="60"/>
  <c r="B85" i="60"/>
  <c r="B84" i="60"/>
  <c r="B83" i="60"/>
  <c r="B82" i="60"/>
  <c r="B81" i="60"/>
  <c r="B80" i="60"/>
  <c r="B79" i="60"/>
  <c r="B78" i="60"/>
  <c r="B77" i="60"/>
  <c r="B76" i="60"/>
  <c r="B75" i="60"/>
  <c r="B74" i="60"/>
  <c r="B73" i="60"/>
  <c r="B72" i="60"/>
  <c r="B71" i="60"/>
  <c r="B70" i="60"/>
  <c r="B69" i="60"/>
  <c r="B68" i="60"/>
  <c r="B67" i="60"/>
  <c r="B66" i="60"/>
  <c r="B65" i="60"/>
  <c r="B64"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B38" i="60"/>
  <c r="B37" i="60"/>
  <c r="B36" i="60"/>
  <c r="B35" i="60"/>
  <c r="B34" i="60"/>
  <c r="B33" i="60"/>
  <c r="B32" i="60"/>
  <c r="B31" i="60"/>
  <c r="B30" i="60"/>
  <c r="B29" i="60"/>
  <c r="B28" i="60"/>
  <c r="B27" i="60"/>
  <c r="B26" i="60"/>
  <c r="B25" i="60"/>
  <c r="B24" i="60"/>
  <c r="B23" i="60"/>
  <c r="B22" i="60"/>
  <c r="B21" i="60"/>
  <c r="B20" i="60"/>
  <c r="B19" i="60"/>
  <c r="B18" i="60"/>
  <c r="B17" i="60"/>
  <c r="B16" i="60"/>
  <c r="B15" i="60"/>
  <c r="B14" i="60"/>
  <c r="B13" i="60"/>
  <c r="B12" i="60"/>
  <c r="B11" i="60"/>
  <c r="B10" i="60"/>
  <c r="B9" i="60"/>
  <c r="B8" i="60"/>
  <c r="B7" i="60"/>
  <c r="B6" i="60"/>
  <c r="B5" i="60"/>
  <c r="C162" i="59"/>
  <c r="B162" i="59"/>
  <c r="C161" i="59"/>
  <c r="B161" i="59"/>
  <c r="C160" i="59"/>
  <c r="B160" i="59"/>
  <c r="C159" i="59"/>
  <c r="B159" i="59"/>
  <c r="C158" i="59"/>
  <c r="B158" i="59"/>
  <c r="C157" i="59"/>
  <c r="B157" i="59"/>
  <c r="C156" i="59"/>
  <c r="B156" i="59"/>
  <c r="C155" i="59"/>
  <c r="B155" i="59"/>
  <c r="C154" i="59"/>
  <c r="B154" i="59"/>
  <c r="C153" i="59"/>
  <c r="B153" i="59"/>
  <c r="C152" i="59"/>
  <c r="B152" i="59"/>
  <c r="C151" i="59"/>
  <c r="B151" i="59"/>
  <c r="C150" i="59"/>
  <c r="B150" i="59"/>
  <c r="C149" i="59"/>
  <c r="B149" i="59"/>
  <c r="C148" i="59"/>
  <c r="B148" i="59"/>
  <c r="C147" i="59"/>
  <c r="B147" i="59"/>
  <c r="C146" i="59"/>
  <c r="B146" i="59"/>
  <c r="C145" i="59"/>
  <c r="B145" i="59"/>
  <c r="C144" i="59"/>
  <c r="B144" i="59"/>
  <c r="C143" i="59"/>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29" i="59"/>
  <c r="B129" i="59"/>
  <c r="C128" i="59"/>
  <c r="B128" i="59"/>
  <c r="C127" i="59"/>
  <c r="B127" i="59"/>
  <c r="C126" i="59"/>
  <c r="B126" i="59"/>
  <c r="C125" i="59"/>
  <c r="B125" i="59"/>
  <c r="C124" i="59"/>
  <c r="B124" i="59"/>
  <c r="C123" i="59"/>
  <c r="B123" i="59"/>
  <c r="C122" i="59"/>
  <c r="B122" i="59"/>
  <c r="C121" i="59"/>
  <c r="B121" i="59"/>
  <c r="C120" i="59"/>
  <c r="B120" i="59"/>
  <c r="C119" i="59"/>
  <c r="B119" i="59"/>
  <c r="C118" i="59"/>
  <c r="B118" i="59"/>
  <c r="C117" i="59"/>
  <c r="B117" i="59"/>
  <c r="C116" i="59"/>
  <c r="B116" i="59"/>
  <c r="C115" i="59"/>
  <c r="B115" i="59"/>
  <c r="C114" i="59"/>
  <c r="B114" i="59"/>
  <c r="C113" i="59"/>
  <c r="B113" i="59"/>
  <c r="C112" i="59"/>
  <c r="B112" i="59"/>
  <c r="C111" i="59"/>
  <c r="B111" i="59"/>
  <c r="C110" i="59"/>
  <c r="B110" i="59"/>
  <c r="C109" i="59"/>
  <c r="B109" i="59"/>
  <c r="C108" i="59"/>
  <c r="B108" i="59"/>
  <c r="C107" i="59"/>
  <c r="B107" i="59"/>
  <c r="C106" i="59"/>
  <c r="B106" i="59"/>
  <c r="C105" i="59"/>
  <c r="B105" i="59"/>
  <c r="C104" i="59"/>
  <c r="B104" i="59"/>
  <c r="C103" i="59"/>
  <c r="B103" i="59"/>
  <c r="C102" i="59"/>
  <c r="B102" i="59"/>
  <c r="C101" i="59"/>
  <c r="B101" i="59"/>
  <c r="C100" i="59"/>
  <c r="B100" i="59"/>
  <c r="C99" i="59"/>
  <c r="B99" i="59"/>
  <c r="C98" i="59"/>
  <c r="B98" i="59"/>
  <c r="C97" i="59"/>
  <c r="B97" i="59"/>
  <c r="C96" i="59"/>
  <c r="B96" i="59"/>
  <c r="C95" i="59"/>
  <c r="B95" i="59"/>
  <c r="C94" i="59"/>
  <c r="B94" i="59"/>
  <c r="C93" i="59"/>
  <c r="B93" i="59"/>
  <c r="C92" i="59"/>
  <c r="B92" i="59"/>
  <c r="C91" i="59"/>
  <c r="B91" i="59"/>
  <c r="C90" i="59"/>
  <c r="B90" i="59"/>
  <c r="C89" i="59"/>
  <c r="B89" i="59"/>
  <c r="C88" i="59"/>
  <c r="B88" i="59"/>
  <c r="C87" i="59"/>
  <c r="B87" i="59"/>
  <c r="C86" i="59"/>
  <c r="B86" i="59"/>
  <c r="C85" i="59"/>
  <c r="B85" i="59"/>
  <c r="C84" i="59"/>
  <c r="B84" i="59"/>
  <c r="C83" i="59"/>
  <c r="B83" i="59"/>
  <c r="C82" i="59"/>
  <c r="B82" i="59"/>
  <c r="C81" i="59"/>
  <c r="B81" i="59"/>
  <c r="C80" i="59"/>
  <c r="B80" i="59"/>
  <c r="C79" i="59"/>
  <c r="B79" i="59"/>
  <c r="C78" i="59"/>
  <c r="B78" i="59"/>
  <c r="C77" i="59"/>
  <c r="B77" i="59"/>
  <c r="C76" i="59"/>
  <c r="B76" i="59"/>
  <c r="C75" i="59"/>
  <c r="B75" i="59"/>
  <c r="C74" i="59"/>
  <c r="B74" i="59"/>
  <c r="C73" i="59"/>
  <c r="B73" i="59"/>
  <c r="C72" i="59"/>
  <c r="B72" i="59"/>
  <c r="C71" i="59"/>
  <c r="B71" i="59"/>
  <c r="C70" i="59"/>
  <c r="B70" i="59"/>
  <c r="C69" i="59"/>
  <c r="B69" i="59"/>
  <c r="C68" i="59"/>
  <c r="B68" i="59"/>
  <c r="C67" i="59"/>
  <c r="B67" i="59"/>
  <c r="C66" i="59"/>
  <c r="B66" i="59"/>
  <c r="C65" i="59"/>
  <c r="B65" i="59"/>
  <c r="C64" i="59"/>
  <c r="B64" i="59"/>
  <c r="C63" i="59"/>
  <c r="B63" i="59"/>
  <c r="C62" i="59"/>
  <c r="B62" i="59"/>
  <c r="C61" i="59"/>
  <c r="B61" i="59"/>
  <c r="C60" i="59"/>
  <c r="B60" i="59"/>
  <c r="C59" i="59"/>
  <c r="B59" i="59"/>
  <c r="C58" i="59"/>
  <c r="B58" i="59"/>
  <c r="C57" i="59"/>
  <c r="B57" i="59"/>
  <c r="C56" i="59"/>
  <c r="B56" i="59"/>
  <c r="C55" i="59"/>
  <c r="B55" i="59"/>
  <c r="C54" i="59"/>
  <c r="B54" i="59"/>
  <c r="C53" i="59"/>
  <c r="B53" i="59"/>
  <c r="C52" i="59"/>
  <c r="B52" i="59"/>
  <c r="C51" i="59"/>
  <c r="B51" i="59"/>
  <c r="C50" i="59"/>
  <c r="B50" i="59"/>
  <c r="C49" i="59"/>
  <c r="B49" i="59"/>
  <c r="C48" i="59"/>
  <c r="B48" i="59"/>
  <c r="C47" i="59"/>
  <c r="B47" i="59"/>
  <c r="C46" i="59"/>
  <c r="B46" i="59"/>
  <c r="C45" i="59"/>
  <c r="B45" i="59"/>
  <c r="C44" i="59"/>
  <c r="B44" i="59"/>
  <c r="C43" i="59"/>
  <c r="B43" i="59"/>
  <c r="C42" i="59"/>
  <c r="B42" i="59"/>
  <c r="C41" i="59"/>
  <c r="B41" i="59"/>
  <c r="C40" i="59"/>
  <c r="B40" i="59"/>
  <c r="C39" i="59"/>
  <c r="B39" i="59"/>
  <c r="C38" i="59"/>
  <c r="B38" i="59"/>
  <c r="C37" i="59"/>
  <c r="B37" i="59"/>
  <c r="C36" i="59"/>
  <c r="B36" i="59"/>
  <c r="C35" i="59"/>
  <c r="B35" i="59"/>
  <c r="C34" i="59"/>
  <c r="B34" i="59"/>
  <c r="C33" i="59"/>
  <c r="B33" i="59"/>
  <c r="C32" i="59"/>
  <c r="B32" i="59"/>
  <c r="C31" i="59"/>
  <c r="B31" i="59"/>
  <c r="C30" i="59"/>
  <c r="B30" i="59"/>
  <c r="C29" i="59"/>
  <c r="B29" i="59"/>
  <c r="C28" i="59"/>
  <c r="B28" i="59"/>
  <c r="C27" i="59"/>
  <c r="B27" i="59"/>
  <c r="C26" i="59"/>
  <c r="B26" i="59"/>
  <c r="C25" i="59"/>
  <c r="B25" i="59"/>
  <c r="C24" i="59"/>
  <c r="B24" i="59"/>
  <c r="C23" i="59"/>
  <c r="B23" i="59"/>
  <c r="C22" i="59"/>
  <c r="B22" i="59"/>
  <c r="C21" i="59"/>
  <c r="B21" i="59"/>
  <c r="C20" i="59"/>
  <c r="B20" i="59"/>
  <c r="C19" i="59"/>
  <c r="B19" i="59"/>
  <c r="C18" i="59"/>
  <c r="B18" i="59"/>
  <c r="C17" i="59"/>
  <c r="B17" i="59"/>
  <c r="C16" i="59"/>
  <c r="B16" i="59"/>
  <c r="C15" i="59"/>
  <c r="B15" i="59"/>
  <c r="C14" i="59"/>
  <c r="B14" i="59"/>
  <c r="C13" i="59"/>
  <c r="B13" i="59"/>
  <c r="C12" i="59"/>
  <c r="B12" i="59"/>
  <c r="C11" i="59"/>
  <c r="B11" i="59"/>
  <c r="C10" i="59"/>
  <c r="B10" i="59"/>
  <c r="C9" i="59"/>
  <c r="B9" i="59"/>
  <c r="C8" i="59"/>
  <c r="B8" i="59"/>
  <c r="C7" i="59"/>
  <c r="B7" i="59"/>
  <c r="C6" i="59"/>
  <c r="B6" i="59"/>
  <c r="C5" i="59"/>
  <c r="B5" i="59"/>
  <c r="C162" i="58"/>
  <c r="B162" i="58"/>
  <c r="C161" i="58"/>
  <c r="B161" i="58"/>
  <c r="C160" i="58"/>
  <c r="B160" i="58"/>
  <c r="C159" i="58"/>
  <c r="B159" i="58"/>
  <c r="C158" i="58"/>
  <c r="B158" i="58"/>
  <c r="C157" i="58"/>
  <c r="B157" i="58"/>
  <c r="C156" i="58"/>
  <c r="B156" i="58"/>
  <c r="C155" i="58"/>
  <c r="B155" i="58"/>
  <c r="C154" i="58"/>
  <c r="B154" i="58"/>
  <c r="C153" i="58"/>
  <c r="B153" i="58"/>
  <c r="C152" i="58"/>
  <c r="B152" i="58"/>
  <c r="C151" i="58"/>
  <c r="B151" i="58"/>
  <c r="C150" i="58"/>
  <c r="B150" i="58"/>
  <c r="C149" i="58"/>
  <c r="B149" i="58"/>
  <c r="C148" i="58"/>
  <c r="B148" i="58"/>
  <c r="C147" i="58"/>
  <c r="B147" i="58"/>
  <c r="C146" i="58"/>
  <c r="B146" i="58"/>
  <c r="C145" i="58"/>
  <c r="B145" i="58"/>
  <c r="C144" i="58"/>
  <c r="B144" i="58"/>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29" i="58"/>
  <c r="B129" i="58"/>
  <c r="C128" i="58"/>
  <c r="B128" i="58"/>
  <c r="C127" i="58"/>
  <c r="B127" i="58"/>
  <c r="C126" i="58"/>
  <c r="B126" i="58"/>
  <c r="C125" i="58"/>
  <c r="B125" i="58"/>
  <c r="C124" i="58"/>
  <c r="B124" i="58"/>
  <c r="C123" i="58"/>
  <c r="B123" i="58"/>
  <c r="C122" i="58"/>
  <c r="B122" i="58"/>
  <c r="C121" i="58"/>
  <c r="B121" i="58"/>
  <c r="C120" i="58"/>
  <c r="B120" i="58"/>
  <c r="C119" i="58"/>
  <c r="B119" i="58"/>
  <c r="C118" i="58"/>
  <c r="B118" i="58"/>
  <c r="C117" i="58"/>
  <c r="B117" i="58"/>
  <c r="C116" i="58"/>
  <c r="B116" i="58"/>
  <c r="C115" i="58"/>
  <c r="B115" i="58"/>
  <c r="C114" i="58"/>
  <c r="B114" i="58"/>
  <c r="C113" i="58"/>
  <c r="B113" i="58"/>
  <c r="C112" i="58"/>
  <c r="B112" i="58"/>
  <c r="C111" i="58"/>
  <c r="B111" i="58"/>
  <c r="C110" i="58"/>
  <c r="B110" i="58"/>
  <c r="C109" i="58"/>
  <c r="B109" i="58"/>
  <c r="C108" i="58"/>
  <c r="B108" i="58"/>
  <c r="C107" i="58"/>
  <c r="B107" i="58"/>
  <c r="C106" i="58"/>
  <c r="B106" i="58"/>
  <c r="C105" i="58"/>
  <c r="B105" i="58"/>
  <c r="C104" i="58"/>
  <c r="B104" i="58"/>
  <c r="C103" i="58"/>
  <c r="B103" i="58"/>
  <c r="C102" i="58"/>
  <c r="B102" i="58"/>
  <c r="C101" i="58"/>
  <c r="B101" i="58"/>
  <c r="C100" i="58"/>
  <c r="B100" i="58"/>
  <c r="C99" i="58"/>
  <c r="B99" i="58"/>
  <c r="C98" i="58"/>
  <c r="B98" i="58"/>
  <c r="C97" i="58"/>
  <c r="B97" i="58"/>
  <c r="C96" i="58"/>
  <c r="B96" i="58"/>
  <c r="C95" i="58"/>
  <c r="B95" i="58"/>
  <c r="C94" i="58"/>
  <c r="B94" i="58"/>
  <c r="C93" i="58"/>
  <c r="B93" i="58"/>
  <c r="C92" i="58"/>
  <c r="B92" i="58"/>
  <c r="C91" i="58"/>
  <c r="B91" i="58"/>
  <c r="C90" i="58"/>
  <c r="B90" i="58"/>
  <c r="C89" i="58"/>
  <c r="B89" i="58"/>
  <c r="C88" i="58"/>
  <c r="B88" i="58"/>
  <c r="C87" i="58"/>
  <c r="B87" i="58"/>
  <c r="C86" i="58"/>
  <c r="B86" i="58"/>
  <c r="C85" i="58"/>
  <c r="B85" i="58"/>
  <c r="C84" i="58"/>
  <c r="B84" i="58"/>
  <c r="C83" i="58"/>
  <c r="B83" i="58"/>
  <c r="C82" i="58"/>
  <c r="B82" i="58"/>
  <c r="C81" i="58"/>
  <c r="B81" i="58"/>
  <c r="C80" i="58"/>
  <c r="B80" i="58"/>
  <c r="C79" i="58"/>
  <c r="B79" i="58"/>
  <c r="C78" i="58"/>
  <c r="B78" i="58"/>
  <c r="C77" i="58"/>
  <c r="B77" i="58"/>
  <c r="C76" i="58"/>
  <c r="B76" i="58"/>
  <c r="C75" i="58"/>
  <c r="B75" i="58"/>
  <c r="C74" i="58"/>
  <c r="B74" i="58"/>
  <c r="C73" i="58"/>
  <c r="B73" i="58"/>
  <c r="C72" i="58"/>
  <c r="B72" i="58"/>
  <c r="C71" i="58"/>
  <c r="B71" i="58"/>
  <c r="C70" i="58"/>
  <c r="B70" i="58"/>
  <c r="C69" i="58"/>
  <c r="B69" i="58"/>
  <c r="C68" i="58"/>
  <c r="B68" i="58"/>
  <c r="C67" i="58"/>
  <c r="B67" i="58"/>
  <c r="C66" i="58"/>
  <c r="B66" i="58"/>
  <c r="C65" i="58"/>
  <c r="B65" i="58"/>
  <c r="C64" i="58"/>
  <c r="B64" i="58"/>
  <c r="C63" i="58"/>
  <c r="B63" i="58"/>
  <c r="C62" i="58"/>
  <c r="B62" i="58"/>
  <c r="C61" i="58"/>
  <c r="B61" i="58"/>
  <c r="C60" i="58"/>
  <c r="B60" i="58"/>
  <c r="C59" i="58"/>
  <c r="B59" i="58"/>
  <c r="C58" i="58"/>
  <c r="B58" i="58"/>
  <c r="C57" i="58"/>
  <c r="B57" i="58"/>
  <c r="C56" i="58"/>
  <c r="B56" i="58"/>
  <c r="C55" i="58"/>
  <c r="B55" i="58"/>
  <c r="C54" i="58"/>
  <c r="B54" i="58"/>
  <c r="C53" i="58"/>
  <c r="B53" i="58"/>
  <c r="C52" i="58"/>
  <c r="B52" i="58"/>
  <c r="C51" i="58"/>
  <c r="B51" i="58"/>
  <c r="C50" i="58"/>
  <c r="B50" i="58"/>
  <c r="C49" i="58"/>
  <c r="B49" i="58"/>
  <c r="C48" i="58"/>
  <c r="B48" i="58"/>
  <c r="C47" i="58"/>
  <c r="B47" i="58"/>
  <c r="C46" i="58"/>
  <c r="B46" i="58"/>
  <c r="C45" i="58"/>
  <c r="B45" i="58"/>
  <c r="C44" i="58"/>
  <c r="B44" i="58"/>
  <c r="C43" i="58"/>
  <c r="B43" i="58"/>
  <c r="C42" i="58"/>
  <c r="B42" i="58"/>
  <c r="C41" i="58"/>
  <c r="B41" i="58"/>
  <c r="C40" i="58"/>
  <c r="B40" i="58"/>
  <c r="C39" i="58"/>
  <c r="B39" i="58"/>
  <c r="C38" i="58"/>
  <c r="B38" i="58"/>
  <c r="C37" i="58"/>
  <c r="B37" i="58"/>
  <c r="C36" i="58"/>
  <c r="B36" i="58"/>
  <c r="C35" i="58"/>
  <c r="B35" i="58"/>
  <c r="C34" i="58"/>
  <c r="B34" i="58"/>
  <c r="C33" i="58"/>
  <c r="B33" i="58"/>
  <c r="C32" i="58"/>
  <c r="B32" i="58"/>
  <c r="C31" i="58"/>
  <c r="B31" i="58"/>
  <c r="C30" i="58"/>
  <c r="B30" i="58"/>
  <c r="C29" i="58"/>
  <c r="B29" i="58"/>
  <c r="C28" i="58"/>
  <c r="B28" i="58"/>
  <c r="C27" i="58"/>
  <c r="B27" i="58"/>
  <c r="C26" i="58"/>
  <c r="B26" i="58"/>
  <c r="C25" i="58"/>
  <c r="B25" i="58"/>
  <c r="C24" i="58"/>
  <c r="B24" i="58"/>
  <c r="C23" i="58"/>
  <c r="B23" i="58"/>
  <c r="C22" i="58"/>
  <c r="B22" i="58"/>
  <c r="C21" i="58"/>
  <c r="B21" i="58"/>
  <c r="C20" i="58"/>
  <c r="B20" i="58"/>
  <c r="C19" i="58"/>
  <c r="B19" i="58"/>
  <c r="C18" i="58"/>
  <c r="B18" i="58"/>
  <c r="C17" i="58"/>
  <c r="B17" i="58"/>
  <c r="C16" i="58"/>
  <c r="B16" i="58"/>
  <c r="C15" i="58"/>
  <c r="B15" i="58"/>
  <c r="C14" i="58"/>
  <c r="B14" i="58"/>
  <c r="C13" i="58"/>
  <c r="B13" i="58"/>
  <c r="C12" i="58"/>
  <c r="B12" i="58"/>
  <c r="C11" i="58"/>
  <c r="B11" i="58"/>
  <c r="C10" i="58"/>
  <c r="B10" i="58"/>
  <c r="C9" i="58"/>
  <c r="B9" i="58"/>
  <c r="C8" i="58"/>
  <c r="B8" i="58"/>
  <c r="C7" i="58"/>
  <c r="B7" i="58"/>
  <c r="C6" i="58"/>
  <c r="B6" i="58"/>
  <c r="C5" i="58"/>
  <c r="B5" i="58"/>
  <c r="B162" i="57"/>
  <c r="B161" i="57"/>
  <c r="B160" i="57"/>
  <c r="B159" i="57"/>
  <c r="B158" i="57"/>
  <c r="B157" i="57"/>
  <c r="B156" i="57"/>
  <c r="B155" i="57"/>
  <c r="B154" i="57"/>
  <c r="B153" i="57"/>
  <c r="B152" i="57"/>
  <c r="B151" i="57"/>
  <c r="B150" i="57"/>
  <c r="B149" i="57"/>
  <c r="B148" i="57"/>
  <c r="B147" i="57"/>
  <c r="B146" i="57"/>
  <c r="B145" i="57"/>
  <c r="B144" i="57"/>
  <c r="B143" i="57"/>
  <c r="B142" i="57"/>
  <c r="B141" i="57"/>
  <c r="B140" i="57"/>
  <c r="B139" i="57"/>
  <c r="B138" i="57"/>
  <c r="B137" i="57"/>
  <c r="B136" i="57"/>
  <c r="B135" i="57"/>
  <c r="B134" i="57"/>
  <c r="B133" i="57"/>
  <c r="B132" i="57"/>
  <c r="B131" i="57"/>
  <c r="B130" i="57"/>
  <c r="B129" i="57"/>
  <c r="B128" i="57"/>
  <c r="B127" i="57"/>
  <c r="B126" i="57"/>
  <c r="B125" i="57"/>
  <c r="B124" i="57"/>
  <c r="B123" i="57"/>
  <c r="B122" i="57"/>
  <c r="B121" i="57"/>
  <c r="B120" i="57"/>
  <c r="B119" i="57"/>
  <c r="B118" i="57"/>
  <c r="B117" i="57"/>
  <c r="B116" i="57"/>
  <c r="B115" i="57"/>
  <c r="B114" i="57"/>
  <c r="B113" i="57"/>
  <c r="B112" i="57"/>
  <c r="B111" i="57"/>
  <c r="B110" i="57"/>
  <c r="B109" i="57"/>
  <c r="B108" i="57"/>
  <c r="B107" i="57"/>
  <c r="B106" i="57"/>
  <c r="B105" i="57"/>
  <c r="B104" i="57"/>
  <c r="B103" i="57"/>
  <c r="B102" i="57"/>
  <c r="B101" i="57"/>
  <c r="B100" i="57"/>
  <c r="B99" i="57"/>
  <c r="B98" i="57"/>
  <c r="B97" i="57"/>
  <c r="B96" i="57"/>
  <c r="B95" i="57"/>
  <c r="B94" i="57"/>
  <c r="B93" i="57"/>
  <c r="B92" i="57"/>
  <c r="B91" i="57"/>
  <c r="B90" i="57"/>
  <c r="B89" i="57"/>
  <c r="B88" i="57"/>
  <c r="B87" i="57"/>
  <c r="B86" i="57"/>
  <c r="B85" i="57"/>
  <c r="B84" i="57"/>
  <c r="B83" i="57"/>
  <c r="B82" i="57"/>
  <c r="B81" i="57"/>
  <c r="B80" i="57"/>
  <c r="B79" i="57"/>
  <c r="B78" i="57"/>
  <c r="B77" i="57"/>
  <c r="B76" i="57"/>
  <c r="B75" i="57"/>
  <c r="B74" i="57"/>
  <c r="B73" i="57"/>
  <c r="B72" i="57"/>
  <c r="B71" i="57"/>
  <c r="B70" i="57"/>
  <c r="B69" i="57"/>
  <c r="B68" i="57"/>
  <c r="B67" i="57"/>
  <c r="B66" i="57"/>
  <c r="B65" i="57"/>
  <c r="B64" i="57"/>
  <c r="B63" i="57"/>
  <c r="B62" i="57"/>
  <c r="B61" i="57"/>
  <c r="B60" i="57"/>
  <c r="B59" i="57"/>
  <c r="B58" i="57"/>
  <c r="B57" i="57"/>
  <c r="B56" i="57"/>
  <c r="B55" i="57"/>
  <c r="B54" i="57"/>
  <c r="B53" i="57"/>
  <c r="B52" i="57"/>
  <c r="B51" i="57"/>
  <c r="B50" i="57"/>
  <c r="B49" i="57"/>
  <c r="B48" i="57"/>
  <c r="B47" i="57"/>
  <c r="B46" i="57"/>
  <c r="B45" i="57"/>
  <c r="B44" i="57"/>
  <c r="B43" i="57"/>
  <c r="B42" i="57"/>
  <c r="B41" i="57"/>
  <c r="B40" i="57"/>
  <c r="B39" i="57"/>
  <c r="B38" i="57"/>
  <c r="B37" i="57"/>
  <c r="B36" i="57"/>
  <c r="B35" i="57"/>
  <c r="B34" i="57"/>
  <c r="B33" i="57"/>
  <c r="B32" i="57"/>
  <c r="B31" i="57"/>
  <c r="B30" i="57"/>
  <c r="B29" i="57"/>
  <c r="B28" i="57"/>
  <c r="B27" i="57"/>
  <c r="B26" i="57"/>
  <c r="C25" i="57"/>
  <c r="B25" i="57"/>
  <c r="C24" i="57"/>
  <c r="B24" i="57"/>
  <c r="C23" i="57"/>
  <c r="B23" i="57"/>
  <c r="C22" i="57"/>
  <c r="B22" i="57"/>
  <c r="C21" i="57"/>
  <c r="B21" i="57"/>
  <c r="C20" i="57"/>
  <c r="B20" i="57"/>
  <c r="C19" i="57"/>
  <c r="B19" i="57"/>
  <c r="C18" i="57"/>
  <c r="B18" i="57"/>
  <c r="C17" i="57"/>
  <c r="B17" i="57"/>
  <c r="C16" i="57"/>
  <c r="B16" i="57"/>
  <c r="C15" i="57"/>
  <c r="B15" i="57"/>
  <c r="C14" i="57"/>
  <c r="B14" i="57"/>
  <c r="C13" i="57"/>
  <c r="B13" i="57"/>
  <c r="C12" i="57"/>
  <c r="B12" i="57"/>
  <c r="C11" i="57"/>
  <c r="B11" i="57"/>
  <c r="C10" i="57"/>
  <c r="B10" i="57"/>
  <c r="C9" i="57"/>
  <c r="B9" i="57"/>
  <c r="C8" i="57"/>
  <c r="B8" i="57"/>
  <c r="C7" i="57"/>
  <c r="B7" i="57"/>
  <c r="C6" i="57"/>
  <c r="B6" i="57"/>
  <c r="C5" i="57"/>
  <c r="B5" i="57"/>
  <c r="C162" i="56"/>
  <c r="B162" i="56"/>
  <c r="C161" i="56"/>
  <c r="B161" i="56"/>
  <c r="C160" i="56"/>
  <c r="B160" i="56"/>
  <c r="C159" i="56"/>
  <c r="B159" i="56"/>
  <c r="C158" i="56"/>
  <c r="B158" i="56"/>
  <c r="C157" i="56"/>
  <c r="B157" i="56"/>
  <c r="C156" i="56"/>
  <c r="B156" i="56"/>
  <c r="C155" i="56"/>
  <c r="B155" i="56"/>
  <c r="C154" i="56"/>
  <c r="B154" i="56"/>
  <c r="C153" i="56"/>
  <c r="B153" i="56"/>
  <c r="C152" i="56"/>
  <c r="B152" i="56"/>
  <c r="C151" i="56"/>
  <c r="B151" i="56"/>
  <c r="C150" i="56"/>
  <c r="B150" i="56"/>
  <c r="C149" i="56"/>
  <c r="B149" i="56"/>
  <c r="C148" i="56"/>
  <c r="B148" i="56"/>
  <c r="C147" i="56"/>
  <c r="B147" i="56"/>
  <c r="C146" i="56"/>
  <c r="B146" i="56"/>
  <c r="C145" i="56"/>
  <c r="B145" i="56"/>
  <c r="C144" i="56"/>
  <c r="B144" i="56"/>
  <c r="C143" i="56"/>
  <c r="B143" i="56"/>
  <c r="C142" i="56"/>
  <c r="B142" i="56"/>
  <c r="C141" i="56"/>
  <c r="B141" i="56"/>
  <c r="C140" i="56"/>
  <c r="B140" i="56"/>
  <c r="C139" i="56"/>
  <c r="B139" i="56"/>
  <c r="C138" i="56"/>
  <c r="B138" i="56"/>
  <c r="C137" i="56"/>
  <c r="B137" i="56"/>
  <c r="C136" i="56"/>
  <c r="B136" i="56"/>
  <c r="C135" i="56"/>
  <c r="B135" i="56"/>
  <c r="C134" i="56"/>
  <c r="B134" i="56"/>
  <c r="C133" i="56"/>
  <c r="B133" i="56"/>
  <c r="C132" i="56"/>
  <c r="B132" i="56"/>
  <c r="C131" i="56"/>
  <c r="B131" i="56"/>
  <c r="C130" i="56"/>
  <c r="B130" i="56"/>
  <c r="C129" i="56"/>
  <c r="B129" i="56"/>
  <c r="C128" i="56"/>
  <c r="B128" i="56"/>
  <c r="C127" i="56"/>
  <c r="B127" i="56"/>
  <c r="C126" i="56"/>
  <c r="B126" i="56"/>
  <c r="C125" i="56"/>
  <c r="B125" i="56"/>
  <c r="C124" i="56"/>
  <c r="B124" i="56"/>
  <c r="C123" i="56"/>
  <c r="B123" i="56"/>
  <c r="C122" i="56"/>
  <c r="B122" i="56"/>
  <c r="C121" i="56"/>
  <c r="B121" i="56"/>
  <c r="C120" i="56"/>
  <c r="B120" i="56"/>
  <c r="C119" i="56"/>
  <c r="B119" i="56"/>
  <c r="C118" i="56"/>
  <c r="B118" i="56"/>
  <c r="C117" i="56"/>
  <c r="B117" i="56"/>
  <c r="C116" i="56"/>
  <c r="B116" i="56"/>
  <c r="C115" i="56"/>
  <c r="B115" i="56"/>
  <c r="C114" i="56"/>
  <c r="B114" i="56"/>
  <c r="C113" i="56"/>
  <c r="B113" i="56"/>
  <c r="C112" i="56"/>
  <c r="B112" i="56"/>
  <c r="C111" i="56"/>
  <c r="B111" i="56"/>
  <c r="C110" i="56"/>
  <c r="B110" i="56"/>
  <c r="C109" i="56"/>
  <c r="B109" i="56"/>
  <c r="C108" i="56"/>
  <c r="B108" i="56"/>
  <c r="C107" i="56"/>
  <c r="B107" i="56"/>
  <c r="C106" i="56"/>
  <c r="B106" i="56"/>
  <c r="C105" i="56"/>
  <c r="B105" i="56"/>
  <c r="C104" i="56"/>
  <c r="B104" i="56"/>
  <c r="C103" i="56"/>
  <c r="B103" i="56"/>
  <c r="C102" i="56"/>
  <c r="B102" i="56"/>
  <c r="C101" i="56"/>
  <c r="B101" i="56"/>
  <c r="C100" i="56"/>
  <c r="B100" i="56"/>
  <c r="C99" i="56"/>
  <c r="B99" i="56"/>
  <c r="C98" i="56"/>
  <c r="B98" i="56"/>
  <c r="C97" i="56"/>
  <c r="B97" i="56"/>
  <c r="C96" i="56"/>
  <c r="B96" i="56"/>
  <c r="C95" i="56"/>
  <c r="B95" i="56"/>
  <c r="C94" i="56"/>
  <c r="B94" i="56"/>
  <c r="C93" i="56"/>
  <c r="B93" i="56"/>
  <c r="C92" i="56"/>
  <c r="B92" i="56"/>
  <c r="C91" i="56"/>
  <c r="B91" i="56"/>
  <c r="C90" i="56"/>
  <c r="B90" i="56"/>
  <c r="C89" i="56"/>
  <c r="B89" i="56"/>
  <c r="C88" i="56"/>
  <c r="B88" i="56"/>
  <c r="C87" i="56"/>
  <c r="B87" i="56"/>
  <c r="C86" i="56"/>
  <c r="B86" i="56"/>
  <c r="C85" i="56"/>
  <c r="B85" i="56"/>
  <c r="C84" i="56"/>
  <c r="B84" i="56"/>
  <c r="C83" i="56"/>
  <c r="B83" i="56"/>
  <c r="C82" i="56"/>
  <c r="B82" i="56"/>
  <c r="C81" i="56"/>
  <c r="B81" i="56"/>
  <c r="C80" i="56"/>
  <c r="B80" i="56"/>
  <c r="C79" i="56"/>
  <c r="B79" i="56"/>
  <c r="C78" i="56"/>
  <c r="B78" i="56"/>
  <c r="C77" i="56"/>
  <c r="B77" i="56"/>
  <c r="C76" i="56"/>
  <c r="B76" i="56"/>
  <c r="C75" i="56"/>
  <c r="B75" i="56"/>
  <c r="C74" i="56"/>
  <c r="B74" i="56"/>
  <c r="C73" i="56"/>
  <c r="B73" i="56"/>
  <c r="C72" i="56"/>
  <c r="B72" i="56"/>
  <c r="C71" i="56"/>
  <c r="B71" i="56"/>
  <c r="C70" i="56"/>
  <c r="B70" i="56"/>
  <c r="C69" i="56"/>
  <c r="B69" i="56"/>
  <c r="C68" i="56"/>
  <c r="B68" i="56"/>
  <c r="C67" i="56"/>
  <c r="B67" i="56"/>
  <c r="C66" i="56"/>
  <c r="B66" i="56"/>
  <c r="C65" i="56"/>
  <c r="B65" i="56"/>
  <c r="C64" i="56"/>
  <c r="B64" i="56"/>
  <c r="C63" i="56"/>
  <c r="B63" i="56"/>
  <c r="C62" i="56"/>
  <c r="B62" i="56"/>
  <c r="C61" i="56"/>
  <c r="B61" i="56"/>
  <c r="C60" i="56"/>
  <c r="B60" i="56"/>
  <c r="C59" i="56"/>
  <c r="B59" i="56"/>
  <c r="C58" i="56"/>
  <c r="B58" i="56"/>
  <c r="C57" i="56"/>
  <c r="B57" i="56"/>
  <c r="C56" i="56"/>
  <c r="B56" i="56"/>
  <c r="C55" i="56"/>
  <c r="B55" i="56"/>
  <c r="C54" i="56"/>
  <c r="B54" i="56"/>
  <c r="C53" i="56"/>
  <c r="B53" i="56"/>
  <c r="C52" i="56"/>
  <c r="B52" i="56"/>
  <c r="C51" i="56"/>
  <c r="B51" i="56"/>
  <c r="C50" i="56"/>
  <c r="B50" i="56"/>
  <c r="C49" i="56"/>
  <c r="B49" i="56"/>
  <c r="C48" i="56"/>
  <c r="B48" i="56"/>
  <c r="C47" i="56"/>
  <c r="B47" i="56"/>
  <c r="C46" i="56"/>
  <c r="B46" i="56"/>
  <c r="C45" i="56"/>
  <c r="B45" i="56"/>
  <c r="C44" i="56"/>
  <c r="B44" i="56"/>
  <c r="C43" i="56"/>
  <c r="B43" i="56"/>
  <c r="C42" i="56"/>
  <c r="B42" i="56"/>
  <c r="C41" i="56"/>
  <c r="B41" i="56"/>
  <c r="C40" i="56"/>
  <c r="B40" i="56"/>
  <c r="C39" i="56"/>
  <c r="B39" i="56"/>
  <c r="C38" i="56"/>
  <c r="B38" i="56"/>
  <c r="C37" i="56"/>
  <c r="B37" i="56"/>
  <c r="C36" i="56"/>
  <c r="B36" i="56"/>
  <c r="C35" i="56"/>
  <c r="B35" i="56"/>
  <c r="C34" i="56"/>
  <c r="B34" i="56"/>
  <c r="C33" i="56"/>
  <c r="B33" i="56"/>
  <c r="C32" i="56"/>
  <c r="B32" i="56"/>
  <c r="C31" i="56"/>
  <c r="B31" i="56"/>
  <c r="C30" i="56"/>
  <c r="B30" i="56"/>
  <c r="C29" i="56"/>
  <c r="B29" i="56"/>
  <c r="C28" i="56"/>
  <c r="B28" i="56"/>
  <c r="C27" i="56"/>
  <c r="B27" i="56"/>
  <c r="C26" i="56"/>
  <c r="B26" i="56"/>
  <c r="C25" i="56"/>
  <c r="B2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C162" i="55"/>
  <c r="B162" i="55"/>
  <c r="C161" i="55"/>
  <c r="B161" i="55"/>
  <c r="C160" i="55"/>
  <c r="B160" i="55"/>
  <c r="C159" i="55"/>
  <c r="B159" i="55"/>
  <c r="C158" i="55"/>
  <c r="B158" i="55"/>
  <c r="C157" i="55"/>
  <c r="B157" i="55"/>
  <c r="C156" i="55"/>
  <c r="B156" i="55"/>
  <c r="C155" i="55"/>
  <c r="B155" i="55"/>
  <c r="C154" i="55"/>
  <c r="B154" i="55"/>
  <c r="C153" i="55"/>
  <c r="B153" i="55"/>
  <c r="C152" i="55"/>
  <c r="B152" i="55"/>
  <c r="C151" i="55"/>
  <c r="B151" i="55"/>
  <c r="C150" i="55"/>
  <c r="B150" i="55"/>
  <c r="C149" i="55"/>
  <c r="B149" i="55"/>
  <c r="C148" i="55"/>
  <c r="B148" i="55"/>
  <c r="C147" i="55"/>
  <c r="B147" i="55"/>
  <c r="C146" i="55"/>
  <c r="B146" i="55"/>
  <c r="C145" i="55"/>
  <c r="B145" i="55"/>
  <c r="C144" i="55"/>
  <c r="B144" i="55"/>
  <c r="C143" i="55"/>
  <c r="B143" i="55"/>
  <c r="C142" i="55"/>
  <c r="B142" i="55"/>
  <c r="C141" i="55"/>
  <c r="B141" i="55"/>
  <c r="C140" i="55"/>
  <c r="B140" i="55"/>
  <c r="C139" i="55"/>
  <c r="B139" i="55"/>
  <c r="C138" i="55"/>
  <c r="B138" i="55"/>
  <c r="C137" i="55"/>
  <c r="B137" i="55"/>
  <c r="C136" i="55"/>
  <c r="B136" i="55"/>
  <c r="C135" i="55"/>
  <c r="B135" i="55"/>
  <c r="C134" i="55"/>
  <c r="B134" i="55"/>
  <c r="C133" i="55"/>
  <c r="B133" i="55"/>
  <c r="C132" i="55"/>
  <c r="B132" i="55"/>
  <c r="C131" i="55"/>
  <c r="B131" i="55"/>
  <c r="C130" i="55"/>
  <c r="B130" i="55"/>
  <c r="C129" i="55"/>
  <c r="B129" i="55"/>
  <c r="C128" i="55"/>
  <c r="B128" i="55"/>
  <c r="C127" i="55"/>
  <c r="B127" i="55"/>
  <c r="C126" i="55"/>
  <c r="B126" i="55"/>
  <c r="C125" i="55"/>
  <c r="B125" i="55"/>
  <c r="C124" i="55"/>
  <c r="B124" i="55"/>
  <c r="C123" i="55"/>
  <c r="B123" i="55"/>
  <c r="C122" i="55"/>
  <c r="B122" i="55"/>
  <c r="C121" i="55"/>
  <c r="B121" i="55"/>
  <c r="C120" i="55"/>
  <c r="B120" i="55"/>
  <c r="C119" i="55"/>
  <c r="B119" i="55"/>
  <c r="C118" i="55"/>
  <c r="B118" i="55"/>
  <c r="C117" i="55"/>
  <c r="B117" i="55"/>
  <c r="C116" i="55"/>
  <c r="B116" i="55"/>
  <c r="C115" i="55"/>
  <c r="B115" i="55"/>
  <c r="C114" i="55"/>
  <c r="B114" i="55"/>
  <c r="C113" i="55"/>
  <c r="B113" i="55"/>
  <c r="C112" i="55"/>
  <c r="B112" i="55"/>
  <c r="C111" i="55"/>
  <c r="B111" i="55"/>
  <c r="C110" i="55"/>
  <c r="B110" i="55"/>
  <c r="C109" i="55"/>
  <c r="B109" i="55"/>
  <c r="C108" i="55"/>
  <c r="B108" i="55"/>
  <c r="C107" i="55"/>
  <c r="B107" i="55"/>
  <c r="C106" i="55"/>
  <c r="B106" i="55"/>
  <c r="C105" i="55"/>
  <c r="B105" i="55"/>
  <c r="C104" i="55"/>
  <c r="B104" i="55"/>
  <c r="C103" i="55"/>
  <c r="B103" i="55"/>
  <c r="C102" i="55"/>
  <c r="B102" i="55"/>
  <c r="C101" i="55"/>
  <c r="B101" i="55"/>
  <c r="C100" i="55"/>
  <c r="B100" i="55"/>
  <c r="C99" i="55"/>
  <c r="B99" i="55"/>
  <c r="C98" i="55"/>
  <c r="B98" i="55"/>
  <c r="C97" i="55"/>
  <c r="B97" i="55"/>
  <c r="C96" i="55"/>
  <c r="B96" i="55"/>
  <c r="C95" i="55"/>
  <c r="B95" i="55"/>
  <c r="C94" i="55"/>
  <c r="B94" i="55"/>
  <c r="C93" i="55"/>
  <c r="B93" i="55"/>
  <c r="C92" i="55"/>
  <c r="B92" i="55"/>
  <c r="C91" i="55"/>
  <c r="B91" i="55"/>
  <c r="C90" i="55"/>
  <c r="B90" i="55"/>
  <c r="C89" i="55"/>
  <c r="B89" i="55"/>
  <c r="C88" i="55"/>
  <c r="B88" i="55"/>
  <c r="C87" i="55"/>
  <c r="B87" i="55"/>
  <c r="C86" i="55"/>
  <c r="B86" i="55"/>
  <c r="C85" i="55"/>
  <c r="B85" i="55"/>
  <c r="C84" i="55"/>
  <c r="B84" i="55"/>
  <c r="C83" i="55"/>
  <c r="B83" i="55"/>
  <c r="C82" i="55"/>
  <c r="B82" i="55"/>
  <c r="C81" i="55"/>
  <c r="B81" i="55"/>
  <c r="C80" i="55"/>
  <c r="B80" i="55"/>
  <c r="C79" i="55"/>
  <c r="B79" i="55"/>
  <c r="C78" i="55"/>
  <c r="B78" i="55"/>
  <c r="C77" i="55"/>
  <c r="B77" i="55"/>
  <c r="C76" i="55"/>
  <c r="B76" i="55"/>
  <c r="C75" i="55"/>
  <c r="B75" i="55"/>
  <c r="C74" i="55"/>
  <c r="B74" i="55"/>
  <c r="C73" i="55"/>
  <c r="B73" i="55"/>
  <c r="C72" i="55"/>
  <c r="B72" i="55"/>
  <c r="C71" i="55"/>
  <c r="B71" i="55"/>
  <c r="C70" i="55"/>
  <c r="B70" i="55"/>
  <c r="C69" i="55"/>
  <c r="B69" i="55"/>
  <c r="C68" i="55"/>
  <c r="B68" i="55"/>
  <c r="C67" i="55"/>
  <c r="B67" i="55"/>
  <c r="C66" i="55"/>
  <c r="B66" i="55"/>
  <c r="C65" i="55"/>
  <c r="B65" i="55"/>
  <c r="C64" i="55"/>
  <c r="B64" i="55"/>
  <c r="C63" i="55"/>
  <c r="B63" i="55"/>
  <c r="C62" i="55"/>
  <c r="B62" i="55"/>
  <c r="C61" i="55"/>
  <c r="B61" i="55"/>
  <c r="C60" i="55"/>
  <c r="B60" i="55"/>
  <c r="C59" i="55"/>
  <c r="B59" i="55"/>
  <c r="C58" i="55"/>
  <c r="B58" i="55"/>
  <c r="C57" i="55"/>
  <c r="B57" i="55"/>
  <c r="C56" i="55"/>
  <c r="B56" i="55"/>
  <c r="C55" i="55"/>
  <c r="B55" i="55"/>
  <c r="C54" i="55"/>
  <c r="B54" i="55"/>
  <c r="C53" i="55"/>
  <c r="B53" i="55"/>
  <c r="C52" i="55"/>
  <c r="B52" i="55"/>
  <c r="C51" i="55"/>
  <c r="B51" i="55"/>
  <c r="C50" i="55"/>
  <c r="B50" i="55"/>
  <c r="C49" i="55"/>
  <c r="B49" i="55"/>
  <c r="C48" i="55"/>
  <c r="B48" i="55"/>
  <c r="C47" i="55"/>
  <c r="B47" i="55"/>
  <c r="C46" i="55"/>
  <c r="B46" i="55"/>
  <c r="C45" i="55"/>
  <c r="B45" i="55"/>
  <c r="C44" i="55"/>
  <c r="B44" i="55"/>
  <c r="C43" i="55"/>
  <c r="B43" i="55"/>
  <c r="C42" i="55"/>
  <c r="B42" i="55"/>
  <c r="C41" i="55"/>
  <c r="B41" i="55"/>
  <c r="C40" i="55"/>
  <c r="B40" i="55"/>
  <c r="C39" i="55"/>
  <c r="B39" i="55"/>
  <c r="C38" i="55"/>
  <c r="B38" i="55"/>
  <c r="C37" i="55"/>
  <c r="B37" i="55"/>
  <c r="C36" i="55"/>
  <c r="B36" i="55"/>
  <c r="C35" i="55"/>
  <c r="B35" i="55"/>
  <c r="C34" i="55"/>
  <c r="B34" i="55"/>
  <c r="C33" i="55"/>
  <c r="B33" i="55"/>
  <c r="C32" i="55"/>
  <c r="B32" i="55"/>
  <c r="C31" i="55"/>
  <c r="B31" i="55"/>
  <c r="C30" i="55"/>
  <c r="B30" i="55"/>
  <c r="C29" i="55"/>
  <c r="B29" i="55"/>
  <c r="C28" i="55"/>
  <c r="B28" i="55"/>
  <c r="B27" i="55"/>
  <c r="B26" i="55"/>
  <c r="B25" i="55"/>
  <c r="B24" i="55"/>
  <c r="B23" i="55"/>
  <c r="B22" i="55"/>
  <c r="B21" i="55"/>
  <c r="B20" i="55"/>
  <c r="B19" i="55"/>
  <c r="B18" i="55"/>
  <c r="B17" i="55"/>
  <c r="B16" i="55"/>
  <c r="B15" i="55"/>
  <c r="B14" i="55"/>
  <c r="B13" i="55"/>
  <c r="B12" i="55"/>
  <c r="B11" i="55"/>
  <c r="B10" i="55"/>
  <c r="B9" i="55"/>
  <c r="B8" i="55"/>
  <c r="B7" i="55"/>
  <c r="B6" i="55"/>
  <c r="B5" i="55"/>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6" i="24"/>
  <c r="C7" i="24"/>
  <c r="C8" i="24"/>
  <c r="C9" i="24"/>
  <c r="C10" i="24"/>
  <c r="C11" i="24"/>
  <c r="C12" i="24"/>
  <c r="C13" i="24"/>
  <c r="C14" i="24"/>
  <c r="C15" i="24"/>
  <c r="C16" i="24"/>
  <c r="C17" i="24"/>
  <c r="C18" i="24"/>
  <c r="C19" i="24"/>
  <c r="C20" i="24"/>
  <c r="C21" i="24"/>
  <c r="C22" i="24"/>
  <c r="C23" i="24"/>
  <c r="C5" i="24"/>
  <c r="A2" i="4" l="1"/>
  <c r="B13" i="1" l="1"/>
  <c r="B9" i="1"/>
  <c r="A127" i="12" l="1"/>
  <c r="A115" i="12"/>
  <c r="A103" i="12"/>
  <c r="A91" i="12"/>
  <c r="A79" i="12"/>
  <c r="A67" i="12"/>
  <c r="A55" i="12"/>
  <c r="A42" i="12"/>
  <c r="A29" i="12"/>
  <c r="A17" i="12"/>
  <c r="A2" i="12"/>
  <c r="A3" i="75" l="1"/>
  <c r="A2" i="74" l="1"/>
  <c r="A2" i="73"/>
  <c r="A2" i="72"/>
  <c r="A2" i="71"/>
  <c r="A2" i="70"/>
  <c r="A2" i="69"/>
  <c r="A2" i="68"/>
  <c r="A2" i="67"/>
  <c r="A2" i="66"/>
  <c r="A2" i="65"/>
  <c r="A2" i="7"/>
  <c r="A2" i="64"/>
  <c r="A2" i="63"/>
  <c r="A2" i="62"/>
  <c r="A2" i="61"/>
  <c r="A2" i="60"/>
  <c r="A2" i="59"/>
  <c r="A2" i="58"/>
  <c r="A2" i="57"/>
  <c r="A2" i="56"/>
  <c r="A2" i="55"/>
  <c r="A2" i="24"/>
  <c r="A98" i="8"/>
  <c r="A94" i="8"/>
  <c r="A89" i="8"/>
  <c r="A85" i="8"/>
  <c r="A80" i="8"/>
  <c r="A76" i="8"/>
  <c r="A71" i="8"/>
  <c r="A67" i="8"/>
  <c r="A62" i="8"/>
  <c r="A58" i="8"/>
  <c r="A53" i="8"/>
  <c r="A49" i="8"/>
  <c r="A44" i="8"/>
  <c r="A40" i="8"/>
  <c r="A35" i="8"/>
  <c r="A31" i="8"/>
  <c r="A26" i="8"/>
  <c r="A22" i="8"/>
  <c r="A17" i="8"/>
  <c r="A13" i="8"/>
  <c r="N77" i="8"/>
  <c r="M77" i="8"/>
  <c r="L77" i="8"/>
  <c r="K77" i="8"/>
  <c r="J77" i="8"/>
  <c r="I77" i="8"/>
  <c r="H77" i="8"/>
  <c r="G77" i="8"/>
  <c r="A8" i="8"/>
  <c r="A4" i="8"/>
  <c r="A3" i="54"/>
  <c r="A3" i="53"/>
  <c r="A3" i="52"/>
  <c r="A3" i="51"/>
  <c r="A3" i="50"/>
  <c r="A3" i="49"/>
  <c r="A3" i="48"/>
  <c r="A3" i="47"/>
  <c r="A3" i="46"/>
  <c r="A3" i="45"/>
  <c r="A3" i="6" l="1"/>
  <c r="A2" i="44"/>
  <c r="A2" i="43"/>
  <c r="A2" i="42"/>
  <c r="A2" i="41"/>
  <c r="A2" i="40"/>
  <c r="A2" i="39"/>
  <c r="A2" i="38"/>
  <c r="A2" i="37"/>
  <c r="A2" i="36"/>
  <c r="A2" i="5"/>
  <c r="A2" i="35"/>
  <c r="A2" i="34"/>
  <c r="A2" i="33"/>
  <c r="A2" i="32"/>
  <c r="A2" i="31"/>
  <c r="A2" i="30"/>
  <c r="A2" i="29"/>
  <c r="A2" i="28"/>
  <c r="A2" i="27"/>
  <c r="A2" i="26"/>
  <c r="A2" i="25"/>
  <c r="A2" i="2"/>
  <c r="I9" i="15" l="1"/>
  <c r="H9" i="15"/>
  <c r="G9" i="15"/>
  <c r="F9" i="15"/>
  <c r="E9" i="15"/>
  <c r="D9" i="15"/>
  <c r="C9" i="15"/>
  <c r="E12" i="15" l="1"/>
  <c r="D12" i="15"/>
  <c r="C12" i="15"/>
  <c r="I14" i="15" l="1"/>
  <c r="H14" i="15"/>
  <c r="B2" i="15" l="1"/>
  <c r="A2" i="14" l="1"/>
  <c r="A2" i="13"/>
  <c r="G10" i="15" l="1"/>
  <c r="I10" i="15" l="1"/>
  <c r="H10" i="15"/>
  <c r="B11" i="1"/>
  <c r="H17" i="15" l="1"/>
  <c r="R9" i="15"/>
  <c r="S9" i="15"/>
  <c r="T9" i="15"/>
  <c r="Q9" i="15"/>
  <c r="N9" i="15"/>
  <c r="O9" i="15"/>
  <c r="P9" i="15"/>
  <c r="M9" i="15"/>
  <c r="N5" i="8" l="1"/>
  <c r="H5" i="8"/>
  <c r="I5" i="8"/>
  <c r="J5" i="8"/>
  <c r="K5" i="8"/>
  <c r="L5" i="8"/>
  <c r="M5" i="8"/>
  <c r="G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<sst xmlns="http://schemas.openxmlformats.org/spreadsheetml/2006/main" count="24997" uniqueCount="9232">
  <si>
    <t>Company and Licence name, charging year, effective from, status</t>
  </si>
  <si>
    <t>Company and Licence name</t>
  </si>
  <si>
    <t>Year</t>
  </si>
  <si>
    <t>Effective From</t>
  </si>
  <si>
    <t>Status</t>
  </si>
  <si>
    <t>Southern Electric Power Distribution plc</t>
  </si>
  <si>
    <t>2022/23</t>
  </si>
  <si>
    <t>1 April 2022</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</si>
  <si>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</si>
  <si>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</si>
  <si>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</si>
  <si>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</si>
  <si>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</si>
  <si>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</si>
  <si>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</si>
  <si>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</si>
  <si>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</si>
  <si>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</si>
  <si>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</si>
  <si>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</si>
  <si>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</si>
  <si>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</si>
  <si>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</si>
  <si>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</si>
  <si>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</si>
  <si>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</si>
  <si>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</si>
  <si>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</si>
  <si>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</si>
  <si>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</si>
  <si>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</si>
  <si>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</si>
  <si>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 xml:space="preserve">Charge Calculator - This worksheet is not functional due to the multiple distribution service areas included in this workbook.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</si>
  <si>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</si>
  <si>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</si>
  <si>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</si>
  <si>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</si>
  <si>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</si>
  <si>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</si>
  <si>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</si>
  <si>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</si>
  <si>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</si>
  <si>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</si>
  <si>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</si>
  <si>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</si>
  <si>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</si>
  <si>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</si>
  <si>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</si>
  <si>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</si>
  <si>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</si>
  <si>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Saturday and Sunday
All Year</t>
  </si>
  <si>
    <t>00:00 - 24:00</t>
  </si>
  <si>
    <t>Monday to Friday 
(Including Bank Holidays)
March to October Inclusive</t>
  </si>
  <si>
    <t>07:00 - 23:00</t>
  </si>
  <si>
    <t>Notes</t>
  </si>
  <si>
    <t>All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</si>
  <si>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</si>
  <si>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</si>
  <si>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</si>
  <si>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</si>
  <si>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</si>
  <si>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</si>
  <si>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</si>
  <si>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</si>
  <si>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</si>
  <si>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</si>
  <si>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</si>
  <si>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</si>
  <si>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167, 201-202, 258, 269, 301-302, 495</t>
  </si>
  <si>
    <t>0, 1, 2</t>
  </si>
  <si>
    <t>Domestic Aggregated (Related MPAN)</t>
  </si>
  <si>
    <t>Non-Domestic Aggregated No Residual</t>
  </si>
  <si>
    <t>A10, A15, A20, A30, A35, A40, A45, A65, A70, A75, A85, A90, R75</t>
  </si>
  <si>
    <t>0, 3, 4, 5-8</t>
  </si>
  <si>
    <t>Non-Domestic Aggregated Band 1</t>
  </si>
  <si>
    <t>A11, A16, A21, A31, A36, A41, A46, A66, A71, A76, A86, A91, R76</t>
  </si>
  <si>
    <t>Non-Domestic Aggregated Band 2</t>
  </si>
  <si>
    <t>A12, A17, A22, A32, A37, A42, A47, A67, A72, A77, A87, A92, R77</t>
  </si>
  <si>
    <t>Non-Domestic Aggregated Band 3</t>
  </si>
  <si>
    <t>A13, A18, A23, A33, A38, A43, A48, A68, A73, A78, A88, A93, R78</t>
  </si>
  <si>
    <t>Non-Domestic Aggregated Band 4</t>
  </si>
  <si>
    <t>A14, A19, A24, A34, A39, A44, A49, A69, A74, A79, A89, A94, R79</t>
  </si>
  <si>
    <t>Non-Domestic Aggregated (related MPAN)</t>
  </si>
  <si>
    <t>LV Site Specific No Residual</t>
  </si>
  <si>
    <t>A05, A50, A60</t>
  </si>
  <si>
    <t>LV Site Specific Band 1</t>
  </si>
  <si>
    <t>A06, A51, A61</t>
  </si>
  <si>
    <t>LV Site Specific Band 2</t>
  </si>
  <si>
    <t>A07, A52, A62</t>
  </si>
  <si>
    <t>LV Site Specific Band 3</t>
  </si>
  <si>
    <t>A08, A53, A63</t>
  </si>
  <si>
    <t>LV Site Specific Band 4</t>
  </si>
  <si>
    <t>A09, A54, A64</t>
  </si>
  <si>
    <t>LV Sub Site Specific No Residual</t>
  </si>
  <si>
    <t>A95</t>
  </si>
  <si>
    <t>LV Sub Site Specific Band 1</t>
  </si>
  <si>
    <t>A96</t>
  </si>
  <si>
    <t>LV Sub Site Specific Band 2</t>
  </si>
  <si>
    <t>A97</t>
  </si>
  <si>
    <t>LV Sub Site Specific Band 3</t>
  </si>
  <si>
    <t>A98</t>
  </si>
  <si>
    <t>LV Sub Site Specific Band 4</t>
  </si>
  <si>
    <t>A99</t>
  </si>
  <si>
    <t>HV Site Specific No Residual</t>
  </si>
  <si>
    <t>A25, A55, A80</t>
  </si>
  <si>
    <t>HV Site Specific Band 1</t>
  </si>
  <si>
    <t>A26, A56, A81</t>
  </si>
  <si>
    <t>HV Site Specific Band 2</t>
  </si>
  <si>
    <t>A27, A57, A82</t>
  </si>
  <si>
    <t>HV Site Specific Band 3</t>
  </si>
  <si>
    <t>A28, A58, A83</t>
  </si>
  <si>
    <t>HV Site Specific Band 4</t>
  </si>
  <si>
    <t>A29, A59, A84</t>
  </si>
  <si>
    <t>Unmetered Supplies</t>
  </si>
  <si>
    <t>207, 275-278,  530-534, A00</t>
  </si>
  <si>
    <t>0, 1 or 8</t>
  </si>
  <si>
    <t>LV Generation Aggregated</t>
  </si>
  <si>
    <t>961, A01</t>
  </si>
  <si>
    <t>0 or 8</t>
  </si>
  <si>
    <t>LV Sub Generation Aggregated</t>
  </si>
  <si>
    <t>LV Generation Site Specific</t>
  </si>
  <si>
    <t>9, 307</t>
  </si>
  <si>
    <t>LV Generation Site Specific no RP charge</t>
  </si>
  <si>
    <t>13-14</t>
  </si>
  <si>
    <t>LV Sub Generation Site Specific</t>
  </si>
  <si>
    <t>10-11</t>
  </si>
  <si>
    <t>LV Sub Generation Site Specific no RP charge</t>
  </si>
  <si>
    <t>75-76</t>
  </si>
  <si>
    <t>HV Generation Site Specific</t>
  </si>
  <si>
    <t>12, 308</t>
  </si>
  <si>
    <t>HV Generation Site Specific no RP charge</t>
  </si>
  <si>
    <t>77-78</t>
  </si>
  <si>
    <t xml:space="preserve">Monday to Friday </t>
  </si>
  <si>
    <t>16:00 to 19:00</t>
  </si>
  <si>
    <t>07:30 to 16:00
19:00 to 21:00</t>
  </si>
  <si>
    <t>00:00 to 07:30
21:00 to 24:00</t>
  </si>
  <si>
    <t>Monday to Friday Nov to Feb</t>
  </si>
  <si>
    <t>Weekends</t>
  </si>
  <si>
    <t>00:00 to 24:00</t>
  </si>
  <si>
    <t>Monday to Friday Mar to Oct</t>
  </si>
  <si>
    <t>07:30 to 21:00</t>
  </si>
  <si>
    <t>All the above times are in UK Clock time</t>
  </si>
  <si>
    <t>169, 279-280, 311-312, 461-462, 497</t>
  </si>
  <si>
    <t/>
  </si>
  <si>
    <t>B05, B10, B15, B35, B40, B45, B55, B60, B70, B75, B80, B85</t>
  </si>
  <si>
    <t>B06, B11, B16, B36, B41, B46, B56, B61, B71, B76, B81, B86</t>
  </si>
  <si>
    <t>B07, B12, B17, B37, B42, B47, B57, B62, B72, B77, B82, B87</t>
  </si>
  <si>
    <t>B08, B13, B18, B38, B43, B48, B58, B63, B73, B78, B83, B88</t>
  </si>
  <si>
    <t>B09, B14, B19, B39, B44, B49, B59, B64, B74, B79, B84, B89</t>
  </si>
  <si>
    <t>B20, B30</t>
  </si>
  <si>
    <t>B21, B31</t>
  </si>
  <si>
    <t>B22, B32</t>
  </si>
  <si>
    <t>B23, B33</t>
  </si>
  <si>
    <t>B24, B34</t>
  </si>
  <si>
    <t>B65</t>
  </si>
  <si>
    <t>B66</t>
  </si>
  <si>
    <t>B67</t>
  </si>
  <si>
    <t>B68</t>
  </si>
  <si>
    <t>B69</t>
  </si>
  <si>
    <t>B25, B50</t>
  </si>
  <si>
    <t>B26, B51</t>
  </si>
  <si>
    <t>B27, B52</t>
  </si>
  <si>
    <t>B28, B53</t>
  </si>
  <si>
    <t>B29, B54</t>
  </si>
  <si>
    <t>286-289, 535-539, B00</t>
  </si>
  <si>
    <t>965, B01</t>
  </si>
  <si>
    <t>15, 317, 512</t>
  </si>
  <si>
    <t>19-20, 513</t>
  </si>
  <si>
    <t>16-17</t>
  </si>
  <si>
    <t>89, 132</t>
  </si>
  <si>
    <t>18, 318</t>
  </si>
  <si>
    <t>137, 158</t>
  </si>
  <si>
    <t>11:00 - 14:00
16:00 - 19:00</t>
  </si>
  <si>
    <t>07:00 - 11:00
14:00 - 16:00
19:00 - 23:00</t>
  </si>
  <si>
    <t>Monday to Friday 
(Including Bank Holidays)
June to August Inclusive</t>
  </si>
  <si>
    <t>11:00 - 14:00</t>
  </si>
  <si>
    <t>07:00 - 11:00
14:00 - 23:00</t>
  </si>
  <si>
    <t>Monday to Friday 
(Including Bank Holidays)
March, April, May and September, October</t>
  </si>
  <si>
    <t>Saturday and Sunday
All year</t>
  </si>
  <si>
    <t>171, 191-192, 221-222, 321-322, 417-418, 506, 508</t>
  </si>
  <si>
    <t>C05, C10, C20, C30, C35, C40, C50, C60, C65, C70, C80, C85, C90, C95, R20, R25, R30, R35</t>
  </si>
  <si>
    <t>C06, C11, C21, C31, C36, C41, C51, C61, C66, C71, C81, C86, C91, C96, R21, R26, R31, R36</t>
  </si>
  <si>
    <t>C07, C12, C22, C32, C37, C42, C52, C62, C67, C72, C82, C87, C92, C97, R22, R27, R32, R37</t>
  </si>
  <si>
    <t>C08, C13, C23, C33, C38, C43, C53, C63, C68, C73, C83, C88, C93, C98, R23, R28, R33, R38</t>
  </si>
  <si>
    <t>C09, C14, C24, C34, C39, C44, C54, C64, C69, C74, C84, C89, C94, C99, R24, R29, R34, R39</t>
  </si>
  <si>
    <t>C15, C25, C55, R00</t>
  </si>
  <si>
    <t>C16, C26, C56, R01</t>
  </si>
  <si>
    <t>C17, C27, C57, R02</t>
  </si>
  <si>
    <t>C18, C28, C58, R03</t>
  </si>
  <si>
    <t>C19, C29, C59, R04</t>
  </si>
  <si>
    <t>R10, R15</t>
  </si>
  <si>
    <t>R11, R16</t>
  </si>
  <si>
    <t>R12, R17</t>
  </si>
  <si>
    <t>R13, R18</t>
  </si>
  <si>
    <t>R14, R19</t>
  </si>
  <si>
    <t>C45, C75, R05</t>
  </si>
  <si>
    <t>C46, C76, R06</t>
  </si>
  <si>
    <t>C47, C77, R07</t>
  </si>
  <si>
    <t>C48, C78, R08</t>
  </si>
  <si>
    <t>C49, C79, R09</t>
  </si>
  <si>
    <t>227, 424-427, 540-544, C02</t>
  </si>
  <si>
    <t>967, C03</t>
  </si>
  <si>
    <t>21, 327, C04</t>
  </si>
  <si>
    <t>25-26, 228, 230</t>
  </si>
  <si>
    <t>22-23</t>
  </si>
  <si>
    <t>159, 208, 216-217</t>
  </si>
  <si>
    <t>24, 328, C00</t>
  </si>
  <si>
    <t>214-215, 218-219</t>
  </si>
  <si>
    <t>16.30 - 19.30</t>
  </si>
  <si>
    <t>08.00 - 16.30
19.30 - 22.30</t>
  </si>
  <si>
    <t>00.00 - 08.00
22.30 - 00.00</t>
  </si>
  <si>
    <t>08.00 - 22.30</t>
  </si>
  <si>
    <t>16.00 - 20.00</t>
  </si>
  <si>
    <t>00.00 - 16.00
20.00 - 00.00</t>
  </si>
  <si>
    <t>00:00 - 16:00
20:00 - 00:00</t>
  </si>
  <si>
    <t>173, 331-332</t>
  </si>
  <si>
    <t>D45, D15, D20, D25, D35</t>
  </si>
  <si>
    <t>D46, D16, D21, D26, D36</t>
  </si>
  <si>
    <t>D47, D17, D22, D27, D37</t>
  </si>
  <si>
    <t>D48, D18, D23, D28, D38</t>
  </si>
  <si>
    <t>D49, D19, D24, D29, D39</t>
  </si>
  <si>
    <t>D10</t>
  </si>
  <si>
    <t>D11</t>
  </si>
  <si>
    <t>D12</t>
  </si>
  <si>
    <t>D13</t>
  </si>
  <si>
    <t>D14</t>
  </si>
  <si>
    <t>D40</t>
  </si>
  <si>
    <t>D41</t>
  </si>
  <si>
    <t>D42</t>
  </si>
  <si>
    <t>D43</t>
  </si>
  <si>
    <t>D44</t>
  </si>
  <si>
    <t>D05, D30</t>
  </si>
  <si>
    <t>D06, D31</t>
  </si>
  <si>
    <t>D07, D32</t>
  </si>
  <si>
    <t>D08, D33</t>
  </si>
  <si>
    <t>D09, D34</t>
  </si>
  <si>
    <t>545-549, D00</t>
  </si>
  <si>
    <t>969, D01</t>
  </si>
  <si>
    <t>27, 337</t>
  </si>
  <si>
    <t>31-32</t>
  </si>
  <si>
    <t>28-29</t>
  </si>
  <si>
    <t>231-232</t>
  </si>
  <si>
    <t>30, 338</t>
  </si>
  <si>
    <t>233-234</t>
  </si>
  <si>
    <t>175, 341-342</t>
  </si>
  <si>
    <t>E10, E15, E20, E30, E40</t>
  </si>
  <si>
    <t>E11, E16, E21, E31, E41</t>
  </si>
  <si>
    <t>E12, E17, E22, E32, E42</t>
  </si>
  <si>
    <t>E13, E18, E23, E33, E43</t>
  </si>
  <si>
    <t>E14, E19, E24, E34, E44</t>
  </si>
  <si>
    <t>E05</t>
  </si>
  <si>
    <t>E06</t>
  </si>
  <si>
    <t>E07</t>
  </si>
  <si>
    <t>E08</t>
  </si>
  <si>
    <t>E09</t>
  </si>
  <si>
    <t>E35</t>
  </si>
  <si>
    <t>E36</t>
  </si>
  <si>
    <t>E37</t>
  </si>
  <si>
    <t>E38</t>
  </si>
  <si>
    <t>E39</t>
  </si>
  <si>
    <t>E25</t>
  </si>
  <si>
    <t>E26</t>
  </si>
  <si>
    <t>E27</t>
  </si>
  <si>
    <t>E28</t>
  </si>
  <si>
    <t>E29</t>
  </si>
  <si>
    <t>550-554, E00</t>
  </si>
  <si>
    <t>973, E01</t>
  </si>
  <si>
    <t>33, 347</t>
  </si>
  <si>
    <t>37-38</t>
  </si>
  <si>
    <t>34-35</t>
  </si>
  <si>
    <t>235, 237</t>
  </si>
  <si>
    <t>36, 348</t>
  </si>
  <si>
    <t>238-239</t>
  </si>
  <si>
    <t>16:00 to 19:30</t>
  </si>
  <si>
    <t>08:00 to 16:00
19:30 to 22:00</t>
  </si>
  <si>
    <t>00:00 to 08:00
22:00 to 24:00</t>
  </si>
  <si>
    <t>Monday to Friday 
(Including Bank Holidays)
April to October Inclusive and March</t>
  </si>
  <si>
    <t>08:00 to 22:00</t>
  </si>
  <si>
    <t>177, 179, 251-252, 351-352, 428-429, 514, 751-752</t>
  </si>
  <si>
    <t>F05, F15, F20, F25, F35, F45, F50, F55, F65, F70, F75, F80, F85, R40, S05, S15, S20, S25, S35</t>
  </si>
  <si>
    <t>F06, F16, F21, F26, F36, F46, F51, F56, F66, F71, F76, F81, F86, R41, S06, S16, S21, S26, S36</t>
  </si>
  <si>
    <t>F07, F17, F22, F27, F37, F47, F52, F57, F67, F72, F77, F82, F87, R42, S07, S17, S22, S27, S37</t>
  </si>
  <si>
    <t>F08, F18, F23, F28, F38, F48, F53, F58, F68, F73, F78, F83, F88, R43, S08, S18, S23, S28, S38</t>
  </si>
  <si>
    <t>F09, F19, F24, F29, F39, F49, F54, F59, F69, F74, F79, F84, F89, R44, S09, S19, S24, S29, S39</t>
  </si>
  <si>
    <t>F10, F40, F90, S10</t>
  </si>
  <si>
    <t>F11, F41, F91, S11</t>
  </si>
  <si>
    <t>F12, F42, F92, S12</t>
  </si>
  <si>
    <t>F13, F43, F93, S13</t>
  </si>
  <si>
    <t>F14, F44, F94, S14</t>
  </si>
  <si>
    <t>S00</t>
  </si>
  <si>
    <t>S01</t>
  </si>
  <si>
    <t>S02</t>
  </si>
  <si>
    <t>S03</t>
  </si>
  <si>
    <t>S04</t>
  </si>
  <si>
    <t>F30, F60, F95, S30</t>
  </si>
  <si>
    <t>F31, F61, F96, S31</t>
  </si>
  <si>
    <t>F32, F62, F97, S32</t>
  </si>
  <si>
    <t>F33, F63, F98, S33</t>
  </si>
  <si>
    <t>F34, F64, F99, S34</t>
  </si>
  <si>
    <t>257, 435-438, 555-559, 760-764, F00</t>
  </si>
  <si>
    <t>975, 990, F01</t>
  </si>
  <si>
    <t>39, 357</t>
  </si>
  <si>
    <t>43-44, 244-245</t>
  </si>
  <si>
    <t>40-41</t>
  </si>
  <si>
    <t>240-241</t>
  </si>
  <si>
    <t>42, 358, 757-758</t>
  </si>
  <si>
    <t>242-243, 246-247</t>
  </si>
  <si>
    <t>09:00 to 16:00
19:00 to 20:30</t>
  </si>
  <si>
    <t>00.00 - 09.00
20.30 - 24.00</t>
  </si>
  <si>
    <t>09.00 - 20.30</t>
  </si>
  <si>
    <t>00.00 - 16.00
19.00 - 24.00</t>
  </si>
  <si>
    <t>09:00 - 16.00
19.00 - 20.30</t>
  </si>
  <si>
    <t>181, 261-262, 361-362, 480-481, 516</t>
  </si>
  <si>
    <t>GA0, G10, G15, G20, G35, G40, G45, G55, G65, G70, G75, G90</t>
  </si>
  <si>
    <t>GA1, G11, G16, G21, G36, G41, G46, G56, G66, G71, G76, G91</t>
  </si>
  <si>
    <t>G02, G12, G17, G22, G37, G42, G47, G57, G67, G72, G77, G92</t>
  </si>
  <si>
    <t>G03, G13, G18, G23, G38, G43, G48, G58, G68, G73, G78, G93</t>
  </si>
  <si>
    <t>G04, G14, G19, G24, G39, G44, G49, G59, G69, G74, G79, G94</t>
  </si>
  <si>
    <t>G05, G30, G80</t>
  </si>
  <si>
    <t>G06, G31, G81</t>
  </si>
  <si>
    <t>G07, G32, G82</t>
  </si>
  <si>
    <t>G08, G33, G83</t>
  </si>
  <si>
    <t>G09, G34, G84</t>
  </si>
  <si>
    <t>G60, G95</t>
  </si>
  <si>
    <t>G61, G96</t>
  </si>
  <si>
    <t>G62, G97</t>
  </si>
  <si>
    <t>G63, G98</t>
  </si>
  <si>
    <t>G64, G99</t>
  </si>
  <si>
    <t>G25, G50, G85</t>
  </si>
  <si>
    <t>G26, G51, G86</t>
  </si>
  <si>
    <t>G27, G52, G87</t>
  </si>
  <si>
    <t>G28, G53, G88</t>
  </si>
  <si>
    <t>G29, G54, G89</t>
  </si>
  <si>
    <t>267-268, 487-490, 560-564</t>
  </si>
  <si>
    <t>977, G01</t>
  </si>
  <si>
    <t>45, 367</t>
  </si>
  <si>
    <t>49-50</t>
  </si>
  <si>
    <t>46-47</t>
  </si>
  <si>
    <t>248-249</t>
  </si>
  <si>
    <t>48, 368</t>
  </si>
  <si>
    <t>339, 406</t>
  </si>
  <si>
    <t>183, 371-372, 471-472</t>
  </si>
  <si>
    <t>J10, J15, J20, J30, J40, J45, J50</t>
  </si>
  <si>
    <t>J11, J16, J21, J31, J41, J46, J51</t>
  </si>
  <si>
    <t>J12, J17, J22, J32, J42, J47, J52</t>
  </si>
  <si>
    <t>J13, J18, J23, J33, J43, J48, J53</t>
  </si>
  <si>
    <t>J14, J19, J24, J34, J44, J49, J54</t>
  </si>
  <si>
    <t>J05</t>
  </si>
  <si>
    <t>J06</t>
  </si>
  <si>
    <t>J07</t>
  </si>
  <si>
    <t>J08</t>
  </si>
  <si>
    <t>J09</t>
  </si>
  <si>
    <t>J35</t>
  </si>
  <si>
    <t>J36</t>
  </si>
  <si>
    <t>J37</t>
  </si>
  <si>
    <t>J38</t>
  </si>
  <si>
    <t>J39</t>
  </si>
  <si>
    <t>J25</t>
  </si>
  <si>
    <t>J26</t>
  </si>
  <si>
    <t>J27</t>
  </si>
  <si>
    <t>J28</t>
  </si>
  <si>
    <t>J29</t>
  </si>
  <si>
    <t>565-569, J00</t>
  </si>
  <si>
    <t>979, J01</t>
  </si>
  <si>
    <t>51, 377</t>
  </si>
  <si>
    <t>55-56</t>
  </si>
  <si>
    <t>52-53</t>
  </si>
  <si>
    <t>408, 413</t>
  </si>
  <si>
    <t>54, 378</t>
  </si>
  <si>
    <t>510-511</t>
  </si>
  <si>
    <t>17:00 to 19:30</t>
  </si>
  <si>
    <t>07:30 to 17:00
19:30 to 22:00</t>
  </si>
  <si>
    <t>00:00 to 07:30
22:00 to 24:00</t>
  </si>
  <si>
    <t>Monday to Friday
Nov to Feb
(excluding 22nd Dec to
4th Jan inclusive)</t>
  </si>
  <si>
    <t>12:00 to 13:00
16:00 to 21:00</t>
  </si>
  <si>
    <t>00:00 to 12:00
13:00 to 16:00 
21:00 to 24:00</t>
  </si>
  <si>
    <t>Monday to Friday
Mar to Oct
(plus 22nd Dec to
4th Jan inclusive)</t>
  </si>
  <si>
    <t>07:30 to 22:00</t>
  </si>
  <si>
    <t>00:00 to 12:00
13:00 to 16:00
21:00 to 24:00</t>
  </si>
  <si>
    <t>81-82, 91-92, 98-99, 185, 291-292, 518, K04</t>
  </si>
  <si>
    <t>K10, K30, K35, K40, K50, K60, K65, K70, K80, K90, K95, R45, R50</t>
  </si>
  <si>
    <t>K11, K31, K36, K41, K51, K61, K66, K71, K81, K91, K96, R46, R51</t>
  </si>
  <si>
    <t>K12, K32, K37, K42, K52, K62, K67, K72, K82, K92, K97, R47, R52</t>
  </si>
  <si>
    <t>K13, K33, K38, K43, K53, K63, K68, K73, K83, K93, K98, R48, R53</t>
  </si>
  <si>
    <t>K14, K34, K39, K44, K54, K64, K69, K74, K84, K94, K99, R49, R54</t>
  </si>
  <si>
    <t>K15, K25, K55</t>
  </si>
  <si>
    <t>K16, K26, K56</t>
  </si>
  <si>
    <t>K17, K27, K57</t>
  </si>
  <si>
    <t>K18, K28, K58</t>
  </si>
  <si>
    <t>K19, K29, K59</t>
  </si>
  <si>
    <t>K85</t>
  </si>
  <si>
    <t>K86</t>
  </si>
  <si>
    <t>K87</t>
  </si>
  <si>
    <t>K88</t>
  </si>
  <si>
    <t>K89</t>
  </si>
  <si>
    <t>K20, K45, K75</t>
  </si>
  <si>
    <t>K21, K46, K76</t>
  </si>
  <si>
    <t>K22, K47, K77</t>
  </si>
  <si>
    <t>K23, K48, K78</t>
  </si>
  <si>
    <t>K24, K49, K79</t>
  </si>
  <si>
    <t>88, 97, 197-199, 570-574, K06</t>
  </si>
  <si>
    <t>982, K07</t>
  </si>
  <si>
    <t>57, 297</t>
  </si>
  <si>
    <t>61-62</t>
  </si>
  <si>
    <t>58-59</t>
  </si>
  <si>
    <t>K00-K01</t>
  </si>
  <si>
    <t>60, 298</t>
  </si>
  <si>
    <t>K02-K03</t>
  </si>
  <si>
    <t>17.00 - 19.00</t>
  </si>
  <si>
    <t>07:30 to 17:00
19:00 to 21:30</t>
  </si>
  <si>
    <t>00:00 to 07:30
21:30 to 24:00</t>
  </si>
  <si>
    <t>Monday to Friday Nov to Feb (excluding 22nd Dec to 4th Jan inclusive)</t>
  </si>
  <si>
    <t>17:00 to 19:00</t>
  </si>
  <si>
    <t>16:30 to 19:30</t>
  </si>
  <si>
    <t>00:00 to 16:30
19:30 to 24:00</t>
  </si>
  <si>
    <t>Monday to Friday Mar to Oct (plus 22nd Dec to 4th Jan inclusive)</t>
  </si>
  <si>
    <t>07:30 to 21:30</t>
  </si>
  <si>
    <t>187, 381-382</t>
  </si>
  <si>
    <t>L10, L15, L20, L30, L45, L50, L55, R55</t>
  </si>
  <si>
    <t>L11, L16, L21, L31, L46, L51, L56, R56</t>
  </si>
  <si>
    <t>L12, L17, L22, L32, L47, L52, L57, R57</t>
  </si>
  <si>
    <t>L13, L18, L23, L33, L48, L53, L58, R58</t>
  </si>
  <si>
    <t>L14, L19, L24, L34, L49, L54, L59, R59</t>
  </si>
  <si>
    <t>L60, R60</t>
  </si>
  <si>
    <t>L61, R61</t>
  </si>
  <si>
    <t>L62, R62</t>
  </si>
  <si>
    <t>L63, R63</t>
  </si>
  <si>
    <t>L64, R64</t>
  </si>
  <si>
    <t>L35</t>
  </si>
  <si>
    <t>L36</t>
  </si>
  <si>
    <t>L37</t>
  </si>
  <si>
    <t>L38</t>
  </si>
  <si>
    <t>L39</t>
  </si>
  <si>
    <t>L25, L40</t>
  </si>
  <si>
    <t>L26, L41</t>
  </si>
  <si>
    <t>L27, L42</t>
  </si>
  <si>
    <t>L28, L43</t>
  </si>
  <si>
    <t>L29, L44</t>
  </si>
  <si>
    <t>575-579, L04</t>
  </si>
  <si>
    <t>985, L05</t>
  </si>
  <si>
    <t>63, 387</t>
  </si>
  <si>
    <t>67-68</t>
  </si>
  <si>
    <t>64-65</t>
  </si>
  <si>
    <t>L00-L01</t>
  </si>
  <si>
    <t>66, 388</t>
  </si>
  <si>
    <t>L02-L03</t>
  </si>
  <si>
    <t>189, 391-392, 491-492, 522</t>
  </si>
  <si>
    <t>M10, M15, M20, M30, M35, M45, M50, M55, R70</t>
  </si>
  <si>
    <t>M11, M16, M21, M31, M36, M46, M51, M56, R71</t>
  </si>
  <si>
    <t>M12, M17, M22, M32, M37, M47, M52, M57, R72</t>
  </si>
  <si>
    <t>M13, M18, M23, M33, M38, M48, M53, M58, R73</t>
  </si>
  <si>
    <t>M14, M19, M24, M34, M39, M49, M54, M59, R74</t>
  </si>
  <si>
    <t>M60, R65</t>
  </si>
  <si>
    <t>M61, R66</t>
  </si>
  <si>
    <t>M62, R67</t>
  </si>
  <si>
    <t>M63, R68</t>
  </si>
  <si>
    <t>M64, R69</t>
  </si>
  <si>
    <t>M40</t>
  </si>
  <si>
    <t>M41</t>
  </si>
  <si>
    <t>M42</t>
  </si>
  <si>
    <t>M43</t>
  </si>
  <si>
    <t>M44</t>
  </si>
  <si>
    <t>M25</t>
  </si>
  <si>
    <t>M26</t>
  </si>
  <si>
    <t>M27</t>
  </si>
  <si>
    <t>M28</t>
  </si>
  <si>
    <t>M29</t>
  </si>
  <si>
    <t>580-584, M05</t>
  </si>
  <si>
    <t>987, M06</t>
  </si>
  <si>
    <t>69, 397</t>
  </si>
  <si>
    <t>73-74</t>
  </si>
  <si>
    <t>70-71</t>
  </si>
  <si>
    <t>M00-M01</t>
  </si>
  <si>
    <t>72, 398</t>
  </si>
  <si>
    <t>M02-M03</t>
  </si>
  <si>
    <t>Note: The list of MPANs / MSIDs provided may be incomplete; the DNO reserves the right to apply the listed charges to any other MPANs / MSIDs associated with the site.</t>
  </si>
  <si>
    <t>Time Periods for EHV Properties</t>
  </si>
  <si>
    <t>Super Red Time Band</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</si>
  <si>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</si>
  <si>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</si>
  <si>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</si>
  <si>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</si>
  <si>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</si>
  <si>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</si>
  <si>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</si>
  <si>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</si>
  <si>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</si>
  <si>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</si>
  <si>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</si>
  <si>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</si>
  <si>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</si>
  <si>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2000055139428, 2000055139330, 2000055139349, 2000055139358, 2000055139385, 2000055139455, 2000055139394, 2000055139464, 2000055139400, 2000055139473, 2000055139419, 2000055139482</t>
  </si>
  <si>
    <t>2000054395187, 2000054395178, 2000054395201, 2000054395196</t>
  </si>
  <si>
    <t>2000055139367, 2000055139437</t>
  </si>
  <si>
    <t>2000055139376, 2000055139446</t>
  </si>
  <si>
    <t>16:30 - 19:30</t>
  </si>
  <si>
    <t>1600 - 1930</t>
  </si>
  <si>
    <t>2000055132478, 2000055132487</t>
  </si>
  <si>
    <t>2000055540650, 2000055540660</t>
  </si>
  <si>
    <t>Monday to Friday Nov to Feb 
(excluding 22nd Dec to 4th Jan inclusive)</t>
  </si>
  <si>
    <t>17:00 - 19:30</t>
  </si>
  <si>
    <t>17:00 - 19:00</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</si>
  <si>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</si>
  <si>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Import
Unique Identifier</t>
  </si>
  <si>
    <t>LLFC</t>
  </si>
  <si>
    <t>Name</t>
  </si>
  <si>
    <t>Export
Unique Identifier</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</si>
  <si>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</si>
  <si>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</si>
  <si>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</si>
  <si>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</si>
  <si>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</si>
  <si>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</si>
  <si>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</si>
  <si>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</si>
  <si>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</si>
  <si>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</si>
  <si>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</si>
  <si>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</si>
  <si>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</si>
  <si>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</si>
  <si>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</si>
  <si>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</si>
  <si>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</si>
  <si>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</si>
  <si>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</si>
  <si>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</si>
  <si>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</si>
  <si>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</si>
  <si>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</si>
  <si>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</si>
  <si>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</si>
  <si>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</si>
  <si>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</si>
  <si>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</si>
  <si>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</si>
  <si>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</si>
  <si>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</si>
  <si>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</si>
  <si>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</si>
  <si>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</si>
  <si>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</si>
  <si>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</si>
  <si>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</si>
  <si>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</si>
  <si>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</si>
  <si>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</si>
  <si>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</si>
  <si>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</si>
  <si>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</si>
  <si>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</si>
  <si>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</si>
  <si>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</si>
  <si>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</si>
  <si>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</si>
  <si>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</si>
  <si>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</si>
  <si>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</si>
  <si>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</si>
  <si>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</si>
  <si>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</si>
  <si>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</si>
  <si>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</si>
  <si>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</si>
  <si>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</si>
  <si>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</si>
  <si>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</si>
  <si>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</si>
  <si>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</si>
  <si>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</si>
  <si>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</si>
  <si>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</si>
  <si>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</si>
  <si>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</si>
  <si>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</si>
  <si>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</si>
  <si>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</si>
  <si>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</si>
  <si>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</si>
  <si>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</si>
  <si>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</si>
  <si>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</si>
  <si>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</si>
  <si>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</si>
  <si>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</si>
  <si>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</si>
  <si>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</si>
  <si>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</si>
  <si>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</si>
  <si>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</si>
  <si>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</si>
  <si>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</si>
  <si>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</si>
  <si>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</si>
  <si>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</si>
  <si>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</si>
  <si>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</si>
  <si>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</si>
  <si>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</si>
  <si>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</si>
  <si>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</si>
  <si>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</si>
  <si>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</si>
  <si>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</si>
  <si>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</si>
  <si>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</si>
  <si>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</si>
  <si>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</si>
  <si>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</si>
  <si>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</si>
  <si>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</si>
  <si>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</si>
  <si>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</si>
  <si>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</si>
  <si>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</si>
  <si>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</si>
  <si>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</si>
  <si>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</si>
  <si>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</si>
  <si>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</si>
  <si>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</si>
  <si>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</si>
  <si>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</si>
  <si>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</si>
  <si>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</si>
  <si>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</si>
  <si>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</si>
  <si>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</si>
  <si>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</si>
  <si>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</si>
  <si>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</si>
  <si>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</si>
  <si>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</si>
  <si>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</si>
  <si>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</si>
  <si>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</si>
  <si>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</si>
  <si>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</si>
  <si>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</si>
  <si>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</si>
  <si>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</si>
  <si>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</si>
  <si>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</si>
  <si>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</si>
  <si>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</si>
  <si>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</si>
  <si>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</si>
  <si>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</si>
  <si>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</si>
  <si>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</si>
  <si>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</si>
  <si>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</si>
  <si>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</si>
  <si>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</si>
  <si>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</si>
  <si>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</si>
  <si>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</si>
  <si>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</si>
  <si>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</si>
  <si>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</si>
  <si>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</si>
  <si>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</si>
  <si>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</si>
  <si>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</si>
  <si>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</si>
  <si>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</si>
  <si>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</si>
  <si>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</si>
  <si>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</si>
  <si>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</si>
  <si>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</si>
  <si>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</si>
  <si>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</si>
  <si>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</si>
  <si>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</si>
  <si>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</si>
  <si>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</si>
  <si>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</si>
  <si>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</si>
  <si>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</si>
  <si>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</si>
  <si>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</si>
  <si>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</si>
  <si>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</si>
  <si>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</si>
  <si>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</si>
  <si>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</si>
  <si>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</si>
  <si>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</si>
  <si>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</si>
  <si>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</si>
  <si>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</si>
  <si>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</si>
  <si>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</si>
  <si>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</si>
  <si>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</si>
  <si>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</si>
  <si>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</si>
  <si>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</si>
  <si>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</si>
  <si>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</si>
  <si>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</si>
  <si>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</si>
  <si>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</si>
  <si>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</si>
  <si>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</si>
  <si>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</si>
  <si>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Monday to Friday 
Nov to Feb</t>
  </si>
  <si>
    <t>Monday to Friday 
Mar to Oct</t>
  </si>
  <si>
    <t>Monday to Friday 
(Including Bank Holidays)
March to May, &amp; September to October, Inclusive</t>
  </si>
  <si>
    <t>00:00-16:00
20:00-00:00</t>
  </si>
  <si>
    <t>-</t>
  </si>
  <si>
    <t>0, 1, 8</t>
  </si>
  <si>
    <t>0, 8</t>
  </si>
  <si>
    <t>0, 1, 2 or 5-8</t>
  </si>
  <si>
    <t>2</t>
  </si>
  <si>
    <t>0, 3, 4 or 5-8</t>
  </si>
  <si>
    <t>4</t>
  </si>
  <si>
    <t>0</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</si>
  <si>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</si>
  <si>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</si>
  <si>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</si>
  <si>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</si>
  <si>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</si>
  <si>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Period 5</t>
  </si>
  <si>
    <t>Winter Weekday Peak</t>
  </si>
  <si>
    <t>Summer Weekday Peak</t>
  </si>
  <si>
    <t>Winter Weekday</t>
  </si>
  <si>
    <t>Other</t>
  </si>
  <si>
    <t>Night</t>
  </si>
  <si>
    <t>Monday to Friday 
November to February</t>
  </si>
  <si>
    <t>16:00 - 20:00</t>
  </si>
  <si>
    <t>07:00 - 16:00</t>
  </si>
  <si>
    <t>Monday to Friday
June to August</t>
  </si>
  <si>
    <t>07:00 - 20:00</t>
  </si>
  <si>
    <t>Monday to Friday
March</t>
  </si>
  <si>
    <t>All Year</t>
  </si>
  <si>
    <t>All Other Times</t>
  </si>
  <si>
    <t>00:00 - 07:00</t>
  </si>
  <si>
    <t>Generic demand and generation LLFs</t>
  </si>
  <si>
    <t>Metered voltage, respective periods and associated LLFCs</t>
  </si>
  <si>
    <t>Metered voltage</t>
  </si>
  <si>
    <t>Associated LLFC</t>
  </si>
  <si>
    <t>Low-voltage network</t>
  </si>
  <si>
    <t>167, 201-202, 207, 258, 269, 275-278, 301-302, 495, 530-534, A00, A05-A24, A30-A54, A60-A79, A85-A94, R75-R79 / 9, 13, 14, 307, 961, A01</t>
  </si>
  <si>
    <t>Low-voltage substation</t>
  </si>
  <si>
    <t>A95-A99 / 10, 11, 75, 76</t>
  </si>
  <si>
    <t xml:space="preserve"> </t>
  </si>
  <si>
    <t>High-voltage network</t>
  </si>
  <si>
    <t>A25-A29, A55-A59, A80-A84 / 12, 77, 78, 308</t>
  </si>
  <si>
    <t>High-voltage substation</t>
  </si>
  <si>
    <t>590, 591, 593, 594</t>
  </si>
  <si>
    <t>33kV generic</t>
  </si>
  <si>
    <t>132kV generic</t>
  </si>
  <si>
    <t>EHV site specific LLFs</t>
  </si>
  <si>
    <t>Demand</t>
  </si>
  <si>
    <t>Site</t>
  </si>
  <si>
    <t>Generation</t>
  </si>
  <si>
    <t>07:30 – 00:30</t>
  </si>
  <si>
    <t>00:30 – 07:30</t>
  </si>
  <si>
    <t>16:00 – 19:00</t>
  </si>
  <si>
    <t>07:30 – 16:00
19:00 – 20:00</t>
  </si>
  <si>
    <t>20:00 – 00:30</t>
  </si>
  <si>
    <t>169, 279-280, 286-289, 311-312, 461-462, 497, 535-539, B00, B05-B24, B30-B49, B55-B59, B70-B89 / 15, 19, 20, 317, 512, 513, 965, B01</t>
  </si>
  <si>
    <t>B60-B69 / 16, 17, 89, 132</t>
  </si>
  <si>
    <t>B25-B29, B50-B54 / 18, 137, 158, 318</t>
  </si>
  <si>
    <t>EHV</t>
  </si>
  <si>
    <t>EHV 132kV/EHV</t>
  </si>
  <si>
    <t>EHV 132kV/HV</t>
  </si>
  <si>
    <t>EHV 132kV</t>
  </si>
  <si>
    <t>171, 191-192, 221-222, 227, 321-322, 417-418, 424-427, 506, 508, 540-544, C02, C05-C44, C50-C74, C80-C99, R00-R04, R20-R39 / 21, 25, 26, 228, 230, 327, 967, C03, C04</t>
  </si>
  <si>
    <t>R10-R19 / 22, 23, 159, 208, 216, 217</t>
  </si>
  <si>
    <t>C45-C49, C75-C79, R05-R09 / 24, 214, 215, 218, 219, 328, C00</t>
  </si>
  <si>
    <t>EHV 33kV</t>
  </si>
  <si>
    <t>Monday to Friday
March to October</t>
  </si>
  <si>
    <t> </t>
  </si>
  <si>
    <t>07:30 – 23:30</t>
  </si>
  <si>
    <t>23:30 – 07:30</t>
  </si>
  <si>
    <t>Monday to Friday
November to February</t>
  </si>
  <si>
    <t>07:30 – 16:00
19:00 – 20:00</t>
  </si>
  <si>
    <t>20:00 – 23:30</t>
  </si>
  <si>
    <t>173, 331-332, 545-549, D00, D10-D29, D45-D49 / 27, 31, 32, 337, 969, D01</t>
  </si>
  <si>
    <t>D35-D44 / 28, 29, 231, 232</t>
  </si>
  <si>
    <t>D05-D09, D30-D34 / 30, 233, 234, 338</t>
  </si>
  <si>
    <t>33kV generic (demand)</t>
  </si>
  <si>
    <t>33kV generic (generation)</t>
  </si>
  <si>
    <t>132kV generic (demand)</t>
  </si>
  <si>
    <t>132kV generic (generation)</t>
  </si>
  <si>
    <t>175, 341-342, 550-554, E00, E05-E24, E40-E44 / 33, 37, 38, 347, 973, E01</t>
  </si>
  <si>
    <t>E30-E39 / 34, 35, 235, 237</t>
  </si>
  <si>
    <t>E25-E29 / 36, 238, 239, 348</t>
  </si>
  <si>
    <t>EHV connected</t>
  </si>
  <si>
    <t>132kV/HV connected</t>
  </si>
  <si>
    <t>132kV/EHV connected</t>
  </si>
  <si>
    <t>132kV connected</t>
  </si>
  <si>
    <t>Monday – Friday  (Apr-Oct)</t>
  </si>
  <si>
    <t>00:00 – 00:30
07:30 – 24:00</t>
  </si>
  <si>
    <t>Monday – Friday  (Nov)</t>
  </si>
  <si>
    <t>07:30 – 20:00</t>
  </si>
  <si>
    <t>00:00 – 00:30
20:00 – 24:00</t>
  </si>
  <si>
    <t xml:space="preserve">Monday – Friday  (Dec – Feb) </t>
  </si>
  <si>
    <t>16:30 – 18:30</t>
  </si>
  <si>
    <t>07:30 – 16:30
18:30 – 20:00</t>
  </si>
  <si>
    <t>Monday – Friday  (Mar)</t>
  </si>
  <si>
    <t>177, 251-252, 257, 351-352, 428-429, 435-438, 514, 555-559, F00, F10-F29, F35-F59, F65-F69, F75-F94, R40-R44, S05-S09 / 39, 43, 44, 357, 975, F01</t>
  </si>
  <si>
    <t>F70-F74, S00-S04 / 40, 41, 240, 241</t>
  </si>
  <si>
    <t>F30-F34, F60-F64, F95-F99 / 42, 242, 243, 358</t>
  </si>
  <si>
    <t>Greater than 22kV connected - generation</t>
  </si>
  <si>
    <t>Greater than 22kV connected - demand</t>
  </si>
  <si>
    <t>179, 751-752, 760-764, F05-F09, S10-S29, S35-S39 / 244, 245, 990</t>
  </si>
  <si>
    <t xml:space="preserve">S30-S34 / 246, 247, 757, 758
</t>
  </si>
  <si>
    <t>07:00 - 00:00</t>
  </si>
  <si>
    <t>07:00 – 16:00
19:00 – 00:00</t>
  </si>
  <si>
    <t>181, 261-262, 267-268, 361-362, 480-481, 487-490, 516, 560-564, GA0, GA1, G02-G24, G30-G49, G65-G84, G90-G94 / 45, 49, 50, 367, 977, G01</t>
  </si>
  <si>
    <t>G55-G64, G95-G99 / 46, 47, 248, 249</t>
  </si>
  <si>
    <t>G25-G29, G50-G54, G85-G89 / 48, 339, 368, 406</t>
  </si>
  <si>
    <t>132kV to 33kV generic</t>
  </si>
  <si>
    <t>183, 371-372, 471, 472, 565-569, J00, J05-J24, J30-J34, J40-J54 / 51, 55, 56, 377, 979, J01</t>
  </si>
  <si>
    <t>J35-J39 / 52, 53, 408, 413</t>
  </si>
  <si>
    <t>J25-J29 / 54, 378, 510, 511</t>
  </si>
  <si>
    <t>00:00 - 00:30
07:30 - 24:00</t>
  </si>
  <si>
    <t>00:30 - 07:30</t>
  </si>
  <si>
    <t>07:30 – 16:00</t>
  </si>
  <si>
    <t>00:00 - 00:30
19:00 - 24:00</t>
  </si>
  <si>
    <t>81-82, 88, 91-92, 97-99, 185, 197-199, 291-292, 518, 570-574, K04, K06, K10-K19, K25-K44, K50-K74, K90-K99, R45-R54 / 57, 61, 62, 297, 982, K07</t>
  </si>
  <si>
    <t>K80-K89 / 58, 59, K00, K01</t>
  </si>
  <si>
    <t xml:space="preserve">K20-K24, K45-K49, K75-K79 / 60, 298, K02, K03
</t>
  </si>
  <si>
    <t>132/HV connected</t>
  </si>
  <si>
    <t>132/EHV connected</t>
  </si>
  <si>
    <t>06:30 - 23:30</t>
  </si>
  <si>
    <t>00:00 - 06:30
23:30 - 24:00</t>
  </si>
  <si>
    <t>06:30 - 16:00</t>
  </si>
  <si>
    <t>19:00 - 23:30</t>
  </si>
  <si>
    <t>187, 381-382, 575-579, L04, L10-L24, R55-R64, L45-L64 / 63, 67, 68, 387, 985, L05</t>
  </si>
  <si>
    <t>L30-L39 / 64, 65, L00, L01</t>
  </si>
  <si>
    <t>L25-L29, L40-L44 / 66, 388, L02, L03</t>
  </si>
  <si>
    <t>Monday – Friday
(Apr – Oct)</t>
  </si>
  <si>
    <t>07:00 – 24:00</t>
  </si>
  <si>
    <t>00:00 – 07:00</t>
  </si>
  <si>
    <t>Monday – Friday
(Nov – Feb)</t>
  </si>
  <si>
    <t>07:00 – 16:00
19:00 – 20:00</t>
  </si>
  <si>
    <t>20:00 – 24:00</t>
  </si>
  <si>
    <t>Monday – Friday
(Mar)</t>
  </si>
  <si>
    <t>Saturday and Sunday (All Year)</t>
  </si>
  <si>
    <t>189, 389, 391-392, 491-492, 522, 580-584, M05, M10-M24, M30-M34, M45-M64, R65-R74 / 69, 73, 74, 397, 987, M06</t>
  </si>
  <si>
    <t>M35-M44 / 70, 71, M00, M01</t>
  </si>
  <si>
    <t>M25-M29 / 72, 398, M02, M03</t>
  </si>
  <si>
    <t>Annex 6 - Charges for New or Amended EHV Properties</t>
  </si>
  <si>
    <t>Effective from date</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</si>
  <si>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</si>
  <si>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</si>
  <si>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</si>
  <si>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</si>
  <si>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</si>
  <si>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</si>
  <si>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</si>
  <si>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</si>
  <si>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</si>
  <si>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</si>
  <si>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Open LLFCs / LDNO unique billing identifier</t>
  </si>
  <si>
    <t>Supplier of Last Resort 
Fixed charge adder*
p/MPAN/day</t>
  </si>
  <si>
    <t>Excess Supplier of Last Resort 
Fixed charge adder**
p/MPAN/day</t>
  </si>
  <si>
    <t>Eligible Bad Debt
Fixed charge adder***
p/MPAN/day</t>
  </si>
  <si>
    <t>Node/Zone ID</t>
  </si>
  <si>
    <t>Geographical name</t>
  </si>
  <si>
    <t>Local charge 1
£/kVA</t>
  </si>
  <si>
    <t>Remote charge 1
£/kVA</t>
  </si>
  <si>
    <t>ABBE31</t>
  </si>
  <si>
    <t>Abberton Grid</t>
  </si>
  <si>
    <t>ABBO51</t>
  </si>
  <si>
    <t>Abbots Central Primary</t>
  </si>
  <si>
    <t>ABCS31</t>
  </si>
  <si>
    <t>EPN 0005</t>
  </si>
  <si>
    <t>ABCS32</t>
  </si>
  <si>
    <t>ACRO51</t>
  </si>
  <si>
    <t>Acrows Primary</t>
  </si>
  <si>
    <t>ACSF31</t>
  </si>
  <si>
    <t>EPN 0156</t>
  </si>
  <si>
    <t>ADEB51</t>
  </si>
  <si>
    <t>Addenbrookes Primary</t>
  </si>
  <si>
    <t>ADEL51</t>
  </si>
  <si>
    <t>Adelaide St Primary</t>
  </si>
  <si>
    <t>ADPT31</t>
  </si>
  <si>
    <t>EPN 0203</t>
  </si>
  <si>
    <t>ADPT51</t>
  </si>
  <si>
    <t>AISF31</t>
  </si>
  <si>
    <t>EPN 0164</t>
  </si>
  <si>
    <t>AISF91</t>
  </si>
  <si>
    <t>AISF92</t>
  </si>
  <si>
    <t>ALDA51</t>
  </si>
  <si>
    <t>Arla Dairies Primary</t>
  </si>
  <si>
    <t>ALDR51</t>
  </si>
  <si>
    <t>Aldreth Primary</t>
  </si>
  <si>
    <t>ALDR52</t>
  </si>
  <si>
    <t>ALPI51</t>
  </si>
  <si>
    <t>Alpington Primary</t>
  </si>
  <si>
    <t>ALRE51</t>
  </si>
  <si>
    <t>Alresford Primary 11kV</t>
  </si>
  <si>
    <t>ALWE51</t>
  </si>
  <si>
    <t>Alconbury Weald Primary</t>
  </si>
  <si>
    <t>AMEP51</t>
  </si>
  <si>
    <t>Amersham Primary</t>
  </si>
  <si>
    <t>AMEP52</t>
  </si>
  <si>
    <t>AMPT51</t>
  </si>
  <si>
    <t>Ampthill Primary</t>
  </si>
  <si>
    <t>ARAG51</t>
  </si>
  <si>
    <t>EPN 0045</t>
  </si>
  <si>
    <t>ARBY31</t>
  </si>
  <si>
    <t>Arbury Grid</t>
  </si>
  <si>
    <t>ARBY51</t>
  </si>
  <si>
    <t>ARDL31</t>
  </si>
  <si>
    <t>EPN 0194</t>
  </si>
  <si>
    <t>ARDL91</t>
  </si>
  <si>
    <t>Ardleigh Solar Farm 0.36kV</t>
  </si>
  <si>
    <t>ARDL93</t>
  </si>
  <si>
    <t>ARDR31</t>
  </si>
  <si>
    <t>10 ARDRA ROAD</t>
  </si>
  <si>
    <t>ASHR51</t>
  </si>
  <si>
    <t>EPN 0123</t>
  </si>
  <si>
    <t>ASPA31</t>
  </si>
  <si>
    <t>EPN 0180</t>
  </si>
  <si>
    <t>ASPB31</t>
  </si>
  <si>
    <t>EPN 0181</t>
  </si>
  <si>
    <t>ATTL51</t>
  </si>
  <si>
    <t>Attleborough Primary</t>
  </si>
  <si>
    <t>AUCA31</t>
  </si>
  <si>
    <t>Austin Canons Grid</t>
  </si>
  <si>
    <t>AUCP51</t>
  </si>
  <si>
    <t>Austin Canons Primary</t>
  </si>
  <si>
    <t>AUST51</t>
  </si>
  <si>
    <t>Austin Street Primary</t>
  </si>
  <si>
    <t>AVEN31</t>
  </si>
  <si>
    <t>EPN 0149</t>
  </si>
  <si>
    <t>AVEN91</t>
  </si>
  <si>
    <t>Avenue Solar Farm 0.4kV</t>
  </si>
  <si>
    <t>AWRE51</t>
  </si>
  <si>
    <t>EPN 0073</t>
  </si>
  <si>
    <t>AYLE31</t>
  </si>
  <si>
    <t>Aylesbury East  Grid</t>
  </si>
  <si>
    <t>AYLS51</t>
  </si>
  <si>
    <t>Aylsham Primary</t>
  </si>
  <si>
    <t>BARB81</t>
  </si>
  <si>
    <t>Barking</t>
  </si>
  <si>
    <t>BARC51</t>
  </si>
  <si>
    <t>Barclay Way Primary</t>
  </si>
  <si>
    <t>BARE51</t>
  </si>
  <si>
    <t>Barnwell Primary</t>
  </si>
  <si>
    <t>BARN31</t>
  </si>
  <si>
    <t>Barnet Grid</t>
  </si>
  <si>
    <t>BARR51</t>
  </si>
  <si>
    <t>Barrow Primary</t>
  </si>
  <si>
    <t>BART51</t>
  </si>
  <si>
    <t>Barton Primary</t>
  </si>
  <si>
    <t>BASB31</t>
  </si>
  <si>
    <t>EPN 0135</t>
  </si>
  <si>
    <t>BASG31</t>
  </si>
  <si>
    <t>Basildon Grid</t>
  </si>
  <si>
    <t>BASL51</t>
  </si>
  <si>
    <t>Basildon Local Primary</t>
  </si>
  <si>
    <t>BASS51</t>
  </si>
  <si>
    <t>Bassingbourn Primary</t>
  </si>
  <si>
    <t>BAST51</t>
  </si>
  <si>
    <t>Barrack St Primary</t>
  </si>
  <si>
    <t>BATA51</t>
  </si>
  <si>
    <t>Bata Primary</t>
  </si>
  <si>
    <t>BAYF31</t>
  </si>
  <si>
    <t>EPN 0035</t>
  </si>
  <si>
    <t>BAYF91</t>
  </si>
  <si>
    <t>Bay Farm Solar SwitchRoom 0.4kV</t>
  </si>
  <si>
    <t>BAYF96</t>
  </si>
  <si>
    <t>BCAM51</t>
  </si>
  <si>
    <t>Bury Primary</t>
  </si>
  <si>
    <t>BDEP51</t>
  </si>
  <si>
    <t>Braintree Depot Primary</t>
  </si>
  <si>
    <t>BDEP52</t>
  </si>
  <si>
    <t>BECC51</t>
  </si>
  <si>
    <t>Beccles Primary</t>
  </si>
  <si>
    <t>BECH51</t>
  </si>
  <si>
    <t>Berechurch Primary</t>
  </si>
  <si>
    <t>BECO51</t>
  </si>
  <si>
    <t>Becontree Primary</t>
  </si>
  <si>
    <t>BEEP51</t>
  </si>
  <si>
    <t>Bee Primary</t>
  </si>
  <si>
    <t>BEIG51</t>
  </si>
  <si>
    <t>Beighton Primary</t>
  </si>
  <si>
    <t>BENH51</t>
  </si>
  <si>
    <t>Benhall Primary</t>
  </si>
  <si>
    <t>BENT51</t>
  </si>
  <si>
    <t>Bentwaters Primary</t>
  </si>
  <si>
    <t>BERE51</t>
  </si>
  <si>
    <t>Beresford Av Primary</t>
  </si>
  <si>
    <t>BERK51</t>
  </si>
  <si>
    <t>Berkhamsted Primary 11kV</t>
  </si>
  <si>
    <t>BERR71</t>
  </si>
  <si>
    <t>EPN 0043</t>
  </si>
  <si>
    <t>BERR72</t>
  </si>
  <si>
    <t>BHAM51</t>
  </si>
  <si>
    <t>Barsham Primary</t>
  </si>
  <si>
    <t>BHSF31</t>
  </si>
  <si>
    <t>EPN 0134</t>
  </si>
  <si>
    <t>BICK51</t>
  </si>
  <si>
    <t>Braiswick Primary</t>
  </si>
  <si>
    <t>BIGG51</t>
  </si>
  <si>
    <t>Biggleswade Primary</t>
  </si>
  <si>
    <t>BIGG52</t>
  </si>
  <si>
    <t>BIGL31</t>
  </si>
  <si>
    <t>EPN 0127</t>
  </si>
  <si>
    <t>BILL51</t>
  </si>
  <si>
    <t>Billericay East Primary</t>
  </si>
  <si>
    <t>BISH31</t>
  </si>
  <si>
    <t>Bishops Stortford Grid</t>
  </si>
  <si>
    <t>BITU71</t>
  </si>
  <si>
    <t>EPN 0091</t>
  </si>
  <si>
    <t>BLAC51</t>
  </si>
  <si>
    <t>EPN 0076</t>
  </si>
  <si>
    <t>BLAC52</t>
  </si>
  <si>
    <t>BLCH31</t>
  </si>
  <si>
    <t>Belchamp Grid 33kV</t>
  </si>
  <si>
    <t>BLCH51</t>
  </si>
  <si>
    <t>Belchamp Grid</t>
  </si>
  <si>
    <t>BLCU52</t>
  </si>
  <si>
    <t>Black Fan Grid 11kV Cust</t>
  </si>
  <si>
    <t>BLCU53</t>
  </si>
  <si>
    <t>BLPV31</t>
  </si>
  <si>
    <t>EPN 0141</t>
  </si>
  <si>
    <t>BLUE31</t>
  </si>
  <si>
    <t>EPN 0130</t>
  </si>
  <si>
    <t>BNFS31</t>
  </si>
  <si>
    <t>EPN 0170</t>
  </si>
  <si>
    <t>BOAR31</t>
  </si>
  <si>
    <t>EPN 0140</t>
  </si>
  <si>
    <t>BOIS51</t>
  </si>
  <si>
    <t>Bois Ln Primary</t>
  </si>
  <si>
    <t>BORN11</t>
  </si>
  <si>
    <t>Bourne 132kV</t>
  </si>
  <si>
    <t>BORN31</t>
  </si>
  <si>
    <t>Bourne 33kV</t>
  </si>
  <si>
    <t>BOST31</t>
  </si>
  <si>
    <t>Boston</t>
  </si>
  <si>
    <t>BOUN51</t>
  </si>
  <si>
    <t>Boundary Park Primary</t>
  </si>
  <si>
    <t>BOXT52</t>
  </si>
  <si>
    <t>Boxted Primary</t>
  </si>
  <si>
    <t>BRAD51</t>
  </si>
  <si>
    <t>Bradwell Primary</t>
  </si>
  <si>
    <t>BRAN51</t>
  </si>
  <si>
    <t>Brandon Primary</t>
  </si>
  <si>
    <t>BRBA81</t>
  </si>
  <si>
    <t>EPN 0093</t>
  </si>
  <si>
    <t>BRBA82</t>
  </si>
  <si>
    <t>BRBR81</t>
  </si>
  <si>
    <t>EPN 0099</t>
  </si>
  <si>
    <t>BRCK51</t>
  </si>
  <si>
    <t>Brockenhurst Primary</t>
  </si>
  <si>
    <t>BRCR81</t>
  </si>
  <si>
    <t>EPN 0010</t>
  </si>
  <si>
    <t>BRCR82</t>
  </si>
  <si>
    <t>BRDG31</t>
  </si>
  <si>
    <t>EPN 0178</t>
  </si>
  <si>
    <t>BREN51</t>
  </si>
  <si>
    <t>Brentwood Primary</t>
  </si>
  <si>
    <t>BRFP81</t>
  </si>
  <si>
    <t>EPN 0097</t>
  </si>
  <si>
    <t>BRGP81</t>
  </si>
  <si>
    <t>EPN 0046</t>
  </si>
  <si>
    <t>BRHY81</t>
  </si>
  <si>
    <t>EPN 0018</t>
  </si>
  <si>
    <t>BRHY82</t>
  </si>
  <si>
    <t>BRIN51</t>
  </si>
  <si>
    <t>Brington Primary</t>
  </si>
  <si>
    <t>BRKL81</t>
  </si>
  <si>
    <t>EPN 0113</t>
  </si>
  <si>
    <t>BRMI81</t>
  </si>
  <si>
    <t>EPN 0001</t>
  </si>
  <si>
    <t>BRMI82</t>
  </si>
  <si>
    <t>Br Milton 25kV</t>
  </si>
  <si>
    <t>BRMN81</t>
  </si>
  <si>
    <t>EPN 0017</t>
  </si>
  <si>
    <t>BRNE81</t>
  </si>
  <si>
    <t>EPN 0103</t>
  </si>
  <si>
    <t>BRNO31</t>
  </si>
  <si>
    <t>Brimsdown North Grid</t>
  </si>
  <si>
    <t>BRNW81</t>
  </si>
  <si>
    <t>EPN 0049</t>
  </si>
  <si>
    <t>BROG51</t>
  </si>
  <si>
    <t>Brogborough Primary</t>
  </si>
  <si>
    <t>BROP31</t>
  </si>
  <si>
    <t>EPN 0084</t>
  </si>
  <si>
    <t>BROP32</t>
  </si>
  <si>
    <t>BROP51</t>
  </si>
  <si>
    <t>Brogborough Power Stn 11kV</t>
  </si>
  <si>
    <t>BROP52</t>
  </si>
  <si>
    <t>BROP53</t>
  </si>
  <si>
    <t>BROX51</t>
  </si>
  <si>
    <t>Broxbourne Primary</t>
  </si>
  <si>
    <t>BRRH81</t>
  </si>
  <si>
    <t>EPN 0074</t>
  </si>
  <si>
    <t>BRRH82</t>
  </si>
  <si>
    <t>BRRY81</t>
  </si>
  <si>
    <t>EPN 0065</t>
  </si>
  <si>
    <t>BRRY82</t>
  </si>
  <si>
    <t>BRSC81</t>
  </si>
  <si>
    <t>EPN 0066</t>
  </si>
  <si>
    <t>BRSC82</t>
  </si>
  <si>
    <t>BRSF81</t>
  </si>
  <si>
    <t>EPN 0121</t>
  </si>
  <si>
    <t>BRSF82</t>
  </si>
  <si>
    <t>BRSM81</t>
  </si>
  <si>
    <t>EPN 0021</t>
  </si>
  <si>
    <t>BRSO51</t>
  </si>
  <si>
    <t>Brimsdown South Grid</t>
  </si>
  <si>
    <t>BRSP81</t>
  </si>
  <si>
    <t>EPN 0015</t>
  </si>
  <si>
    <t>BRSP82</t>
  </si>
  <si>
    <t>BRSU81</t>
  </si>
  <si>
    <t>EPN 0080</t>
  </si>
  <si>
    <t>BRSU82</t>
  </si>
  <si>
    <t>BRUC51</t>
  </si>
  <si>
    <t>Bruce Gv Primary</t>
  </si>
  <si>
    <t>BRUG81</t>
  </si>
  <si>
    <t>EPN 0059</t>
  </si>
  <si>
    <t>BRWF31</t>
  </si>
  <si>
    <t>EPN 0071</t>
  </si>
  <si>
    <t>BRWG81</t>
  </si>
  <si>
    <t>EPN 0096</t>
  </si>
  <si>
    <t>BRYF31</t>
  </si>
  <si>
    <t>EPN 0198</t>
  </si>
  <si>
    <t>BSBU51</t>
  </si>
  <si>
    <t>BS Bury</t>
  </si>
  <si>
    <t>BTHM51</t>
  </si>
  <si>
    <t>Brantham Primary</t>
  </si>
  <si>
    <t>BTHO51</t>
  </si>
  <si>
    <t>Burnham Thorpe Primary</t>
  </si>
  <si>
    <t>BTPR51</t>
  </si>
  <si>
    <t>EPN 0009</t>
  </si>
  <si>
    <t>BUCK51</t>
  </si>
  <si>
    <t>Buckingham Rd Primary</t>
  </si>
  <si>
    <t>BUHS31</t>
  </si>
  <si>
    <t>EPN 0162</t>
  </si>
  <si>
    <t>BUHS91</t>
  </si>
  <si>
    <t>Burnt House Solar Farm 0.3kV</t>
  </si>
  <si>
    <t>BUHS94</t>
  </si>
  <si>
    <t>BUMP31</t>
  </si>
  <si>
    <t>EPN 0245</t>
  </si>
  <si>
    <t>BUNG51</t>
  </si>
  <si>
    <t>Bungay Primary</t>
  </si>
  <si>
    <t>BUNH31</t>
  </si>
  <si>
    <t>EPN 0184</t>
  </si>
  <si>
    <t>BUNH91</t>
  </si>
  <si>
    <t>Bunns Hill Solar Farm 0.4kV</t>
  </si>
  <si>
    <t>BUNH92</t>
  </si>
  <si>
    <t>BURG51</t>
  </si>
  <si>
    <t>Bury Grid</t>
  </si>
  <si>
    <t>BURL31</t>
  </si>
  <si>
    <t>Burwell Local Grid</t>
  </si>
  <si>
    <t>BURN51</t>
  </si>
  <si>
    <t>Burnham Primary</t>
  </si>
  <si>
    <t>BURW51</t>
  </si>
  <si>
    <t>Burwell Primary</t>
  </si>
  <si>
    <t>BUSP51</t>
  </si>
  <si>
    <t>Bushey Mill Primary</t>
  </si>
  <si>
    <t>BUST51</t>
  </si>
  <si>
    <t>Bury St Primary</t>
  </si>
  <si>
    <t>BUSY31</t>
  </si>
  <si>
    <t>Bushey Mill Grid</t>
  </si>
  <si>
    <t>BUSY51</t>
  </si>
  <si>
    <t>BVUE51</t>
  </si>
  <si>
    <t>Bellevue Primary</t>
  </si>
  <si>
    <t>BXSF31</t>
  </si>
  <si>
    <t>EPN 0146</t>
  </si>
  <si>
    <t>CADD51</t>
  </si>
  <si>
    <t>Caddington Primary</t>
  </si>
  <si>
    <t>CAIS51</t>
  </si>
  <si>
    <t>Caister Primary</t>
  </si>
  <si>
    <t>CANV51</t>
  </si>
  <si>
    <t>Canvey Primary</t>
  </si>
  <si>
    <t>CAPB51</t>
  </si>
  <si>
    <t>Capability Green Primary</t>
  </si>
  <si>
    <t>CASF31</t>
  </si>
  <si>
    <t>EPN 0003</t>
  </si>
  <si>
    <t>CASF91</t>
  </si>
  <si>
    <t>Cantelupe Solar Farm 0.360kV</t>
  </si>
  <si>
    <t>CASF93</t>
  </si>
  <si>
    <t>CAVG31</t>
  </si>
  <si>
    <t>EPN 0241</t>
  </si>
  <si>
    <t>CAVG51</t>
  </si>
  <si>
    <t>Cavendish Generation 11kV</t>
  </si>
  <si>
    <t>CBWF31</t>
  </si>
  <si>
    <t>EPN 0240</t>
  </si>
  <si>
    <t>CBWF91</t>
  </si>
  <si>
    <t>Common Barn Wind Farm 0.686kV</t>
  </si>
  <si>
    <t>CBWF92</t>
  </si>
  <si>
    <t>CBWF93</t>
  </si>
  <si>
    <t>CDBR51</t>
  </si>
  <si>
    <t>Coldharbour Farm</t>
  </si>
  <si>
    <t>CDGL51</t>
  </si>
  <si>
    <t>Centrica Distribution Generation Lt 11kV</t>
  </si>
  <si>
    <t>CDSM31</t>
  </si>
  <si>
    <t>EPN 0024</t>
  </si>
  <si>
    <t>CDSM91</t>
  </si>
  <si>
    <t>Chediston Solar Farm 0.32kV</t>
  </si>
  <si>
    <t>CEDM51</t>
  </si>
  <si>
    <t>Central Edmonton Primary</t>
  </si>
  <si>
    <t>CELP51</t>
  </si>
  <si>
    <t>Cell Barnes Primary</t>
  </si>
  <si>
    <t>CFBS31</t>
  </si>
  <si>
    <t>EPN 0229</t>
  </si>
  <si>
    <t>CFBS91</t>
  </si>
  <si>
    <t>Claredown Farm Battery Storage 0.35kV</t>
  </si>
  <si>
    <t>CFGA31</t>
  </si>
  <si>
    <t>EPN 0041</t>
  </si>
  <si>
    <t>CFGA91</t>
  </si>
  <si>
    <t>Cotton Farm Generation 0.69kV</t>
  </si>
  <si>
    <t>CFGA92</t>
  </si>
  <si>
    <t>CFGA93</t>
  </si>
  <si>
    <t>CFGA94</t>
  </si>
  <si>
    <t>CFGA95</t>
  </si>
  <si>
    <t>CFGA96</t>
  </si>
  <si>
    <t>CFGA97</t>
  </si>
  <si>
    <t>CFGA98</t>
  </si>
  <si>
    <t>CGCS31</t>
  </si>
  <si>
    <t>Cranham Golf Club Solar Farm</t>
  </si>
  <si>
    <t>CGCS91</t>
  </si>
  <si>
    <t>Cranham Golf Club Solar Farm 0.4kV</t>
  </si>
  <si>
    <t>CHAL51</t>
  </si>
  <si>
    <t>Chalvedon Primary</t>
  </si>
  <si>
    <t>CHAN51</t>
  </si>
  <si>
    <t>Chantry Ln Primary</t>
  </si>
  <si>
    <t>CHAS51</t>
  </si>
  <si>
    <t>Chase Cross Primary</t>
  </si>
  <si>
    <t>CHAT51</t>
  </si>
  <si>
    <t>Chatteris Primary</t>
  </si>
  <si>
    <t>CHAU51</t>
  </si>
  <si>
    <t>Chaul End Primary</t>
  </si>
  <si>
    <t>CHAU52</t>
  </si>
  <si>
    <t>CHED51</t>
  </si>
  <si>
    <t>Cheddington Primary</t>
  </si>
  <si>
    <t>CHEL51</t>
  </si>
  <si>
    <t>Chelmsford East Local</t>
  </si>
  <si>
    <t>CHEN51</t>
  </si>
  <si>
    <t>Chequers Primary</t>
  </si>
  <si>
    <t>CHGN51</t>
  </si>
  <si>
    <t>Cherry Grn Primary</t>
  </si>
  <si>
    <t>CHIN51</t>
  </si>
  <si>
    <t>Chinnor Primary</t>
  </si>
  <si>
    <t>CHIS51</t>
  </si>
  <si>
    <t>Chisbon Heath Primary</t>
  </si>
  <si>
    <t>CHLE31</t>
  </si>
  <si>
    <t>Chelmsford East Grid</t>
  </si>
  <si>
    <t>CHTR51</t>
  </si>
  <si>
    <t>Cherry Tree Primary</t>
  </si>
  <si>
    <t>CHUR51</t>
  </si>
  <si>
    <t>Church End Primary</t>
  </si>
  <si>
    <t>CHUS31</t>
  </si>
  <si>
    <t>EPN 0176</t>
  </si>
  <si>
    <t>CHWF31</t>
  </si>
  <si>
    <t>EPN 0177</t>
  </si>
  <si>
    <t>CLAC51</t>
  </si>
  <si>
    <t>Clacton</t>
  </si>
  <si>
    <t>CLAY51</t>
  </si>
  <si>
    <t>Claydon Cement Primary</t>
  </si>
  <si>
    <t>CLHF31</t>
  </si>
  <si>
    <t>EPN 0224</t>
  </si>
  <si>
    <t>CLHF91</t>
  </si>
  <si>
    <t>Clayhill Farm 0.4kV</t>
  </si>
  <si>
    <t>CLQG11</t>
  </si>
  <si>
    <t>EPN 0228</t>
  </si>
  <si>
    <t>CLQG91</t>
  </si>
  <si>
    <t>Cliff Quay Generation 0.415kV</t>
  </si>
  <si>
    <t>CLQG99</t>
  </si>
  <si>
    <t>CLQU31</t>
  </si>
  <si>
    <t>Cliff Quay Grid</t>
  </si>
  <si>
    <t>CMNG31</t>
  </si>
  <si>
    <t>EPN 0185</t>
  </si>
  <si>
    <t>COCK51</t>
  </si>
  <si>
    <t>Cockfosters Primary</t>
  </si>
  <si>
    <t>COGG51</t>
  </si>
  <si>
    <t>Coggeshall Primary</t>
  </si>
  <si>
    <t>COLC31</t>
  </si>
  <si>
    <t>Colchester Grid</t>
  </si>
  <si>
    <t>COLC51</t>
  </si>
  <si>
    <t>COLD31</t>
  </si>
  <si>
    <t>EPN 0120</t>
  </si>
  <si>
    <t>COLD91</t>
  </si>
  <si>
    <t>Coldham Windfarm 0.69kV</t>
  </si>
  <si>
    <t>COLD92</t>
  </si>
  <si>
    <t>COLD93</t>
  </si>
  <si>
    <t>COLD94</t>
  </si>
  <si>
    <t>COLD95</t>
  </si>
  <si>
    <t>COLD96</t>
  </si>
  <si>
    <t>COLD97</t>
  </si>
  <si>
    <t>COLD98</t>
  </si>
  <si>
    <t>COLI51</t>
  </si>
  <si>
    <t>Colindale Grid</t>
  </si>
  <si>
    <t>COLI52</t>
  </si>
  <si>
    <t>COOP31</t>
  </si>
  <si>
    <t>EPN 0060</t>
  </si>
  <si>
    <t>CORN51</t>
  </si>
  <si>
    <t>Cornard Primary</t>
  </si>
  <si>
    <t>CORY31</t>
  </si>
  <si>
    <t>EPN 0087</t>
  </si>
  <si>
    <t>COTT51</t>
  </si>
  <si>
    <t>Cotton Primary</t>
  </si>
  <si>
    <t>COXF51</t>
  </si>
  <si>
    <t>Coxford Primary</t>
  </si>
  <si>
    <t>CPOT51</t>
  </si>
  <si>
    <t>Central Potters Bar Primary</t>
  </si>
  <si>
    <t>CRAN51</t>
  </si>
  <si>
    <t>EPN 0217</t>
  </si>
  <si>
    <t>CRGN71</t>
  </si>
  <si>
    <t>Cranley Gdns Primary</t>
  </si>
  <si>
    <t>CRIN51</t>
  </si>
  <si>
    <t>Cringleford Primary</t>
  </si>
  <si>
    <t>CROE71</t>
  </si>
  <si>
    <t>Crouch End Primary</t>
  </si>
  <si>
    <t>CROM51</t>
  </si>
  <si>
    <t>Cromer Primary</t>
  </si>
  <si>
    <t>CROW31</t>
  </si>
  <si>
    <t>Crowland(WPD)</t>
  </si>
  <si>
    <t>CROY51</t>
  </si>
  <si>
    <t>Croydon Primary</t>
  </si>
  <si>
    <t>CRSF31</t>
  </si>
  <si>
    <t>EPN 0151</t>
  </si>
  <si>
    <t>CRST31</t>
  </si>
  <si>
    <t>EPN 0192</t>
  </si>
  <si>
    <t>CRST91</t>
  </si>
  <si>
    <t>Cressing Temple Solar Farm 0.4kV</t>
  </si>
  <si>
    <t>CRST92</t>
  </si>
  <si>
    <t>CUFF51</t>
  </si>
  <si>
    <t>Cuffley Primary</t>
  </si>
  <si>
    <t>CWEL51</t>
  </si>
  <si>
    <t>Central Welwyn Primary</t>
  </si>
  <si>
    <t>CWEM51</t>
  </si>
  <si>
    <t>Central Wembley Primary</t>
  </si>
  <si>
    <t>DAIL31</t>
  </si>
  <si>
    <t>EPN 0124</t>
  </si>
  <si>
    <t>DAIR31</t>
  </si>
  <si>
    <t>EPN 0034</t>
  </si>
  <si>
    <t>DAIR91</t>
  </si>
  <si>
    <t>Dairy House Solar Farm 0.4kV</t>
  </si>
  <si>
    <t>DAIR93</t>
  </si>
  <si>
    <t>DANB51</t>
  </si>
  <si>
    <t>Danbury Primary</t>
  </si>
  <si>
    <t>DOCK51</t>
  </si>
  <si>
    <t>Dock Rd Primary</t>
  </si>
  <si>
    <t>DORT31</t>
  </si>
  <si>
    <t>Dock Road Tilbury</t>
  </si>
  <si>
    <t>DOUB31</t>
  </si>
  <si>
    <t>EPN 0040</t>
  </si>
  <si>
    <t>DOUB91</t>
  </si>
  <si>
    <t>DOVE51</t>
  </si>
  <si>
    <t>Dovercourt Primary</t>
  </si>
  <si>
    <t>DOWN51</t>
  </si>
  <si>
    <t>Downham Market Primary</t>
  </si>
  <si>
    <t>DRAP31</t>
  </si>
  <si>
    <t>EPN 0016</t>
  </si>
  <si>
    <t>DRAP91</t>
  </si>
  <si>
    <t>Drapers Solar Farm 0.4kV</t>
  </si>
  <si>
    <t>DRIN51</t>
  </si>
  <si>
    <t>Drinkstone Primary</t>
  </si>
  <si>
    <t>DRMD31</t>
  </si>
  <si>
    <t>EPN 0196</t>
  </si>
  <si>
    <t>DUNM51</t>
  </si>
  <si>
    <t>Dunmow Primary</t>
  </si>
  <si>
    <t>DUNS51</t>
  </si>
  <si>
    <t>Dunstable Primary</t>
  </si>
  <si>
    <t>DURH51</t>
  </si>
  <si>
    <t>Durham Rd Primary</t>
  </si>
  <si>
    <t>EARB51</t>
  </si>
  <si>
    <t>Earlham Grid Local</t>
  </si>
  <si>
    <t>EARL31</t>
  </si>
  <si>
    <t>Earlham Grid Primary</t>
  </si>
  <si>
    <t>EARL51</t>
  </si>
  <si>
    <t>EARW51</t>
  </si>
  <si>
    <t>Earlham West Primary</t>
  </si>
  <si>
    <t>EASB51</t>
  </si>
  <si>
    <t>East Bay Primary</t>
  </si>
  <si>
    <t>EASC51</t>
  </si>
  <si>
    <t>Eastcote Primary</t>
  </si>
  <si>
    <t>EBAR51</t>
  </si>
  <si>
    <t>East Barnet Primary</t>
  </si>
  <si>
    <t>EBEC31</t>
  </si>
  <si>
    <t>EPN 0053</t>
  </si>
  <si>
    <t>EBEC91</t>
  </si>
  <si>
    <t>East Beckham Solar Fm SwitchRoom 0.4kV</t>
  </si>
  <si>
    <t>EBEC92</t>
  </si>
  <si>
    <t>EBEC93</t>
  </si>
  <si>
    <t>EBEC94</t>
  </si>
  <si>
    <t>EBEC95</t>
  </si>
  <si>
    <t>EDER51</t>
  </si>
  <si>
    <t>East Dereham Primary</t>
  </si>
  <si>
    <t>EDIS51</t>
  </si>
  <si>
    <t>Edison Rd Grid</t>
  </si>
  <si>
    <t>EDIS52</t>
  </si>
  <si>
    <t>EENF51</t>
  </si>
  <si>
    <t>East Enfield Primary</t>
  </si>
  <si>
    <t>EESP31</t>
  </si>
  <si>
    <t>EPN 0029</t>
  </si>
  <si>
    <t>EFNP51</t>
  </si>
  <si>
    <t>East Finchley Primary</t>
  </si>
  <si>
    <t>EGAS31</t>
  </si>
  <si>
    <t>EPN 0107</t>
  </si>
  <si>
    <t>EGAS91</t>
  </si>
  <si>
    <t>Egmere Airfield Solar Farm 0.280kV</t>
  </si>
  <si>
    <t>EGAS99</t>
  </si>
  <si>
    <t>EGME51</t>
  </si>
  <si>
    <t>Egmere Primary</t>
  </si>
  <si>
    <t>EHER51</t>
  </si>
  <si>
    <t>East Hertford Primary</t>
  </si>
  <si>
    <t>EHFG31</t>
  </si>
  <si>
    <t>EPN 0027</t>
  </si>
  <si>
    <t>ELEC51</t>
  </si>
  <si>
    <t>EPN 0214</t>
  </si>
  <si>
    <t>ELEE51</t>
  </si>
  <si>
    <t>Elstree Primary</t>
  </si>
  <si>
    <t>ELEE52</t>
  </si>
  <si>
    <t>ELET51</t>
  </si>
  <si>
    <t>East Letchworth Primary</t>
  </si>
  <si>
    <t>ELLO31</t>
  </si>
  <si>
    <t>EPN 0056</t>
  </si>
  <si>
    <t>ELLO91</t>
  </si>
  <si>
    <t>Ellough Airfield Solar Farm 0.36kV</t>
  </si>
  <si>
    <t>ELLO92</t>
  </si>
  <si>
    <t>ELMP51</t>
  </si>
  <si>
    <t>Elm Park Primary</t>
  </si>
  <si>
    <t>ELMS51</t>
  </si>
  <si>
    <t>Elmswell Primary</t>
  </si>
  <si>
    <t>ELYP51</t>
  </si>
  <si>
    <t>Ely Primary</t>
  </si>
  <si>
    <t>EPPG31</t>
  </si>
  <si>
    <t>Epping Grid</t>
  </si>
  <si>
    <t>ERNR11</t>
  </si>
  <si>
    <t>EPN 0226</t>
  </si>
  <si>
    <t>ESTE51</t>
  </si>
  <si>
    <t>East Stevenage Primary</t>
  </si>
  <si>
    <t>ESTW31</t>
  </si>
  <si>
    <t>EPN 0215</t>
  </si>
  <si>
    <t>EXCH52</t>
  </si>
  <si>
    <t>Exchange St Primary</t>
  </si>
  <si>
    <t>EXNI51</t>
  </si>
  <si>
    <t>Exning Primary</t>
  </si>
  <si>
    <t>EXSF31</t>
  </si>
  <si>
    <t>EPN 0165</t>
  </si>
  <si>
    <t>EYEP31</t>
  </si>
  <si>
    <t>EPN 0031</t>
  </si>
  <si>
    <t>EYEP51</t>
  </si>
  <si>
    <t>FAGB51</t>
  </si>
  <si>
    <t>Fagbury Rd Primary</t>
  </si>
  <si>
    <t>FAIR51</t>
  </si>
  <si>
    <t>Fairstead Primary</t>
  </si>
  <si>
    <t>FAKE51</t>
  </si>
  <si>
    <t>Fakenham Primary</t>
  </si>
  <si>
    <t>FARC51</t>
  </si>
  <si>
    <t>Farcet Primary</t>
  </si>
  <si>
    <t>FBPR31</t>
  </si>
  <si>
    <t>EPN 0012 &amp; EPN 0013</t>
  </si>
  <si>
    <t>FBPR51</t>
  </si>
  <si>
    <t>EPN 0012</t>
  </si>
  <si>
    <t>FELT51</t>
  </si>
  <si>
    <t>Feltwell Primary</t>
  </si>
  <si>
    <t>FESF31</t>
  </si>
  <si>
    <t>EPN 0138</t>
  </si>
  <si>
    <t>FESF99</t>
  </si>
  <si>
    <t>Fenlands Solar Farm 0.4kV</t>
  </si>
  <si>
    <t>FINC51</t>
  </si>
  <si>
    <t>EPN 0047</t>
  </si>
  <si>
    <t>FING31</t>
  </si>
  <si>
    <t>Finchley Grid</t>
  </si>
  <si>
    <t>FLEE31</t>
  </si>
  <si>
    <t>Fleethall Grid 33kV</t>
  </si>
  <si>
    <t>FLEP51</t>
  </si>
  <si>
    <t>Fleethall Grid</t>
  </si>
  <si>
    <t>FORD51</t>
  </si>
  <si>
    <t>Fords Dunton Primary</t>
  </si>
  <si>
    <t>FORN51</t>
  </si>
  <si>
    <t>Fornham Primary</t>
  </si>
  <si>
    <t>FOSF31</t>
  </si>
  <si>
    <t>EPN 0157</t>
  </si>
  <si>
    <t>FOXY51</t>
  </si>
  <si>
    <t>Foxash Primary</t>
  </si>
  <si>
    <t>FRAM51</t>
  </si>
  <si>
    <t>Framlingham Primary</t>
  </si>
  <si>
    <t>FRIN51</t>
  </si>
  <si>
    <t>Frinton Primary</t>
  </si>
  <si>
    <t>FROG51</t>
  </si>
  <si>
    <t>Frogmore Primary</t>
  </si>
  <si>
    <t>FSFM31</t>
  </si>
  <si>
    <t>EPN 0109</t>
  </si>
  <si>
    <t>FSFM91</t>
  </si>
  <si>
    <t>Fountaine Solar Farm 0.280kV</t>
  </si>
  <si>
    <t>FSFM93</t>
  </si>
  <si>
    <t>FSFM97</t>
  </si>
  <si>
    <t>FSPR51</t>
  </si>
  <si>
    <t>Fords Sgs Primary</t>
  </si>
  <si>
    <t>FTPR51</t>
  </si>
  <si>
    <t>EPN 0068</t>
  </si>
  <si>
    <t>FTPR52</t>
  </si>
  <si>
    <t>FULB31</t>
  </si>
  <si>
    <t>Fulbourn Grid</t>
  </si>
  <si>
    <t>FULC51</t>
  </si>
  <si>
    <t>Fulham Palace Rd C 11kV</t>
  </si>
  <si>
    <t>FUNL51</t>
  </si>
  <si>
    <t>FUNT51</t>
  </si>
  <si>
    <t>Funthams Ln Primary</t>
  </si>
  <si>
    <t>FWSF31</t>
  </si>
  <si>
    <t>EPN 0129</t>
  </si>
  <si>
    <t>GARD51</t>
  </si>
  <si>
    <t>Gardiners Ln Primary</t>
  </si>
  <si>
    <t>GAYW51</t>
  </si>
  <si>
    <t>Gaywood Bridge Primary</t>
  </si>
  <si>
    <t>GEOR51</t>
  </si>
  <si>
    <t>George Hill Primary</t>
  </si>
  <si>
    <t>GESF31</t>
  </si>
  <si>
    <t>EPN 0139</t>
  </si>
  <si>
    <t>GFWS31</t>
  </si>
  <si>
    <t>EPN 0179</t>
  </si>
  <si>
    <t>GIBR51</t>
  </si>
  <si>
    <t>Gibbons Rd 11kV</t>
  </si>
  <si>
    <t>GIBR53</t>
  </si>
  <si>
    <t>GISF31</t>
  </si>
  <si>
    <t>EPN 0220</t>
  </si>
  <si>
    <t>GLAM31</t>
  </si>
  <si>
    <t>EPN 0118</t>
  </si>
  <si>
    <t>GLAS31</t>
  </si>
  <si>
    <t>EPN 0105</t>
  </si>
  <si>
    <t>GLAS91</t>
  </si>
  <si>
    <t>Glassmoor Windfarm 0.69kV</t>
  </si>
  <si>
    <t>GLAS92</t>
  </si>
  <si>
    <t>GLAS93</t>
  </si>
  <si>
    <t>GLAS94</t>
  </si>
  <si>
    <t>GLAS95</t>
  </si>
  <si>
    <t>GLAS96</t>
  </si>
  <si>
    <t>GLAS97</t>
  </si>
  <si>
    <t>GLAS98</t>
  </si>
  <si>
    <t>GLAX51</t>
  </si>
  <si>
    <t>Glaxo Primary</t>
  </si>
  <si>
    <t>GLEM51</t>
  </si>
  <si>
    <t>Glemsford Primary</t>
  </si>
  <si>
    <t>GLEN31</t>
  </si>
  <si>
    <t>EPN 0026</t>
  </si>
  <si>
    <t>GOLD51</t>
  </si>
  <si>
    <t>Golders Grn Primary</t>
  </si>
  <si>
    <t>GOOS51</t>
  </si>
  <si>
    <t>Gooseberry Grn Primary</t>
  </si>
  <si>
    <t>GOSF31</t>
  </si>
  <si>
    <t>Goosehall Primary</t>
  </si>
  <si>
    <t>GPSF31</t>
  </si>
  <si>
    <t>EPN 0210</t>
  </si>
  <si>
    <t>GRAY51</t>
  </si>
  <si>
    <t>Grays Primary</t>
  </si>
  <si>
    <t>GREE51</t>
  </si>
  <si>
    <t>Greenhill Primary</t>
  </si>
  <si>
    <t>GRHP51</t>
  </si>
  <si>
    <t>Great Haddon Primary</t>
  </si>
  <si>
    <t>GROT51</t>
  </si>
  <si>
    <t>Groton Primary</t>
  </si>
  <si>
    <t>GROV51</t>
  </si>
  <si>
    <t>Grove Mill Primary</t>
  </si>
  <si>
    <t>GSBF31</t>
  </si>
  <si>
    <t>EPN 0169</t>
  </si>
  <si>
    <t>GTFR31</t>
  </si>
  <si>
    <t>EPN 0167</t>
  </si>
  <si>
    <t>GTMI51</t>
  </si>
  <si>
    <t>Gt Missenden Primary</t>
  </si>
  <si>
    <t>GTWI51</t>
  </si>
  <si>
    <t>Great Witchingham Primary</t>
  </si>
  <si>
    <t>GUNS31</t>
  </si>
  <si>
    <t>EPN 0028</t>
  </si>
  <si>
    <t>GUNW31</t>
  </si>
  <si>
    <t>EPN 0019</t>
  </si>
  <si>
    <t>GUSF51</t>
  </si>
  <si>
    <t>Gusford Hall Primary</t>
  </si>
  <si>
    <t>GUYH51</t>
  </si>
  <si>
    <t>Guyhirn Primary</t>
  </si>
  <si>
    <t>GWSF31</t>
  </si>
  <si>
    <t>EPN 0159</t>
  </si>
  <si>
    <t>GYAR31</t>
  </si>
  <si>
    <t>GT Yarmouth Grid</t>
  </si>
  <si>
    <t>GYAR51</t>
  </si>
  <si>
    <t>GYPS11</t>
  </si>
  <si>
    <t>EPN 0048</t>
  </si>
  <si>
    <t>HADP51</t>
  </si>
  <si>
    <t>Hadleigh Primary</t>
  </si>
  <si>
    <t>HAES51</t>
  </si>
  <si>
    <t>Hadleigh Primary Essex</t>
  </si>
  <si>
    <t>HAIN51</t>
  </si>
  <si>
    <t>Hainault Av Primary</t>
  </si>
  <si>
    <t>HALS51</t>
  </si>
  <si>
    <t>Halstead Primary</t>
  </si>
  <si>
    <t>HANG51</t>
  </si>
  <si>
    <t>Hanger Lea Primary</t>
  </si>
  <si>
    <t>HAPT51</t>
  </si>
  <si>
    <t>Hapton Primary</t>
  </si>
  <si>
    <t>HAPV31</t>
  </si>
  <si>
    <t>EPN 0051</t>
  </si>
  <si>
    <t>HAPV91</t>
  </si>
  <si>
    <t>Hardingham Solar Farm 0.69kV</t>
  </si>
  <si>
    <t>HAPV92</t>
  </si>
  <si>
    <t>HAPV93</t>
  </si>
  <si>
    <t>HAPV94</t>
  </si>
  <si>
    <t>HAPV95</t>
  </si>
  <si>
    <t>HAPV96</t>
  </si>
  <si>
    <t>HARD51</t>
  </si>
  <si>
    <t>Hardingham Primary</t>
  </si>
  <si>
    <t>HARL51</t>
  </si>
  <si>
    <t>Harleston Primary</t>
  </si>
  <si>
    <t>HARN31</t>
  </si>
  <si>
    <t>Harrow North Grid 33kV</t>
  </si>
  <si>
    <t>HARN51</t>
  </si>
  <si>
    <t>Harrow North Grid</t>
  </si>
  <si>
    <t>HARN52</t>
  </si>
  <si>
    <t>HARR51</t>
  </si>
  <si>
    <t>Harrowden Primary</t>
  </si>
  <si>
    <t>HART51</t>
  </si>
  <si>
    <t>Hartspring Primary</t>
  </si>
  <si>
    <t>HARW51</t>
  </si>
  <si>
    <t>Harlow West Grid</t>
  </si>
  <si>
    <t>HASF31</t>
  </si>
  <si>
    <t>EPN 0168</t>
  </si>
  <si>
    <t>HASF91</t>
  </si>
  <si>
    <t>Hall Solar Farm 0.38kV</t>
  </si>
  <si>
    <t>HASF92</t>
  </si>
  <si>
    <t>HASF93</t>
  </si>
  <si>
    <t>HASF94</t>
  </si>
  <si>
    <t>HASF95</t>
  </si>
  <si>
    <t>HASF96</t>
  </si>
  <si>
    <t>HASF97</t>
  </si>
  <si>
    <t>HASF98</t>
  </si>
  <si>
    <t>HASF99</t>
  </si>
  <si>
    <t>HATC31</t>
  </si>
  <si>
    <t>Hatch End</t>
  </si>
  <si>
    <t>HATC51</t>
  </si>
  <si>
    <t>Hatch End Primary</t>
  </si>
  <si>
    <t>HATF31</t>
  </si>
  <si>
    <t>Hatfield Grid</t>
  </si>
  <si>
    <t>HATP51</t>
  </si>
  <si>
    <t>Hatfield Primary</t>
  </si>
  <si>
    <t>HATY71</t>
  </si>
  <si>
    <t>EPN 0082</t>
  </si>
  <si>
    <t>HAVE51</t>
  </si>
  <si>
    <t>Haverhill Primary</t>
  </si>
  <si>
    <t>HAWO51</t>
  </si>
  <si>
    <t>Harold Wood Primary</t>
  </si>
  <si>
    <t>HEDH51</t>
  </si>
  <si>
    <t>Hedley Av Hss</t>
  </si>
  <si>
    <t>HEMB51</t>
  </si>
  <si>
    <t>Hemblington Primary</t>
  </si>
  <si>
    <t>HEME51</t>
  </si>
  <si>
    <t>Hemel East Primary</t>
  </si>
  <si>
    <t>HEMN51</t>
  </si>
  <si>
    <t>Hemel North Primary</t>
  </si>
  <si>
    <t>HEMP31</t>
  </si>
  <si>
    <t>Hempton Grid</t>
  </si>
  <si>
    <t>HEND31</t>
  </si>
  <si>
    <t>Hendon</t>
  </si>
  <si>
    <t>HENS51</t>
  </si>
  <si>
    <t>Henstead Primary</t>
  </si>
  <si>
    <t>HENW51</t>
  </si>
  <si>
    <t>Hendon Way Primary</t>
  </si>
  <si>
    <t>HFAG31</t>
  </si>
  <si>
    <t>EPN 0208</t>
  </si>
  <si>
    <t>HFLD51</t>
  </si>
  <si>
    <t>Highfield Primary</t>
  </si>
  <si>
    <t>HIFL31</t>
  </si>
  <si>
    <t>EPN 0067</t>
  </si>
  <si>
    <t>HIGH51</t>
  </si>
  <si>
    <t>High St Primary</t>
  </si>
  <si>
    <t>HIHA31</t>
  </si>
  <si>
    <t>EPN 0213</t>
  </si>
  <si>
    <t>HILT51</t>
  </si>
  <si>
    <t>Hilton Primary</t>
  </si>
  <si>
    <t>HISF31</t>
  </si>
  <si>
    <t>EPN 0147</t>
  </si>
  <si>
    <t>HITC51</t>
  </si>
  <si>
    <t>Hitcham Primary</t>
  </si>
  <si>
    <t>HLPR51</t>
  </si>
  <si>
    <t>Halesworth Primary</t>
  </si>
  <si>
    <t>HNSM31</t>
  </si>
  <si>
    <t>EPN 0197</t>
  </si>
  <si>
    <t>HOBS31</t>
  </si>
  <si>
    <t>EPN 0137</t>
  </si>
  <si>
    <t>HODD51</t>
  </si>
  <si>
    <t>Hoddesdon Primary</t>
  </si>
  <si>
    <t>HOGD51</t>
  </si>
  <si>
    <t>Hornsey Grid</t>
  </si>
  <si>
    <t>HOGD52</t>
  </si>
  <si>
    <t>HOLO51</t>
  </si>
  <si>
    <t>Hornchurch Local Primary</t>
  </si>
  <si>
    <t>HOLO52</t>
  </si>
  <si>
    <t>HOLY31</t>
  </si>
  <si>
    <t>Holywell Grid</t>
  </si>
  <si>
    <t>HOLY52</t>
  </si>
  <si>
    <t>HONN51</t>
  </si>
  <si>
    <t>Honington Primary</t>
  </si>
  <si>
    <t>HONN52</t>
  </si>
  <si>
    <t>HORE51</t>
  </si>
  <si>
    <t>Houghton Regis Primary</t>
  </si>
  <si>
    <t>HORN11</t>
  </si>
  <si>
    <t>Hornchurch Grid 132kV</t>
  </si>
  <si>
    <t>HORN31</t>
  </si>
  <si>
    <t>Hornchurch Grid</t>
  </si>
  <si>
    <t>HORS51</t>
  </si>
  <si>
    <t>Horsford Primary</t>
  </si>
  <si>
    <t>HOTP31</t>
  </si>
  <si>
    <t>EPN 0211</t>
  </si>
  <si>
    <t>HOTP51</t>
  </si>
  <si>
    <t>Hoddesdon ATTP 11kV</t>
  </si>
  <si>
    <t>HOUG31</t>
  </si>
  <si>
    <t>Houghton Regis Grid 33kV</t>
  </si>
  <si>
    <t>HRMT31</t>
  </si>
  <si>
    <t>EPN 0204</t>
  </si>
  <si>
    <t>HRMT91</t>
  </si>
  <si>
    <t>Hermitage Solar Farm 0.4kV</t>
  </si>
  <si>
    <t>HSTN51</t>
  </si>
  <si>
    <t>Histon Primary</t>
  </si>
  <si>
    <t>HUBS31</t>
  </si>
  <si>
    <t>Hutton Battery Storage 33kV</t>
  </si>
  <si>
    <t>HUNS51</t>
  </si>
  <si>
    <t>Hunstanton Primary</t>
  </si>
  <si>
    <t>HUNT31</t>
  </si>
  <si>
    <t>Huntingdon Grid</t>
  </si>
  <si>
    <t>HUNT51</t>
  </si>
  <si>
    <t>HUTT51</t>
  </si>
  <si>
    <t>Hutton Primary</t>
  </si>
  <si>
    <t>HWIC51</t>
  </si>
  <si>
    <t>Hardwick Rd Primary</t>
  </si>
  <si>
    <t>HYDE31</t>
  </si>
  <si>
    <t>EPN 0062</t>
  </si>
  <si>
    <t>ICGL31</t>
  </si>
  <si>
    <t>EPN 0125</t>
  </si>
  <si>
    <t>ICKL51</t>
  </si>
  <si>
    <t>Icklingham Primary</t>
  </si>
  <si>
    <t>ILKE31</t>
  </si>
  <si>
    <t>Ilketshall Grid</t>
  </si>
  <si>
    <t>ILMP51</t>
  </si>
  <si>
    <t>Ilmer Primary</t>
  </si>
  <si>
    <t>IMPN51</t>
  </si>
  <si>
    <t>EPN 0069 &amp; EPN 0070</t>
  </si>
  <si>
    <t>IMPS51</t>
  </si>
  <si>
    <t>INDU51</t>
  </si>
  <si>
    <t>Industrial Primary</t>
  </si>
  <si>
    <t>INGA51</t>
  </si>
  <si>
    <t>Ingatestone Primary</t>
  </si>
  <si>
    <t>IPSW31</t>
  </si>
  <si>
    <t>Ipswich Grid</t>
  </si>
  <si>
    <t>IPSW51</t>
  </si>
  <si>
    <t>JALW31</t>
  </si>
  <si>
    <t>EPN 0142</t>
  </si>
  <si>
    <t>KBEL51</t>
  </si>
  <si>
    <t>Kimms Belt Primary</t>
  </si>
  <si>
    <t>KBRY51</t>
  </si>
  <si>
    <t>Kingsbury Primary</t>
  </si>
  <si>
    <t>KEFA31</t>
  </si>
  <si>
    <t>EPN 0154</t>
  </si>
  <si>
    <t>KEMP51</t>
  </si>
  <si>
    <t>Kempstone Primary</t>
  </si>
  <si>
    <t>KENN51</t>
  </si>
  <si>
    <t>Kennett Primary</t>
  </si>
  <si>
    <t>KENS31</t>
  </si>
  <si>
    <t>EPN 0212</t>
  </si>
  <si>
    <t>KENS51</t>
  </si>
  <si>
    <t>Kensworth Primary</t>
  </si>
  <si>
    <t>KENT51</t>
  </si>
  <si>
    <t>Kenton Primary</t>
  </si>
  <si>
    <t>KHAL51</t>
  </si>
  <si>
    <t>Kenninghall Primary</t>
  </si>
  <si>
    <t>KIGO51</t>
  </si>
  <si>
    <t>EPN 0011</t>
  </si>
  <si>
    <t>KIMB51</t>
  </si>
  <si>
    <t>Kimbolton Primary</t>
  </si>
  <si>
    <t>KING31</t>
  </si>
  <si>
    <t xml:space="preserve">Kings Lynn Grid </t>
  </si>
  <si>
    <t>KLAN51</t>
  </si>
  <si>
    <t>Kings Langley Primary</t>
  </si>
  <si>
    <t>KLPS11</t>
  </si>
  <si>
    <t>EPN 0114</t>
  </si>
  <si>
    <t>KLPS71</t>
  </si>
  <si>
    <t>EPN 0101</t>
  </si>
  <si>
    <t>KLPS81</t>
  </si>
  <si>
    <t>KLSO31</t>
  </si>
  <si>
    <t>Kings Lynn  Grid</t>
  </si>
  <si>
    <t>KNAP51</t>
  </si>
  <si>
    <t>Knapton Primary</t>
  </si>
  <si>
    <t>KNEB51</t>
  </si>
  <si>
    <t>Knebworth Primary</t>
  </si>
  <si>
    <t>KWOD51</t>
  </si>
  <si>
    <t>Kingswood Primary</t>
  </si>
  <si>
    <t>LADY51</t>
  </si>
  <si>
    <t>Ladysmith Rd Primary</t>
  </si>
  <si>
    <t>LAGD51</t>
  </si>
  <si>
    <t>Langdon Primary</t>
  </si>
  <si>
    <t>LAIR51</t>
  </si>
  <si>
    <t>Luton Airport Primary</t>
  </si>
  <si>
    <t>LAKE51</t>
  </si>
  <si>
    <t>Lake &amp; Elliot Primary</t>
  </si>
  <si>
    <t>LAKG51</t>
  </si>
  <si>
    <t>Lakenheath Gatehouse Primary 11kV</t>
  </si>
  <si>
    <t>LAND51</t>
  </si>
  <si>
    <t>Landbeach Primary</t>
  </si>
  <si>
    <t>LANG51</t>
  </si>
  <si>
    <t>Langham Primary</t>
  </si>
  <si>
    <t>LASF31</t>
  </si>
  <si>
    <t>EPN 0143</t>
  </si>
  <si>
    <t>LASF91</t>
  </si>
  <si>
    <t>LAVE51</t>
  </si>
  <si>
    <t>Langley Av Primary</t>
  </si>
  <si>
    <t>LAWG31</t>
  </si>
  <si>
    <t>Lawford Grid</t>
  </si>
  <si>
    <t>LAXF51</t>
  </si>
  <si>
    <t>Laxfield Primary</t>
  </si>
  <si>
    <t>LBGD31</t>
  </si>
  <si>
    <t>EPN 0234</t>
  </si>
  <si>
    <t>LBGD51</t>
  </si>
  <si>
    <t>Little Barford</t>
  </si>
  <si>
    <t>LBGD81</t>
  </si>
  <si>
    <t>EPN 0038</t>
  </si>
  <si>
    <t>LBGD82</t>
  </si>
  <si>
    <t>LBUZ51</t>
  </si>
  <si>
    <t>Leighton Buzzard Primary</t>
  </si>
  <si>
    <t>LEAV51</t>
  </si>
  <si>
    <t>Leavesden Studios Primary</t>
  </si>
  <si>
    <t>LEEM51</t>
  </si>
  <si>
    <t>EPN 0085</t>
  </si>
  <si>
    <t>LEIC31</t>
  </si>
  <si>
    <t>Leicester Rd Grid</t>
  </si>
  <si>
    <t>LEIS51</t>
  </si>
  <si>
    <t>Leiston Primary</t>
  </si>
  <si>
    <t>LEPK31</t>
  </si>
  <si>
    <t>EPN 0183</t>
  </si>
  <si>
    <t>LEPK91</t>
  </si>
  <si>
    <t>Lawrence End Park Solar 0.4kV</t>
  </si>
  <si>
    <t>LESF31</t>
  </si>
  <si>
    <t>EPN 0108</t>
  </si>
  <si>
    <t>LESF91</t>
  </si>
  <si>
    <t>Lexham Solar Farm 0.280kV</t>
  </si>
  <si>
    <t>LESF97</t>
  </si>
  <si>
    <t>LETC31</t>
  </si>
  <si>
    <t>Letchworth Grid</t>
  </si>
  <si>
    <t>LEVE51</t>
  </si>
  <si>
    <t>Leverington Primary</t>
  </si>
  <si>
    <t>LEWS51</t>
  </si>
  <si>
    <t>Lewsey Primary</t>
  </si>
  <si>
    <t>LEXD51</t>
  </si>
  <si>
    <t>Lexden Primary</t>
  </si>
  <si>
    <t>LFAC51</t>
  </si>
  <si>
    <t>Letchworth Factory</t>
  </si>
  <si>
    <t>LGMI31</t>
  </si>
  <si>
    <t>EPN 0092</t>
  </si>
  <si>
    <t>LGMI32</t>
  </si>
  <si>
    <t>LGSF31</t>
  </si>
  <si>
    <t>EPN 0144</t>
  </si>
  <si>
    <t>LGSF91</t>
  </si>
  <si>
    <t>LHTH51</t>
  </si>
  <si>
    <t>Lakenheath Primary</t>
  </si>
  <si>
    <t>LIND51</t>
  </si>
  <si>
    <t>Lindsey St Primary</t>
  </si>
  <si>
    <t>LINT51</t>
  </si>
  <si>
    <t>Linton Primary</t>
  </si>
  <si>
    <t>LISG31</t>
  </si>
  <si>
    <t>EPN 0163</t>
  </si>
  <si>
    <t>LITT51</t>
  </si>
  <si>
    <t>Littleport Primary</t>
  </si>
  <si>
    <t>LONG51</t>
  </si>
  <si>
    <t>Long Rd Primary</t>
  </si>
  <si>
    <t>LONS51</t>
  </si>
  <si>
    <t>Lonsdale Dr Primary</t>
  </si>
  <si>
    <t>LORP51</t>
  </si>
  <si>
    <t>EPN 0236</t>
  </si>
  <si>
    <t>LOUW31</t>
  </si>
  <si>
    <t>Loud Water</t>
  </si>
  <si>
    <t>LSAC31</t>
  </si>
  <si>
    <t>Little Staughton Airfield PV Cust 33kV</t>
  </si>
  <si>
    <t>LSDE51</t>
  </si>
  <si>
    <t>Lakeside Primary</t>
  </si>
  <si>
    <t>LSFT51</t>
  </si>
  <si>
    <t>Lowestoft Grid</t>
  </si>
  <si>
    <t>LSGE31</t>
  </si>
  <si>
    <t>EPN 0023</t>
  </si>
  <si>
    <t>LSTN51</t>
  </si>
  <si>
    <t>Longstanton Primary</t>
  </si>
  <si>
    <t>LTBE51</t>
  </si>
  <si>
    <t>Little Belhus Primary</t>
  </si>
  <si>
    <t>LTMA51</t>
  </si>
  <si>
    <t>Lt Massingham Primary</t>
  </si>
  <si>
    <t>LUST51</t>
  </si>
  <si>
    <t>Luton St Marys Primary</t>
  </si>
  <si>
    <t>LUTN31</t>
  </si>
  <si>
    <t>Luton North Grid</t>
  </si>
  <si>
    <t>LUTN51</t>
  </si>
  <si>
    <t>LUTS31</t>
  </si>
  <si>
    <t>Luton South Grid</t>
  </si>
  <si>
    <t>LYGP51</t>
  </si>
  <si>
    <t>Lye Grn Primary</t>
  </si>
  <si>
    <t>LYLE51</t>
  </si>
  <si>
    <t>Lyle Primary</t>
  </si>
  <si>
    <t>MABR71</t>
  </si>
  <si>
    <t>EPN 0238</t>
  </si>
  <si>
    <t>MABR72</t>
  </si>
  <si>
    <t>MACA51</t>
  </si>
  <si>
    <t>Maldon Causeway Primary</t>
  </si>
  <si>
    <t>MADN51</t>
  </si>
  <si>
    <t>Madingley Rd Primary</t>
  </si>
  <si>
    <t>MAGD51</t>
  </si>
  <si>
    <t>Magdalen Way Primary</t>
  </si>
  <si>
    <t>MALD31</t>
  </si>
  <si>
    <t>Maldon Grid</t>
  </si>
  <si>
    <t>MANN51</t>
  </si>
  <si>
    <t>Manns Rd Primary</t>
  </si>
  <si>
    <t>MANO51</t>
  </si>
  <si>
    <t>Manor Road Primary</t>
  </si>
  <si>
    <t>MANR51</t>
  </si>
  <si>
    <t>EPN 0095</t>
  </si>
  <si>
    <t>MANT51</t>
  </si>
  <si>
    <t>Manton Ln Primary</t>
  </si>
  <si>
    <t>MAPG31</t>
  </si>
  <si>
    <t>EPN 0239</t>
  </si>
  <si>
    <t>MARK51</t>
  </si>
  <si>
    <t>Marks Tey Primary</t>
  </si>
  <si>
    <t>MARO51</t>
  </si>
  <si>
    <t>Marston Rd Primary</t>
  </si>
  <si>
    <t>MART51</t>
  </si>
  <si>
    <t>Martham Primary</t>
  </si>
  <si>
    <t>MAWK51</t>
  </si>
  <si>
    <t>Maldon Wick Primary</t>
  </si>
  <si>
    <t>MELB51</t>
  </si>
  <si>
    <t>Melbourn  Primary</t>
  </si>
  <si>
    <t>MELT51</t>
  </si>
  <si>
    <t>Melton Primary</t>
  </si>
  <si>
    <t>MERD51</t>
  </si>
  <si>
    <t>EPN 0077</t>
  </si>
  <si>
    <t>MERR51</t>
  </si>
  <si>
    <t>Merryhill Primary</t>
  </si>
  <si>
    <t>MERS51</t>
  </si>
  <si>
    <t>Mersea Rd Primary</t>
  </si>
  <si>
    <t>MFES31</t>
  </si>
  <si>
    <t>EPN 0158</t>
  </si>
  <si>
    <t>MFES91</t>
  </si>
  <si>
    <t>Manor Fm Eggington Solar Park 0.4kV</t>
  </si>
  <si>
    <t>MFOT51</t>
  </si>
  <si>
    <t>Marshfoot Road Primary</t>
  </si>
  <si>
    <t>MFSP31</t>
  </si>
  <si>
    <t>EPN 0171</t>
  </si>
  <si>
    <t>MIDD31</t>
  </si>
  <si>
    <t>EPN 0072</t>
  </si>
  <si>
    <t>MIDD91</t>
  </si>
  <si>
    <t>Middlewick Wind Farm 0.69kV</t>
  </si>
  <si>
    <t>MIDD95</t>
  </si>
  <si>
    <t>MILD51</t>
  </si>
  <si>
    <t>Mildenhall Primary</t>
  </si>
  <si>
    <t>MILT51</t>
  </si>
  <si>
    <t>Milton Rd Primary</t>
  </si>
  <si>
    <t>MLFD31</t>
  </si>
  <si>
    <t>EPN 0201</t>
  </si>
  <si>
    <t>MLFM31</t>
  </si>
  <si>
    <t>EPN 0218</t>
  </si>
  <si>
    <t>MOTE31</t>
  </si>
  <si>
    <t>EPN 0246</t>
  </si>
  <si>
    <t>MOTE51</t>
  </si>
  <si>
    <t>Mowlem Trading Estate 11kV</t>
  </si>
  <si>
    <t>MOUS51</t>
  </si>
  <si>
    <t>Mousehold Primary</t>
  </si>
  <si>
    <t>MRCG31</t>
  </si>
  <si>
    <t>March Grid</t>
  </si>
  <si>
    <t>MRCH51</t>
  </si>
  <si>
    <t>March Primary</t>
  </si>
  <si>
    <t>MSFS31</t>
  </si>
  <si>
    <t>EPN 0112</t>
  </si>
  <si>
    <t>MSFS91</t>
  </si>
  <si>
    <t>Meadow Solar Fm SwitchRoom 0.36kV</t>
  </si>
  <si>
    <t>MSFS93</t>
  </si>
  <si>
    <t>MSHM51</t>
  </si>
  <si>
    <t>Martlesham Primary</t>
  </si>
  <si>
    <t>MUCK31</t>
  </si>
  <si>
    <t>EPN 0090</t>
  </si>
  <si>
    <t>MUCK91</t>
  </si>
  <si>
    <t>Mucking Generator 0.415kV</t>
  </si>
  <si>
    <t>MUCK910</t>
  </si>
  <si>
    <t>MUCK94</t>
  </si>
  <si>
    <t>MUCK96</t>
  </si>
  <si>
    <t>MUCK99</t>
  </si>
  <si>
    <t>MUHP51</t>
  </si>
  <si>
    <t>Much Hadham Primary</t>
  </si>
  <si>
    <t>MUHP52</t>
  </si>
  <si>
    <t>MULB51</t>
  </si>
  <si>
    <t>Mulbarton Primary</t>
  </si>
  <si>
    <t>MUN151</t>
  </si>
  <si>
    <t>EPN 0078</t>
  </si>
  <si>
    <t>MUN251</t>
  </si>
  <si>
    <t>EPN 0079</t>
  </si>
  <si>
    <t>MWPR51</t>
  </si>
  <si>
    <t>Manor Way Primary</t>
  </si>
  <si>
    <t>MYBK51</t>
  </si>
  <si>
    <t>May &amp; Baker Primary</t>
  </si>
  <si>
    <t>NACT51</t>
  </si>
  <si>
    <t>Nacton Primary</t>
  </si>
  <si>
    <t>NARB51</t>
  </si>
  <si>
    <t>Narborough Primary</t>
  </si>
  <si>
    <t>NCHG51</t>
  </si>
  <si>
    <t>North Chingford Primary</t>
  </si>
  <si>
    <t>NEAB81</t>
  </si>
  <si>
    <t>EPN 0205</t>
  </si>
  <si>
    <t>NEBP31</t>
  </si>
  <si>
    <t>EPN 0230</t>
  </si>
  <si>
    <t>NENF51</t>
  </si>
  <si>
    <t>North Enfield Primary</t>
  </si>
  <si>
    <t>NEWM51</t>
  </si>
  <si>
    <t>Newmarket Primary</t>
  </si>
  <si>
    <t>NEWT51</t>
  </si>
  <si>
    <t>Newtown Primary</t>
  </si>
  <si>
    <t>NFIN51</t>
  </si>
  <si>
    <t>North Finchley Primary</t>
  </si>
  <si>
    <t>NHAR51</t>
  </si>
  <si>
    <t>New Harlow Primary</t>
  </si>
  <si>
    <t>NHAR52</t>
  </si>
  <si>
    <t>NHIT51</t>
  </si>
  <si>
    <t>North Hitchin Primary</t>
  </si>
  <si>
    <t>NMRD51</t>
  </si>
  <si>
    <t>LPN 0004</t>
  </si>
  <si>
    <t>NODR51</t>
  </si>
  <si>
    <t>North Dr Primary</t>
  </si>
  <si>
    <t>NORF31</t>
  </si>
  <si>
    <t>EPN 0054</t>
  </si>
  <si>
    <t>NORF91</t>
  </si>
  <si>
    <t>North Norfolk Solar Farm 0.4kV</t>
  </si>
  <si>
    <t>NORF94</t>
  </si>
  <si>
    <t>NORS31</t>
  </si>
  <si>
    <t>Northstowe Temp B</t>
  </si>
  <si>
    <t>NOVA31</t>
  </si>
  <si>
    <t>EPN 0058</t>
  </si>
  <si>
    <t>NOVA91</t>
  </si>
  <si>
    <t>Nova Scotia Generation SwitchRoom 0.4kV</t>
  </si>
  <si>
    <t>NOVA92</t>
  </si>
  <si>
    <t>NOVA93</t>
  </si>
  <si>
    <t>NOVA94</t>
  </si>
  <si>
    <t>NOVA95</t>
  </si>
  <si>
    <t>NOVA96</t>
  </si>
  <si>
    <t>NOVA97</t>
  </si>
  <si>
    <t>NOVA98</t>
  </si>
  <si>
    <t>NOWN51</t>
  </si>
  <si>
    <t>Northwold Primary</t>
  </si>
  <si>
    <t>NPBR81</t>
  </si>
  <si>
    <t>North Pole Br 25kV</t>
  </si>
  <si>
    <t>NPWF31</t>
  </si>
  <si>
    <t>EPN 0110</t>
  </si>
  <si>
    <t>NPWF91</t>
  </si>
  <si>
    <t>North Pickenham Windfarm 0.69kV</t>
  </si>
  <si>
    <t>NPWF98</t>
  </si>
  <si>
    <t>NSTE51</t>
  </si>
  <si>
    <t>North Stevenage Primary</t>
  </si>
  <si>
    <t>NUML81</t>
  </si>
  <si>
    <t>EPN 0094</t>
  </si>
  <si>
    <t>NUML82</t>
  </si>
  <si>
    <t>NWAL51</t>
  </si>
  <si>
    <t>North Walsham</t>
  </si>
  <si>
    <t>NWEB51</t>
  </si>
  <si>
    <t>North Wembley Primary</t>
  </si>
  <si>
    <t>OAIR31</t>
  </si>
  <si>
    <t>EPN 0152</t>
  </si>
  <si>
    <t>OAIR91</t>
  </si>
  <si>
    <t>Old Airfield Weston Solar Farm 0.69kV</t>
  </si>
  <si>
    <t>OAIR92</t>
  </si>
  <si>
    <t>OAIR93</t>
  </si>
  <si>
    <t>OFFO51</t>
  </si>
  <si>
    <t>Offord Primary</t>
  </si>
  <si>
    <t>OLDR51</t>
  </si>
  <si>
    <t>Old Rd Primary</t>
  </si>
  <si>
    <t>OLDW51</t>
  </si>
  <si>
    <t>Old Welwyn Primary</t>
  </si>
  <si>
    <t>OLDW52</t>
  </si>
  <si>
    <t>ONGA51</t>
  </si>
  <si>
    <t>Ongar Primary</t>
  </si>
  <si>
    <t>ORFO51</t>
  </si>
  <si>
    <t>Orford Primary</t>
  </si>
  <si>
    <t>ORME51</t>
  </si>
  <si>
    <t>Ormesby Primary</t>
  </si>
  <si>
    <t>ORTO51</t>
  </si>
  <si>
    <t>Orton Primary</t>
  </si>
  <si>
    <t>OSYT31</t>
  </si>
  <si>
    <t>EPN 0145</t>
  </si>
  <si>
    <t>OSYT51</t>
  </si>
  <si>
    <t>OSYT52</t>
  </si>
  <si>
    <t>OULT31</t>
  </si>
  <si>
    <t>EPN 0186</t>
  </si>
  <si>
    <t>OULT91</t>
  </si>
  <si>
    <t>Oulton Airfield Solar Fm 0.4kV</t>
  </si>
  <si>
    <t>OUTW51</t>
  </si>
  <si>
    <t>Outwell Moors Primary</t>
  </si>
  <si>
    <t>OWSF31</t>
  </si>
  <si>
    <t>EPN 0189</t>
  </si>
  <si>
    <t>OYBE51</t>
  </si>
  <si>
    <t>Oysterbed Rd</t>
  </si>
  <si>
    <t>PAHA31</t>
  </si>
  <si>
    <t>EPN 0128</t>
  </si>
  <si>
    <t>PALM31</t>
  </si>
  <si>
    <t>Palmers Grn Grid</t>
  </si>
  <si>
    <t>PALM51</t>
  </si>
  <si>
    <t>Palmers Grn Grid 11kV</t>
  </si>
  <si>
    <t>PALM52</t>
  </si>
  <si>
    <t>PAMP81</t>
  </si>
  <si>
    <t>EPN 0100</t>
  </si>
  <si>
    <t>PARK51</t>
  </si>
  <si>
    <t>Park St Primary</t>
  </si>
  <si>
    <t>PARS51</t>
  </si>
  <si>
    <t>Parsons Heath Primary</t>
  </si>
  <si>
    <t>PEAS51</t>
  </si>
  <si>
    <t>Peasenhall Primary</t>
  </si>
  <si>
    <t>PECH51</t>
  </si>
  <si>
    <t>Peachman Way Primary</t>
  </si>
  <si>
    <t>PELD51</t>
  </si>
  <si>
    <t>Peldon Primary</t>
  </si>
  <si>
    <t>PERR51</t>
  </si>
  <si>
    <t>Perry Primary</t>
  </si>
  <si>
    <t>PERR52</t>
  </si>
  <si>
    <t>PETC31</t>
  </si>
  <si>
    <t>Peterborough Central</t>
  </si>
  <si>
    <t>PETC51</t>
  </si>
  <si>
    <t>PETE51</t>
  </si>
  <si>
    <t>Peterborough East Grid</t>
  </si>
  <si>
    <t>PETE52</t>
  </si>
  <si>
    <t>PETN51</t>
  </si>
  <si>
    <t>Peterborough North Grid</t>
  </si>
  <si>
    <t>PETN52</t>
  </si>
  <si>
    <t>PETS51</t>
  </si>
  <si>
    <t>Peterborough South Grid</t>
  </si>
  <si>
    <t>PGBS11</t>
  </si>
  <si>
    <t>EPN 0227</t>
  </si>
  <si>
    <t>PICC31</t>
  </si>
  <si>
    <t>Piccotts End Grid</t>
  </si>
  <si>
    <t>PINN51</t>
  </si>
  <si>
    <t>Pinner Grn Primary</t>
  </si>
  <si>
    <t>PITS51</t>
  </si>
  <si>
    <t>Pitstone Primary</t>
  </si>
  <si>
    <t>PLAP31</t>
  </si>
  <si>
    <t>EPN 0086</t>
  </si>
  <si>
    <t>PLAP52</t>
  </si>
  <si>
    <t>P_L_A</t>
  </si>
  <si>
    <t>PLAY51</t>
  </si>
  <si>
    <t>Playfield Primary</t>
  </si>
  <si>
    <t>PLSF31</t>
  </si>
  <si>
    <t>EPN 0173</t>
  </si>
  <si>
    <t>PLSF91</t>
  </si>
  <si>
    <t>Playter Solar Farm 0.4kV</t>
  </si>
  <si>
    <t>PLSF92</t>
  </si>
  <si>
    <t>PLSF94</t>
  </si>
  <si>
    <t>POND51</t>
  </si>
  <si>
    <t>Ponders End Primary</t>
  </si>
  <si>
    <t>PPST1</t>
  </si>
  <si>
    <t>EPN 0102</t>
  </si>
  <si>
    <t>PPST11</t>
  </si>
  <si>
    <t>PPST2</t>
  </si>
  <si>
    <t>PREB51</t>
  </si>
  <si>
    <t>Prebend St Primary</t>
  </si>
  <si>
    <t>PREY51</t>
  </si>
  <si>
    <t>Purfleet Primary</t>
  </si>
  <si>
    <t>PREY52</t>
  </si>
  <si>
    <t>PTGN31</t>
  </si>
  <si>
    <t>EPN 0088</t>
  </si>
  <si>
    <t>PTGN91</t>
  </si>
  <si>
    <t>Pitsea Landfill Generation 0.415kV</t>
  </si>
  <si>
    <t>QURF31</t>
  </si>
  <si>
    <t>EPN 0132</t>
  </si>
  <si>
    <t>RADN51</t>
  </si>
  <si>
    <t>Radnor Primary</t>
  </si>
  <si>
    <t>RAEG31</t>
  </si>
  <si>
    <t>EPN 0044</t>
  </si>
  <si>
    <t>RAFA51</t>
  </si>
  <si>
    <t>RAF Alconbury Primary</t>
  </si>
  <si>
    <t>RAFC31</t>
  </si>
  <si>
    <t>EPN 0161</t>
  </si>
  <si>
    <t>RAFC91</t>
  </si>
  <si>
    <t>RAF Coltishall Solar Farm 0.4kV</t>
  </si>
  <si>
    <t>RAFC910</t>
  </si>
  <si>
    <t>RAFC911</t>
  </si>
  <si>
    <t>RAFC912</t>
  </si>
  <si>
    <t>RAFC913</t>
  </si>
  <si>
    <t>RAFC92</t>
  </si>
  <si>
    <t>RAFC93</t>
  </si>
  <si>
    <t>RAFC94</t>
  </si>
  <si>
    <t>RAFC95</t>
  </si>
  <si>
    <t>RAFC96</t>
  </si>
  <si>
    <t>RAFC97</t>
  </si>
  <si>
    <t>RAFC98</t>
  </si>
  <si>
    <t>RAFC99</t>
  </si>
  <si>
    <t>RAGN31</t>
  </si>
  <si>
    <t>EPN 0122</t>
  </si>
  <si>
    <t>RAGN91</t>
  </si>
  <si>
    <t>Rainham Generator 0.415kV</t>
  </si>
  <si>
    <t>RAGN93</t>
  </si>
  <si>
    <t>RAIH51</t>
  </si>
  <si>
    <t>Rainham Rd Data Center 11kV</t>
  </si>
  <si>
    <t>RAIN51</t>
  </si>
  <si>
    <t>Rainham Primary</t>
  </si>
  <si>
    <t>RAMP51</t>
  </si>
  <si>
    <t>RAF Marham Primary</t>
  </si>
  <si>
    <t>RANW31</t>
  </si>
  <si>
    <t>EPN 0116</t>
  </si>
  <si>
    <t>RANW91</t>
  </si>
  <si>
    <t>Ransonmoor Windfarm 0.69kV</t>
  </si>
  <si>
    <t>RANW93</t>
  </si>
  <si>
    <t>RAWF31</t>
  </si>
  <si>
    <t>EPN 0160</t>
  </si>
  <si>
    <t>RAYP51</t>
  </si>
  <si>
    <t>Rayleigh Local Primary</t>
  </si>
  <si>
    <t>RBOW51</t>
  </si>
  <si>
    <t>Rainbow Ln Primary</t>
  </si>
  <si>
    <t>REDT91</t>
  </si>
  <si>
    <t>EPN 0106 / EPN 0131</t>
  </si>
  <si>
    <t>REDT92</t>
  </si>
  <si>
    <t>Red Tile Windfarm 0.69kV-1</t>
  </si>
  <si>
    <t>REDT93</t>
  </si>
  <si>
    <t>REDT94</t>
  </si>
  <si>
    <t>REDT95</t>
  </si>
  <si>
    <t>REDW91</t>
  </si>
  <si>
    <t>Red Tile Windfarm 0.69kV-2</t>
  </si>
  <si>
    <t>REDW92</t>
  </si>
  <si>
    <t>REDW93</t>
  </si>
  <si>
    <t>REDW94</t>
  </si>
  <si>
    <t>REDW95</t>
  </si>
  <si>
    <t>REDW96</t>
  </si>
  <si>
    <t>REDW97</t>
  </si>
  <si>
    <t>REED51</t>
  </si>
  <si>
    <t>Reed Primary</t>
  </si>
  <si>
    <t>RESF31</t>
  </si>
  <si>
    <t>EPN 0025</t>
  </si>
  <si>
    <t>RESF91</t>
  </si>
  <si>
    <t>Reydon Solar Farm 0.35kV</t>
  </si>
  <si>
    <t>RESF92</t>
  </si>
  <si>
    <t>REYD51</t>
  </si>
  <si>
    <t>Reydon Primary</t>
  </si>
  <si>
    <t>RHAL51</t>
  </si>
  <si>
    <t>Rickinghall Primary</t>
  </si>
  <si>
    <t>RICK51</t>
  </si>
  <si>
    <t>Rickmansworth Grid</t>
  </si>
  <si>
    <t>RMSY31</t>
  </si>
  <si>
    <t>EPN 0199</t>
  </si>
  <si>
    <t>ROMF51</t>
  </si>
  <si>
    <t>Romford Primary</t>
  </si>
  <si>
    <t>ROOK31</t>
  </si>
  <si>
    <t>EPN 0187</t>
  </si>
  <si>
    <t>ROOK91</t>
  </si>
  <si>
    <t>Rookery Business Pk Solar Fm 0.4kV</t>
  </si>
  <si>
    <t>ROSE31</t>
  </si>
  <si>
    <t>EPN 0191</t>
  </si>
  <si>
    <t>ROSE91</t>
  </si>
  <si>
    <t>Rose and Crown Solar Farm 0.280kV</t>
  </si>
  <si>
    <t>ROUN51</t>
  </si>
  <si>
    <t>Roundwood Rd Primary</t>
  </si>
  <si>
    <t>ROYS51</t>
  </si>
  <si>
    <t>Royston Primary</t>
  </si>
  <si>
    <t>RYSF31</t>
  </si>
  <si>
    <t>EPN 0175</t>
  </si>
  <si>
    <t>SAFF51</t>
  </si>
  <si>
    <t>Saffron Walden Primary</t>
  </si>
  <si>
    <t>SAIR51</t>
  </si>
  <si>
    <t>Stansted Airport Main Pr</t>
  </si>
  <si>
    <t>SALP51</t>
  </si>
  <si>
    <t>Sall</t>
  </si>
  <si>
    <t>SAND51</t>
  </si>
  <si>
    <t>Sandy Primary</t>
  </si>
  <si>
    <t>SANT51</t>
  </si>
  <si>
    <t>St Anthony St Primary</t>
  </si>
  <si>
    <t>SAWN51</t>
  </si>
  <si>
    <t>Sawston Primary</t>
  </si>
  <si>
    <t>SBEN31</t>
  </si>
  <si>
    <t>South Benfleet Grid</t>
  </si>
  <si>
    <t>SBFT51</t>
  </si>
  <si>
    <t>South Benfleet Primary</t>
  </si>
  <si>
    <t>SBSF31</t>
  </si>
  <si>
    <t>EPN 0006</t>
  </si>
  <si>
    <t>SCHE51</t>
  </si>
  <si>
    <t>South Chelmsford Primary</t>
  </si>
  <si>
    <t>SCHG51</t>
  </si>
  <si>
    <t>South Chingford Primary</t>
  </si>
  <si>
    <t>SCMO31</t>
  </si>
  <si>
    <t>EPN 0193</t>
  </si>
  <si>
    <t>SCMO91</t>
  </si>
  <si>
    <t>Scottow Moore S/Fm(RAF Colt) 0.4kV</t>
  </si>
  <si>
    <t>SCMO910</t>
  </si>
  <si>
    <t>SCMO911</t>
  </si>
  <si>
    <t>SCMO912</t>
  </si>
  <si>
    <t>SCMO92</t>
  </si>
  <si>
    <t>SCMO93</t>
  </si>
  <si>
    <t>SCMO94</t>
  </si>
  <si>
    <t>SCMO95</t>
  </si>
  <si>
    <t>SCMO96</t>
  </si>
  <si>
    <t>SCMO97</t>
  </si>
  <si>
    <t>SCMO98</t>
  </si>
  <si>
    <t>SCMO99</t>
  </si>
  <si>
    <t>SCOT51</t>
  </si>
  <si>
    <t>Scottow Primary</t>
  </si>
  <si>
    <t>SCOW31</t>
  </si>
  <si>
    <t>EPN 0153</t>
  </si>
  <si>
    <t>SCOW91</t>
  </si>
  <si>
    <t>Scottow Estate Solar Farm 0.4kV</t>
  </si>
  <si>
    <t>SCOW92</t>
  </si>
  <si>
    <t>SCOW93</t>
  </si>
  <si>
    <t>SCOW94</t>
  </si>
  <si>
    <t>SCOW95</t>
  </si>
  <si>
    <t>SCRS31</t>
  </si>
  <si>
    <t>EPN 0200</t>
  </si>
  <si>
    <t>SCRT51</t>
  </si>
  <si>
    <t>Sudbury Court Primary</t>
  </si>
  <si>
    <t>SCRT52</t>
  </si>
  <si>
    <t>SCSF31</t>
  </si>
  <si>
    <t>EPN 0057</t>
  </si>
  <si>
    <t>SCSF91</t>
  </si>
  <si>
    <t>Scroby Sands Farm 0.69kV</t>
  </si>
  <si>
    <t>SCSF915</t>
  </si>
  <si>
    <t>SCSF99</t>
  </si>
  <si>
    <t>SEFW31</t>
  </si>
  <si>
    <t>EPN 0020</t>
  </si>
  <si>
    <t>SELI51</t>
  </si>
  <si>
    <t>Selinas Ln Primary</t>
  </si>
  <si>
    <t>SENW31</t>
  </si>
  <si>
    <t>EPN 0232</t>
  </si>
  <si>
    <t>SENW32</t>
  </si>
  <si>
    <t>Sentrum Watford</t>
  </si>
  <si>
    <t>SERY51</t>
  </si>
  <si>
    <t>Southery Primary</t>
  </si>
  <si>
    <t>SEVE51</t>
  </si>
  <si>
    <t>Severalls Ln Primary</t>
  </si>
  <si>
    <t>SFAS51</t>
  </si>
  <si>
    <t>Stickfast Ln Primary</t>
  </si>
  <si>
    <t>SGHT51</t>
  </si>
  <si>
    <t>Straight Rd Primary</t>
  </si>
  <si>
    <t>SGRV51</t>
  </si>
  <si>
    <t>Stonegrove Primary</t>
  </si>
  <si>
    <t>SHAR51</t>
  </si>
  <si>
    <t>South Harlow Primary</t>
  </si>
  <si>
    <t>SHEF51</t>
  </si>
  <si>
    <t>Shefford Primary</t>
  </si>
  <si>
    <t>SHEL31</t>
  </si>
  <si>
    <t>Shell Grid</t>
  </si>
  <si>
    <t>SHEN31</t>
  </si>
  <si>
    <t>Shenfield Grid</t>
  </si>
  <si>
    <t>SHER11</t>
  </si>
  <si>
    <t>EPN 0052</t>
  </si>
  <si>
    <t>SHIC51</t>
  </si>
  <si>
    <t>South Hitchin Primary</t>
  </si>
  <si>
    <t>SHOL31</t>
  </si>
  <si>
    <t>South Holland</t>
  </si>
  <si>
    <t>SHOT51</t>
  </si>
  <si>
    <t>Shotley Primary</t>
  </si>
  <si>
    <t>SHPP51</t>
  </si>
  <si>
    <t>Shepreth Primary</t>
  </si>
  <si>
    <t>SHRU51</t>
  </si>
  <si>
    <t>Shrub End Primary</t>
  </si>
  <si>
    <t>SHRW51</t>
  </si>
  <si>
    <t>South Harrow Primary</t>
  </si>
  <si>
    <t>SHSF31</t>
  </si>
  <si>
    <t>EPN 0033</t>
  </si>
  <si>
    <t>SKGS31</t>
  </si>
  <si>
    <t>Skegness</t>
  </si>
  <si>
    <t>SLEY51</t>
  </si>
  <si>
    <t>Shenley Primary</t>
  </si>
  <si>
    <t>SLWN51</t>
  </si>
  <si>
    <t>Selwyn Rd Primary</t>
  </si>
  <si>
    <t>SMPS31</t>
  </si>
  <si>
    <t>EPN 0083</t>
  </si>
  <si>
    <t>SMPS51</t>
  </si>
  <si>
    <t>S &amp; M Power Station 11kV</t>
  </si>
  <si>
    <t>SNBM31</t>
  </si>
  <si>
    <t>EPN 0207</t>
  </si>
  <si>
    <t>SNBM51</t>
  </si>
  <si>
    <t>Snetterton Biomass 11kV</t>
  </si>
  <si>
    <t>SNET51</t>
  </si>
  <si>
    <t>Snettisham Primary</t>
  </si>
  <si>
    <t>SOEG31</t>
  </si>
  <si>
    <t>Southend Grid 33kV</t>
  </si>
  <si>
    <t>SOEG51</t>
  </si>
  <si>
    <t>Southend Grid</t>
  </si>
  <si>
    <t>SOEG52</t>
  </si>
  <si>
    <t>SOHA51</t>
  </si>
  <si>
    <t>Soham Primary</t>
  </si>
  <si>
    <t>SOWE51</t>
  </si>
  <si>
    <t>Southend West Primary</t>
  </si>
  <si>
    <t>SOWE52</t>
  </si>
  <si>
    <t>SOWP51</t>
  </si>
  <si>
    <t>South Witham Primary</t>
  </si>
  <si>
    <t>SPLD11</t>
  </si>
  <si>
    <t>Spalding</t>
  </si>
  <si>
    <t>SPLD12</t>
  </si>
  <si>
    <t>Spalding 132kV</t>
  </si>
  <si>
    <t>SPLD31</t>
  </si>
  <si>
    <t>Spalding 33kV</t>
  </si>
  <si>
    <t>SPRI31</t>
  </si>
  <si>
    <t>EPN 0061</t>
  </si>
  <si>
    <t>SPRI91</t>
  </si>
  <si>
    <t>Spriggs Solar Farm 0.4kV</t>
  </si>
  <si>
    <t>SPRO51</t>
  </si>
  <si>
    <t>Sprowston Primary</t>
  </si>
  <si>
    <t>SPWY51</t>
  </si>
  <si>
    <t>Spring Way</t>
  </si>
  <si>
    <t>SRSF31</t>
  </si>
  <si>
    <t>EPN 0222</t>
  </si>
  <si>
    <t>SRUI51</t>
  </si>
  <si>
    <t>South Ruislip Primary</t>
  </si>
  <si>
    <t>SSTE51</t>
  </si>
  <si>
    <t>South Stevenage Primary</t>
  </si>
  <si>
    <t>STAG31</t>
  </si>
  <si>
    <t>EPN 0115</t>
  </si>
  <si>
    <t>STAG91</t>
  </si>
  <si>
    <t>Stags Holts Windfarm 0.69kV</t>
  </si>
  <si>
    <t>STAG99</t>
  </si>
  <si>
    <t>STAL51</t>
  </si>
  <si>
    <t>Stalham Primary</t>
  </si>
  <si>
    <t>STAN31</t>
  </si>
  <si>
    <t>Stanmore Grid</t>
  </si>
  <si>
    <t>STAN51</t>
  </si>
  <si>
    <t>SPN 0041</t>
  </si>
  <si>
    <t>STAN52</t>
  </si>
  <si>
    <t>STEV31</t>
  </si>
  <si>
    <t>Stevenage Grid 33kV</t>
  </si>
  <si>
    <t>STEV51</t>
  </si>
  <si>
    <t>Stevenage Primary</t>
  </si>
  <si>
    <t>STHS31</t>
  </si>
  <si>
    <t>EPN 0174</t>
  </si>
  <si>
    <t>STHS91</t>
  </si>
  <si>
    <t>Stonehouse Solar Farm 0.4kV</t>
  </si>
  <si>
    <t>STHS92</t>
  </si>
  <si>
    <t>STIV51</t>
  </si>
  <si>
    <t>St Ives Primary</t>
  </si>
  <si>
    <t>STMF11</t>
  </si>
  <si>
    <t>Stamford</t>
  </si>
  <si>
    <t>STMF31</t>
  </si>
  <si>
    <t>STOD51</t>
  </si>
  <si>
    <t>Stody Primary</t>
  </si>
  <si>
    <t>STON51</t>
  </si>
  <si>
    <t>Stanton Primary</t>
  </si>
  <si>
    <t>STOP51</t>
  </si>
  <si>
    <t>Stopsley</t>
  </si>
  <si>
    <t>STOW31</t>
  </si>
  <si>
    <t>Stowmarket Grid</t>
  </si>
  <si>
    <t>STOW51</t>
  </si>
  <si>
    <t>STPA51</t>
  </si>
  <si>
    <t>St Pauls Primary</t>
  </si>
  <si>
    <t>STRA91</t>
  </si>
  <si>
    <t>EPN 0064</t>
  </si>
  <si>
    <t>STRA92</t>
  </si>
  <si>
    <t>Stradishall Airfield Solar Farm 0.4kV</t>
  </si>
  <si>
    <t>STSF31</t>
  </si>
  <si>
    <t>EPN 0216</t>
  </si>
  <si>
    <t>STSF91</t>
  </si>
  <si>
    <t>Stonepits Solar Farm 0.48kV</t>
  </si>
  <si>
    <t>SUFP51</t>
  </si>
  <si>
    <t>Suffolk Park Primary 11kV</t>
  </si>
  <si>
    <t>SUPR51</t>
  </si>
  <si>
    <t>Sundon Primary</t>
  </si>
  <si>
    <t>SUTT31</t>
  </si>
  <si>
    <t>EPN 0002</t>
  </si>
  <si>
    <t>SUTT51</t>
  </si>
  <si>
    <t>SWAF31</t>
  </si>
  <si>
    <t>Swaffham Grid</t>
  </si>
  <si>
    <t>SWAF51</t>
  </si>
  <si>
    <t>SWOO51</t>
  </si>
  <si>
    <t>South Woodham Primary 11kV</t>
  </si>
  <si>
    <t>TAKE51</t>
  </si>
  <si>
    <t>Takeley Primary</t>
  </si>
  <si>
    <t>TAPS51</t>
  </si>
  <si>
    <t>Tapster St Primary</t>
  </si>
  <si>
    <t>TATT51</t>
  </si>
  <si>
    <t>Tattingstone Primary</t>
  </si>
  <si>
    <t>TBAY51</t>
  </si>
  <si>
    <t>Thorpe Bay Primary</t>
  </si>
  <si>
    <t>TBLP51</t>
  </si>
  <si>
    <t>Tilbury Compact Grid</t>
  </si>
  <si>
    <t>TBLP91</t>
  </si>
  <si>
    <t>Tilbury Local Primary 0.415kV</t>
  </si>
  <si>
    <t>TBLP910</t>
  </si>
  <si>
    <t>TBLP94</t>
  </si>
  <si>
    <t>TBLP95</t>
  </si>
  <si>
    <t>TBLP96</t>
  </si>
  <si>
    <t>TBLP97</t>
  </si>
  <si>
    <t>TBLP98</t>
  </si>
  <si>
    <t>TBLP99</t>
  </si>
  <si>
    <t>THAM51</t>
  </si>
  <si>
    <t>Thame Primary</t>
  </si>
  <si>
    <t>THAX31</t>
  </si>
  <si>
    <t>Thaxted Grid</t>
  </si>
  <si>
    <t>THCR51</t>
  </si>
  <si>
    <t>The Cross</t>
  </si>
  <si>
    <t>THCR52</t>
  </si>
  <si>
    <t>THET51</t>
  </si>
  <si>
    <t>Thetford Grid</t>
  </si>
  <si>
    <t>THLI51</t>
  </si>
  <si>
    <t>The Limes</t>
  </si>
  <si>
    <t>THOL51</t>
  </si>
  <si>
    <t>Thorpe Gd Local</t>
  </si>
  <si>
    <t>THOM51</t>
  </si>
  <si>
    <t>Thompsons Ln Primary</t>
  </si>
  <si>
    <t>THOR31</t>
  </si>
  <si>
    <t>Thorpe Grid 33kV</t>
  </si>
  <si>
    <t>THPW31</t>
  </si>
  <si>
    <t>EPN 0030</t>
  </si>
  <si>
    <t>THPW51</t>
  </si>
  <si>
    <t>TIGP11</t>
  </si>
  <si>
    <t>EPN 0206</t>
  </si>
  <si>
    <t>TILL51</t>
  </si>
  <si>
    <t>Tillingham Primary</t>
  </si>
  <si>
    <t>TIPT51</t>
  </si>
  <si>
    <t>Tiptree Primary</t>
  </si>
  <si>
    <t>TIVE51</t>
  </si>
  <si>
    <t>Tivetshall Primary</t>
  </si>
  <si>
    <t>TLEY51</t>
  </si>
  <si>
    <t>Thorley Primary</t>
  </si>
  <si>
    <t>TLSF31</t>
  </si>
  <si>
    <t>EPN 0172</t>
  </si>
  <si>
    <t>TOGD31</t>
  </si>
  <si>
    <t>EPN 0098</t>
  </si>
  <si>
    <t>TOGD51</t>
  </si>
  <si>
    <t>Tottenham Grid</t>
  </si>
  <si>
    <t>TOGM31</t>
  </si>
  <si>
    <t>EPN 0195</t>
  </si>
  <si>
    <t>TRIN51</t>
  </si>
  <si>
    <t>Tring Primary</t>
  </si>
  <si>
    <t>TROW31</t>
  </si>
  <si>
    <t>Trowse Solar Farm</t>
  </si>
  <si>
    <t>TROW91</t>
  </si>
  <si>
    <t>Trowse Solar Farm 0.4kV</t>
  </si>
  <si>
    <t>TRSF31</t>
  </si>
  <si>
    <t>EPN 0219</t>
  </si>
  <si>
    <t>TUCK51</t>
  </si>
  <si>
    <t>Tuckswood Primary</t>
  </si>
  <si>
    <t>TUCO31</t>
  </si>
  <si>
    <t>EPN 0209</t>
  </si>
  <si>
    <t>TUCO91</t>
  </si>
  <si>
    <t>Turncole Wind Farm 0.4kV</t>
  </si>
  <si>
    <t>TUNW51</t>
  </si>
  <si>
    <t>Tunnel Primary</t>
  </si>
  <si>
    <t>TURN51</t>
  </si>
  <si>
    <t>Turnford Primary</t>
  </si>
  <si>
    <t>TURR51</t>
  </si>
  <si>
    <t>Turret Ln Primary</t>
  </si>
  <si>
    <t>TUSF31</t>
  </si>
  <si>
    <t>EPN 0117</t>
  </si>
  <si>
    <t>TUSF91</t>
  </si>
  <si>
    <t>Turves Solar Farm 0.324kV</t>
  </si>
  <si>
    <t>TWFA31</t>
  </si>
  <si>
    <t>EPN 0032</t>
  </si>
  <si>
    <t>TWSE31</t>
  </si>
  <si>
    <t>Trowse Grid</t>
  </si>
  <si>
    <t>TXTD51</t>
  </si>
  <si>
    <t>Thaxted Local</t>
  </si>
  <si>
    <t>UASF31</t>
  </si>
  <si>
    <t>EPN 0039</t>
  </si>
  <si>
    <t>UHWF31</t>
  </si>
  <si>
    <t>EPN 0166</t>
  </si>
  <si>
    <t>UHWF91</t>
  </si>
  <si>
    <t>Upper Holton Windfarm 0.69kV</t>
  </si>
  <si>
    <t>UKPI91</t>
  </si>
  <si>
    <t>EPN 0089</t>
  </si>
  <si>
    <t>UKPI92</t>
  </si>
  <si>
    <t>UPLA51</t>
  </si>
  <si>
    <t>Uplands Pk Primary</t>
  </si>
  <si>
    <t>VALL51</t>
  </si>
  <si>
    <t>Valleybridge Rd Primary</t>
  </si>
  <si>
    <t>VALU71</t>
  </si>
  <si>
    <t>EPN 0081</t>
  </si>
  <si>
    <t>VALU72</t>
  </si>
  <si>
    <t>VERY51</t>
  </si>
  <si>
    <t>Verity Way Primary</t>
  </si>
  <si>
    <t>VINE31</t>
  </si>
  <si>
    <t>EPN 0190</t>
  </si>
  <si>
    <t>VINE91</t>
  </si>
  <si>
    <t>WADD51</t>
  </si>
  <si>
    <t>Waddesdon Primary</t>
  </si>
  <si>
    <t>WAIR31</t>
  </si>
  <si>
    <t>EPN 0055</t>
  </si>
  <si>
    <t>WALS51</t>
  </si>
  <si>
    <t>Walsoken Grid</t>
  </si>
  <si>
    <t>WALT51</t>
  </si>
  <si>
    <t>Waltham Abbey Primary</t>
  </si>
  <si>
    <t>WALT52</t>
  </si>
  <si>
    <t>WARE51</t>
  </si>
  <si>
    <t>Ware Primary</t>
  </si>
  <si>
    <t>WARH51</t>
  </si>
  <si>
    <t>Warren Heath</t>
  </si>
  <si>
    <t>WARN51</t>
  </si>
  <si>
    <t>Warners End Primary</t>
  </si>
  <si>
    <t>WASP51</t>
  </si>
  <si>
    <t>Warren Springs Primary</t>
  </si>
  <si>
    <t>WASW31</t>
  </si>
  <si>
    <t>EPN 0004</t>
  </si>
  <si>
    <t>WASW91</t>
  </si>
  <si>
    <t>Wadlow Windfarm SWBD1 0.690kV</t>
  </si>
  <si>
    <t>WATE51</t>
  </si>
  <si>
    <t>Water Ln Primary</t>
  </si>
  <si>
    <t>WATL51</t>
  </si>
  <si>
    <t>Watlington Primary</t>
  </si>
  <si>
    <t>WATR51</t>
  </si>
  <si>
    <t>Watsons Rd Primary</t>
  </si>
  <si>
    <t>WATT51</t>
  </si>
  <si>
    <t>Watton Primary</t>
  </si>
  <si>
    <t>WAWF31</t>
  </si>
  <si>
    <t>EPN 0008</t>
  </si>
  <si>
    <t>WAWF91</t>
  </si>
  <si>
    <t>Wadlow Windfarm SWBD2 0.690kV</t>
  </si>
  <si>
    <t>WBEK51</t>
  </si>
  <si>
    <t>West Beckham Primary</t>
  </si>
  <si>
    <t>WBRA51</t>
  </si>
  <si>
    <t>West Braintree Primary</t>
  </si>
  <si>
    <t>WBRY51</t>
  </si>
  <si>
    <t>Westbury Primary</t>
  </si>
  <si>
    <t>WCHE51</t>
  </si>
  <si>
    <t>West Chelmsford Primary</t>
  </si>
  <si>
    <t>WEAL51</t>
  </si>
  <si>
    <t>Wealdstone Primary</t>
  </si>
  <si>
    <t>WEBP51</t>
  </si>
  <si>
    <t>West Bedford Primary</t>
  </si>
  <si>
    <t>WELO91</t>
  </si>
  <si>
    <t>Weston Longville Solar Farm No.2 0.4kV</t>
  </si>
  <si>
    <t>WELW51</t>
  </si>
  <si>
    <t>Welwyn Primary</t>
  </si>
  <si>
    <t>WELW81</t>
  </si>
  <si>
    <t>EPN 0075</t>
  </si>
  <si>
    <t>WELW82</t>
  </si>
  <si>
    <t>WEMP51</t>
  </si>
  <si>
    <t>Wembley Park</t>
  </si>
  <si>
    <t>WEND51</t>
  </si>
  <si>
    <t>Wendover Primary</t>
  </si>
  <si>
    <t>WERA31</t>
  </si>
  <si>
    <t>EPN 0155</t>
  </si>
  <si>
    <t>WEST11</t>
  </si>
  <si>
    <t>Westoning Grid 132kV</t>
  </si>
  <si>
    <t>WETH51</t>
  </si>
  <si>
    <t>Wethersfield Primary</t>
  </si>
  <si>
    <t>WFRD51</t>
  </si>
  <si>
    <t>Wickford Primary</t>
  </si>
  <si>
    <t>WGRN51</t>
  </si>
  <si>
    <t>West Grn Primary</t>
  </si>
  <si>
    <t>WHAM51</t>
  </si>
  <si>
    <t>Wymondham Primary</t>
  </si>
  <si>
    <t>WHAN51</t>
  </si>
  <si>
    <t>West Hanningfield Pri</t>
  </si>
  <si>
    <t>WHAP51</t>
  </si>
  <si>
    <t>Whapload Rd Primary</t>
  </si>
  <si>
    <t>WHET51</t>
  </si>
  <si>
    <t>Whetstone Primary</t>
  </si>
  <si>
    <t>WHOR51</t>
  </si>
  <si>
    <t>West Horndon Primary</t>
  </si>
  <si>
    <t>WHSF31</t>
  </si>
  <si>
    <t>EPN 0148</t>
  </si>
  <si>
    <t>WICK31</t>
  </si>
  <si>
    <t>Wickham Market Grid</t>
  </si>
  <si>
    <t>WIGG51</t>
  </si>
  <si>
    <t>Wiggenhall Primary</t>
  </si>
  <si>
    <t>WISB31</t>
  </si>
  <si>
    <t>EPN 0133</t>
  </si>
  <si>
    <t>WISC51</t>
  </si>
  <si>
    <t>EPN 0126</t>
  </si>
  <si>
    <t>WISG51</t>
  </si>
  <si>
    <t>Wissington Gen</t>
  </si>
  <si>
    <t>WISG81</t>
  </si>
  <si>
    <t>Wissington Gen .415kV</t>
  </si>
  <si>
    <t>WISS31</t>
  </si>
  <si>
    <t>EPN 0111</t>
  </si>
  <si>
    <t>WITH51</t>
  </si>
  <si>
    <t>Witham Primary</t>
  </si>
  <si>
    <t>WIXO91</t>
  </si>
  <si>
    <t>EPN 0063</t>
  </si>
  <si>
    <t>WIXO92</t>
  </si>
  <si>
    <t>WIXP51</t>
  </si>
  <si>
    <t>Wix Primary</t>
  </si>
  <si>
    <t>WLET51</t>
  </si>
  <si>
    <t>West Letchworth Primary</t>
  </si>
  <si>
    <t>WLON51</t>
  </si>
  <si>
    <t>Weston Longville Primary</t>
  </si>
  <si>
    <t>WLSF31</t>
  </si>
  <si>
    <t>EPN 0007</t>
  </si>
  <si>
    <t>WLSF91</t>
  </si>
  <si>
    <t>Wilburton 2 Solar Farm 0.28kV</t>
  </si>
  <si>
    <t>WLTH51</t>
  </si>
  <si>
    <t>Waltham Park</t>
  </si>
  <si>
    <t>WOOL31</t>
  </si>
  <si>
    <t>EPN 0136</t>
  </si>
  <si>
    <t>WORD51</t>
  </si>
  <si>
    <t>White Roding Primary</t>
  </si>
  <si>
    <t>WORS51</t>
  </si>
  <si>
    <t>Worstead Primary</t>
  </si>
  <si>
    <t>WRAT51</t>
  </si>
  <si>
    <t>Wratting Primary</t>
  </si>
  <si>
    <t>WRDC31</t>
  </si>
  <si>
    <t>EPN 0182</t>
  </si>
  <si>
    <t>WRIT51</t>
  </si>
  <si>
    <t>Writtle St Primary</t>
  </si>
  <si>
    <t>WROX51</t>
  </si>
  <si>
    <t>Wroxham Primary</t>
  </si>
  <si>
    <t>WRWY51</t>
  </si>
  <si>
    <t>Wisbech Railway Primary</t>
  </si>
  <si>
    <t>WSFS31</t>
  </si>
  <si>
    <t>EPN 0150</t>
  </si>
  <si>
    <t>WSTP51</t>
  </si>
  <si>
    <t>Westoning Primary</t>
  </si>
  <si>
    <t>WTMI31</t>
  </si>
  <si>
    <t>EPN 0119</t>
  </si>
  <si>
    <t>WTMI91</t>
  </si>
  <si>
    <t>White Mill .69kV</t>
  </si>
  <si>
    <t>WYMG31</t>
  </si>
  <si>
    <t>Wymondley Grid</t>
  </si>
  <si>
    <t>Berkswell 132kV</t>
  </si>
  <si>
    <t>Coventry 132kV</t>
  </si>
  <si>
    <t>Coventry 132kV_Coventry North__</t>
  </si>
  <si>
    <t>Coventry 132kV_Nuneaton__</t>
  </si>
  <si>
    <t>Berkswell 132kV_Warwick 33__</t>
  </si>
  <si>
    <t>Coventry 132kV_Hinckley 33__</t>
  </si>
  <si>
    <t>Coventry 132kV_Daventry__</t>
  </si>
  <si>
    <t>Coventry 132kV_Rugby__</t>
  </si>
  <si>
    <t>Coventry 132kV_Pailton__</t>
  </si>
  <si>
    <t>_NO NAME_ [CHUR3PV-CHUR3T]</t>
  </si>
  <si>
    <t>Coventry 132kV_Whitley__</t>
  </si>
  <si>
    <t>Berkswell 132kV_Coventry Central__</t>
  </si>
  <si>
    <t>Berkswell 132kV_Coventry South__</t>
  </si>
  <si>
    <t>Berkswell 132kV_Coventry West__</t>
  </si>
  <si>
    <t>Berkswell 132kV_Harbury__</t>
  </si>
  <si>
    <t>HYB:[Coventry 132kV_Coventry North__] &amp; [Coventry 132kV_Nuneaton__]-&gt;Coventry 132kV_Coventry North_Newdigate</t>
  </si>
  <si>
    <t>HYB:[Berkswell 132kV_Warwick 33__] &amp; [Berkswell 132kV_Coventry West__]-&gt;Berkswell 132kV_Warwick 33_Kenilworth (T1 &amp; T2)</t>
  </si>
  <si>
    <t>HYB:[Coventry 132kV_Hinckley 33__] &amp; [Coventry 132kV_Pailton__]-&gt;Coventry 132kV_Pailton_Sapcote (T1 &amp; T2)</t>
  </si>
  <si>
    <t>HYB:[Coventry 132kV_Daventry__] &amp; [Coventry 132kV_Rugby__]-&gt;Coventry 132kV_Daventry_Crick (T1 &amp; T2 T3)</t>
  </si>
  <si>
    <t>HYB:[Coventry 132kV_Rugby__] &amp; [Coventry 132kV_Pailton__]-&gt;Coventry 132kV_Rugby_Rugby Gateway</t>
  </si>
  <si>
    <t>Coventry 132kV_Whitley_Ryton (Peugeot-Talbot)</t>
  </si>
  <si>
    <t>Coventry 132kV_Whitley_Whitley 11</t>
  </si>
  <si>
    <t>Berkswell 132kV_Coventry Central_Sandy Lane 6.6</t>
  </si>
  <si>
    <t>Coventry 132kV_Nuneaton_Coton Road 11</t>
  </si>
  <si>
    <t>Coventry 132kV_Rugby_Union Street</t>
  </si>
  <si>
    <t>Berkswell 132kV_Harbury_Southam</t>
  </si>
  <si>
    <t>Coventry 132kV_Pailton_Sapcote (T1 &amp; T2)</t>
  </si>
  <si>
    <t>Coventry 132kV_Coventry North_Ansty</t>
  </si>
  <si>
    <t>Coventry 132kV_Nuneaton_Arley</t>
  </si>
  <si>
    <t>Berkswell 132kV_Warwick 33_Banbury Road</t>
  </si>
  <si>
    <t>Coventry 132kV_Hinckley 33_Barwell</t>
  </si>
  <si>
    <t>Coventry 132kV_Daventry_Braunston Road</t>
  </si>
  <si>
    <t>Coventry 132kV_Rugby_Brownsover</t>
  </si>
  <si>
    <t>Berkswell 132kV_Warwick 33_Campion Hills</t>
  </si>
  <si>
    <t>Coventry 132kV_Pailton_Churchover</t>
  </si>
  <si>
    <t>Berkswell 132kV_Warwick 33_Claverdon</t>
  </si>
  <si>
    <t>Coventry 132kV_Coventry North_Coventry Arena</t>
  </si>
  <si>
    <t>Coventry 132kV_Coventry North_Coventry Colliery (Prologis)</t>
  </si>
  <si>
    <t>Coventry 132kV_Whitley_Copsewood</t>
  </si>
  <si>
    <t>Coventry 132kV_Pailton_Magna Park</t>
  </si>
  <si>
    <t>Coventry 132kV_Rugby 132 11__</t>
  </si>
  <si>
    <t>Berkswell 132kV_Coventry Central_Courthouse Green 11</t>
  </si>
  <si>
    <t>Berkswell 132kV_Coventry Central_Courthouse Green 6.6</t>
  </si>
  <si>
    <t>Berkswell 132kV_Coventry Central_Courtaulds 6.6</t>
  </si>
  <si>
    <t>Coventry 132kV_Coventry North_Coventry North 11</t>
  </si>
  <si>
    <t>Coventry 132kV_Coventry South 132 11__</t>
  </si>
  <si>
    <t>Berkswell 132kV_Coventry West_Coventry West 6.6</t>
  </si>
  <si>
    <t>Berkswell 132kV_Coventry Central_Cox Street 6.6</t>
  </si>
  <si>
    <t>Coventry 132kV_Daventry_Crick (T1 &amp; T2 T3)</t>
  </si>
  <si>
    <t>Berkswell 132kV_Coventry West_Torrington Avenue</t>
  </si>
  <si>
    <t>Coventry 132kV_Daventry_Daventry 11</t>
  </si>
  <si>
    <t>Berkswell 132kV_Coventry Central_Dunlop 6.6</t>
  </si>
  <si>
    <t>Coventry 132kV_Rugby_English Electric</t>
  </si>
  <si>
    <t>Berkswell 132kV_Harbury_Gaydon</t>
  </si>
  <si>
    <t>Coventry 132kV_Nuneaton_Gipsy Lane</t>
  </si>
  <si>
    <t>Coventry 132kV_Whitley_Gulson Road 6.6</t>
  </si>
  <si>
    <t>Berkswell 132kV_Harbury_Harbury 11</t>
  </si>
  <si>
    <t>Berkswell 132kV_Coventry West_Hawkesmill Lane 6.6</t>
  </si>
  <si>
    <t>Coventry 132kV_Rugby_Hillmorton</t>
  </si>
  <si>
    <t>Berkswell 132kV_Coventry Central_Holbrook Lane 6.6</t>
  </si>
  <si>
    <t>Berkswell 132kV_Coventry South_Holyhead Road</t>
  </si>
  <si>
    <t>Coventry 132kV_Nuneaton_Whittleford</t>
  </si>
  <si>
    <t>Berkswell 132kV_Coventry West_Jaguar Cars Brown Lane</t>
  </si>
  <si>
    <t>Berkswell 132kV_Harbury_JLRGAYDEN T1&amp;T2</t>
  </si>
  <si>
    <t>Berkswell 132kV_Coventry South_JLRWhit T1&amp;T2</t>
  </si>
  <si>
    <t>Berkswell 132kV_Warwick 33_Kenilworth (T1 &amp; T2)</t>
  </si>
  <si>
    <t>Coventry 132kV_Daventry_Welton</t>
  </si>
  <si>
    <t>Coventry 132kV_Nuneaton_Langdale Drive</t>
  </si>
  <si>
    <t>Coventry 132kV_Rugby_Lawford</t>
  </si>
  <si>
    <t>Berkswell 132kV_Warwick 33_Lockheed</t>
  </si>
  <si>
    <t>Berkswell 132kV_Harbury_LOIT 1</t>
  </si>
  <si>
    <t>Coventry 132kV_Whitley_London Road 6.6</t>
  </si>
  <si>
    <t>Coventry 132kV_Pailton_Lutterworth</t>
  </si>
  <si>
    <t>Coventry 132kV_Hinckley 33_Middlefield</t>
  </si>
  <si>
    <t>Coventry 132kV_Coventry North_Newdigate</t>
  </si>
  <si>
    <t>Coventry 132kV_Nuneaton_Nuneaton 11</t>
  </si>
  <si>
    <t>Berkswell 132kV_Warwick 33_Princethorpe</t>
  </si>
  <si>
    <t>Coventry 132kV_Rugby_Rugby Cement</t>
  </si>
  <si>
    <t>Coventry 132kV_Rugby_Rugby Gateway</t>
  </si>
  <si>
    <t>Berkswell 132kV_Coventry South_Spon Street 6.6 (T1 &amp; T2)</t>
  </si>
  <si>
    <t>Berkswell 132kV_Warwick 33_Tournament Fields</t>
  </si>
  <si>
    <t>Coventry 132kV_Coventry North_Walsgrave</t>
  </si>
  <si>
    <t>Berkswell 132kV_Coventry South_Warwick University</t>
  </si>
  <si>
    <t>Berkswell 132kV_Warwick 132 11__</t>
  </si>
  <si>
    <t>Coventry 132kV_Daventry_Weedon</t>
  </si>
  <si>
    <t>Coventry 132kV_Daventry_West Haddon</t>
  </si>
  <si>
    <t>Berkswell 132kV_Warwick 33_Wise Street</t>
  </si>
  <si>
    <t>Coventry 132kV_Daventry_Woodford Halse</t>
  </si>
  <si>
    <t>Coventry 132kV_Hinckley 33_Wood Lane</t>
  </si>
  <si>
    <t>Chesterfield 132kV</t>
  </si>
  <si>
    <t>Chesterfield 132kV_Alfreton__Dunsford Road (Alfreton PV)</t>
  </si>
  <si>
    <t>Chesterfield 132kV_Clipstone__</t>
  </si>
  <si>
    <t>Chesterfield 132kV_Mansfield__</t>
  </si>
  <si>
    <t>_NO NAME_ [ANN3STOR]</t>
  </si>
  <si>
    <t>Chesterfield 132kV_Annesley (1 &amp; 2)__</t>
  </si>
  <si>
    <t>Chesterfield 132kV_Annesley (3 &amp; 4)__</t>
  </si>
  <si>
    <t>Chesterfield 132kV_Chesterfield 33__</t>
  </si>
  <si>
    <t>Chesterfield 132kV_Whitwell__Whaley Solar</t>
  </si>
  <si>
    <t>Chesterfield 132kV_Staveley__</t>
  </si>
  <si>
    <t>Stalybridge 132kV_Buxton (Part)__</t>
  </si>
  <si>
    <t>Chesterfield 132kV_Goitside__</t>
  </si>
  <si>
    <t>HYB:[Chesterfield 132kV_Mansfield__] &amp; [Chesterfield 132kV_Annesley (1 &amp; 2)__] &amp; [Chesterfield 132kV_Annesley (3 &amp; 4)__]-&gt;Chesterfield 132kV_Annesley (3 &amp; 4)_Sutton Junction (T1 T2 &amp; T3)</t>
  </si>
  <si>
    <t>HYB:[Chesterfield 132kV_Annesley (1 &amp; 2)__] &amp; [Chesterfield 132kV_Annesley (3 &amp; 4)__]-&gt;Chesterfield 132kV_Annesley (3 &amp; 4)_Annesley (Kirkby)</t>
  </si>
  <si>
    <t>HYB:[Chesterfield 132kV_Annesley (1 &amp; 2)__] &amp; [Chesterfield 132kV_Annesley (3 &amp; 4)__]-&gt;Chesterfield 132kV_Annesley (1 &amp; 2)_Sherwood Park</t>
  </si>
  <si>
    <t>HYB:[Chesterfield 132kV_Annesley (1 &amp; 2)__] &amp; [Chesterfield 132kV_Annesley (3 &amp; 4)__]-&gt;Chesterfield 132kV_Annesley (3 &amp; 4)_Huthwaite</t>
  </si>
  <si>
    <t>HYB:[Chesterfield 132kV_Annesley (1 &amp; 2)__] &amp; [Chesterfield 132kV_Annesley (3 &amp; 4)__]-&gt;Chesterfield 132kV_Annesley (1 &amp; 2)_Hucknall</t>
  </si>
  <si>
    <t>HYB:[Chesterfield 132kV_Annesley (1 &amp; 2)__] &amp; [Chesterfield 132kV_Annesley (3 &amp; 4)__]-&gt;Chesterfield 132kV_Annesley (1 &amp; 2)_Calverton</t>
  </si>
  <si>
    <t>HYB:[Chesterfield 132kV_Annesley (1 &amp; 2)__] &amp; [Chesterfield 132kV_Annesley (3 &amp; 4)__]-&gt;Chesterfield 132kV_Annesley (1 &amp; 2)_Blidworth</t>
  </si>
  <si>
    <t>HYB:[Chesterfield 132kV_Whitwell__Whaley Solar] &amp; [Chesterfield 132kV_Staveley__]-&gt;Chesterfield 132kV_Whitwell_Westhorpe (TA &amp; TB)</t>
  </si>
  <si>
    <t>HYB:[Chesterfield 132kV_Whitwell__Whaley Solar] &amp; [Chesterfield 132kV_Staveley__]-&gt;Chesterfield 132kV_Whitwell_Halfway (TA &amp; TB)</t>
  </si>
  <si>
    <t>Chesterfield 132kV_Chesterfield 33_Sheepbridge</t>
  </si>
  <si>
    <t>Chesterfield 132kV_Chesterfield 33_Danesmoor</t>
  </si>
  <si>
    <t>Chesterfield 132kV_Mansfield_Mansfield 11</t>
  </si>
  <si>
    <t>Chesterfield 132kV_Mansfield_Acreage Lane</t>
  </si>
  <si>
    <t>Chesterfield 132kV_Alfreton_Meadow Lane</t>
  </si>
  <si>
    <t>Chesterfield 132kV_Clipstone_Crown Farm</t>
  </si>
  <si>
    <t>Chesterfield 132kV_Mansfield_Skegby Lane</t>
  </si>
  <si>
    <t>Chesterfield 132kV_Alfreton_Ambergate</t>
  </si>
  <si>
    <t>_NO NAME_ [ANN9STOR]</t>
  </si>
  <si>
    <t>Chesterfield 132kV_Annesley (3 &amp; 4)_Annesley (Kirkby)</t>
  </si>
  <si>
    <t>_NO NAME_ [ASHL5STOR]</t>
  </si>
  <si>
    <t>_NO NAME_ [BACL9ESS]</t>
  </si>
  <si>
    <t>Chesterfield 132kV_Chesterfield 33_Bolsover</t>
  </si>
  <si>
    <t>Chesterfield 132kV_Clipstone_Bilsthorpe</t>
  </si>
  <si>
    <t>Chesterfield 132kV_Chesterfield 33_Biwaters</t>
  </si>
  <si>
    <t>Chesterfield 132kV_Alfreton_Blackwell</t>
  </si>
  <si>
    <t>Chesterfield 132kV_Annesley (1 &amp; 2)_Blidworth</t>
  </si>
  <si>
    <t>Chesterfield 132kV_Pinxton 132 11__</t>
  </si>
  <si>
    <t>Chesterfield 132kV_Clipstone_Budby</t>
  </si>
  <si>
    <t>Chesterfield 132kV_Annesley (1 &amp; 2)_Calverton</t>
  </si>
  <si>
    <t>_NO NAME_ [CCE 5]</t>
  </si>
  <si>
    <t>Chesterfield 132kV_Clipstone_Clipstone 11</t>
  </si>
  <si>
    <t>Chesterfield 132kV_Whitwell_Clowne</t>
  </si>
  <si>
    <t>Chesterfield 132kV_Whitwell_Craggs Lane</t>
  </si>
  <si>
    <t>Chesterfield 132kV_Staveley_Eckington</t>
  </si>
  <si>
    <t>Chesterfield 132kV_Annesley (1 &amp; 2)_Farnsfield</t>
  </si>
  <si>
    <t>Stalybridge 132kV_Buxton (Part)_Flagg</t>
  </si>
  <si>
    <t>Chesterfield 132kV_Goitside_Goitside 6.6</t>
  </si>
  <si>
    <t>Chesterfield 132kV_Chesterfield 33_Grassmoor</t>
  </si>
  <si>
    <t>_NO NAME_ [GRCE5GE]</t>
  </si>
  <si>
    <t>Chesterfield 132kV_Whitwell_Halfway (TA &amp; TB)</t>
  </si>
  <si>
    <t>_NO NAME_ [HERL5J]</t>
  </si>
  <si>
    <t>Stalybridge 132kV_Buxton (Part)_Hindlow</t>
  </si>
  <si>
    <t>Chesterfield 132kV_Whitwell_Holme Carr</t>
  </si>
  <si>
    <t>Chesterfield 132kV_Annesley (1 &amp; 2)_Hucknall</t>
  </si>
  <si>
    <t>Chesterfield 132kV_Annesley (3 &amp; 4)_Huthwaite</t>
  </si>
  <si>
    <t>Chesterfield 132kV_Mansfield_Lime Tree Place</t>
  </si>
  <si>
    <t>Chesterfield 132kV_Clipstone_Ollerton</t>
  </si>
  <si>
    <t>Chesterfield 132kV_Goitside_Queens Park</t>
  </si>
  <si>
    <t>Chesterfield 132kV_Alfreton_Ravensdale Park</t>
  </si>
  <si>
    <t>Chesterfield 132kV_Goitside_Robin Hood</t>
  </si>
  <si>
    <t>Chesterfield 132kV_Chesterfield 33_Robert Hyde</t>
  </si>
  <si>
    <t>Chesterfield 132kV_Clipstone_Rufford</t>
  </si>
  <si>
    <t>_NO NAME_ [SHEL5GEN]</t>
  </si>
  <si>
    <t>Chesterfield 132kV_Whitwell_Shirebrook</t>
  </si>
  <si>
    <t>Chesterfield 132kV_Annesley (1 &amp; 2)_Sherwood Park</t>
  </si>
  <si>
    <t>Chesterfield 132kV_Goitside_Sheffield Road 11</t>
  </si>
  <si>
    <t>Chesterfield 132kV_Goitside_Sheffield Road 6.6</t>
  </si>
  <si>
    <t>Chesterfield 132kV_Annesley (3 &amp; 4)_Sutton Junction (T1 T2 &amp; T3)</t>
  </si>
  <si>
    <t>Chesterfield 132kV_Alfreton_Somercotes</t>
  </si>
  <si>
    <t>Chesterfield 132kV_Staveley_Staveley 11</t>
  </si>
  <si>
    <t>Chesterfield 132kV_Staveley_Staveley Works</t>
  </si>
  <si>
    <t>Chesterfield 132kV_Mansfield_Teversal</t>
  </si>
  <si>
    <t>Chesterfield 132kV_Clipstone_Thoresby</t>
  </si>
  <si>
    <t>Chesterfield 132kV_Goitside_Walton</t>
  </si>
  <si>
    <t>Chesterfield 132kV_Clipstone_Warsop</t>
  </si>
  <si>
    <t>Chesterfield 132kV_Alfreton_Wessington</t>
  </si>
  <si>
    <t>Chesterfield 132kV_Whitwell_Westhorpe (TA &amp; TB)</t>
  </si>
  <si>
    <t>Chesterfield 132kV_Goitside_Wingerworth</t>
  </si>
  <si>
    <t>Drakelow 132kV</t>
  </si>
  <si>
    <t>Willington 132kV</t>
  </si>
  <si>
    <t>Drakelow 132kV_Burton 33__</t>
  </si>
  <si>
    <t>Willington 132kV_Derby South__</t>
  </si>
  <si>
    <t>Willington 132kV_Winster__</t>
  </si>
  <si>
    <t>Drakelow 132kV_Gresley__</t>
  </si>
  <si>
    <t>Drakelow 132kV_Burton South__</t>
  </si>
  <si>
    <t>Willington 132kV_Spondon__</t>
  </si>
  <si>
    <t>Willington 132kV_Stanton__</t>
  </si>
  <si>
    <t>Willington 132kV_Derby 33__</t>
  </si>
  <si>
    <t>Willington 132kV_Uttoxeter__</t>
  </si>
  <si>
    <t>Willington 132kV_Heanor__</t>
  </si>
  <si>
    <t>HYB:[Drakelow 132kV_Burton 33__] &amp; [Drakelow 132kV_Burton South__]-&gt;Drakelow 132kV_Burton South_Wellington Street (T1 T2 &amp; T3)</t>
  </si>
  <si>
    <t>HYB:[Drakelow 132kV_Burton 33__] &amp; [Drakelow 132kV_Burton South__]-&gt;Drakelow 132kV_Burton South_Station Street (T1 &amp; T2)</t>
  </si>
  <si>
    <t>HYB:[Willington 132kV_Derby South__] &amp; [Willington 132kV_Spondon__]-&gt;Willington 132kV_Spondon_Melbourne (T1 &amp; T2)</t>
  </si>
  <si>
    <t>HYB:[Willington 132kV_Spondon__] &amp; [Willington 132kV_Heanor__]-&gt;Willington 132kV_Heanor_Morley (T1 &amp; T2)</t>
  </si>
  <si>
    <t>Willington 132kV_Uttoxeter_Rocester</t>
  </si>
  <si>
    <t>Willington 132kV_Spondon_Castle Donington</t>
  </si>
  <si>
    <t>Drakelow 132kV_Burton 132 11__</t>
  </si>
  <si>
    <t>Drakelow 132kV_Gresley_Moira</t>
  </si>
  <si>
    <t>Willington 132kV_Derby South_Allenton</t>
  </si>
  <si>
    <t>Willington 132kV_Winster_Ashbourne</t>
  </si>
  <si>
    <t>Drakelow 132kV_Gresley_Ashby-De-La-Zouch</t>
  </si>
  <si>
    <t>Willington 132kV_Winster_Bakewell</t>
  </si>
  <si>
    <t>Drakelow 132kV_Burton South_Barton Under Needwood</t>
  </si>
  <si>
    <t>Willington 132kV_Spondon_Belper</t>
  </si>
  <si>
    <t>Drakelow 132kV_Burton 33_Bretby</t>
  </si>
  <si>
    <t>Drakelow 132kV_Burton 33_Trent Alloys</t>
  </si>
  <si>
    <t>Willington 132kV_Winster_Cromford</t>
  </si>
  <si>
    <t>Willington 132kV_Derby 33_Chaddesden</t>
  </si>
  <si>
    <t>Willington 132kV_Uttoxeter_Church Street</t>
  </si>
  <si>
    <t>Willington 132kV_Derby 33_Darley Abbey</t>
  </si>
  <si>
    <t>Willington 132kV_Heanor_Denby</t>
  </si>
  <si>
    <t>Willington 132kV_Derby 132 11 (Board 1 &amp; 2)__</t>
  </si>
  <si>
    <t>_NO NAME_ [DERW5GEN]</t>
  </si>
  <si>
    <t>Willington 132kV_Spondon_Spondon 11</t>
  </si>
  <si>
    <t>_NO NAME_ [DREC11]</t>
  </si>
  <si>
    <t>Willington 132kV_Derby 33_Eagle Centre</t>
  </si>
  <si>
    <t>Drakelow 132kV_Gresley_Gresley (T1 T2 &amp; T3)</t>
  </si>
  <si>
    <t>Drakelow 132kV_Burton 33_Hatton</t>
  </si>
  <si>
    <t>Willington 132kV_Heanor_Heanor 11</t>
  </si>
  <si>
    <t>Willington 132kV_Stanton_Ilkeston</t>
  </si>
  <si>
    <t>Willington 132kV_Stanton_Little Hallam</t>
  </si>
  <si>
    <t>Willington 132kV_Spondon_Long Eaton (T3)</t>
  </si>
  <si>
    <t>Willington 132kV_Winster_Longcliffe</t>
  </si>
  <si>
    <t>Willington 132kV_Derby 33_Mackworth</t>
  </si>
  <si>
    <t>Willington 132kV_Uttoxeter_Marchington</t>
  </si>
  <si>
    <t>Willington 132kV_Winster_Matlock</t>
  </si>
  <si>
    <t>Willington 132kV_Spondon_Melbourne (T1 &amp; T2)</t>
  </si>
  <si>
    <t>Willington 132kV_Winster_Millclose</t>
  </si>
  <si>
    <t>Willington 132kV_Heanor_Moorgreen</t>
  </si>
  <si>
    <t>Willington 132kV_Heanor_Morley (T1 &amp; T2)</t>
  </si>
  <si>
    <t>Willington 132kV_Derby South_Normanton</t>
  </si>
  <si>
    <t>Willington 132kV_Spondon_Ratcliffe On Soar</t>
  </si>
  <si>
    <t>Willington 132kV_Heanor_Ripley</t>
  </si>
  <si>
    <t>Willington 132kV_Stanton_Sandiacre</t>
  </si>
  <si>
    <t>Willington 132kV_Derby South_Rolls Royce ABE</t>
  </si>
  <si>
    <t>Willington 132kV_Derby South_Sinfin Lane</t>
  </si>
  <si>
    <t>Drakelow 132kV_Burton South_Station Street (T1 &amp; T2)</t>
  </si>
  <si>
    <t>_NO NAME_ [TAYL9GEN]</t>
  </si>
  <si>
    <t>Willington 132kV_Burnaston 132 11 (Toyota)__</t>
  </si>
  <si>
    <t>_NO NAME_ [TRAP9GEN]</t>
  </si>
  <si>
    <t>Willington 132kV_Spondon_Trent Lane</t>
  </si>
  <si>
    <t>_NO NAME_ [TWIO9PV]</t>
  </si>
  <si>
    <t>Willington 132kV_Heanor_Watnall</t>
  </si>
  <si>
    <t>Drakelow 132kV_Burton South_Wellington Street (T1 T2 &amp; T3)</t>
  </si>
  <si>
    <t>Willington 132kV_Heanor_Westwood</t>
  </si>
  <si>
    <t>Drakelow 132kV_Gresley_Willesley</t>
  </si>
  <si>
    <t>Drakelow 132kV_Burton 33_Woodville</t>
  </si>
  <si>
    <t>East Claydon 132kV</t>
  </si>
  <si>
    <t>East Claydon 132kV_Stony Stratford__</t>
  </si>
  <si>
    <t>East Claydon 132kV_Bletchley__</t>
  </si>
  <si>
    <t>East Claydon 132kV_Bradwell Abbey__</t>
  </si>
  <si>
    <t>East Claydon 132kV_Brackley__</t>
  </si>
  <si>
    <t>HYB:[East Claydon 132kV_Stony Stratford__] &amp; [East Claydon 132kV_Brackley__]-&gt;East Claydon 132kV_Brackley_Towcester (T1 &amp; T2)</t>
  </si>
  <si>
    <t>HYB:[East Claydon 132kV_Stony Stratford__] &amp; [East Claydon 132kV_Bletchley__]-&gt;_NO NAME_ [TATT5K-TATT5L]</t>
  </si>
  <si>
    <t>HYB:[East Claydon 132kV_Bletchley__] &amp; [East Claydon 132kV_Bradwell Abbey__]-&gt;East Claydon 132kV_Bletchley_Childs Way (T1 &amp; T2 T3)</t>
  </si>
  <si>
    <t>HYB:[East Claydon 132kV_Bletchley__] &amp; [East Claydon 132kV_Bradwell Abbey__]-&gt;East Claydon 132kV_Bletchley_Fox Milne (T1 &amp; T2)</t>
  </si>
  <si>
    <t>East Claydon 132kV_Bradwell Abbey_Wolverton</t>
  </si>
  <si>
    <t>East Claydon 132kV_Bletchley_Bletchley 11</t>
  </si>
  <si>
    <t>East Claydon 132kV_Bletchley_Victoria Road</t>
  </si>
  <si>
    <t>East Claydon 132kV_Bletchley_Fen Farm</t>
  </si>
  <si>
    <t>East Claydon 132kV_Bletchley_Newton Road</t>
  </si>
  <si>
    <t>East Claydon 132kV_Banbury 132 11__</t>
  </si>
  <si>
    <t>East Claydon 132kV_Brackley_Brackley 11</t>
  </si>
  <si>
    <t>East Claydon 132kV_Brackley_Brackley Town</t>
  </si>
  <si>
    <t>East Claydon 132kV_Stony Stratford_Buckingham</t>
  </si>
  <si>
    <t>East Claydon 132kV_Stony Stratford_Calvert</t>
  </si>
  <si>
    <t>East Claydon 132kV_Bletchley_Childs Way (T1 &amp; T2 T3)</t>
  </si>
  <si>
    <t>East Claydon 132kV_Bradwell Abbey_CLPK55J__</t>
  </si>
  <si>
    <t>East Claydon 132kV_Bletchley_Fox Milne (T1 &amp; T2)</t>
  </si>
  <si>
    <t>East Claydon 132kV_Stony Stratford_Eldergate</t>
  </si>
  <si>
    <t>East Claydon 132kV_Bradwell Abbey_Hanslope Park (T1 &amp; T2 OS)</t>
  </si>
  <si>
    <t>East Claydon 132kV_Stony Stratford_Kiln Farm</t>
  </si>
  <si>
    <t>East Claydon 132kV_Bletchley_Kingston</t>
  </si>
  <si>
    <t>East Claydon 132kV_Bradwell Abbey_Marlborough Street</t>
  </si>
  <si>
    <t>East Claydon 132kV_Bletchley_Maxwell House Data Centre</t>
  </si>
  <si>
    <t>East Claydon 132kV_Bradwell Abbey_Newport Pagnell</t>
  </si>
  <si>
    <t>East Claydon 132kV_Bradwell Abbey_Portway</t>
  </si>
  <si>
    <t>East Claydon 132kV_Bletchley_Secklow Gate</t>
  </si>
  <si>
    <t>East Claydon 132kV_Stony Stratford_Shenley Wood</t>
  </si>
  <si>
    <t>East Claydon 132kV_Brackley_Silverstone</t>
  </si>
  <si>
    <t>East Claydon 132kV_Brackley_Thenford</t>
  </si>
  <si>
    <t>East Claydon 132kV_Brackley_Towcester (T1 &amp; T2)</t>
  </si>
  <si>
    <t>East Claydon 132kV_Bletchley_Wavendon Gate</t>
  </si>
  <si>
    <t>East Claydon 132kV_Stony Stratford_Wicken</t>
  </si>
  <si>
    <t>East Claydon 132kV_Stony Stratford_Winslow</t>
  </si>
  <si>
    <t>Enderby 132kV</t>
  </si>
  <si>
    <t>Ratcliffe 132kV</t>
  </si>
  <si>
    <t>Stoke Bardolph 132kV</t>
  </si>
  <si>
    <t>Ratcliffe 132kV_Willoughby__</t>
  </si>
  <si>
    <t>Enderby 132kV_Wigston 33__</t>
  </si>
  <si>
    <t>Stoke Bardolph 132kV_Nottingham North 33__</t>
  </si>
  <si>
    <t>Stoke Bardolph 132kV_Nottingham East__</t>
  </si>
  <si>
    <t>Ratcliffe 132kV_Loughborough 33__</t>
  </si>
  <si>
    <t>Enderby 132kV_Coalville__</t>
  </si>
  <si>
    <t>Enderby 132kV_Leicester North__</t>
  </si>
  <si>
    <t>Enderby 132kV_Leicester__</t>
  </si>
  <si>
    <t>Ratcliffe 132kV_Nottingham__</t>
  </si>
  <si>
    <t>Ratcliffe 132kV_Toton__</t>
  </si>
  <si>
    <t>Enderby 132kV_Leicester East__</t>
  </si>
  <si>
    <t>HYB:[Stoke Bardolph 132kV_Nottingham North 33__] &amp; [Stoke Bardolph 132kV_Nottingham East__]-&gt;Stoke Bardolph 132kV_Nottingham East_Arnold (T1 &amp; T2)</t>
  </si>
  <si>
    <t>HYB:[Enderby 132kV_Leicester North__] &amp; [Enderby 132kV_Leicester__]-&gt;Enderby 132kV_Leicester_Hockley Farm Road</t>
  </si>
  <si>
    <t>HYB:[Ratcliffe 132kV_Nottingham__] &amp; [Ratcliffe 132kV_Nottingham__]-&gt;Ratcliffe 132kV_Nottingham_Wollaton Road</t>
  </si>
  <si>
    <t>HYB:[Ratcliffe 132kV_Nottingham__] &amp; [Ratcliffe 132kV_Nottingham__]-&gt;Ratcliffe 132kV_Nottingham_Lenton</t>
  </si>
  <si>
    <t>HYB:[Ratcliffe 132kV_Nottingham__] &amp; [Ratcliffe 132kV_Nottingham__]-&gt;Ratcliffe 132kV_Nottingham_North Wilford</t>
  </si>
  <si>
    <t>HYB:[Ratcliffe 132kV_Nottingham__] &amp; [Ratcliffe 132kV_Nottingham__]-&gt;Ratcliffe 132kV_Nottingham_Castle Road</t>
  </si>
  <si>
    <t>HYB:[Ratcliffe 132kV_Nottingham__] &amp; [Ratcliffe 132kV_Nottingham__]-&gt;Ratcliffe 132kV_Nottingham_Sneinton</t>
  </si>
  <si>
    <t>HYB:[Ratcliffe 132kV_Nottingham__] &amp; [Ratcliffe 132kV_Nottingham__]-&gt;Ratcliffe 132kV_Nottingham_Clifton</t>
  </si>
  <si>
    <t>Ratcliffe 132kV_Nottingham_Lenton</t>
  </si>
  <si>
    <t>Ratcliffe 132kV_Nottingham_Beeston</t>
  </si>
  <si>
    <t>Ratcliffe 132kV_Nottingham_Sneinton</t>
  </si>
  <si>
    <t>Enderby 132kV_Leicester_Redcross Street</t>
  </si>
  <si>
    <t>Enderby 132kV_Leicester_Leicester 11</t>
  </si>
  <si>
    <t>Enderby 132kV_Leicester East_Highfields</t>
  </si>
  <si>
    <t>Enderby 132kV_Leicester East_Salutation 6.6</t>
  </si>
  <si>
    <t>Enderby 132kV_Leicester East_Stoneygate 6.6</t>
  </si>
  <si>
    <t>Enderby 132kV_Leicester East_Leicester East 6.6</t>
  </si>
  <si>
    <t>Enderby 132kV_Leicester_Hockley Farm Road</t>
  </si>
  <si>
    <t>Enderby 132kV_Leicester East_Thurmaston</t>
  </si>
  <si>
    <t>Enderby 132kV_Wigston 33_Alliance and Leicester</t>
  </si>
  <si>
    <t>Enderby 132kV_Wigston 33_Whetstone</t>
  </si>
  <si>
    <t>Enderby 132kV_Coalville_Worthington</t>
  </si>
  <si>
    <t>Enderby 132kV_Coalville_Desford</t>
  </si>
  <si>
    <t>Enderby 132kV_Coalville_Nailstone</t>
  </si>
  <si>
    <t>Enderby 132kV_Coalville_Osbaston</t>
  </si>
  <si>
    <t>Enderby 132kV_Coalville_Coalville 11</t>
  </si>
  <si>
    <t>Enderby 132kV_Coalville_Mantle Lane</t>
  </si>
  <si>
    <t>Stoke Bardolph 132kV_Nottingham East_Arnold (T1 &amp; T2)</t>
  </si>
  <si>
    <t>Ratcliffe 132kV_Loughborough 33_Astrazeneca</t>
  </si>
  <si>
    <t>Enderby 132kV_Coalville_Bardon Road</t>
  </si>
  <si>
    <t>Enderby 132kV_Leicester North_Beaumont Leys</t>
  </si>
  <si>
    <t>Ratcliffe 132kV_Willoughby_British Gypsum</t>
  </si>
  <si>
    <t>Ratcliffe 132kV_Willoughby_Bingham (T1)</t>
  </si>
  <si>
    <t>Enderby 132kV_Leicester North_Birstall</t>
  </si>
  <si>
    <t>Ratcliffe 132kV_Nottingham_Generation (Boots (T2))</t>
  </si>
  <si>
    <t>Ratcliffe 132kV_Nottingham_Boots (T1) (Load)</t>
  </si>
  <si>
    <t>Enderby 132kV_Leicester_Braunstone</t>
  </si>
  <si>
    <t>Ratcliffe 132kV_Loughborough 33_Brush</t>
  </si>
  <si>
    <t>Stoke Bardolph 132kV_Nottingham North 33_Bulwell</t>
  </si>
  <si>
    <t>Enderby 132kV_Carlton Park 132 11__</t>
  </si>
  <si>
    <t>Ratcliffe 132kV_Nottingham_Castle Road</t>
  </si>
  <si>
    <t>Enderby 132kV_Coalville_Caterpillar_Caterpillar UK</t>
  </si>
  <si>
    <t>Ratcliffe 132kV_Toton_Chilwell</t>
  </si>
  <si>
    <t>Stoke Bardolph 132kV_Nottingham North 33_Cinderhill</t>
  </si>
  <si>
    <t>Ratcliffe 132kV_Nottingham_Clifton</t>
  </si>
  <si>
    <t>Stoke Bardolph 132kV_Nottingham East_Colwick</t>
  </si>
  <si>
    <t>Ratcliffe 132kV_Nottingham_Cotgrave</t>
  </si>
  <si>
    <t>Ratcliffe 132kV_Willoughby_East Leake</t>
  </si>
  <si>
    <t>_NO NAME_ [EQUE5GEN]</t>
  </si>
  <si>
    <t>Stoke Bardolph 132kV_Nottingham East_Gedling</t>
  </si>
  <si>
    <t>Enderby 132kV_Leicester North_Groby Road</t>
  </si>
  <si>
    <t>Enderby 132kV_Leicester East_Hamilton</t>
  </si>
  <si>
    <t>Enderby 132kV_Hinckley 132 11__</t>
  </si>
  <si>
    <t>Ratcliffe 132kV_Loughborough 33_Shepshed</t>
  </si>
  <si>
    <t>Enderby 132kV_Coalville_Interlink Park</t>
  </si>
  <si>
    <t>Enderby 132kV_Leicester_Jupiter</t>
  </si>
  <si>
    <t>Ratcliffe 132kV_Willoughby_Keyworth</t>
  </si>
  <si>
    <t>Enderby 132kV_Leicester North_Leicester North 11</t>
  </si>
  <si>
    <t>Enderby 132kV_Leicester North_Lero 6.6</t>
  </si>
  <si>
    <t>Ratcliffe 132kV_Toton_Long Eaton (T1, T2)</t>
  </si>
  <si>
    <t>Ratcliffe 132kV_Loughborough 132 11__</t>
  </si>
  <si>
    <t>Stoke Bardolph 132kV_Nottingham East_Mapperley</t>
  </si>
  <si>
    <t>Stoke Bardolph 132kV_Nottingham North 33_Marlborough Road</t>
  </si>
  <si>
    <t>Enderby 132kV_Leicester_Mansfield Street</t>
  </si>
  <si>
    <t>Ratcliffe 132kV_Willoughby_Mountsorrel</t>
  </si>
  <si>
    <t>Ratcliffe 132kV_Nottingham_Talbot Street</t>
  </si>
  <si>
    <t>Stoke Bardolph 132kV_Nottingham North 132 11__</t>
  </si>
  <si>
    <t>_NO NAME_ [NOTR5STOR]</t>
  </si>
  <si>
    <t>Ratcliffe 132kV_Nottingham_North Wilford</t>
  </si>
  <si>
    <t>Ratcliffe 132kV_Willoughby_Old Dalby (T2)</t>
  </si>
  <si>
    <t>_NO NAME_ [PRIR5STOR-PRIR9STOR]</t>
  </si>
  <si>
    <t>Ratcliffe 132kV_Loughborough 33_Quorn</t>
  </si>
  <si>
    <t>Ratcliffe 132kV_Ratcliffe PS Dem__</t>
  </si>
  <si>
    <t>_NO NAME_ [REDS9G]</t>
  </si>
  <si>
    <t>Ratcliffe 132kV_Willoughby_South Croxton</t>
  </si>
  <si>
    <t>Ratcliffe 132kV_Willoughby_Syston</t>
  </si>
  <si>
    <t>Enderby 132kV_Leicester East_Thurnby</t>
  </si>
  <si>
    <t>Ratcliffe 132kV_Toton_Toton 11</t>
  </si>
  <si>
    <t>Ratcliffe 132kV_Nottingham_West Bridgford</t>
  </si>
  <si>
    <t>Ratcliffe 132kV_Willoughby_Wide Lane Solar Farm generation</t>
  </si>
  <si>
    <t>Enderby 132kV_Wigston 132 11__</t>
  </si>
  <si>
    <t>Ratcliffe 132kV_Willoughby_Willoughby 11</t>
  </si>
  <si>
    <t>Enderby 132kV_Wigston 33_Wigston Magna</t>
  </si>
  <si>
    <t>Ratcliffe 132kV_Nottingham_Wollaton Road</t>
  </si>
  <si>
    <t>Ratcliffe 132kV_Loughborough 33_Wymeswold Solar Park</t>
  </si>
  <si>
    <t>Grendon 132kV</t>
  </si>
  <si>
    <t>_NO NAME_ [HUNT1J-PFZ124/1]</t>
  </si>
  <si>
    <t>_NO NAME_ [HUNT1K-PFZ124/2]</t>
  </si>
  <si>
    <t>HYB:[_NO NAME_ [HUNT1J-PFZ124/1]] &amp; [_NO NAME_ [HUNT1K-PFZ124/2]]-&gt;Grendon 132kV_Huntingdon33__</t>
  </si>
  <si>
    <t>HYB:[_NO NAME_ [HUNT1J-PFZ124/1]] &amp; [_NO NAME_ [HUNT1K-PFZ124/2]]-&gt;Grendon 132kV_Huntingdon11__</t>
  </si>
  <si>
    <t>Grendon 132kV_Kettering__</t>
  </si>
  <si>
    <t>Grendon 132kV_Northampton__</t>
  </si>
  <si>
    <t>Grendon 132kV_Northampton West__</t>
  </si>
  <si>
    <t>Grendon 132kV_Corby__</t>
  </si>
  <si>
    <t>Grendon 132kV_Wellingborough__</t>
  </si>
  <si>
    <t>Grendon 132kV_Northampton East__</t>
  </si>
  <si>
    <t>Grendon 132kV_Kibworth__</t>
  </si>
  <si>
    <t>Grendon 132kV_Irthlingborough__</t>
  </si>
  <si>
    <t>Grendon 132kV_Oakham__</t>
  </si>
  <si>
    <t>Grendon 132kV_Melton Mowbray__</t>
  </si>
  <si>
    <t>Grendon 132kV_Huntingdon33__</t>
  </si>
  <si>
    <t>Grendon 132kV_RAE3J__</t>
  </si>
  <si>
    <t>HYB:[Grendon 132kV_Kettering__] &amp; [Grendon 132kV_Irthlingborough__]-&gt;Grendon 132kV_Irthlingborough_Pytchley Road (T1 &amp; T2)</t>
  </si>
  <si>
    <t>HYB:[Grendon 132kV_Kettering__] &amp; [Grendon 132kV_Northampton West__]-&gt;Grendon 132kV_Northampton West_Chapel Brampton (T1 &amp; T2)</t>
  </si>
  <si>
    <t>HYB:[Grendon 132kV_Kettering__] &amp; [Grendon 132kV_Kibworth__]-&gt;Grendon 132kV_Kibworth_Farndon Road (T1 &amp; T2)</t>
  </si>
  <si>
    <t>HYB:[Grendon 132kV_Kettering__] &amp; [Grendon 132kV_Irthlingborough__]-&gt;Grendon 132kV_Kettering_Burton Latimer (T1 &amp; T2)</t>
  </si>
  <si>
    <t>HYB:[Grendon 132kV_Northampton__] &amp; [Grendon 132kV_Northampton West__]-&gt;Grendon 132kV_Northampton_Abington (T1 &amp; T2)</t>
  </si>
  <si>
    <t>HYB:[Grendon 132kV_Northampton__] &amp; [Grendon 132kV_Northampton West__]-&gt;Grendon 132kV_Northampton_Pineham (T1 &amp; T2)</t>
  </si>
  <si>
    <t>HYB:[Grendon 132kV_Northampton__] &amp; [Grendon 132kV_Northampton East__]-&gt;Grendon 132kV_Northampton_Brackmills (T1 &amp; T2)</t>
  </si>
  <si>
    <t>HYB:[Grendon 132kV_Northampton__] &amp; [Grendon 132kV_Northampton West__]-&gt;Grendon 132kV_Northampton West_Banbury Lane (T1 &amp; T2)</t>
  </si>
  <si>
    <t>HYB:[Grendon 132kV_Corby__] &amp; [Grendon 132kV_Irthlingborough__]-&gt;Grendon 132kV_Corby_Oundle</t>
  </si>
  <si>
    <t>Grendon 132kV_Irthlingborough_Thrapston</t>
  </si>
  <si>
    <t>Grendon 132kV_Corby_Hazelwood</t>
  </si>
  <si>
    <t>Grendon 132kV_Wellingborough_Little Irchester</t>
  </si>
  <si>
    <t>Grendon 132kV_Corby_Corby No. 2</t>
  </si>
  <si>
    <t>Grendon 132kV_Northampton_Northampton 11</t>
  </si>
  <si>
    <t>Grendon 132kV_Northampton_Abington (T1 &amp; T2)</t>
  </si>
  <si>
    <t>Grendon 132kV_ARA5J__</t>
  </si>
  <si>
    <t>Grendon 132kV_Northampton West_Banbury Lane (T1 &amp; T2)</t>
  </si>
  <si>
    <t>Grendon 132kV_Northampton East_Northampton East 11</t>
  </si>
  <si>
    <t>Grendon 132kV_Northampton East_Boothville</t>
  </si>
  <si>
    <t>Grendon 132kV_Northampton_Brackmills (T1 &amp; T2)</t>
  </si>
  <si>
    <t>Grendon 132kV_Kibworth_Bruntingthorpe</t>
  </si>
  <si>
    <t>Grendon 132kV_Northampton West_Ellesmere Avenue</t>
  </si>
  <si>
    <t>Grendon 132kV_Northampton West_Chapel Brampton (T1 &amp; T2)</t>
  </si>
  <si>
    <t>Grendon 132kV_Northampton West_Bugbrooke</t>
  </si>
  <si>
    <t>Grendon 132kV_Kettering_Burton Latimer (T1 &amp; T2)</t>
  </si>
  <si>
    <t>Grendon 132kV_Northampton_Campbell Street</t>
  </si>
  <si>
    <t>Grendon 132kV_Wellingborough_Cannon Street</t>
  </si>
  <si>
    <t>Grendon 132kV_Corby_Corby North Dem</t>
  </si>
  <si>
    <t>Grendon 132kV_Corby_Earlstrees</t>
  </si>
  <si>
    <t>Grendon 132kV_Corby_Corby Central</t>
  </si>
  <si>
    <t>Grendon 132kV_Corby North PS__</t>
  </si>
  <si>
    <t>Grendon 132kV_Northampton East_Denton</t>
  </si>
  <si>
    <t>Grendon 132kV_Kettering_Desborough</t>
  </si>
  <si>
    <t>Grendon 132kV_Northampton East_Earls Barton</t>
  </si>
  <si>
    <t>Grendon 132kV_Oakham_Empingham</t>
  </si>
  <si>
    <t>Grendon 132kV_Oakham_Exton</t>
  </si>
  <si>
    <t>Grendon 132kV_Kibworth_Farndon Road (T1 &amp; T2)</t>
  </si>
  <si>
    <t>Grendon 132kV_Kettering_Field Street</t>
  </si>
  <si>
    <t>Grendon 132kV_Wellingborough_Harrold</t>
  </si>
  <si>
    <t>Grendon 132kV_Wellingborough_Sharnbrook</t>
  </si>
  <si>
    <t>Grendon 132kV_Melton Mowbray_Holwell</t>
  </si>
  <si>
    <t>Grendon 132kV_Huntingdon11__</t>
  </si>
  <si>
    <t>Grendon 132kV_Irthlingborough_Irthlingborough 11</t>
  </si>
  <si>
    <t>Grendon 132kV_Kettering_Kettering North</t>
  </si>
  <si>
    <t>Grendon 132kV_Kibworth_Kibworth 11</t>
  </si>
  <si>
    <t>Grendon 132kV_Northampton West_Kingsthorpe</t>
  </si>
  <si>
    <t>Grendon 132kV_Kibworth_Market Harborough</t>
  </si>
  <si>
    <t>Grendon 132kV_Melton Mowbray_Melton Mowbray 11</t>
  </si>
  <si>
    <t>Grendon 132kV_Oakham_Market Overton (T1)</t>
  </si>
  <si>
    <t>Grendon 132kV_Northampton West_Northampton West 11</t>
  </si>
  <si>
    <t>Grendon 132kV_Oakham_Oakham 11</t>
  </si>
  <si>
    <t>Grendon 132kV_Corby_Oakley</t>
  </si>
  <si>
    <t>Grendon 132kV_Melton Mowbray_Old Dalby (T1)</t>
  </si>
  <si>
    <t>Grendon 132kV_Northampton East_Olney</t>
  </si>
  <si>
    <t>Grendon 132kV_Corby_Oundle</t>
  </si>
  <si>
    <t>Grendon 132kV_Wellingborough_Park Farm</t>
  </si>
  <si>
    <t>Grendon 132kV_Northampton_Pineham (T1 &amp; T2)</t>
  </si>
  <si>
    <t>Grendon 132kV_Irthlingborough_Pytchley Road (T1 &amp; T2)</t>
  </si>
  <si>
    <t>Grendon 132kV_Irthlingborough_Raunds</t>
  </si>
  <si>
    <t>Grendon 132kV_Melton Mowbray_Regent Street</t>
  </si>
  <si>
    <t>Grendon 132kV_Northampton_Roade</t>
  </si>
  <si>
    <t>Grendon 132kV_Corby_Rockingham</t>
  </si>
  <si>
    <t>Grendon 132kV_Irthlingborough_Rushden</t>
  </si>
  <si>
    <t>Grendon 132kV_Oakham_Uppingham</t>
  </si>
  <si>
    <t>Grendon 132kV_Wellingborough 132 11__</t>
  </si>
  <si>
    <t>Grendon 132kV_Northampton East_Wellingborough Road</t>
  </si>
  <si>
    <t>Grendon 132kV_Northampton_Wootton</t>
  </si>
  <si>
    <t>Staythorpe 132kV</t>
  </si>
  <si>
    <t>Bicker Fen 132kV</t>
  </si>
  <si>
    <t>Walpole 132kV</t>
  </si>
  <si>
    <t>_NO NAME_ [GONM1P]</t>
  </si>
  <si>
    <t>West Burton 132kV____</t>
  </si>
  <si>
    <t>HYB:[Staythorpe 132kV] &amp; [Walpole 132kV]-&gt;Staythorpe 132kV_Network Rail Bytham (GT1 &amp; GT2)__</t>
  </si>
  <si>
    <t>Walpole 132kV_Boston__</t>
  </si>
  <si>
    <t>Bicker Fen 132kV_Skegness__</t>
  </si>
  <si>
    <t>West Burton 132kV_Lincoln 33__</t>
  </si>
  <si>
    <t>Staythorpe 132kV_Checkerhouse__</t>
  </si>
  <si>
    <t>Bicker Fen 132kV_Sleaford__</t>
  </si>
  <si>
    <t>Bicker Fen 132kV_Grantham__</t>
  </si>
  <si>
    <t>Staythorpe 132kV_Hawton__</t>
  </si>
  <si>
    <t>Walpole 132kV_Bourne__</t>
  </si>
  <si>
    <t>Staythorpe 132kV_Network Rail Bytham (GT1 &amp; GT2)__</t>
  </si>
  <si>
    <t>Walpole 132kV_Network Rail Bretton__</t>
  </si>
  <si>
    <t>Walpole 132kV_Spalding &amp; South Holland__</t>
  </si>
  <si>
    <t>Walpole 132kV_SWAF3J__</t>
  </si>
  <si>
    <t>Bicker Fen 132kV_Network Rail Grantham (GT1 &amp; GT2)__</t>
  </si>
  <si>
    <t>Walpole 132kV_HEMP3J__</t>
  </si>
  <si>
    <t>Staythorpe 132kV_Worksop__</t>
  </si>
  <si>
    <t>Walpole 132kV_Stamford__</t>
  </si>
  <si>
    <t>Walpole 132kV_KINL3J__</t>
  </si>
  <si>
    <t>Walpole 132kV_KLBR8J__</t>
  </si>
  <si>
    <t>Walpole 132kV_PETC3J__</t>
  </si>
  <si>
    <t>Walpole 132kV_PETR8J__</t>
  </si>
  <si>
    <t>Staythorpe 132kV_Network Rail Retford (GT1 &amp; GT2)__</t>
  </si>
  <si>
    <t>HYB:[Bicker Fen 132kV_Skegness__] &amp; [Bicker Fen 132kV_Sleaford__]-&gt;Bicker Fen 132kV_Skegness_Horncastle (T1 &amp; T2)</t>
  </si>
  <si>
    <t>HYB:[Staythorpe 132kV_Checkerhouse__] &amp; [Staythorpe 132kV_Hawton__]-&gt;Staythorpe 132kV_Hawton_Carlton-on-Trent (T1 &amp; T2)</t>
  </si>
  <si>
    <t>HYB:[Bicker Fen 132kV_Sleaford__] &amp; [Bicker Fen 132kV_Grantham__]-&gt;Bicker Fen 132kV_Grantham_Billingborough</t>
  </si>
  <si>
    <t>HYB:[Bicker Fen 132kV_Sleaford__] &amp; [Bicker Fen 132kV_Grantham__]-&gt;Bicker Fen 132kV_Sleaford_Leadenham (T1 &amp; T2)</t>
  </si>
  <si>
    <t>HYB:[Walpole 132kV_Bourne__] &amp; [Walpole 132kV_Stamford__]-&gt;Walpole 132kV_Stamford_West Deeping (T1 &amp; T2)</t>
  </si>
  <si>
    <t>HYB:[Walpole 132kV_Bourne__] &amp; [Walpole 132kV_Stamford__]-&gt;Walpole 132kV_Stamford_Market Deeping (T1 &amp; T2)</t>
  </si>
  <si>
    <t>HYB:[Walpole 132kV_Bourne__] &amp; [Walpole 132kV_Spalding &amp; South Holland__]-&gt;Walpole 132kV_Spalding &amp; South Holland_Crowland</t>
  </si>
  <si>
    <t>Walpole 132kV_Boston_Kirton</t>
  </si>
  <si>
    <t>Walpole 132kV_Boston_Marsh Lane</t>
  </si>
  <si>
    <t>Staythorpe 132kV_Grantham North 132 11__</t>
  </si>
  <si>
    <t>Walpole 132kV_Bourne_Tunnel Bank</t>
  </si>
  <si>
    <t>Staythorpe 132kV_Hawton_Newark Junction</t>
  </si>
  <si>
    <t>West Burton 132kV_Lincoln 132 11__</t>
  </si>
  <si>
    <t>Staythorpe 132kV_Hawton_Hawton 11</t>
  </si>
  <si>
    <t>Staythorpe 132kV_Checkerhouse_Hallcroft Road</t>
  </si>
  <si>
    <t>Staythorpe 132kV_Checkerhouse_Misterton</t>
  </si>
  <si>
    <t>Bicker Fen 132kV_Skegness_Alford</t>
  </si>
  <si>
    <t>West Burton 132kV_Lincoln 33_Anderson Lane</t>
  </si>
  <si>
    <t>Staythorpe 132kV_Asfordby 132 11__</t>
  </si>
  <si>
    <t>Staythorpe 132kV_Checkerhouse_Bevercotes</t>
  </si>
  <si>
    <t>West Burton 132kV_Lincoln 33_Beevor Street</t>
  </si>
  <si>
    <t>Bicker Fen 132kV_Grantham_Billingborough</t>
  </si>
  <si>
    <t>Staythorpe 132kV_Hawton_Bingham (T2)</t>
  </si>
  <si>
    <t>Staythorpe 132kV_Hawton_Bottesford</t>
  </si>
  <si>
    <t>Walpole 132kV_Bourne_Bourne 11</t>
  </si>
  <si>
    <t>Staythorpe 132kV_Worksop_Manton</t>
  </si>
  <si>
    <t>Staythorpe 132kV_Hawton_Carlton-on-Trent (T1 &amp; T2)</t>
  </si>
  <si>
    <t>Staythorpe 132kV_Hawton_Caythorpe</t>
  </si>
  <si>
    <t>Bicker Fen 132kV_Skegness_Chapel St. Leonards</t>
  </si>
  <si>
    <t>Staythorpe 132kV_Checkerhouse_Checkerhouse 11</t>
  </si>
  <si>
    <t>Bicker Fen 132kV_Sleaford_Cranwell (RAF)</t>
  </si>
  <si>
    <t>Walpole 132kV_Spalding &amp; South Holland_Crowland</t>
  </si>
  <si>
    <t>Bicker Fen 132kV_Sleaford_Leadenham (T1 &amp; T2)</t>
  </si>
  <si>
    <t>West Burton 132kV_Lincoln 33_Doddington Park</t>
  </si>
  <si>
    <t>Walpole 132kV_Boston_Donington</t>
  </si>
  <si>
    <t>Walpole 132kV_Bourne_Dowsby Fen</t>
  </si>
  <si>
    <t>Bicker Fen 132kV_Grantham_Easton</t>
  </si>
  <si>
    <t>West Burton 132kV_Lincoln 33_Fiskerton</t>
  </si>
  <si>
    <t>_NO NAME_ [FISK9GAS]</t>
  </si>
  <si>
    <t>Staythorpe 132kV_Hawton_Fernwood</t>
  </si>
  <si>
    <t>Bicker Fen 132kV_Sleaford_Great Hale</t>
  </si>
  <si>
    <t>Staythorpe 132kV_Grantham South 132 11__</t>
  </si>
  <si>
    <t>Walpole 132kV_Spalding &amp; South Holland_Holbeach (T1 &amp; T2)</t>
  </si>
  <si>
    <t>Bicker Fen 132kV_Skegness_Horncastle (T1 &amp; T2)</t>
  </si>
  <si>
    <t>Bicker Fen 132kV_Skegness_Ingoldmells</t>
  </si>
  <si>
    <t>Walpole 132kV_Stamford_Ketton Cement</t>
  </si>
  <si>
    <t>Staythorpe 132kV_Worksop_Kilton Road</t>
  </si>
  <si>
    <t>Walpole 132kV_Boston_Langrick</t>
  </si>
  <si>
    <t>_NO NAME_ [LEVT9GEN]</t>
  </si>
  <si>
    <t>West Burton 132kV_Lincoln 132 11 (GT5)__</t>
  </si>
  <si>
    <t>Walpole 132kV_Spalding &amp; South Holland_Long Sutton</t>
  </si>
  <si>
    <t>Walpole 132kV_Stamford_Market Deeping (T1 &amp; T2)</t>
  </si>
  <si>
    <t>West Burton 132kV_Lincoln 33_Metheringham (T1 &amp; T2 OS)</t>
  </si>
  <si>
    <t>_NO NAME_ [MILF9GEN]</t>
  </si>
  <si>
    <t>Staythorpe 132kV_Checkerhouse_Misson</t>
  </si>
  <si>
    <t>Walpole 132kV_Boston_Mount Bridge</t>
  </si>
  <si>
    <t>Bicker Fen 132kV_Grantham_Market Overton (T2)</t>
  </si>
  <si>
    <t>Bicker Fen 132kV_Grantham_New Beacon Road</t>
  </si>
  <si>
    <t>West Burton 132kV_Lincoln 33_North Hykeham</t>
  </si>
  <si>
    <t>Staythorpe 132kV_Hawton_Southwell</t>
  </si>
  <si>
    <t>Staythorpe 132kV_Checkerhouse_North Wheatley</t>
  </si>
  <si>
    <t>Staythorpe 132kV_Checkerhouse_Ordsall Road</t>
  </si>
  <si>
    <t>Walpole 132kV_Spalding &amp; South Holland_Park Road Spalding</t>
  </si>
  <si>
    <t>Walpole 132kV_PEEA5J__</t>
  </si>
  <si>
    <t>Walpole 132kV_PEEA5K__</t>
  </si>
  <si>
    <t>Walpole 132kV_PETC5J__</t>
  </si>
  <si>
    <t>Walpole 132kV_PETN5J__</t>
  </si>
  <si>
    <t>Walpole 132kV_PETN5K__</t>
  </si>
  <si>
    <t>West Burton 132kV_Lincoln 33_Rookery Lane</t>
  </si>
  <si>
    <t>Bicker Fen 132kV_Sleaford_Ruskington</t>
  </si>
  <si>
    <t>West Burton 132kV_Lincoln 33_Ruston and Hornsby</t>
  </si>
  <si>
    <t>West Burton 132kV_Lincoln 33_South Carlton</t>
  </si>
  <si>
    <t>Staythorpe 132kV_Hawton_Sibthorpe</t>
  </si>
  <si>
    <t>Bicker Fen 132kV_Grantham_Skillington</t>
  </si>
  <si>
    <t>Bicker Fen 132kV_Sleaford_Sleaford 11</t>
  </si>
  <si>
    <t>_NO NAME_ [SLER5]</t>
  </si>
  <si>
    <t>Walpole 132kV_Boston_Sleaford Road</t>
  </si>
  <si>
    <t>Walpole 132kV_Spalding &amp; South Holland_Spalding 11</t>
  </si>
  <si>
    <t>Bicker Fen 132kV_Skegness_Spilsby</t>
  </si>
  <si>
    <t>Walpole 132kV_Stamford_Stamford (T3 T4)</t>
  </si>
  <si>
    <t>Walpole 132kV_Boston_Stickney</t>
  </si>
  <si>
    <t>Staythorpe 132kV_Hawton_Swinderby</t>
  </si>
  <si>
    <t>Bicker Fen 132kV_Sleaford_Tattershall</t>
  </si>
  <si>
    <t>Walpole 132kV_Stamford_Tinwell Road</t>
  </si>
  <si>
    <t>Bicker Fen 132kV_Skegness_Trusthorpe</t>
  </si>
  <si>
    <t>Staythorpe 132kV_Checkerhouse_Tuxford</t>
  </si>
  <si>
    <t>West Burton 132kV_Lincoln 33_Waddington</t>
  </si>
  <si>
    <t>Walpole 132kV_Spalding &amp; South Holland_Wardentree Park</t>
  </si>
  <si>
    <t>Bicker Fen 132kV_Skegness_Warth Lane</t>
  </si>
  <si>
    <t>West Burton 132kV_WBUR5J__</t>
  </si>
  <si>
    <t>Walpole 132kV_Stamford_West Deeping (T1 &amp; T2)</t>
  </si>
  <si>
    <t>Staythorpe 132kV_Hawton_Westborough</t>
  </si>
  <si>
    <t>Walpole 132kV_Spalding &amp; South Holland_Whaplode Drove</t>
  </si>
  <si>
    <t>Walpole 132kV_Stamford_Wittering</t>
  </si>
  <si>
    <t>Staythorpe 132kV_Checkerhouse_Woodbeck</t>
  </si>
  <si>
    <t>Bicker Fen 132kV_Sleaford_Woodhall Spa</t>
  </si>
  <si>
    <t>Staythorpe 132kV_Worksop_Worksop West</t>
  </si>
  <si>
    <t>West Burton 132kV_Lincoln 33_Wragby</t>
  </si>
  <si>
    <t>Lea Marston 132kV</t>
  </si>
  <si>
    <t>Lea Marston 132kV_Tamworth and Tamworth Town__</t>
  </si>
  <si>
    <t>ABPA51</t>
  </si>
  <si>
    <t>Aberdeen Place</t>
  </si>
  <si>
    <t>ABPA52</t>
  </si>
  <si>
    <t>ABPB51</t>
  </si>
  <si>
    <t>ACTL81</t>
  </si>
  <si>
    <t>Acton Lane</t>
  </si>
  <si>
    <t>AMBL51</t>
  </si>
  <si>
    <t>Amberley Rd</t>
  </si>
  <si>
    <t>AMBL52</t>
  </si>
  <si>
    <t>ASWN91</t>
  </si>
  <si>
    <t>APCM Swanscombe</t>
  </si>
  <si>
    <t>AXES51</t>
  </si>
  <si>
    <t>Axe St</t>
  </si>
  <si>
    <t>AXES52</t>
  </si>
  <si>
    <t>BACA51</t>
  </si>
  <si>
    <t>Back Hill</t>
  </si>
  <si>
    <t>BACA52</t>
  </si>
  <si>
    <t>BANC51</t>
  </si>
  <si>
    <t>Bankside</t>
  </si>
  <si>
    <t>BARD51</t>
  </si>
  <si>
    <t>BARD52</t>
  </si>
  <si>
    <t>BNSB71</t>
  </si>
  <si>
    <t>Barnes</t>
  </si>
  <si>
    <t>BNSB72</t>
  </si>
  <si>
    <t>BEEA51</t>
  </si>
  <si>
    <t>Beech St</t>
  </si>
  <si>
    <t>BEEB51</t>
  </si>
  <si>
    <t>BEEB52</t>
  </si>
  <si>
    <t>BEEB53</t>
  </si>
  <si>
    <t>BENR51</t>
  </si>
  <si>
    <t>Bengeworth Rd</t>
  </si>
  <si>
    <t>BENR52</t>
  </si>
  <si>
    <t>BLHL51</t>
  </si>
  <si>
    <t>Blackhorse Lane</t>
  </si>
  <si>
    <t>BLHL52</t>
  </si>
  <si>
    <t>BKWY51</t>
  </si>
  <si>
    <t>Blackwall Way</t>
  </si>
  <si>
    <t>BLOP71</t>
  </si>
  <si>
    <t>Bloomfield Place</t>
  </si>
  <si>
    <t>BLOP72</t>
  </si>
  <si>
    <t>BOWS51</t>
  </si>
  <si>
    <t>Bow</t>
  </si>
  <si>
    <t>BOWS52</t>
  </si>
  <si>
    <t>BRXB51</t>
  </si>
  <si>
    <t>Brixton B</t>
  </si>
  <si>
    <t>BRXB52</t>
  </si>
  <si>
    <t>BROS51</t>
  </si>
  <si>
    <t>Bromley South</t>
  </si>
  <si>
    <t>BROS52</t>
  </si>
  <si>
    <t>BULS51</t>
  </si>
  <si>
    <t>Bulwer St</t>
  </si>
  <si>
    <t>BULS52</t>
  </si>
  <si>
    <t>BURL51</t>
  </si>
  <si>
    <t>Burlington Rd</t>
  </si>
  <si>
    <t>BURL52</t>
  </si>
  <si>
    <t>CALS51</t>
  </si>
  <si>
    <t>Calshot St</t>
  </si>
  <si>
    <t>CANE31</t>
  </si>
  <si>
    <t>Canal Junction</t>
  </si>
  <si>
    <t>CANS51</t>
  </si>
  <si>
    <t>Canal St</t>
  </si>
  <si>
    <t>CARN51</t>
  </si>
  <si>
    <t>Carnaby St</t>
  </si>
  <si>
    <t>CARK51</t>
  </si>
  <si>
    <t>Carslake Rd</t>
  </si>
  <si>
    <t>CARK52</t>
  </si>
  <si>
    <t>Charterhouse St</t>
  </si>
  <si>
    <t>CHAT52</t>
  </si>
  <si>
    <t>CHSL51</t>
  </si>
  <si>
    <t>Chislehurst</t>
  </si>
  <si>
    <t>CHSL52</t>
  </si>
  <si>
    <t>Churchfields</t>
  </si>
  <si>
    <t>CHUR52</t>
  </si>
  <si>
    <t>CITB51</t>
  </si>
  <si>
    <t>City Road</t>
  </si>
  <si>
    <t>CITB52</t>
  </si>
  <si>
    <t>CITB53</t>
  </si>
  <si>
    <t>CITC51</t>
  </si>
  <si>
    <t>CLAP51</t>
  </si>
  <si>
    <t>Clapham Park Rd</t>
  </si>
  <si>
    <t>CLAP52</t>
  </si>
  <si>
    <t>CLAR51</t>
  </si>
  <si>
    <t>Clarks Rd B</t>
  </si>
  <si>
    <t>CLAR52</t>
  </si>
  <si>
    <t>CRAY51</t>
  </si>
  <si>
    <t>Crayford</t>
  </si>
  <si>
    <t>CRAY52</t>
  </si>
  <si>
    <t>DAGD51</t>
  </si>
  <si>
    <t>Dangenham Docks</t>
  </si>
  <si>
    <t>DARA31</t>
  </si>
  <si>
    <t>Dartford Grid</t>
  </si>
  <si>
    <t>DARB51</t>
  </si>
  <si>
    <t>DARB52</t>
  </si>
  <si>
    <t>DEPD51</t>
  </si>
  <si>
    <t>Deptford Grid</t>
  </si>
  <si>
    <t>DERM51</t>
  </si>
  <si>
    <t>Dermody Rd</t>
  </si>
  <si>
    <t>DEVO51</t>
  </si>
  <si>
    <t>Devonshire Square</t>
  </si>
  <si>
    <t>DEVO52</t>
  </si>
  <si>
    <t>DEVO53</t>
  </si>
  <si>
    <t>DUST51</t>
  </si>
  <si>
    <t>Duke St B</t>
  </si>
  <si>
    <t>DUST52</t>
  </si>
  <si>
    <t>DUST53</t>
  </si>
  <si>
    <t>DKAV51</t>
  </si>
  <si>
    <t>Dukes Ave</t>
  </si>
  <si>
    <t>DURN51</t>
  </si>
  <si>
    <t>Durnsford Rd</t>
  </si>
  <si>
    <t>DURN52</t>
  </si>
  <si>
    <t>EBBR51</t>
  </si>
  <si>
    <t>Ebury Bridge</t>
  </si>
  <si>
    <t>EBBR52</t>
  </si>
  <si>
    <t>EBBR53</t>
  </si>
  <si>
    <t>EDLC51</t>
  </si>
  <si>
    <t>Edwards Lane</t>
  </si>
  <si>
    <t>EDLC52</t>
  </si>
  <si>
    <t>ELTM51</t>
  </si>
  <si>
    <t>Eltham Grid</t>
  </si>
  <si>
    <t>ELTM52</t>
  </si>
  <si>
    <t>ELHS51</t>
  </si>
  <si>
    <t>Eltham High St</t>
  </si>
  <si>
    <t>EPPN51</t>
  </si>
  <si>
    <t>Epping New Rd</t>
  </si>
  <si>
    <t>EPPN52</t>
  </si>
  <si>
    <t>EXET51</t>
  </si>
  <si>
    <t>Exeter Rd</t>
  </si>
  <si>
    <t>EXET52</t>
  </si>
  <si>
    <t>Fairlop Rd</t>
  </si>
  <si>
    <t>FAIR52</t>
  </si>
  <si>
    <t>FARJ51</t>
  </si>
  <si>
    <t>Farjeon Rd</t>
  </si>
  <si>
    <t>FARJ52</t>
  </si>
  <si>
    <t>FINA51</t>
  </si>
  <si>
    <t>Finsbury Market</t>
  </si>
  <si>
    <t>FINA52</t>
  </si>
  <si>
    <t>FIND51</t>
  </si>
  <si>
    <t>FINE51</t>
  </si>
  <si>
    <t>FISB51</t>
  </si>
  <si>
    <t>Fisher St</t>
  </si>
  <si>
    <t>FISB52</t>
  </si>
  <si>
    <t>FORE51</t>
  </si>
  <si>
    <t>Forest Hill</t>
  </si>
  <si>
    <t>Fulham Palace Rd C</t>
  </si>
  <si>
    <t>FULC52</t>
  </si>
  <si>
    <t>Gibbons Rd</t>
  </si>
  <si>
    <t>GLAU51</t>
  </si>
  <si>
    <t>Glaucus St</t>
  </si>
  <si>
    <t>GORR51</t>
  </si>
  <si>
    <t>Gorringe Park</t>
  </si>
  <si>
    <t>GORR52</t>
  </si>
  <si>
    <t>GROL51</t>
  </si>
  <si>
    <t>Grove Lodge</t>
  </si>
  <si>
    <t>GROL52</t>
  </si>
  <si>
    <t>HACC71</t>
  </si>
  <si>
    <t>Hackney</t>
  </si>
  <si>
    <t>HEAR51</t>
  </si>
  <si>
    <t>Hearn St</t>
  </si>
  <si>
    <t>HEAR52</t>
  </si>
  <si>
    <t>HOLW51</t>
  </si>
  <si>
    <t>Holloway</t>
  </si>
  <si>
    <t>HOXT31</t>
  </si>
  <si>
    <t>Hoxton</t>
  </si>
  <si>
    <t>HURS11</t>
  </si>
  <si>
    <t>Hurst</t>
  </si>
  <si>
    <t>HYPA51</t>
  </si>
  <si>
    <t>Hyde Park Estate</t>
  </si>
  <si>
    <t>HYPA52</t>
  </si>
  <si>
    <t>HYPB51</t>
  </si>
  <si>
    <t>HYPB52</t>
  </si>
  <si>
    <t>Kimberley Rd</t>
  </si>
  <si>
    <t>KHWK51</t>
  </si>
  <si>
    <t>King Henrys Walk</t>
  </si>
  <si>
    <t>KHWK52</t>
  </si>
  <si>
    <t>KITO11</t>
  </si>
  <si>
    <t>Kingston (SEEB)</t>
  </si>
  <si>
    <t>KWAY51</t>
  </si>
  <si>
    <t>Kingsway</t>
  </si>
  <si>
    <t>KWAY52</t>
  </si>
  <si>
    <t>KGYA51</t>
  </si>
  <si>
    <t>Kingsyard</t>
  </si>
  <si>
    <t>KIRT51</t>
  </si>
  <si>
    <t>Kirtling St</t>
  </si>
  <si>
    <t>LANW51</t>
  </si>
  <si>
    <t>Landmann Way (SELCHP)</t>
  </si>
  <si>
    <t>LEIR31</t>
  </si>
  <si>
    <t>Leicester Rd</t>
  </si>
  <si>
    <t>LESQ51</t>
  </si>
  <si>
    <t>Leicester Sq</t>
  </si>
  <si>
    <t>LESQ52</t>
  </si>
  <si>
    <t>LESQ53</t>
  </si>
  <si>
    <t>LEWB31</t>
  </si>
  <si>
    <t>LEYB51</t>
  </si>
  <si>
    <t>Ley St B</t>
  </si>
  <si>
    <t>LEYB52</t>
  </si>
  <si>
    <t>LIMA51</t>
  </si>
  <si>
    <t>Limeburner Ln</t>
  </si>
  <si>
    <t>LOMD51</t>
  </si>
  <si>
    <t>Lombard Rd</t>
  </si>
  <si>
    <t>LOMD52</t>
  </si>
  <si>
    <t>Longford St B</t>
  </si>
  <si>
    <t>BREN81</t>
  </si>
  <si>
    <t>LPN 0001</t>
  </si>
  <si>
    <t>GRFD81</t>
  </si>
  <si>
    <t>LPN 0002</t>
  </si>
  <si>
    <t>PARL81</t>
  </si>
  <si>
    <t>LPN 0003</t>
  </si>
  <si>
    <t>LPN 0005</t>
  </si>
  <si>
    <t>NUTM51</t>
  </si>
  <si>
    <t>LPN 0006</t>
  </si>
  <si>
    <t>NUTM52</t>
  </si>
  <si>
    <t>BECS31</t>
  </si>
  <si>
    <t>LPN 0007</t>
  </si>
  <si>
    <t>CRSN31</t>
  </si>
  <si>
    <t>LPN 0009</t>
  </si>
  <si>
    <t>MANS81</t>
  </si>
  <si>
    <t>LPN 0012</t>
  </si>
  <si>
    <t>CHAX71</t>
  </si>
  <si>
    <t>LPN 0013</t>
  </si>
  <si>
    <t>BDGE31</t>
  </si>
  <si>
    <t>LPN 0014</t>
  </si>
  <si>
    <t>BDGW31</t>
  </si>
  <si>
    <t>LPN 0015</t>
  </si>
  <si>
    <t>GSST31</t>
  </si>
  <si>
    <t>LPN 0016</t>
  </si>
  <si>
    <t>LEAW31</t>
  </si>
  <si>
    <t>LPN 0017</t>
  </si>
  <si>
    <t>LEAE31</t>
  </si>
  <si>
    <t>LPN 0018</t>
  </si>
  <si>
    <t>FENE31</t>
  </si>
  <si>
    <t>LPN 0019</t>
  </si>
  <si>
    <t>MARK31</t>
  </si>
  <si>
    <t>LPN 0020</t>
  </si>
  <si>
    <t>BWNR81</t>
  </si>
  <si>
    <t>LPN 0022</t>
  </si>
  <si>
    <t>BWNR82</t>
  </si>
  <si>
    <t>CHSB31</t>
  </si>
  <si>
    <t>LPN 0024</t>
  </si>
  <si>
    <t>NUNH31</t>
  </si>
  <si>
    <t>LPN 0027</t>
  </si>
  <si>
    <t>CHAP81</t>
  </si>
  <si>
    <t>LPN 0030</t>
  </si>
  <si>
    <t>FENW31</t>
  </si>
  <si>
    <t>LPN 0031</t>
  </si>
  <si>
    <t>BTPS31</t>
  </si>
  <si>
    <t>LPN 0032</t>
  </si>
  <si>
    <t>BTPN31</t>
  </si>
  <si>
    <t>LPN 0033</t>
  </si>
  <si>
    <t>CORA11</t>
  </si>
  <si>
    <t>LPN 0034</t>
  </si>
  <si>
    <t>STEN81</t>
  </si>
  <si>
    <t>LPN 0035</t>
  </si>
  <si>
    <t>WHBR81</t>
  </si>
  <si>
    <t>LPN 0036</t>
  </si>
  <si>
    <t>WHBR82</t>
  </si>
  <si>
    <t>MAYR51</t>
  </si>
  <si>
    <t>LPN 0037</t>
  </si>
  <si>
    <t>WISB81</t>
  </si>
  <si>
    <t>LPN 0040</t>
  </si>
  <si>
    <t>WILB51</t>
  </si>
  <si>
    <t>LPN 0041</t>
  </si>
  <si>
    <t>LAND11</t>
  </si>
  <si>
    <t>LPN 0043</t>
  </si>
  <si>
    <t>LOTS81</t>
  </si>
  <si>
    <t>LPN 0044</t>
  </si>
  <si>
    <t>WIMD31</t>
  </si>
  <si>
    <t>LPN 0045</t>
  </si>
  <si>
    <t>CSBN31</t>
  </si>
  <si>
    <t>LPN 0046</t>
  </si>
  <si>
    <t>CSBS31</t>
  </si>
  <si>
    <t>LPN 0047</t>
  </si>
  <si>
    <t>QSBS31</t>
  </si>
  <si>
    <t>LPN 0049</t>
  </si>
  <si>
    <t>WORE31</t>
  </si>
  <si>
    <t>LPN 0050</t>
  </si>
  <si>
    <t>WORW31</t>
  </si>
  <si>
    <t>LPN 0051</t>
  </si>
  <si>
    <t>LWAN31</t>
  </si>
  <si>
    <t>LPN 0052</t>
  </si>
  <si>
    <t>LWAS31</t>
  </si>
  <si>
    <t>LPN 0053</t>
  </si>
  <si>
    <t>LWBN31</t>
  </si>
  <si>
    <t>LPN 0054</t>
  </si>
  <si>
    <t>LWBS31</t>
  </si>
  <si>
    <t>LPN 0055</t>
  </si>
  <si>
    <t>CHAM51</t>
  </si>
  <si>
    <t>LPN 0056</t>
  </si>
  <si>
    <t>LMSE31</t>
  </si>
  <si>
    <t>LPN 0057</t>
  </si>
  <si>
    <t>KIDV51</t>
  </si>
  <si>
    <t>LPN 0058</t>
  </si>
  <si>
    <t>FENS31</t>
  </si>
  <si>
    <t>LPN 0059</t>
  </si>
  <si>
    <t>LMSN31</t>
  </si>
  <si>
    <t>LPN 0060</t>
  </si>
  <si>
    <t>PYPT31</t>
  </si>
  <si>
    <t>LPN 0061</t>
  </si>
  <si>
    <t>FENN31</t>
  </si>
  <si>
    <t>LPN 0064</t>
  </si>
  <si>
    <t>BISW31</t>
  </si>
  <si>
    <t>LPN 0065</t>
  </si>
  <si>
    <t>BISE31</t>
  </si>
  <si>
    <t>LPN 0066</t>
  </si>
  <si>
    <t>LLCR81</t>
  </si>
  <si>
    <t>LPN 0067</t>
  </si>
  <si>
    <t>MERT51</t>
  </si>
  <si>
    <t>Merton</t>
  </si>
  <si>
    <t>MERT52</t>
  </si>
  <si>
    <t>MONB51</t>
  </si>
  <si>
    <t>Montford Place</t>
  </si>
  <si>
    <t>MONB52</t>
  </si>
  <si>
    <t>MONB54</t>
  </si>
  <si>
    <t>MORT52</t>
  </si>
  <si>
    <t>Moreton Street</t>
  </si>
  <si>
    <t>MORT53</t>
  </si>
  <si>
    <t>NECK51</t>
  </si>
  <si>
    <t>Neckinger</t>
  </si>
  <si>
    <t>NECK52</t>
  </si>
  <si>
    <t>NEWB51</t>
  </si>
  <si>
    <t>Newington House</t>
  </si>
  <si>
    <t>NORG51</t>
  </si>
  <si>
    <t>Norman Rd Greenwich</t>
  </si>
  <si>
    <t>NORX51</t>
  </si>
  <si>
    <t>North Cross Rd</t>
  </si>
  <si>
    <t>North Pole Br</t>
  </si>
  <si>
    <t>OBRB51</t>
  </si>
  <si>
    <t>Old Brompton Rd</t>
  </si>
  <si>
    <t>OBRB52</t>
  </si>
  <si>
    <t>OBRB53</t>
  </si>
  <si>
    <t>OSCL51</t>
  </si>
  <si>
    <t>Old School Close</t>
  </si>
  <si>
    <t>ORPI51</t>
  </si>
  <si>
    <t>Orpington</t>
  </si>
  <si>
    <t>0SBB51</t>
  </si>
  <si>
    <t>Osborn St</t>
  </si>
  <si>
    <t>PATE51</t>
  </si>
  <si>
    <t>Paternoster</t>
  </si>
  <si>
    <t>PATE52</t>
  </si>
  <si>
    <t>PETW51</t>
  </si>
  <si>
    <t>Petts Wood</t>
  </si>
  <si>
    <t>PLCT51</t>
  </si>
  <si>
    <t>Plumtree Court</t>
  </si>
  <si>
    <t>QVSN31</t>
  </si>
  <si>
    <t>Queen Victoria Street</t>
  </si>
  <si>
    <t>RUXL51</t>
  </si>
  <si>
    <t>Ruxley</t>
  </si>
  <si>
    <t>BERM31</t>
  </si>
  <si>
    <t>S.Bermondsey Br</t>
  </si>
  <si>
    <t>SEAL51</t>
  </si>
  <si>
    <t>Seacoal Lane</t>
  </si>
  <si>
    <t>SEWL51</t>
  </si>
  <si>
    <t>Sewell Rd</t>
  </si>
  <si>
    <t>SEWL52</t>
  </si>
  <si>
    <t>SILB51</t>
  </si>
  <si>
    <t>Silvertown</t>
  </si>
  <si>
    <t>SILB52</t>
  </si>
  <si>
    <t>SIMP51</t>
  </si>
  <si>
    <t>Simpsons Road</t>
  </si>
  <si>
    <t>SBAN51</t>
  </si>
  <si>
    <t>South Bank</t>
  </si>
  <si>
    <t>SBAN52</t>
  </si>
  <si>
    <t>SPAA51</t>
  </si>
  <si>
    <t>St. Pancras</t>
  </si>
  <si>
    <t>SPAA52</t>
  </si>
  <si>
    <t>SWAN51</t>
  </si>
  <si>
    <t>Swanscombe</t>
  </si>
  <si>
    <t>SYDK51</t>
  </si>
  <si>
    <t>Sydenham Park</t>
  </si>
  <si>
    <t>SYDK52</t>
  </si>
  <si>
    <t>TAY5G1</t>
  </si>
  <si>
    <t>Taylors Ln (PS) Tee</t>
  </si>
  <si>
    <t>TOOS51</t>
  </si>
  <si>
    <t>Tooley St</t>
  </si>
  <si>
    <t>TOWB51</t>
  </si>
  <si>
    <t>Townmead</t>
  </si>
  <si>
    <t>TOWB52</t>
  </si>
  <si>
    <t>Trinity Crescent</t>
  </si>
  <si>
    <t>TRIN52</t>
  </si>
  <si>
    <t>VERR51</t>
  </si>
  <si>
    <t>Verney Rd</t>
  </si>
  <si>
    <t>VERR52</t>
  </si>
  <si>
    <t>VICT71</t>
  </si>
  <si>
    <t>Victoria Gdns</t>
  </si>
  <si>
    <t>VICT72</t>
  </si>
  <si>
    <t>VISC51</t>
  </si>
  <si>
    <t>Victoria St</t>
  </si>
  <si>
    <t>WANC51</t>
  </si>
  <si>
    <t>Wandsworth Central A</t>
  </si>
  <si>
    <t>WANC52</t>
  </si>
  <si>
    <t>WFCS51</t>
  </si>
  <si>
    <t>West Ferry Circus</t>
  </si>
  <si>
    <t>WFCS52</t>
  </si>
  <si>
    <t>WFCS53</t>
  </si>
  <si>
    <t>WHAG53</t>
  </si>
  <si>
    <t>West Ham</t>
  </si>
  <si>
    <t>WHAG54</t>
  </si>
  <si>
    <t>WHAG51</t>
  </si>
  <si>
    <t>West Ham Grid 11kV</t>
  </si>
  <si>
    <t>WNOR51</t>
  </si>
  <si>
    <t>West Norwood</t>
  </si>
  <si>
    <t>WNOR52</t>
  </si>
  <si>
    <t>WHSR51</t>
  </si>
  <si>
    <t>Whiston Rd</t>
  </si>
  <si>
    <t>WHSR52</t>
  </si>
  <si>
    <t>WINL51</t>
  </si>
  <si>
    <t>Winlaton Rd</t>
  </si>
  <si>
    <t>WINL52</t>
  </si>
  <si>
    <t>WDGR51</t>
  </si>
  <si>
    <t>Woodgrange Park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</si>
  <si>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</si>
  <si>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</si>
  <si>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</si>
  <si>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</si>
  <si>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</si>
  <si>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</si>
  <si>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</si>
  <si>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</si>
  <si>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</si>
  <si>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</si>
  <si>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</si>
  <si>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</si>
  <si>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</si>
  <si>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</si>
  <si>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</si>
  <si>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</si>
  <si>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</si>
  <si>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</si>
  <si>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</si>
  <si>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</si>
  <si>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</si>
  <si>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Hartford - Knutsford - Lostock - Winsford</t>
  </si>
  <si>
    <t>Ineos Chlor Ltd (Lostock)</t>
  </si>
  <si>
    <t>Sankey Bridges - Warrington</t>
  </si>
  <si>
    <t>Deeside Park - Sixth Avenue</t>
  </si>
  <si>
    <t>Flint</t>
  </si>
  <si>
    <t>Holywell  - Rhyl - St Asaph</t>
  </si>
  <si>
    <t>N WALES 2</t>
  </si>
  <si>
    <t>Coppenhall - Crewe</t>
  </si>
  <si>
    <t>Crewe - Radway Green - Whitchurch</t>
  </si>
  <si>
    <t>Dutton - Moore - Percival Lane</t>
  </si>
  <si>
    <t>Aintree  - Formby - Litherland - Southport</t>
  </si>
  <si>
    <t>Aintree  - Gillmoss</t>
  </si>
  <si>
    <t>Bootle  - Litherland</t>
  </si>
  <si>
    <t>Gillmoss  - Kirkby  - Simonswood</t>
  </si>
  <si>
    <t>Brymbo T1C - Marchwiel - Wrexham</t>
  </si>
  <si>
    <t>Legacy - Newtown - Oswestry - Welshpool - Whitchurch</t>
  </si>
  <si>
    <t>Bootle  - Lister Dv  - Burlington St</t>
  </si>
  <si>
    <t>Burlington St  - Lister Dv  - Paradise St</t>
  </si>
  <si>
    <t>Garston - Speke</t>
  </si>
  <si>
    <t>Sparling St  - Lister Dv  - Wavertree</t>
  </si>
  <si>
    <t>Bold Grid 2A - Prescot  - Widnes</t>
  </si>
  <si>
    <t>Gateacre - Huyton - Kirkby  - Prescot</t>
  </si>
  <si>
    <t>Halewood Grid1B Grid2B GT3 - Speke</t>
  </si>
  <si>
    <t>Halewood Jaguar Landrover</t>
  </si>
  <si>
    <t>Ravenhead - St Helens</t>
  </si>
  <si>
    <t>St Helens - Windle</t>
  </si>
  <si>
    <t>Amlwch-Caergeiliog</t>
  </si>
  <si>
    <t>Bromborough  - Hooton Park</t>
  </si>
  <si>
    <t>Chester - Crane Bank - Guilden Sutton</t>
  </si>
  <si>
    <t>Ellesmere Port - Ince</t>
  </si>
  <si>
    <t>Hooton Park (Vauxhall)</t>
  </si>
  <si>
    <t>Ince</t>
  </si>
  <si>
    <t>ARROWE PK HOSP T1 / CHAMPION PLUGS T1 / CHAMPION PLUGS T2 / WOODCHURCH T1</t>
  </si>
  <si>
    <t>BXL BROMBOROUGH T1 / TULIP T1</t>
  </si>
  <si>
    <t>BARNSTON T1 / GAYTON T1 / IRBY T1 / THINGWALL T1</t>
  </si>
  <si>
    <t>BENTINCK ST T1 / BENTINCK ST T2 / CHESTER ST T1</t>
  </si>
  <si>
    <t>BIRKENHEAD CENTRAL T1 / SINGLETON AVE T1 / TRANMERE T1</t>
  </si>
  <si>
    <t>BUILDWAS RD T1 / GEC MARCONI T1 / MORGAN REFRACTORIES T1 / NESTON MAIN T1</t>
  </si>
  <si>
    <t>CADBURYS T1 / CADBURYS T2 / HOPFIELD RD T1</t>
  </si>
  <si>
    <t>CALDY T1 / HOYLAKE T1 / MEOLS T1 / WEST KIRBY SOUTH T1</t>
  </si>
  <si>
    <t>CAMMELL LAIRD NORTH T1 / CAMMELL LAIRD SOUTH T1 / CAMMELL LAIRD SOUTH T2</t>
  </si>
  <si>
    <t>CEREAL PARTNERS T1 / LEVER GEORGIA AVE T1 / POOL LA T1 / UML LEVER BROMBOROUGH T2</t>
  </si>
  <si>
    <t>DIBBINSDALE T1 / PLYMYARD T1 / WIBP HARDKNOTT RD T1</t>
  </si>
  <si>
    <t>MDHB EGERTON DOCK T1 / MDHB EGERTON DOCK T2</t>
  </si>
  <si>
    <t>EGERTON T1 / ROCK FERRY T1 / SHELL TRANMERE T1</t>
  </si>
  <si>
    <t>EGREMONT T1 / LISCARD T1 / POULTON T1 / STONE MANGANESE T1</t>
  </si>
  <si>
    <t>FORD T1 / OXTON T1 / PRENTON LOCAL T1 / SINGLETON AVE T2</t>
  </si>
  <si>
    <t>GILBROOK DOCK T1 / HILL RD T1 / MOBIL OIL (WALLASEY) T1</t>
  </si>
  <si>
    <t>GREASBY T1 / SAUGHALL MASSIE T1 / UPTON T1</t>
  </si>
  <si>
    <t>LEVER SUNLIGHT T1 / LEVER SUNLIGHT T2</t>
  </si>
  <si>
    <t>LOWER BEBINGTON T1 / NEW FERRY T1 / SPITAL T1 / UNILEVER RESEARCH T1</t>
  </si>
  <si>
    <t>NEW BRIGHTON T1 / SEAVIEW RD T2 / WALLASEY T1 / WALLASEY VILLAGE T1</t>
  </si>
  <si>
    <t>ASSOCIATED LEAD T1 / GREAT BOUGHTON T1 / PIPERS ASH T1</t>
  </si>
  <si>
    <t>BLACON T1 / COCOA BARRY T1 / CRANE BANK T1 / KNUTSFORD WAY T1 / TOWER WHARF T1</t>
  </si>
  <si>
    <t>BODFARI PRODUCERS T1</t>
  </si>
  <si>
    <t>BOWATER CONTAINERS T1 / ELLESMERE PORT LOCAL T1 / HH ROBERTSONS T1 / MOBIL OIL (E PORT) T1 / WHITBY T1</t>
  </si>
  <si>
    <t>BROOK LA T1 / MANNINGS LA T1 / NEWTOWN CHESTER T1 / UPTON HEATH T1</t>
  </si>
  <si>
    <t>CHESTER GATES T1 / UNILEVER DUNKIRK T1</t>
  </si>
  <si>
    <t>DUDDON T1</t>
  </si>
  <si>
    <t>GROSVENOR ST T1 / LINENHALL ST T1 / NORTHGATE TERRACE T1 / STATION VIEW T1 / TOMULAR PLACE T1</t>
  </si>
  <si>
    <t>GREAT SUTTON T1 / LITTLE SUTTON T1 / STRAWBERRY ROUNDABOUT T1 / SUTTON HALL WWB T1 / WHITBY T2</t>
  </si>
  <si>
    <t>HERONS WAY T1 / LACHE T1 / MBNA T1 / SALTNEY T1 / SMFS KINGSMEADOW T1</t>
  </si>
  <si>
    <t>HOOTON MAIN T1</t>
  </si>
  <si>
    <t>LCWW HUNTINGTON T1 / LCWW HUNTINGTON T2</t>
  </si>
  <si>
    <t>MORGANITE CERAMICS T1 / PLYMYARD T2</t>
  </si>
  <si>
    <t>VAUXHALL NORTH RD T1</t>
  </si>
  <si>
    <t>TARVIN T1</t>
  </si>
  <si>
    <t>WERVIN T1</t>
  </si>
  <si>
    <t>ANDERTON T1</t>
  </si>
  <si>
    <t>BRITISH ALUMINIUM LATCHFORD T1 / GREENHALL WHITLEY T1 / LATCHFORD T1 / LATCHFORD T2 / THAMES BOARD MILL T1</t>
  </si>
  <si>
    <t>BARBAULD ST T1 / HORROCKS LA T1 / WARRINGTON CENTRAL T1</t>
  </si>
  <si>
    <t>BATTERSBY LA T1 / RYLANDS ELDON ST T2</t>
  </si>
  <si>
    <t>BEWSEY T1 / OWEN ST T1 / RODNEY ST T1 / RYLANDS ELDON ST T1</t>
  </si>
  <si>
    <t>BOULEVARD T1 / CHAPELFORD T1 / HAWLEYS LA T1 / WESTBROOK T1 / WINWICK QUAY T1</t>
  </si>
  <si>
    <t>CASTLE BEESTON ST T1 / HARTFORD T2 / LEICESTER ST T1 / NORTHWICH TOWN T1 / WINNINGTON T1</t>
  </si>
  <si>
    <t>CHURCH ST WINSFORD T1 / OVER T1 / WHARTON PK T1 / WOODFORD PK T1</t>
  </si>
  <si>
    <t>CLEDFORD T1</t>
  </si>
  <si>
    <t>CROSSFIELDS T1 / CROSSFIELDS T2 / LEVERS CROSSFIELDS T3 / GATEWARTH SEWAGE T1</t>
  </si>
  <si>
    <t>EDEN VALE T1</t>
  </si>
  <si>
    <t>FISONS T1</t>
  </si>
  <si>
    <t>GADBROOK T1</t>
  </si>
  <si>
    <t>GIGG LA THELWALL T1 / HILLCLIFFE T1 / STOCKTON HEATH T1 / STRETTON IND EST T1</t>
  </si>
  <si>
    <t>GRAVEL T1 / WCB PLASTICS T1 / WHARTON T1</t>
  </si>
  <si>
    <t>GREAT SANKEY T1 / PENKETH T1 / WIDNES RD T1</t>
  </si>
  <si>
    <t>HARTFORD T1</t>
  </si>
  <si>
    <t>HOLMES CHAPEL T1</t>
  </si>
  <si>
    <t>ILFORDS T1 / KNUTSFORD T1 / MOBBERLEY T1 / RADBROKE HALL T1</t>
  </si>
  <si>
    <t>KINGSLAND 33 T1 / SAFEWAY T1 / WOOLSTON T1 / WOOLSTON T2</t>
  </si>
  <si>
    <t>KNUTSFORD T2</t>
  </si>
  <si>
    <t>LOSTOCK T1</t>
  </si>
  <si>
    <t>LOSTOCK TRIANGLE T1</t>
  </si>
  <si>
    <t>LYMM T1 / WHITELEGGS LA T1</t>
  </si>
  <si>
    <t>MERE T1</t>
  </si>
  <si>
    <t>MIDDLEWICH T1</t>
  </si>
  <si>
    <t>MORRISONS T1</t>
  </si>
  <si>
    <t>MIDPOINT POCHIN WAY T1</t>
  </si>
  <si>
    <t>OMEGA T1 / OMEGA T2 / ORION BOULEVARD T1 / NORTH WEST WATER CAMPUS T1 / NORTH WEST WATER CAMPUS T2</t>
  </si>
  <si>
    <t>ORFORD T1 / PADGATE T1</t>
  </si>
  <si>
    <t>PRIMROSE HALL T1</t>
  </si>
  <si>
    <t>RHM FOODS LTD T1</t>
  </si>
  <si>
    <t>RINGWAY T1</t>
  </si>
  <si>
    <t>TACO PLASTICS T1 / TACO PLASTICS T2 / UNITED PERIPHERALS T1</t>
  </si>
  <si>
    <t>WINCHAM T1</t>
  </si>
  <si>
    <t>ACER AVE T1</t>
  </si>
  <si>
    <t>ACTON T1</t>
  </si>
  <si>
    <t>AUDLEM T1</t>
  </si>
  <si>
    <t>CHURCH LAWTON T1</t>
  </si>
  <si>
    <t>CIVIC CENTRE T1 / CLAUGHTON AVE T1 / ELECTRICITY ST T1</t>
  </si>
  <si>
    <t>CREWE T1</t>
  </si>
  <si>
    <t>BR STATION T1 / DUCHY RD T1 / ELECTRA WAY T1 / MIDLAND ROLLMAKERS T1A / NORTH WESTERN MILLS T1</t>
  </si>
  <si>
    <t>DUCKINGTON T1 / DUCKINGTON T2</t>
  </si>
  <si>
    <t>FODENS T1</t>
  </si>
  <si>
    <t>HATHERTON T1</t>
  </si>
  <si>
    <t>LEIGHTON HOSP T1</t>
  </si>
  <si>
    <t>NANTWICH T1</t>
  </si>
  <si>
    <t>NEWHALL T1 / NEWHALL T2</t>
  </si>
  <si>
    <t>NWF T1</t>
  </si>
  <si>
    <t>RADWAY GREEN T1</t>
  </si>
  <si>
    <t>ROLLS ROYCE T1 / ROLLS ROYCE T2 / ROLLS ROYCE T3</t>
  </si>
  <si>
    <t>SANDBACH T1</t>
  </si>
  <si>
    <t>SMALLWOOD T1</t>
  </si>
  <si>
    <t>SNOWHILL T1</t>
  </si>
  <si>
    <t>STAPELEY T1</t>
  </si>
  <si>
    <t>TWYFORDS T1</t>
  </si>
  <si>
    <t>WESTON T1</t>
  </si>
  <si>
    <t>WHEELOCK T1</t>
  </si>
  <si>
    <t>WISTASTON HALL T1</t>
  </si>
  <si>
    <t>WRENBURY FRITH T1</t>
  </si>
  <si>
    <t>DEESIDE IND PK T1 / DEESIDE IND PK 6TH AVE T1 / RAF SEALAND T1</t>
  </si>
  <si>
    <t>ABERGELE T1 / PENSARN T1</t>
  </si>
  <si>
    <t>AIRBUS T1 / BROUGHTON RETAIL PARK T1 / MIXALLOY T1</t>
  </si>
  <si>
    <t>BROMFIELD T1 / BROMFIELD T2 / PONTERWYL T1 / RHYD-Y-GOLEU T1 / SYNTHITE T1</t>
  </si>
  <si>
    <t>BRYN STANLEY T1</t>
  </si>
  <si>
    <t>BUCKLEY T1 / BUCKLEY T2 / BUCKLEY CROSS T1</t>
  </si>
  <si>
    <t>CAERGWRLE T1</t>
  </si>
  <si>
    <t>CEFN MAWR T1</t>
  </si>
  <si>
    <t>CHURCH LA T1 / NANT HALL T1 / PRESTATYN T1</t>
  </si>
  <si>
    <t>CONNAHS QUAY LOCAL T1 / CONNAHS QUAY LOCAL T2 / HAWARDEN T1 / KING GEORGE ST T1</t>
  </si>
  <si>
    <t>DENBIGH T1</t>
  </si>
  <si>
    <t>DYSERTH RD T1 / FFORDD LAS T1 / FFORDD LAS T2 / WESTBOURNE AVE T1</t>
  </si>
  <si>
    <t>EGA ELECTRIC T1</t>
  </si>
  <si>
    <t>ENGINEER PK T1 / PILKINGTONS QUEENSFERRY T1 / QUEENSFERRY T1</t>
  </si>
  <si>
    <t>FLINT T1 / FLINT T2</t>
  </si>
  <si>
    <t>YSBYTY GLAN CLWYD T1</t>
  </si>
  <si>
    <t>GRAIG FAWR T1</t>
  </si>
  <si>
    <t>GREENFIELD T1 / GREENFIELD T2</t>
  </si>
  <si>
    <t>HOLWAY RD T1</t>
  </si>
  <si>
    <t>HOLYWELL T1</t>
  </si>
  <si>
    <t>KINNERTON T1</t>
  </si>
  <si>
    <t>LLANARMON T1</t>
  </si>
  <si>
    <t>LLANDYRNOG T1</t>
  </si>
  <si>
    <t>LLANFWROG T1 / RUTHIN T1</t>
  </si>
  <si>
    <t>LLANSANNAN T1</t>
  </si>
  <si>
    <t>NORTH WALES PAPER T1 / NORTH WALES PAPER T2 / WOODFIELD AVE T1</t>
  </si>
  <si>
    <t>OPTICAL FIBRES T1 / SHOTWICK T1 / WALBRO T1</t>
  </si>
  <si>
    <t>PILKINGTONS T1 / PILKINGTONS T2</t>
  </si>
  <si>
    <t>POINT OF AYR COLLIERY T1</t>
  </si>
  <si>
    <t>RHUDDLAN T1</t>
  </si>
  <si>
    <t>ST ASAPH BUSINESS PK T1</t>
  </si>
  <si>
    <t>WIMPEYS PANT QUARRY T1 / WIMPEYS PANT QUARRY T2</t>
  </si>
  <si>
    <t>ASTMOOR IND EST T1 / MACKAMAX T1 / MERSEY RD T1 / PICOW FARM RD T1</t>
  </si>
  <si>
    <t>BASS CHARRINGTON T1 / BASS CHARRINGTON T2 / CLIFTON T1 / YKK T1</t>
  </si>
  <si>
    <t>DARESBURY NPL T1 / DARESBURY PK T1</t>
  </si>
  <si>
    <t>HALTON RD T1 / MURDISHAW T1 / PERCIVAL LA T4 / RUNCORN CENTRAL T1</t>
  </si>
  <si>
    <t>MANOR PK T1 / NORTON CHAINS T1</t>
  </si>
  <si>
    <t>BRITISH PIPE ASSOCIATION T1</t>
  </si>
  <si>
    <t>BICC HELSBY T1 / BICC HELSBY T2 / EVC T1 / MERES EDGE T1</t>
  </si>
  <si>
    <t>BURMAH OIL T1 / CABOT CARBON T1 / VAN LEER NO 1 T1</t>
  </si>
  <si>
    <t>CROWTON T1</t>
  </si>
  <si>
    <t>ELTON T1</t>
  </si>
  <si>
    <t>FRODSHAM LOCAL T1</t>
  </si>
  <si>
    <t>ACORNFIELD RD T1 / DICKINSONS T1 / HAMMOND RD T1 / KODAK T1</t>
  </si>
  <si>
    <t>AINSDALE T1 / PINFOLD LA T1</t>
  </si>
  <si>
    <t>AINTREE LOCAL T1 / OLD ROAN T1 / WANGO LA T1</t>
  </si>
  <si>
    <t>ALMONDS TURN T1 / ATLANTIC COMPLEX T1 / GIRO T1 / MIDLAND BANK T1 / NETHERTON T1</t>
  </si>
  <si>
    <t>BANASTRE RD T1 / DOVER RD T1 / GRANTHAM CL T1</t>
  </si>
  <si>
    <t>BEMROSE T1 / CARR LA EAST T1 / LUCAS (FAZAKERLEY) T1 / NORRIS GREEN T1 / WEST DERBY T1</t>
  </si>
  <si>
    <t>BLUNDELLSANDS (NORTH) T1 / BLUNDELLSANDS (SOUTH) T1 / CROSBY T1 / KERSHAW AVE T1 / WATERLOO T2</t>
  </si>
  <si>
    <t>BOOTLE GRID T1 / KELLOGGS T1 / PACIFIC RD T1 / WASHINGTON ST T1 / WATERLOO T1</t>
  </si>
  <si>
    <t>BOOTLE GRID T2 / ORRELL MOUNT T1 / SCARISBRICK AVE T1 / TATTON RD T1</t>
  </si>
  <si>
    <t>BURLINGTON AVE T1 / FRESHFIELD T1 / MARSH BROWS T1 / SOUTHPORT RD T1</t>
  </si>
  <si>
    <t>DODDS LA T1 / HOLBORN HILL T1 / MAGHULL T1 / MAGHULL T2 / ROBBINS BRIDGE T1</t>
  </si>
  <si>
    <t>FAZAKERLEY HOSPITAL T1 / JACOBS T1 / JACOBS T2 / SEEDS LA T1</t>
  </si>
  <si>
    <t>HASKAYNE T1</t>
  </si>
  <si>
    <t>IVY ST (SOUTHPORT) T1 / KENSINGTON RD T1 / MARKET ST T1 / SOUTHPORT T1</t>
  </si>
  <si>
    <t>KELCO T1 / NEWS INTERNATIONAL T1 / NEWS INTERNATIONAL T2 / PALCO T1 / SOUTHDENE T1</t>
  </si>
  <si>
    <t>KIRKBY CENTRAL T1 / NORTHWOOD T1 / TOWER HILL (BANK LA) T1 / WESTVALE T1</t>
  </si>
  <si>
    <t>LORD ST T1 / MARSHSIDE T1 / MULLARDS BALMORAL DV T1 / SOUTHPORT T2</t>
  </si>
  <si>
    <t>NEVILL ST T1 / OCEAN PLAZA T1 / YORK RD T1</t>
  </si>
  <si>
    <t>ORB CL T1 / STONEBRIDGE LA T1 / STONEBRIDGE LA T2</t>
  </si>
  <si>
    <t>OTIS ELEVATOR T1 / ST IVEL FOODS T1</t>
  </si>
  <si>
    <t>ASH RD T1 / KELLOGGS (WREXHAM) T1 / KELLOGGS (WREXHAM) T2</t>
  </si>
  <si>
    <t>BRD T1</t>
  </si>
  <si>
    <t>BASCHURCH T1</t>
  </si>
  <si>
    <t>BERSHAM COLLIERY T1</t>
  </si>
  <si>
    <t>BERSHAM RD T1 / IND COOPE T1 / RHYD BROUGHTON LA T1 / TUTTLE ST T1</t>
  </si>
  <si>
    <t>BICC WREXHAM T1 / MARCHWIEL T1 / WIE CENTRAL T1</t>
  </si>
  <si>
    <t>BUTTINGTON CROSS T1</t>
  </si>
  <si>
    <t>CADBURYS / KRONOSPAN T1 / CADBURYS / KRONOSPAN T2</t>
  </si>
  <si>
    <t>CAERSWS T1</t>
  </si>
  <si>
    <t>CHOWLEY T1</t>
  </si>
  <si>
    <t>CHESTER ST (WREXHAM) T1 / EAGLES MEADOW T1 / RHOSNESNI T1 / WHITEGATE T1</t>
  </si>
  <si>
    <t>COEDPOETH T1 / COEDPOETH T2</t>
  </si>
  <si>
    <t>CONEY GREEN T1 / OSWESTRY T2 / OSWESTRY T1</t>
  </si>
  <si>
    <t>CRIGGION RADIO STATION T1</t>
  </si>
  <si>
    <t>DAVY WAY T1 / LLAY T1</t>
  </si>
  <si>
    <t>DEESIDE ALUMINIUM T1 / DUNLOP PLASTICS T1 / FIRESTONE T1 / TETRAPAK T1</t>
  </si>
  <si>
    <t>ELLESMERE T1 / MMB ELLESMERE T1</t>
  </si>
  <si>
    <t>EXPRESS FOODS T1</t>
  </si>
  <si>
    <t>FORDEN T1</t>
  </si>
  <si>
    <t>GWERSYLLT T1</t>
  </si>
  <si>
    <t>IFTON T1 / IFTON T2</t>
  </si>
  <si>
    <t>JOHNSTOWN T1</t>
  </si>
  <si>
    <t>LEGACY LOCAL T1</t>
  </si>
  <si>
    <t>LLANFAIR CAEREINION T1</t>
  </si>
  <si>
    <t>LLYNCLYS T1</t>
  </si>
  <si>
    <t>LLANDDU QUARRY T1</t>
  </si>
  <si>
    <t>LLANDRINIO T1</t>
  </si>
  <si>
    <t>LLANFYLLIN T1 / LLANFYLLIN T2</t>
  </si>
  <si>
    <t>LLANGOLLEN T1 / LLANGOLLEN T2</t>
  </si>
  <si>
    <t>LLANIDLOES T1 / LLANIDLOES T2</t>
  </si>
  <si>
    <t>LLANSILIN T1</t>
  </si>
  <si>
    <t>LIVERPOOL RD 33 T1</t>
  </si>
  <si>
    <t>MAELOR CREAMERY T1</t>
  </si>
  <si>
    <t>MAES-Y-CLAWDD T1</t>
  </si>
  <si>
    <t>MILFORD T1</t>
  </si>
  <si>
    <t>MOCHDRE T1</t>
  </si>
  <si>
    <t>MONSANTO T1</t>
  </si>
  <si>
    <t>MORDA T1</t>
  </si>
  <si>
    <t>OVERTON T1</t>
  </si>
  <si>
    <t>PANDY T1 / PANDY T2</t>
  </si>
  <si>
    <t>PREES T1</t>
  </si>
  <si>
    <t>RAVEN SQUARE T1</t>
  </si>
  <si>
    <t>ROSSETT T1</t>
  </si>
  <si>
    <t>RUABON T1</t>
  </si>
  <si>
    <t>SHAWBURY T1</t>
  </si>
  <si>
    <t>TARPORLEY T1</t>
  </si>
  <si>
    <t>WEM T1</t>
  </si>
  <si>
    <t>WEM EAST T1</t>
  </si>
  <si>
    <t>WELSHPOOL T1</t>
  </si>
  <si>
    <t>WEST FELTON T1</t>
  </si>
  <si>
    <t>WHITCHURCH T1</t>
  </si>
  <si>
    <t>YOCKINGS GATE T1</t>
  </si>
  <si>
    <t>AIGBURTH VALE T1 / IVY AVE T1 / MATHER AVE T1 / MOSSLEY HILL T1 / WAVERTREE T1</t>
  </si>
  <si>
    <t>AIRPORT T1 / ALDERWOOD AVE (CROYDE RD) T1 / HAREFIELD RD T1 / METAL BOX (SPEKE) T1</t>
  </si>
  <si>
    <t>ALBERT DOCK T1 / KINGS DOCK T1 / KINGS DOCK T2 / WAPPING T1</t>
  </si>
  <si>
    <t>ALLERTON T1 / ECP WEST-BANKS RD T1 / GARSTON T1 / WEAVER IND EST T1 / YEW TREE RD T1</t>
  </si>
  <si>
    <t>ARUNDEL T1 / GROVE PK T1 / WAVERTREE VALE T1</t>
  </si>
  <si>
    <t>ATHOL ST T1 / CHISENHALE ST T1 / SANDHILLS LA T1</t>
  </si>
  <si>
    <t>BEAUMONT ST T1 / DINGLE VALE T1 / LARK LA T1 / MDHB BRUNSWICK DOCK T1</t>
  </si>
  <si>
    <t>BEECH ST T1 / LISTER DV B T2</t>
  </si>
  <si>
    <t>BIBBYS T1 / INLAND REVENUE OFFICES T1 / REGENT RD T1</t>
  </si>
  <si>
    <t>BIXTETH ST T1 / LITTLEWOODS T1</t>
  </si>
  <si>
    <t>BLUNDELL ST T1 / ROPEWALKS T1 / ST JAMES T1</t>
  </si>
  <si>
    <t>BOLTON ST T1 / GREEK ST T1 / HPO COPPERAS HILL T1 / OLDHAM PLACE T1</t>
  </si>
  <si>
    <t>BROOK ST T1 / KINGSWAY TUNNEL T1 / NWWA SANDON DOCK T1 / NWWA SANDON DOCK T2</t>
  </si>
  <si>
    <t>BUCKINGHAM ST T1 / EVERTON RD T1 / SUBURBAN RD T1</t>
  </si>
  <si>
    <t>CABLE ST T1 / GRADWELL ST T2 / OLDHAM PLACE T2</t>
  </si>
  <si>
    <t>CABLE ST T2 / CROWN COURTS T1 / GRADWELL ST T1</t>
  </si>
  <si>
    <t>CLUBMOOR T1 / DUNLOPS WALTON T1 / WALTON T2</t>
  </si>
  <si>
    <t>CLUBMOOR T2 / LISTER DV A T1 / SUBURBAN RD T2</t>
  </si>
  <si>
    <t>DAILY POST &amp; ECHO T1 / DAILY POST &amp; ECHO T2</t>
  </si>
  <si>
    <t>DELAMORE ST T1 / KIRKDALE T1 / WALTON T1</t>
  </si>
  <si>
    <t>DINGLE T1 / GRANBY T1 / ST JAMES T2</t>
  </si>
  <si>
    <t>EDGE HILL T1 / LIVERPOOL UNIVERSITY T1 / LIVERPOOL UNIVERSITY T2 / LIVERPOOL UNIVERSITY T3</t>
  </si>
  <si>
    <t>EDGE LA (TAPLEY PLACE) T1 / LISTER DV B T3 / MILL LA (WAVERTREE) T1 / PLESSEY (EDGE LA) T1 / STONEYCROFT T1</t>
  </si>
  <si>
    <t>ESTUARY COMMERCE PK T1 / LEEWARD DR T1 / LEEWARD DR T2 / SPEKE HALL RD T1 / SPEKE SKY PK T1</t>
  </si>
  <si>
    <t>EVERTON BROW T1 / GARDNERS ROW T1 / SHEIL PK T1</t>
  </si>
  <si>
    <t>HARRINGTON ST T1 / PARADISE ST T1</t>
  </si>
  <si>
    <t>HARRINGTON ST T2 / HIGHFIELD ST T1</t>
  </si>
  <si>
    <t>HARRINGTON ST T3 / LIME ST T1</t>
  </si>
  <si>
    <t>HIGHFIELD ST T2 / LIME ST T2 / OLD HAYMARKET T1</t>
  </si>
  <si>
    <t>ROYAL INSURANCE (NEW QUAY) T1 / ROYAL INSURANCE (NEW QUAY) T2</t>
  </si>
  <si>
    <t>BANGOR HOSP T1 / BANGOR UNIVERSITY T1 / EITHINOG T1 / HIRAEL T1</t>
  </si>
  <si>
    <t>BETHESDA T1</t>
  </si>
  <si>
    <t>BETWS-Y-COED T1</t>
  </si>
  <si>
    <t>CAERNARFON T1</t>
  </si>
  <si>
    <t>COLWYN BAY T1 / COLWYN BAY T2 / RHOS-ON-SEA T1</t>
  </si>
  <si>
    <t>CONWY T1 / DEGANWY T1 / LLANDUDNO JUNCTION T1</t>
  </si>
  <si>
    <t>DOLGARROG T1 / DOLGARROG T2</t>
  </si>
  <si>
    <t>FERODO T1</t>
  </si>
  <si>
    <t>IVY ST T1 / LLYSFAEN RD T1 / OLD MILL T1</t>
  </si>
  <si>
    <t>LLANBERIS T1</t>
  </si>
  <si>
    <t>LLANDUDNO T1 / LLANDUDNO T2</t>
  </si>
  <si>
    <t>LLANFAIRFECHAN T1</t>
  </si>
  <si>
    <t>LLANRWST T1</t>
  </si>
  <si>
    <t>MINFFORDD T1 / PARC BRYN CEGIN T1 / PARC BRYN CEGIN T2</t>
  </si>
  <si>
    <t>NANT-Y-GAMAR T1</t>
  </si>
  <si>
    <t>PARC MENAI T1</t>
  </si>
  <si>
    <t>PEBLIC MILLS T1</t>
  </si>
  <si>
    <t>PENMAENMAWR T1</t>
  </si>
  <si>
    <t>PEN-Y-GROES T1</t>
  </si>
  <si>
    <t>REFORM ST T1</t>
  </si>
  <si>
    <t>RHYD-Y-FOEL T1</t>
  </si>
  <si>
    <t>ST HELENS RD T1</t>
  </si>
  <si>
    <t>WAENFAWR T1</t>
  </si>
  <si>
    <t>ALMATEX T1 / ST HELENS WWTW T1 / WATERY LA T2 / ex DELTA METALS T1</t>
  </si>
  <si>
    <t>APPLETON T1 / HORNSBRIDGE T1 / LUGSDALE T2</t>
  </si>
  <si>
    <t>BEDBURN DV T1 / BLUEBELL LA T1 / BROOKBRIDGE T1 / ECCLESTON T1</t>
  </si>
  <si>
    <t>BICC HUYTON QUARRY T1 / TARBOCK T1 / WHISTON T1</t>
  </si>
  <si>
    <t>BRITISH SIDAC T1 / SHERDLEY RD T1 / ST HELENS LINKWAY T1 / WATERY LA T1</t>
  </si>
  <si>
    <t>BRITISH OXYGEN T1 / WINDLEHURST T1</t>
  </si>
  <si>
    <t>BROADGREEN T1 / CROXTETH T1 / EAST PRESCOT RD (FINCH LA) T1 / KNOTTY ASH T1 / LEYFIELD RD T1</t>
  </si>
  <si>
    <t>CARBORUNDUM T1 / HOUGHTONS LA T1 / RAINFORD T1 / WINDLEHURST T2</t>
  </si>
  <si>
    <t>CARLTON ST T1 / CARLTON ST T2 / CHALON WAY T2</t>
  </si>
  <si>
    <t>CHALON WAY T1 / TECHNOLOGY CAMPUS T1 / WOODVILLE ST T1</t>
  </si>
  <si>
    <t>CHILDWALL T1 / CHILDWALL FIVEWAYS T1 / LYNDENE RD T1 / MIDDLEMASS HEY T1 / NAYLORS RD T1</t>
  </si>
  <si>
    <t>CLOCKFACE T1 / GEC ST HELENS T1 / HILLS MOSS T1 / NCB SUTTON MANOR T2</t>
  </si>
  <si>
    <t>CONIX T1 / CONIX T2 / MEDEVA T1</t>
  </si>
  <si>
    <t>DESOTO RD T1 / MERSEY BRIDGE T1 / PITT ST T1</t>
  </si>
  <si>
    <t>DITTON T1 / GAVIN RD T1 / HOUGH GREEN T1 / RTZ T1</t>
  </si>
  <si>
    <t>HOLT LA (WARRINGTON RD) T1 / PRESCOT T1 / RAINHILL LOCAL T1 / WHISTON HOSP T1</t>
  </si>
  <si>
    <t>HUNTS CROSS T1 / KENTON RD T1 / WOODEND AVE T1 / WOOLTON T1</t>
  </si>
  <si>
    <t>HUYTON HEY RD T1 / WILSON RD T1</t>
  </si>
  <si>
    <t>KNOWSLEY T1 / MARLED HEY T1</t>
  </si>
  <si>
    <t>LUGSDALE T1 / PILK SULLIVAN T1 / PILK SULLIVAN T2 / USAC T1</t>
  </si>
  <si>
    <t>PETER SPENCE T1 / PETER SPENCE T2</t>
  </si>
  <si>
    <t>LEA GREEN T1 / PILKINGTONS HO T1 / RAVENHEAD RETAIL PK T1 / SOMERFIELD DISTRIBUTION T1</t>
  </si>
  <si>
    <t>ABERDYFI T1</t>
  </si>
  <si>
    <t>ABERYSTWYTH T1 / NORTH RD T1 / PARC-Y-LLYN T1 / PARC-Y-LLYN T2 / U C WALES T1</t>
  </si>
  <si>
    <t>BOW ST T1</t>
  </si>
  <si>
    <t>FAIRBOURNE T1</t>
  </si>
  <si>
    <t>LLANILAR T1</t>
  </si>
  <si>
    <t>MACHYNLLETH T1</t>
  </si>
  <si>
    <t>RHYDLYDAN T2</t>
  </si>
  <si>
    <t>TYWYN T1</t>
  </si>
  <si>
    <t>ABERSOCH T1</t>
  </si>
  <si>
    <t>BALA T1</t>
  </si>
  <si>
    <t>BARMOUTH T1</t>
  </si>
  <si>
    <t>BLAENAU FFESTINIOG T1</t>
  </si>
  <si>
    <t>BLAENAU PLASTICS T1 / BLAENAU PLASTICS T2</t>
  </si>
  <si>
    <t>BOTWNNOG T1</t>
  </si>
  <si>
    <t>BUTLINS T1 / BUTLINS T2</t>
  </si>
  <si>
    <t>CARMEL T1</t>
  </si>
  <si>
    <t>CEMMAES RD T1</t>
  </si>
  <si>
    <t>CORWEN T1</t>
  </si>
  <si>
    <t>CWM DYLI T1</t>
  </si>
  <si>
    <t>DOLGELLAU T1</t>
  </si>
  <si>
    <t>DYFFRYN ARDUDWY T1</t>
  </si>
  <si>
    <t>EDERN T1</t>
  </si>
  <si>
    <t>FOUR CROSSES T1</t>
  </si>
  <si>
    <t>GLAN-YR-AFON T1</t>
  </si>
  <si>
    <t>HARLECH T1</t>
  </si>
  <si>
    <t>LLANBEDROG T1</t>
  </si>
  <si>
    <t>LLANFROTHEN T1</t>
  </si>
  <si>
    <t>MACHYNLLETH T2</t>
  </si>
  <si>
    <t>MAENTWROG T1</t>
  </si>
  <si>
    <t>MANOD T1</t>
  </si>
  <si>
    <t>PORTHMADOG T1 / PORTHMADOG T2</t>
  </si>
  <si>
    <t>PWLLHELI T1</t>
  </si>
  <si>
    <t>RHOSLAN T1</t>
  </si>
  <si>
    <t>RIVALS T1</t>
  </si>
  <si>
    <t>TRYWERYN T1</t>
  </si>
  <si>
    <t>ALPOCO T1</t>
  </si>
  <si>
    <t>AMLWCH T1 / AMLWCH T2</t>
  </si>
  <si>
    <t>BEAUMARIS T1 / BEAUMARIS T2</t>
  </si>
  <si>
    <t>CEMAES BAY T1</t>
  </si>
  <si>
    <t>CAERGEILIOG T1</t>
  </si>
  <si>
    <t>GAERWEN VIEW T1</t>
  </si>
  <si>
    <t>HOLYHEAD T1</t>
  </si>
  <si>
    <t>LLAINGOCH T1</t>
  </si>
  <si>
    <t>LLANFAIR PG T1</t>
  </si>
  <si>
    <t>LLANDDEUSANT T1</t>
  </si>
  <si>
    <t>LLANDEGFAN T1</t>
  </si>
  <si>
    <t>LLANDYFRYDOG T1</t>
  </si>
  <si>
    <t>LLANFAELOG T1</t>
  </si>
  <si>
    <t>LLANGAFFO T1</t>
  </si>
  <si>
    <t>LLANGEFNI T1</t>
  </si>
  <si>
    <t>LLANGEFNI IND EST T1 / LLANGEFNI IND EST T2</t>
  </si>
  <si>
    <t>MONA T1</t>
  </si>
  <si>
    <t>PARC CYBI T1 / PARC CYBI T2</t>
  </si>
  <si>
    <t>PENTRAETH T1</t>
  </si>
  <si>
    <t>RAF VALLEY T1</t>
  </si>
  <si>
    <t>British Steelworks T1 T2</t>
  </si>
  <si>
    <t>Solvay Interox T1 T2 T3</t>
  </si>
  <si>
    <t>British Gypsum T1 T2</t>
  </si>
  <si>
    <t xml:space="preserve">Fibreglass </t>
  </si>
  <si>
    <t>NWW Woodside T1 T2</t>
  </si>
  <si>
    <t xml:space="preserve">NWWA Bromborough T1 T2 </t>
  </si>
  <si>
    <t xml:space="preserve">Norton Scrap T1 T2 </t>
  </si>
  <si>
    <t>Chiron Shaw Road</t>
  </si>
  <si>
    <t>Mannis A B</t>
  </si>
  <si>
    <t>ROYAL LIVERPOOL HOSP T1 / ROYAL LIVERPOOL HOSP T2</t>
  </si>
  <si>
    <t>Dista Products T1 T2 T3 T4</t>
  </si>
  <si>
    <t>Pilkingtons Greengate Works</t>
  </si>
  <si>
    <t>M.D.H.B. Freeport</t>
  </si>
  <si>
    <t>Pilkingtons Platea T1 &amp; T2</t>
  </si>
  <si>
    <t>MAW Green</t>
  </si>
  <si>
    <t>Burtonhead Rd</t>
  </si>
  <si>
    <t>Bishops Wood 132kV</t>
  </si>
  <si>
    <t>Bishops Wood 132kV_Hereford (Bishops Wood) &amp; Ludlow 132 66__</t>
  </si>
  <si>
    <t>Bishops Wood 132kV_Stourport 132 66 &amp; Upton Warren 132 66__</t>
  </si>
  <si>
    <t>Bishops Wood 132kV_Stourport 132 33__</t>
  </si>
  <si>
    <t>Bishops Wood 132kV_Ludlow 132 33__</t>
  </si>
  <si>
    <t>_NO NAME_ [EAST33 1-EASTTEE-EASTTEE dum-P...]</t>
  </si>
  <si>
    <t>_NO NAME_ [LARF33]</t>
  </si>
  <si>
    <t>HYB:[Bishops Wood 132kV_Hereford (Bishops Wood) &amp; Ludlow 132 66__] &amp; [Bishops Wood 132kV_Stourport 132 66 &amp; Upton Warren 132 66__]-&gt;Bishops Wood 132kV_Stourport 132 66 &amp; Upton Warren 132 66_Kenswick 66 11 (T2 &amp; T1 OS)</t>
  </si>
  <si>
    <t>HYB:[Bishops Wood 132kV_Stourport 132 66 &amp; Upton Warren 132 66__] &amp; [Bishops Wood 132kV_Stourport 132 33__]-&gt;Bishops Wood 132kV_Stourport 132 66 &amp; Upton Warren 132 66_Stourport 66 11 (T3 T4 &amp; T5)</t>
  </si>
  <si>
    <t>Bishops Wood 132kV_Stourport 132 66 &amp; Upton Warren 132 66_Stourport 66 11 (T3 T4 &amp; T5)</t>
  </si>
  <si>
    <t>Bishops Wood 132kV_Kidderminster 132 11 (GT1 GT2 &amp; T3 OS)__</t>
  </si>
  <si>
    <t>Bishops Wood 132kV_Ludlow 132 33_Bishops Castle 33 11 (T1)</t>
  </si>
  <si>
    <t>Bishops Wood 132kV_Hereford (Bishops Wood) &amp; Ludlow 132 66_Bodenham 66 11</t>
  </si>
  <si>
    <t>Bishops Wood 132kV_Hereford (Bishops Wood) &amp; Ludlow 132 66_Bromyard 66 11</t>
  </si>
  <si>
    <t>Bishops Wood 132kV_Ludlow 132 33_Cleobury Mortimer 33 11</t>
  </si>
  <si>
    <t>Bishops Wood 132kV_Ludlow 132 33_Craven Arms 33 11</t>
  </si>
  <si>
    <t>Bishops Wood 132kV_Stourport 132 66 &amp; Upton Warren 132 66_Droitwich 66 11 (T1 T2)</t>
  </si>
  <si>
    <t>Bishops Wood 132kV_Hereford (Bishops Wood) &amp; Ludlow 132 66_Dymock 66 11</t>
  </si>
  <si>
    <t>Bishops Wood 132kV_Hereford (Bishops Wood) &amp; Ludlow 132 66_Newent 66 11</t>
  </si>
  <si>
    <t>Bishops Wood 132kV_Ludlow 132 33_Ludlow 33 11</t>
  </si>
  <si>
    <t>Bishops Wood 132kV_Warndon 132 11__</t>
  </si>
  <si>
    <t>Bishops Wood 132kV_Stourport 132 66 &amp; Upton Warren 132 66_Kenswick 66 11 (T2 &amp; T1 OS)</t>
  </si>
  <si>
    <t>Bishops Wood 132kV_Hereford (Bishops Wood) &amp; Ludlow 132 66_Kington 66 11</t>
  </si>
  <si>
    <t>Bishops Wood 132kV_Stourport 132 33_Kinver 33 11 (T1)</t>
  </si>
  <si>
    <t>Bishops Wood 132kV_Hereford (Bishops Wood) &amp; Ludlow 132 66_Presteigne 66 11</t>
  </si>
  <si>
    <t>Bishops Wood 132kV_Hereford (Bishops Wood) &amp; Ludlow 132 66_Knighton 66 11</t>
  </si>
  <si>
    <t>_NO NAME_ [LARF9]</t>
  </si>
  <si>
    <t>Bishops Wood 132kV_Hereford (Bishops Wood) &amp; Ludlow 132 66_Ledbury 66 11 (T1)</t>
  </si>
  <si>
    <t>Bishops Wood 132kV_Hereford (Bishops Wood) &amp; Ludlow 132 66_Leominster 66 11</t>
  </si>
  <si>
    <t>Bishops Wood 132kV_Hereford (Bishops Wood) &amp; Ludlow 132 66_Lower Chadnor 66 11</t>
  </si>
  <si>
    <t>Bishops Wood 132kV_Worcester 132 11__</t>
  </si>
  <si>
    <t>Bishops Wood 132kV_Hereford (Bishops Wood) &amp; Ludlow 132 66_Madley 66 11</t>
  </si>
  <si>
    <t>Bishops Wood 132kV_Malvern 132 11__</t>
  </si>
  <si>
    <t>Bishops Wood 132kV_Hereford (Bishops Wood) &amp; Ludlow 132 66_Ross 66 11</t>
  </si>
  <si>
    <t>Bishops Wood 132kV_Hereford (Bishops Wood) &amp; Ludlow 132 66_Peterchurch 66 11</t>
  </si>
  <si>
    <t>Bishops Wood 132kV_Hereford (Bishops Wood) &amp; Ludlow 132 66_Pontrilas 66 11</t>
  </si>
  <si>
    <t>Bishops Wood 132kV_Stourport 132 33_Quatt 33 11 (T1)</t>
  </si>
  <si>
    <t>Bishops Wood 132kV_Upton Warren 132 11 (GT4 T1 &amp; T2 OS)__</t>
  </si>
  <si>
    <t>Bishops Wood 132kV_Stourport 132 66 &amp; Upton Warren 132 66_Redditch North 66 11 (T3)</t>
  </si>
  <si>
    <t>_NO NAME_ [ROCF9ESS]</t>
  </si>
  <si>
    <t>Bishops Wood 132kV_Hereford (Bishops Wood) &amp; Ludlow 132 66_St. Weonards 66 11</t>
  </si>
  <si>
    <t>Bishops Wood 132kV_Ludlow 132 33_Stockton 33 11</t>
  </si>
  <si>
    <t>Bishops Wood 132kV_Ludlow 132 33_Tenbury 33 11</t>
  </si>
  <si>
    <t>Bishops Wood 132kV_Timberdine 132 11__</t>
  </si>
  <si>
    <t>Bishops Wood 132kV_Hereford (Bishops Wood) &amp; Ludlow 132 66_Woofferton 66 11</t>
  </si>
  <si>
    <t>Bishops Wood 132kV_Stourport 132 33_Wribbenhall 33 11</t>
  </si>
  <si>
    <t>Rugeley 132kV</t>
  </si>
  <si>
    <t>Willenhall 132kV</t>
  </si>
  <si>
    <t>Bustleholm 132kV</t>
  </si>
  <si>
    <t>Bushbury 132kV</t>
  </si>
  <si>
    <t>HYB:[Rugeley 132kV] &amp; [Willenhall 132kV]-&gt;Rugeley 132kV_Burntwood 132 11 (GT1 GT2 &amp; GT3)__</t>
  </si>
  <si>
    <t>HYB:[Rugeley 132kV] &amp; [Bushbury 132kV]-&gt;Bushbury 132kV_Stafford South 132 11 (GT1 &amp; GT3)__</t>
  </si>
  <si>
    <t>HYB:[Rugeley 132kV] &amp; [Bushbury 132kV]-&gt;Bushbury 132kV_Network Rail Stafford (T1 &amp; T2)__</t>
  </si>
  <si>
    <t>HYB:[Rugeley 132kV] &amp; [Bushbury 132kV]-&gt;Bushbury 132kV_Stafford 132 11 (GT1B &amp; GT2B)__</t>
  </si>
  <si>
    <t>HYB:[Willenhall 132kV] &amp; [Bustleholm 132kV]-&gt;Willenhall 132kV_Bentley 132 11 (GT1 &amp; GT2)__</t>
  </si>
  <si>
    <t>Bushbury 132kV_Bushbury 132 33__</t>
  </si>
  <si>
    <t>_NO NAME_ [BLXO3ESS-WALS 33]</t>
  </si>
  <si>
    <t>Bustleholm 132kV_Network Rail Smethwick__</t>
  </si>
  <si>
    <t>Bushbury 132kV_Network Rail Stafford (T1 &amp; T2)__</t>
  </si>
  <si>
    <t>Willenhall 132kV_Network Rail Willenhall__</t>
  </si>
  <si>
    <t>Bustleholm 132kV_Network Rail Winson Green__</t>
  </si>
  <si>
    <t>Willenhall 132kV_Wolverhampton 132 33__</t>
  </si>
  <si>
    <t>Bushbury 132kV_Bushbury 132 33_Albrighton 33 11 (T1A)</t>
  </si>
  <si>
    <t>Bushbury 132kV_Bushbury 132 11__</t>
  </si>
  <si>
    <t>Willenhall 132kV_Bentley 132 11 (GT1 &amp; GT2)__</t>
  </si>
  <si>
    <t>Rugeley 132kV_Cannock 132 11 (GT1 &amp; GT2 GT3)__</t>
  </si>
  <si>
    <t>_NO NAME_ [BLOX9ESS]</t>
  </si>
  <si>
    <t>Rugeley 132kV_Lichfield 132 11__</t>
  </si>
  <si>
    <t>Bustleholm 132kV_Smethwick 132 11__</t>
  </si>
  <si>
    <t>Rugeley 132kV_Burntwood 132 11 (GT1 GT2 &amp; GT3)__</t>
  </si>
  <si>
    <t>Bustleholm 132kV_Bustleholm 132 11__</t>
  </si>
  <si>
    <t>Bustleholm 132kV_Winson Green 132 11__</t>
  </si>
  <si>
    <t>Bushbury 132kV_Bushbury 132 33_Four Ashes 33 11</t>
  </si>
  <si>
    <t>Bushbury 132kV_Stafford South 132 11 (GT1 &amp; GT3)__</t>
  </si>
  <si>
    <t>Bustleholm 132kV_Rushall 132 11__</t>
  </si>
  <si>
    <t>Bustleholm 132kV_Ladywood 132 11__</t>
  </si>
  <si>
    <t>Bushbury 132kV_Bushbury 132 33_I54</t>
  </si>
  <si>
    <t>Bustleholm 132kV_Kingstanding 132 11__</t>
  </si>
  <si>
    <t>Bustleholm 132kV_Perry Barr 132 11__</t>
  </si>
  <si>
    <t>Rugeley 132kV_Rugeley Town 132 11__</t>
  </si>
  <si>
    <t>Bushbury 132kV_Stafford 132 11 (GT1B &amp; GT2B)__</t>
  </si>
  <si>
    <t>Willenhall 132kV_Wolverhampton 132 11 (GT1 GT2 &amp; T5)__</t>
  </si>
  <si>
    <t>Bushbury 132kV_Wednesfield 132 11__</t>
  </si>
  <si>
    <t>Willenhall 132kV_Willenhall 132 11 (GT2B GT4B GT1)__</t>
  </si>
  <si>
    <t>_NO NAME_ [WOLP11GEN]</t>
  </si>
  <si>
    <t>Cellarhead 132kV</t>
  </si>
  <si>
    <t>Cellarhead 132kV_Meaford 'C' 132 33__</t>
  </si>
  <si>
    <t>Cellarhead 132kV_Boothen 132 33__</t>
  </si>
  <si>
    <t>Cellarhead 132kV_Forsbrook 132 33__</t>
  </si>
  <si>
    <t>Cellarhead 132kV_Whitfield 132 33__</t>
  </si>
  <si>
    <t>Cellarhead 132kV_WHIC33 2__</t>
  </si>
  <si>
    <t>Cellarhead 132kV_Network Rail Kidsgrove__</t>
  </si>
  <si>
    <t>Cellarhead 132kV_Longton 132 33__</t>
  </si>
  <si>
    <t>Cellarhead 132kV_Newcastle 132 33__</t>
  </si>
  <si>
    <t>HYB:[Cellarhead 132kV_Meaford 'C' 132 33__] &amp; [Cellarhead 132kV_Forsbrook 132 33__]-&gt;Cellarhead 132kV_Forsbrook 132 33_Simplex 33 11</t>
  </si>
  <si>
    <t>Cellarhead 132kV_Meaford 'C' 132 33_Bearstone 33 11</t>
  </si>
  <si>
    <t>Cellarhead 132kV_Boothen 132 11 (GT1B GT2B &amp; T3)__</t>
  </si>
  <si>
    <t>Cellarhead 132kV_Boothen 132 11 (GT1B GT2B &amp; T3)_</t>
  </si>
  <si>
    <t>Cellarhead 132kV_Burslem 132 11__</t>
  </si>
  <si>
    <t>Cellarhead 132kV_Forsbrook 132 33_Cauldon 33 11</t>
  </si>
  <si>
    <t>_NO NAME_ [CHAT11GEN]</t>
  </si>
  <si>
    <t>Cellarhead 132kV_Forsbrook 132 33_Cheadle 33 11 (T1 &amp; T2)</t>
  </si>
  <si>
    <t>Cellarhead 132kV_Whitfield 132 33_Cheddleton 33 11</t>
  </si>
  <si>
    <t>Cellarhead 132kV_Meaford 'C' 132 33_Cotes Heath 33 11</t>
  </si>
  <si>
    <t>Cellarhead 132kV_Whitfield 132 33_Congleton 33 11</t>
  </si>
  <si>
    <t>Cellarhead 132kV_Meaford 'C' 132 33_Eccleshall 33 11</t>
  </si>
  <si>
    <t>Cellarhead 132kV_Whitfield 132 33_Endon 33 11</t>
  </si>
  <si>
    <t>Cellarhead 132kV_Longton 132 11__</t>
  </si>
  <si>
    <t>Cellarhead 132kV_Forsbrook 132 33_Froghall 33 11</t>
  </si>
  <si>
    <t>Cellarhead 132kV_Meaford 'C' 132 33_Gnosall 33 11</t>
  </si>
  <si>
    <t>Cellarhead 132kV_Whitfield 132 33_Goldenhill Bank 33 11</t>
  </si>
  <si>
    <t>_NO NAME_ [HAWD11]</t>
  </si>
  <si>
    <t>_NO NAME_ [HEYG9PV]</t>
  </si>
  <si>
    <t>Cellarhead 132kV_Meaford 'C' 132 33_High Offley 33 11</t>
  </si>
  <si>
    <t>Cellarhead 132kV_Meaford 'C' 132 33_Hill Chorlton 33 11</t>
  </si>
  <si>
    <t>Cellarhead 132kV_Meaford 'C' 132 33_Hinstock 33 11</t>
  </si>
  <si>
    <t>Cellarhead 132kV_Newcastle 132 11__</t>
  </si>
  <si>
    <t>Cellarhead 132kV_Meaford 'C' 132 33_Hookgate 33 11</t>
  </si>
  <si>
    <t>Cellarhead 132kV_Forsbrook 132 33_Kingsley Holt 33 11</t>
  </si>
  <si>
    <t>Cellarhead 132kV_Whitfield 132 33_Knypersley 33 11</t>
  </si>
  <si>
    <t>Cellarhead 132kV_Whitfield 132 33_Leek 33 11</t>
  </si>
  <si>
    <t>Cellarhead 132kV_Meaford 'C' 132 33_Market Drayton 33 11</t>
  </si>
  <si>
    <t>Cellarhead 132kV_Meaford 'C' 132 33_Meaford 33 11</t>
  </si>
  <si>
    <t>Cellarhead 132kV_Newcastle 132 33_Scot Hay 33 11</t>
  </si>
  <si>
    <t>Cellarhead 132kV_Forsbrook 132 33_Simplex 33 11</t>
  </si>
  <si>
    <t>Cellarhead 132kV_Stagefields 132 11__</t>
  </si>
  <si>
    <t>Cellarhead 132kV_Forsbrook 132 33_Stagefields 33 11 (T6)</t>
  </si>
  <si>
    <t>_NO NAME_ [STAU9GEN]</t>
  </si>
  <si>
    <t>Cellarhead 132kV_Newcastle 132 33_Talke 33 11</t>
  </si>
  <si>
    <t>Cellarhead 132kV_Forsbrook 132 33_Tean 33 11</t>
  </si>
  <si>
    <t>Cellarhead 132kV_Whitfield 132 33_Whitfield 33 11</t>
  </si>
  <si>
    <t>Feckenham 66kV</t>
  </si>
  <si>
    <t>_NO NAME_ [HOWR3GEN]</t>
  </si>
  <si>
    <t>Feckenham 132kV_Epwell 66 11__</t>
  </si>
  <si>
    <t>Feckenham 132kV_Bevington 66 11__</t>
  </si>
  <si>
    <t>Feckenham 132kV_Shipston 66 11__</t>
  </si>
  <si>
    <t>Feckenham 132kV_Bloxham 66 11__</t>
  </si>
  <si>
    <t>Feckenham 132kV_Broadway 66 11__</t>
  </si>
  <si>
    <t>Feckenham 132kV_Brotheridge Green 66 11__</t>
  </si>
  <si>
    <t>Feckenham 132kV_Evesham 66 11__</t>
  </si>
  <si>
    <t>_NO NAME_ [CRIF11]</t>
  </si>
  <si>
    <t>_NO NAME_ [CROA11]</t>
  </si>
  <si>
    <t>Feckenham 132kV_Droitwich 66 11 (T3)__</t>
  </si>
  <si>
    <t>Feckenham 132kV_Feckenham 66 11__</t>
  </si>
  <si>
    <t>Feckenham 132kV_Great Alne 66 11__</t>
  </si>
  <si>
    <t>Feckenham 132kV_Pershore 66 11__</t>
  </si>
  <si>
    <t>_NO NAME_ [HOWR9GEN]</t>
  </si>
  <si>
    <t>Feckenham 132kV_Ipsley 66 11__</t>
  </si>
  <si>
    <t>_NO NAME_ [KNIL11]</t>
  </si>
  <si>
    <t>Feckenham 132kV_Ledbury 66 11 (T2)__</t>
  </si>
  <si>
    <t>Feckenham 132kV_Long Marston 66 11__</t>
  </si>
  <si>
    <t>Feckenham 132kV_Moreton 66 11__</t>
  </si>
  <si>
    <t>Feckenham 132kV_Northwick Estates Solar generation__</t>
  </si>
  <si>
    <t>Feckenham 132kV_Redditch North 66 11__</t>
  </si>
  <si>
    <t>Feckenham 132kV_Redditch South 66 11__</t>
  </si>
  <si>
    <t>Feckenham 132kV_Stratford 66 11__</t>
  </si>
  <si>
    <t>Feckenham 132kV_Stow 66 11__</t>
  </si>
  <si>
    <t>_NO NAME_ [STRD11]</t>
  </si>
  <si>
    <t>Feckenham 132kV_Strensham 66 11__</t>
  </si>
  <si>
    <t>Feckenham 132kV_Tewkesbury 66 11__</t>
  </si>
  <si>
    <t>Feckenham 132kV_Wormington 66 11__</t>
  </si>
  <si>
    <t>Iron Acton 132kV</t>
  </si>
  <si>
    <t>Iron Acton 132kV_Chipping Sodbury 132 33_</t>
  </si>
  <si>
    <t>Iron Acton 132kV_Ryeford 132 33__</t>
  </si>
  <si>
    <t>Bradley Stoke 132kV_Bradley Stoke 132 33__</t>
  </si>
  <si>
    <t>Iron Acton 132kV_FEER3J__</t>
  </si>
  <si>
    <t>Iron Acton 132kV_FEER3K__</t>
  </si>
  <si>
    <t>Iron Acton 132kV_LOLE3J__</t>
  </si>
  <si>
    <t>Iron Acton 132kV_LOLE3K__</t>
  </si>
  <si>
    <t>Iron Acton 132kV_Chipping Sodbury 132 33_Alveston 33 11</t>
  </si>
  <si>
    <t>Iron Acton 132kV_Chipping Sodbury 132 33_Hammerley Down 33 11</t>
  </si>
  <si>
    <t>Iron Acton 132kV_Ryeford 132 33_Berkeley 33 11</t>
  </si>
  <si>
    <t>Iron Acton 132kV_Ryeford 132 33_Dursley 33 11</t>
  </si>
  <si>
    <t>Iron Acton 132kV_Ryeford 132 33_Camp 33 11</t>
  </si>
  <si>
    <t>Iron Acton 132kV_Ryeford 132 33_Cherington 33 11</t>
  </si>
  <si>
    <t>Iron Acton 132kV_Chipping Sodbury 132 11 (GT1 GT2 &amp; T3)__</t>
  </si>
  <si>
    <t>Iron Acton 132kV_Chipping Sodbury 132 33_Cowhorn 33 11</t>
  </si>
  <si>
    <t>Iron Acton 132kV_Ryeford 132 33_Dudbridge 33 11</t>
  </si>
  <si>
    <t>_NO NAME_ [JAVPK11GEN]</t>
  </si>
  <si>
    <t>Iron Acton 132kV_Chipping Sodbury 132 33_Naishcombe Hill 33 11</t>
  </si>
  <si>
    <t>Iron Acton 132kV_Ryeford 132 33_Netherhills 33 11</t>
  </si>
  <si>
    <t>Iron Acton 132kV_Chipping Sodbury 132 33_Oxbridge 33 11</t>
  </si>
  <si>
    <t>Iron Acton 132kV_Ryeford 132 33_Ryeford 33 11</t>
  </si>
  <si>
    <t>Ironbridge &amp; Shrewsbury 132kV</t>
  </si>
  <si>
    <t>_NO NAME_ [PEPF1]</t>
  </si>
  <si>
    <t>Ironbridge &amp; Shrewsbury 132kV_Ironbridge 132 33__</t>
  </si>
  <si>
    <t>Ironbridge &amp; Shrewsbury 132kV_Shrewsbury 132 33__</t>
  </si>
  <si>
    <t>_NO NAME_ [BISC33 1-CRAA33 2-CRAA33 1-CRA...]</t>
  </si>
  <si>
    <t>Ironbridge &amp; Shrewsbury 132kV_Ketley 132 33__</t>
  </si>
  <si>
    <t>_NO NAME_ [KETL33 4-SINF33]</t>
  </si>
  <si>
    <t>Ironbridge &amp; Shrewsbury 132kV_Shrewsbury 132 33_Bayston Hill 33 11</t>
  </si>
  <si>
    <t>Ironbridge &amp; Shrewsbury 132kV_Shrewsbury 132 33_Berrington 33 11</t>
  </si>
  <si>
    <t>Ironbridge &amp; Shrewsbury 132kV_Shrewsbury 132 33_Weir Hill 33 11</t>
  </si>
  <si>
    <t>Ironbridge &amp; Shrewsbury 132kV_Shrewsbury 132 33_Bishops Castle 33 11 (T2)</t>
  </si>
  <si>
    <t>Ironbridge &amp; Shrewsbury 132kV_Ironbridge 132 33_Broseley 33 11</t>
  </si>
  <si>
    <t>Ironbridge &amp; Shrewsbury 132kV_Ketley 132 11 (GT4 T1 &amp; T2 HS)__</t>
  </si>
  <si>
    <t>Ironbridge &amp; Shrewsbury 132kV_Shrewsbury 132 33_Dothill 33 11 (T1 &amp; T2)</t>
  </si>
  <si>
    <t>Ironbridge &amp; Shrewsbury 132kV_Shrewsbury 132 33_Spring Gardens</t>
  </si>
  <si>
    <t>Ironbridge &amp; Shrewsbury 132kV_Ketley 132 33_Snedshill 33 11</t>
  </si>
  <si>
    <t>Ironbridge &amp; Shrewsbury 132kV_Ketley 132 33_Donnington 33 11</t>
  </si>
  <si>
    <t>Ironbridge &amp; Shrewsbury 132kV_Ironbridge 132 33_Easthope 33 11</t>
  </si>
  <si>
    <t>Ironbridge &amp; Shrewsbury 132kV_Ketley 132 33_Newport 33 11</t>
  </si>
  <si>
    <t>Ironbridge &amp; Shrewsbury 132kV_Ironbridge 132 33_Halesfield 33 11</t>
  </si>
  <si>
    <t>Ironbridge &amp; Shrewsbury 132kV_Shrewsbury 132 33_Harlescott 33 11</t>
  </si>
  <si>
    <t>Ironbridge &amp; Shrewsbury 132kV_Hortonwood 132 11__</t>
  </si>
  <si>
    <t>Ironbridge &amp; Shrewsbury 132kV_Shrewsbury 132 33_Leaton 33 11</t>
  </si>
  <si>
    <t>Ironbridge &amp; Shrewsbury 132kV_Ironbridge 132 33_Madeley 33 11</t>
  </si>
  <si>
    <t>Ironbridge &amp; Shrewsbury 132kV_Shrewsbury 132 33_Malehurst 33 11</t>
  </si>
  <si>
    <t>Ironbridge &amp; Shrewsbury 132kV_Shrewsbury 132 33_Priest Weston 33 11</t>
  </si>
  <si>
    <t>Ironbridge &amp; Shrewsbury 132kV_Ironbridge 132 33_Quatt 33 11 (T2)</t>
  </si>
  <si>
    <t>Ironbridge &amp; Shrewsbury 132kV_Shrewsbury 132 33_Roushill 33 11</t>
  </si>
  <si>
    <t>Ironbridge &amp; Shrewsbury 132kV_Shrewsbury 132 33_Rowton 33 11</t>
  </si>
  <si>
    <t>Ironbridge &amp; Shrewsbury 132kV_Ketley 132 33_Sankey 33 11 (T1)</t>
  </si>
  <si>
    <t>Ironbridge &amp; Shrewsbury 132kV_Ketley 132 33_Sankey 33 11 (T2)</t>
  </si>
  <si>
    <t>Ironbridge &amp; Shrewsbury 132kV_Ketley 132 33_Shifnal 33 11</t>
  </si>
  <si>
    <t>Ironbridge &amp; Shrewsbury 132kV_Ironbridge 132 33_Star Aluminium B 33 11 (T1 &amp; T3)</t>
  </si>
  <si>
    <t>Ironbridge &amp; Shrewsbury 132kV_Ironbridge 132 33_Star Aluminium A 33 11 (T2)</t>
  </si>
  <si>
    <t>_NO NAME_ [TELS11]</t>
  </si>
  <si>
    <t>Ironbridge &amp; Shrewsbury 132kV_Ironbridge 132 33_Worfield 33 11</t>
  </si>
  <si>
    <t>Nechells 132kV</t>
  </si>
  <si>
    <t>Kitwell 132kV</t>
  </si>
  <si>
    <t>HYB:[Nechells 132kV] &amp; [Lea Marston 132kV]-&gt;Nechells 132kV_Castle Bromwich 132 11 (GT1 &amp; GT2)__</t>
  </si>
  <si>
    <t>HYB:[Nechells 132kV] &amp; [Lea Marston 132kV]-&gt;Nechells 132kV_Boughton Road 132 11 (GT1 &amp; GT2)__</t>
  </si>
  <si>
    <t>HYB:[Lea Marston 132kV] &amp; [Kitwell 132kV]-&gt;Kitwell 132kV_Shirley 132 11 (GT2 GT3 &amp; GT1)__</t>
  </si>
  <si>
    <t>Nechells 132kV_Network Rail Washwood Heath__</t>
  </si>
  <si>
    <t>Lea Marston 132kV_Tamworth and Tamworth Town_Apollo</t>
  </si>
  <si>
    <t>Nechells 132kV_Hockley 132 11__</t>
  </si>
  <si>
    <t>Lea Marston 132kV_Tamworth and Tamworth Town_Atherstone</t>
  </si>
  <si>
    <t>Lea Marston 132kV_Tamworth and Tamworth Town_Polesworth</t>
  </si>
  <si>
    <t>Kitwell 132kV_Halesowen 132 11__</t>
  </si>
  <si>
    <t>Kitwell 132kV_Bartley Green 132 11__</t>
  </si>
  <si>
    <t>Lea Marston 132kV_Tamworth and Tamworth Town_Tamworth 11</t>
  </si>
  <si>
    <t>Nechells 132kV_Boughton Road 132 11 (GT1 &amp; GT2)__</t>
  </si>
  <si>
    <t>Lea Marston 132kV_Tamworth and Tamworth Town_Birch Coppice</t>
  </si>
  <si>
    <t>Nechells 132kV_Bordesley 132 11__</t>
  </si>
  <si>
    <t>Kitwell 132kV_Bournville 132 11__</t>
  </si>
  <si>
    <t>Nechells 132kV_Castle Bromwich 132 11 (GT1 &amp; GT2)__</t>
  </si>
  <si>
    <t>Nechells 132kV_Cheapside 132 11__</t>
  </si>
  <si>
    <t>Kitwell 132kV_Chad Valley 132 11__</t>
  </si>
  <si>
    <t>Nechells 132kV_Chester Street 132 11__</t>
  </si>
  <si>
    <t>Lea Marston 132kV_Chelmsley Wood 132 11__</t>
  </si>
  <si>
    <t>Nechells 132kV_Summer Lane 132 11__</t>
  </si>
  <si>
    <t>Lea Marston 132kV_Hams Hall South 132 11__</t>
  </si>
  <si>
    <t>Lea Marston 132kV_Copt Heath 132 11__</t>
  </si>
  <si>
    <t>Lea Marston 132kV_Elmdon 132 11__</t>
  </si>
  <si>
    <t>Nechells 132kV_Erdington 132 11__</t>
  </si>
  <si>
    <t>Lea Marston 132kV_Sutton Coldfield 132 11__</t>
  </si>
  <si>
    <t>Kitwell 132kV_Hall Green 132 11__</t>
  </si>
  <si>
    <t>Nechells 132kV_Sparkbrook 132 11__</t>
  </si>
  <si>
    <t>Kitwell 132kV_Highters Heath 132 11__</t>
  </si>
  <si>
    <t>Nechells 132kV_Nechells West 132 11__</t>
  </si>
  <si>
    <t>Lea Marston 132kV_Kitts Green 132 11 (GT1 GT2 GT3)__</t>
  </si>
  <si>
    <t>Kitwell 132kV_Longbridge 132 11__</t>
  </si>
  <si>
    <t>Lea Marston 132kV_Solihull 132 11__</t>
  </si>
  <si>
    <t>Kitwell 132kV_Selly Oak 132 11__</t>
  </si>
  <si>
    <t>Kitwell 132kV_Rednal 132 11__</t>
  </si>
  <si>
    <t>Kitwell 132kV_Shirley 132 11 (GT2 GT3 &amp; GT1)__</t>
  </si>
  <si>
    <t>Lea Marston 132kV_Tamworth Town 132 11__</t>
  </si>
  <si>
    <t>Kitwell 132kV_Univ. of Birmingham 132 11__</t>
  </si>
  <si>
    <t>Lea Marston 132kV_Tamworth and Tamworth Town_Wood End</t>
  </si>
  <si>
    <t>Ocker Hill 132kV</t>
  </si>
  <si>
    <t>Ocker Hill 132kV_Ocker Hill 132 33__</t>
  </si>
  <si>
    <t>_NO NAME_ [OCKH33 3-SAND33GE-WEDP33]</t>
  </si>
  <si>
    <t>Ocker Hill 132kV_Black Lake 132 11__</t>
  </si>
  <si>
    <t>Ocker Hill 132kV_Ocker Hill 132 11__</t>
  </si>
  <si>
    <t>Oldbury 132kV</t>
  </si>
  <si>
    <t>Oldbury 132kV_Oldbury 132 33_Union Road generation</t>
  </si>
  <si>
    <t>Oldbury 132kV_Birchfield Lane 132 11__</t>
  </si>
  <si>
    <t>Oldbury 132kV_Tividale 132 11__</t>
  </si>
  <si>
    <t>Oldbury 132kV_Oldbury 132 11 (GT1 T5)__</t>
  </si>
  <si>
    <t>Penn 132kV</t>
  </si>
  <si>
    <t>Penn 132kV_Hinksford 132 33__</t>
  </si>
  <si>
    <t>Penn 132kV_Wolverhampton West 132 33__</t>
  </si>
  <si>
    <t>Penn 132kV_Wolverhampton West 132 33_Albrighton 33 11 (T2A)</t>
  </si>
  <si>
    <t>Penn 132kV_Coseley 132 11__</t>
  </si>
  <si>
    <t>Penn 132kV_Dudley 132 11__</t>
  </si>
  <si>
    <t>Penn 132kV_Hinksford 132 11 (GT1B GT2B &amp; T5 OS)__</t>
  </si>
  <si>
    <t>Penn 132kV_Hinksford 132 33_Kinver 33 11 (T2)</t>
  </si>
  <si>
    <t>Penn 132kV_Lye 132 11__</t>
  </si>
  <si>
    <t>Penn 132kV_Wolverhampton West 132 33_Pattingham 33 11</t>
  </si>
  <si>
    <t>Penn 132kV_Wolverhampton West 132 33_Wolverhampton West 33 11</t>
  </si>
  <si>
    <t>Penn 132kV_Woodside 132 11__</t>
  </si>
  <si>
    <t>Port Ham 132kV</t>
  </si>
  <si>
    <t>Port Ham 132kV_Cheltenham 132 66__</t>
  </si>
  <si>
    <t>Port Ham 132kV_Hereford (Walham) 132 66_</t>
  </si>
  <si>
    <t>Port Ham 132kV_Lydney 132 33__</t>
  </si>
  <si>
    <t>Port Ham 132kV_Castle Meads 132 33__</t>
  </si>
  <si>
    <t>Port Ham 132kV_Lydney 132 33_Mitcheldean 33 11</t>
  </si>
  <si>
    <t>Port Ham 132kV_Cheltenham 132 66_Alderton 66 11</t>
  </si>
  <si>
    <t>Port Ham 132kV_Eastern Avenue 132 11__</t>
  </si>
  <si>
    <t>Port Ham 132kV_Lydney 132 33_Bilson 33 11</t>
  </si>
  <si>
    <t>Port Ham 132kV_Cheltenham 132 66_Bishops Cleeve 66 11</t>
  </si>
  <si>
    <t>Port Ham 132kV_Lydney 132 33_Bixhead 33 11</t>
  </si>
  <si>
    <t>Port Ham 132kV_Castle Meads 132 33_Brockworth 33 11</t>
  </si>
  <si>
    <t>Port Ham 132kV_Cheltenham 132 11__</t>
  </si>
  <si>
    <t>Port Ham 132kV_Commercial Road 132 11 (GT1 &amp; TA TB)__</t>
  </si>
  <si>
    <t>Port Ham 132kV_Castle Meads 132 33_Rotol 33 11</t>
  </si>
  <si>
    <t>Port Ham 132kV_Hereford (Walham) 132 66_Hereford South 66 11</t>
  </si>
  <si>
    <t>Port Ham 132kV_Lydney 132 33_Elton 33 11</t>
  </si>
  <si>
    <t>Port Ham 132kV_Hereford (Walham) 132 66_Hereford North 66 11</t>
  </si>
  <si>
    <t>Port Ham 132kV_Lydney 132 33_Mead Lane 33 11</t>
  </si>
  <si>
    <t>Port Ham 132kV_Lydney 132 33_Lydney 33 11</t>
  </si>
  <si>
    <t>Port Ham 132kV_Marle Hill 132 11 (GT1 &amp; TD TC OS)__</t>
  </si>
  <si>
    <t>Port Ham 132kV_Montpellier 132 11__</t>
  </si>
  <si>
    <t>Port Ham 132kV_Castle Meads 132 33_Tuffley 33 11 (T1A T2A &amp; T1B T2B)</t>
  </si>
  <si>
    <t>Port Ham 132kV_Tewkesbury 132 11__</t>
  </si>
  <si>
    <t>Port Ham 132kV_Lydney 132 33_Princess Royal 33 11</t>
  </si>
  <si>
    <t>Port Ham 132kV_Lydney 132 33_Stowfield 33 11</t>
  </si>
  <si>
    <t>_NO NAME_ [SUDR9GEN]</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</si>
  <si>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</si>
  <si>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</si>
  <si>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</si>
  <si>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</si>
  <si>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</si>
  <si>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</si>
  <si>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</si>
  <si>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</si>
  <si>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</si>
  <si>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</si>
  <si>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</si>
  <si>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</si>
  <si>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</si>
  <si>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</si>
  <si>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</si>
  <si>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</si>
  <si>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</si>
  <si>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</si>
  <si>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</si>
  <si>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</si>
  <si>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</si>
  <si>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</si>
  <si>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</si>
  <si>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</si>
  <si>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</si>
  <si>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</si>
  <si>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</si>
  <si>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</si>
  <si>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</si>
  <si>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</si>
  <si>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amberton road (1001)</t>
  </si>
  <si>
    <t>Hart Moor</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</si>
  <si>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</si>
  <si>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</si>
  <si>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</si>
  <si>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</si>
  <si>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</si>
  <si>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</si>
  <si>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</si>
  <si>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</si>
  <si>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</si>
  <si>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</si>
  <si>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</si>
  <si>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</si>
  <si>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</si>
  <si>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</si>
  <si>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</si>
  <si>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</si>
  <si>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</si>
  <si>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</si>
  <si>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</si>
  <si>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</si>
  <si>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</si>
  <si>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</si>
  <si>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</si>
  <si>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</si>
  <si>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</si>
  <si>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</si>
  <si>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</si>
  <si>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</si>
  <si>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</si>
  <si>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</si>
  <si>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</si>
  <si>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</si>
  <si>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</si>
  <si>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</si>
  <si>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</si>
  <si>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</si>
  <si>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</si>
  <si>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</si>
  <si>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</si>
  <si>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</si>
  <si>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</si>
  <si>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</si>
  <si>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</si>
  <si>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</si>
  <si>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</si>
  <si>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</si>
  <si>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</si>
  <si>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</si>
  <si>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</si>
  <si>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</si>
  <si>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</si>
  <si>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</si>
  <si>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</si>
  <si>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</si>
  <si>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</si>
  <si>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</si>
  <si>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</si>
  <si>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</si>
  <si>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</si>
  <si>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</si>
  <si>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</si>
  <si>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</si>
  <si>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</si>
  <si>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</si>
  <si>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</si>
  <si>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</si>
  <si>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</si>
  <si>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</si>
  <si>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</si>
  <si>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</si>
  <si>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</si>
  <si>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</si>
  <si>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</si>
  <si>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</si>
  <si>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</si>
  <si>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</si>
  <si>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</si>
  <si>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</si>
  <si>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</si>
  <si>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</si>
  <si>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</si>
  <si>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</si>
  <si>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</si>
  <si>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</si>
  <si>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</si>
  <si>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</si>
  <si>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</si>
  <si>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</si>
  <si>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</si>
  <si>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</si>
  <si>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</si>
  <si>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</si>
  <si>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</si>
  <si>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</si>
  <si>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</si>
  <si>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</si>
  <si>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</si>
  <si>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</si>
  <si>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</si>
  <si>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</si>
  <si>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</si>
  <si>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</si>
  <si>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</si>
  <si>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</si>
  <si>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</si>
  <si>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</si>
  <si>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</si>
  <si>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</si>
  <si>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</si>
  <si>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</si>
  <si>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</si>
  <si>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</si>
  <si>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</si>
  <si>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</si>
  <si>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</si>
  <si>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</si>
  <si>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</si>
  <si>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</si>
  <si>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</si>
  <si>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</si>
  <si>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</si>
  <si>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</si>
  <si>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</si>
  <si>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saltholme gas generation sw</t>
  </si>
  <si>
    <t>teesport biomass</t>
  </si>
  <si>
    <t>viking power</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</si>
  <si>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</si>
  <si>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</si>
  <si>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</si>
  <si>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</si>
  <si>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</si>
  <si>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</si>
  <si>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</si>
  <si>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</si>
  <si>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</si>
  <si>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</si>
  <si>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</si>
  <si>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</si>
  <si>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</si>
  <si>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</si>
  <si>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</si>
  <si>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</si>
  <si>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</si>
  <si>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</si>
  <si>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</si>
  <si>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</si>
  <si>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</si>
  <si>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</si>
  <si>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</si>
  <si>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</si>
  <si>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</si>
  <si>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</si>
  <si>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</si>
  <si>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</si>
  <si>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</si>
  <si>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</si>
  <si>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</si>
  <si>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</si>
  <si>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</si>
  <si>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</si>
  <si>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</si>
  <si>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</si>
  <si>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</si>
  <si>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</si>
  <si>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</si>
  <si>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</si>
  <si>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</si>
  <si>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</si>
  <si>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</si>
  <si>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</si>
  <si>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</si>
  <si>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</si>
  <si>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</si>
  <si>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</si>
  <si>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</si>
  <si>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</si>
  <si>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</si>
  <si>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</si>
  <si>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</si>
  <si>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</si>
  <si>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</si>
  <si>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</si>
  <si>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</si>
  <si>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</si>
  <si>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</si>
  <si>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</si>
  <si>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</si>
  <si>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</si>
  <si>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</si>
  <si>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</si>
  <si>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</si>
  <si>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</si>
  <si>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</si>
  <si>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</si>
  <si>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</si>
  <si>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</si>
  <si>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</si>
  <si>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</si>
  <si>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</si>
  <si>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</si>
  <si>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</si>
  <si>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</si>
  <si>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</si>
  <si>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</si>
  <si>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</si>
  <si>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</si>
  <si>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</si>
  <si>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</si>
  <si>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</si>
  <si>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</si>
  <si>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</si>
  <si>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</si>
  <si>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</si>
  <si>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</si>
  <si>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</si>
  <si>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</si>
  <si>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</si>
  <si>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</si>
  <si>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</si>
  <si>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</si>
  <si>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</si>
  <si>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</si>
  <si>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</si>
  <si>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</si>
  <si>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</si>
  <si>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</si>
  <si>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</si>
  <si>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</si>
  <si>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</si>
  <si>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</si>
  <si>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adswod_33_a</t>
  </si>
  <si>
    <t>ADSWOOD</t>
  </si>
  <si>
    <t>adswod_33_b</t>
  </si>
  <si>
    <t>adswod_33_gt1</t>
  </si>
  <si>
    <t>adswod_33_gt2</t>
  </si>
  <si>
    <t>agecro_33_a</t>
  </si>
  <si>
    <t>AGECROFT</t>
  </si>
  <si>
    <t>agecro_33_b</t>
  </si>
  <si>
    <t>ainsco_11_a</t>
  </si>
  <si>
    <t>AINSCO</t>
  </si>
  <si>
    <t>ainsco_11_b</t>
  </si>
  <si>
    <t>aiprod_6.6_a</t>
  </si>
  <si>
    <t>AIPROD</t>
  </si>
  <si>
    <t>aiprod_6.6_b</t>
  </si>
  <si>
    <t>airpor_11_a</t>
  </si>
  <si>
    <t>MANCHESTER AIRPORT PLC</t>
  </si>
  <si>
    <t>airpor_11_b</t>
  </si>
  <si>
    <t>albist_6.6_a</t>
  </si>
  <si>
    <t>ALBION ST</t>
  </si>
  <si>
    <t>albist_6.6_b</t>
  </si>
  <si>
    <t>aldepd_11_a</t>
  </si>
  <si>
    <t>ALDEPD</t>
  </si>
  <si>
    <t>aldepd_11_b</t>
  </si>
  <si>
    <t>alderl_11_a</t>
  </si>
  <si>
    <t>ALDERLEY</t>
  </si>
  <si>
    <t>alderl_11_b</t>
  </si>
  <si>
    <t>alderl_33_a</t>
  </si>
  <si>
    <t>alderl_33_b</t>
  </si>
  <si>
    <t>alderp_33_a</t>
  </si>
  <si>
    <t>ALDERLEY PARK NO.1</t>
  </si>
  <si>
    <t>alderp_33_b</t>
  </si>
  <si>
    <t>ALDERLEY PARK NO.2</t>
  </si>
  <si>
    <t>alston_11_a</t>
  </si>
  <si>
    <t>ALSTON</t>
  </si>
  <si>
    <t>altrin_33_a</t>
  </si>
  <si>
    <t>ALTRINCHAM</t>
  </si>
  <si>
    <t>altrin_33_b</t>
  </si>
  <si>
    <t>ambles_11_a</t>
  </si>
  <si>
    <t>AMBLESIDE</t>
  </si>
  <si>
    <t>ambles_11_b</t>
  </si>
  <si>
    <t>ampape_11_a</t>
  </si>
  <si>
    <t>A.M.PAPER</t>
  </si>
  <si>
    <t>ampape_11_b</t>
  </si>
  <si>
    <t>ancnor_33_a</t>
  </si>
  <si>
    <t>ANCOATS NORTH</t>
  </si>
  <si>
    <t>ancnor_33_b</t>
  </si>
  <si>
    <t>ancnor_6.6_a</t>
  </si>
  <si>
    <t>ancnor_6.6_c</t>
  </si>
  <si>
    <t>ancnor_6.6_d</t>
  </si>
  <si>
    <t>annipi_11_a</t>
  </si>
  <si>
    <t>ANNIE PIT</t>
  </si>
  <si>
    <t>annipi_11_b</t>
  </si>
  <si>
    <t>ansdel_33_a</t>
  </si>
  <si>
    <t>ANSDELL</t>
  </si>
  <si>
    <t>ansdel_33_b</t>
  </si>
  <si>
    <t>ansdel_6.6_a</t>
  </si>
  <si>
    <t>ansdel_6.6_b</t>
  </si>
  <si>
    <t>ardwic_6.6_a</t>
  </si>
  <si>
    <t>ARDWICK</t>
  </si>
  <si>
    <t>ardwic_6.6_b</t>
  </si>
  <si>
    <t>armiwf_0.69_a</t>
  </si>
  <si>
    <t>ARMISTEAD WF</t>
  </si>
  <si>
    <t>arnsid_11_a</t>
  </si>
  <si>
    <t>ARNSIDE</t>
  </si>
  <si>
    <t>arnsid_11_b</t>
  </si>
  <si>
    <t>arnsid_33_a</t>
  </si>
  <si>
    <t>arnsid_33_b</t>
  </si>
  <si>
    <t>ashmer_33_a</t>
  </si>
  <si>
    <t>ASHTON ON MERSEY</t>
  </si>
  <si>
    <t>ashmer_33_b</t>
  </si>
  <si>
    <t>ashmer_6.6_a</t>
  </si>
  <si>
    <t>ashmer_6.6_b</t>
  </si>
  <si>
    <t>ashtgo_6.6_a</t>
  </si>
  <si>
    <t>ASHTON-GOLBORNE</t>
  </si>
  <si>
    <t>ashtgo_6.6_b</t>
  </si>
  <si>
    <t>ashton_6.6_a</t>
  </si>
  <si>
    <t>ASHTON-RIBBLE</t>
  </si>
  <si>
    <t>ashunl_33_a</t>
  </si>
  <si>
    <t>ASHTON UNDER LYNE</t>
  </si>
  <si>
    <t>ashunl_33_b</t>
  </si>
  <si>
    <t>ashunl_33_c</t>
  </si>
  <si>
    <t>ashunl_6.6_a</t>
  </si>
  <si>
    <t>ashunl_6.6_b</t>
  </si>
  <si>
    <t>ashunl_6.6_c</t>
  </si>
  <si>
    <t>ashwod_6.6_a</t>
  </si>
  <si>
    <t>ASHWOOD DALE</t>
  </si>
  <si>
    <t>ashwod_6.6_b</t>
  </si>
  <si>
    <t>askam_0.69_a</t>
  </si>
  <si>
    <t>ASKAM</t>
  </si>
  <si>
    <t>askam_11_a</t>
  </si>
  <si>
    <t>askam_11_b</t>
  </si>
  <si>
    <t>askam_33_a</t>
  </si>
  <si>
    <t>askcas_11_a</t>
  </si>
  <si>
    <t>ASKERTON CASTLE</t>
  </si>
  <si>
    <t>aspatr_11_a</t>
  </si>
  <si>
    <t>ASPATRIA</t>
  </si>
  <si>
    <t>aspatr_11_b</t>
  </si>
  <si>
    <t>aspatr_33_a</t>
  </si>
  <si>
    <t>aspatr_33_b</t>
  </si>
  <si>
    <t>astraz_11_gt</t>
  </si>
  <si>
    <t>ASTRA ZENECA MACCLESFIELD</t>
  </si>
  <si>
    <t>astraz_11_st</t>
  </si>
  <si>
    <t>astraz_33_a</t>
  </si>
  <si>
    <t>ASTRA ZENECA NO.1</t>
  </si>
  <si>
    <t>astraz_33_b</t>
  </si>
  <si>
    <t>ASTRA ZENECA NO.2</t>
  </si>
  <si>
    <t>astraz_33_t1</t>
  </si>
  <si>
    <t>astraz_33_t2</t>
  </si>
  <si>
    <t>athert_33_a</t>
  </si>
  <si>
    <t>ATHERTON</t>
  </si>
  <si>
    <t>athert_33_b</t>
  </si>
  <si>
    <t>athetc_11_a</t>
  </si>
  <si>
    <t>ATHERTON TOWN CENTRE</t>
  </si>
  <si>
    <t>athetc_11_b</t>
  </si>
  <si>
    <t>athlst_33_a</t>
  </si>
  <si>
    <t>ATHLETIC STREET</t>
  </si>
  <si>
    <t>athlst_33_b</t>
  </si>
  <si>
    <t>athlst_6.6_a</t>
  </si>
  <si>
    <t>ATHLETIC ST</t>
  </si>
  <si>
    <t>athlst_6.6_b</t>
  </si>
  <si>
    <t>avenha_33_a</t>
  </si>
  <si>
    <t>AVENHAM</t>
  </si>
  <si>
    <t>avenha_33_b</t>
  </si>
  <si>
    <t>avenha_6.6_a</t>
  </si>
  <si>
    <t>avenha_6.6_b</t>
  </si>
  <si>
    <t>baesam_6.6_a</t>
  </si>
  <si>
    <t>BAESAM</t>
  </si>
  <si>
    <t>baesam_6.6_b</t>
  </si>
  <si>
    <t>baewar_6.6_a</t>
  </si>
  <si>
    <t>BAEWAR</t>
  </si>
  <si>
    <t>baewar_6.6_b</t>
  </si>
  <si>
    <t>baguly_11_a</t>
  </si>
  <si>
    <t>BAGULEY</t>
  </si>
  <si>
    <t>baguly_11_b</t>
  </si>
  <si>
    <t>baguly_33_a</t>
  </si>
  <si>
    <t>baguly_33_b</t>
  </si>
  <si>
    <t>bambri_11_a</t>
  </si>
  <si>
    <t>BAMBER BRIDGE</t>
  </si>
  <si>
    <t>bambri_11_b</t>
  </si>
  <si>
    <t>bancro_11_a</t>
  </si>
  <si>
    <t>BANCROFT RD GEN</t>
  </si>
  <si>
    <t>bancro_33_a</t>
  </si>
  <si>
    <t>barbar_6.6_a</t>
  </si>
  <si>
    <t>BARBARA ST</t>
  </si>
  <si>
    <t>barbar_6.6_b</t>
  </si>
  <si>
    <t>bardrd_6.6_a</t>
  </si>
  <si>
    <t>BARTON DOCK RD</t>
  </si>
  <si>
    <t>bardrd_6.6_b</t>
  </si>
  <si>
    <t>baroff_1_gt1</t>
  </si>
  <si>
    <t>BARROW OFFSHORE WF</t>
  </si>
  <si>
    <t>baroff_132_gt1</t>
  </si>
  <si>
    <t>BAROFF</t>
  </si>
  <si>
    <t>barrow_11_a</t>
  </si>
  <si>
    <t>BARROW</t>
  </si>
  <si>
    <t>barrow_11_b</t>
  </si>
  <si>
    <t>barrow_33_a</t>
  </si>
  <si>
    <t>barrow_33_b</t>
  </si>
  <si>
    <t>barton_33_a</t>
  </si>
  <si>
    <t>BARTON</t>
  </si>
  <si>
    <t>barton_33_b</t>
  </si>
  <si>
    <t>barton_33_c</t>
  </si>
  <si>
    <t>bbc_6.6_ma1</t>
  </si>
  <si>
    <t>BBC</t>
  </si>
  <si>
    <t>bbc_6.6_mb1</t>
  </si>
  <si>
    <t>beckbu_33_a</t>
  </si>
  <si>
    <t>BECKBU</t>
  </si>
  <si>
    <t>becker_11_a</t>
  </si>
  <si>
    <t>BECKERMET(BNFL)</t>
  </si>
  <si>
    <t>bedford_11_a</t>
  </si>
  <si>
    <t>BEDFORD</t>
  </si>
  <si>
    <t>bedford_11_b</t>
  </si>
  <si>
    <t>belfie_33_a</t>
  </si>
  <si>
    <t>BELFIELD</t>
  </si>
  <si>
    <t>belfie_33_b</t>
  </si>
  <si>
    <t>belgra_6.6_a</t>
  </si>
  <si>
    <t>BELGRAVE</t>
  </si>
  <si>
    <t>belgra_6.6_b</t>
  </si>
  <si>
    <t>benchi_11_a</t>
  </si>
  <si>
    <t>BENCHILL</t>
  </si>
  <si>
    <t>bentha_11_a</t>
  </si>
  <si>
    <t>BENTHAM</t>
  </si>
  <si>
    <t>bentha_33_a</t>
  </si>
  <si>
    <t>bgcwst_11_a</t>
  </si>
  <si>
    <t>BGC WESTFIELD POINT</t>
  </si>
  <si>
    <t>bgcwst_11_b</t>
  </si>
  <si>
    <t>bilsbo_33_a</t>
  </si>
  <si>
    <t>BILSBO</t>
  </si>
  <si>
    <t>bispha_132_gt1</t>
  </si>
  <si>
    <t>BISPHAM</t>
  </si>
  <si>
    <t>bispha_132_gt2</t>
  </si>
  <si>
    <t>bispha_22_a</t>
  </si>
  <si>
    <t>bispha_22_b</t>
  </si>
  <si>
    <t>bispha_33_a</t>
  </si>
  <si>
    <t>bispha_33_b</t>
  </si>
  <si>
    <t>bispha_6.6_a</t>
  </si>
  <si>
    <t>bispha_6.6_b</t>
  </si>
  <si>
    <t>bispha_90_a</t>
  </si>
  <si>
    <t>blabul_6.6_a</t>
  </si>
  <si>
    <t>BLACKBULL</t>
  </si>
  <si>
    <t>blabul_6.6_b</t>
  </si>
  <si>
    <t>blackb_132_gt1</t>
  </si>
  <si>
    <t>BLACKBURN</t>
  </si>
  <si>
    <t>blackb_132_gt2</t>
  </si>
  <si>
    <t>blackb_132_tee</t>
  </si>
  <si>
    <t>blackb_33_a</t>
  </si>
  <si>
    <t>blackb_33_b</t>
  </si>
  <si>
    <t>blackb_6.6_a</t>
  </si>
  <si>
    <t>blackb_6.6_b</t>
  </si>
  <si>
    <t>blackl_6.6_a</t>
  </si>
  <si>
    <t>BLACKLEY</t>
  </si>
  <si>
    <t>blackl_6.6_b</t>
  </si>
  <si>
    <t>blackp_33_a</t>
  </si>
  <si>
    <t>BLACKPOOL</t>
  </si>
  <si>
    <t>blackp_33_b</t>
  </si>
  <si>
    <t>blackp_6.6_a</t>
  </si>
  <si>
    <t>blackp_6.6_b</t>
  </si>
  <si>
    <t>blafri_33_a</t>
  </si>
  <si>
    <t>BLACKFRIARS A</t>
  </si>
  <si>
    <t>blafri_33_b</t>
  </si>
  <si>
    <t>BLACKFRIARS B</t>
  </si>
  <si>
    <t>blafri_6.6_a</t>
  </si>
  <si>
    <t>BLACKFRIARS</t>
  </si>
  <si>
    <t>blafri_6.6_b</t>
  </si>
  <si>
    <t>bloost_33_a</t>
  </si>
  <si>
    <t>BLOOM STREET</t>
  </si>
  <si>
    <t>bloost_33_b</t>
  </si>
  <si>
    <t>blrdcl_6.6_a</t>
  </si>
  <si>
    <t>BLACKBURN RD CLAYTON</t>
  </si>
  <si>
    <t>blrdcl_6.6_b</t>
  </si>
  <si>
    <t>bnflss11_11_a</t>
  </si>
  <si>
    <t>BNFLSS11</t>
  </si>
  <si>
    <t>bnflss9_11_a</t>
  </si>
  <si>
    <t>BNFLSS9</t>
  </si>
  <si>
    <t>bobybo_11_a</t>
  </si>
  <si>
    <t>BOLTON BY BOWLAND</t>
  </si>
  <si>
    <t>bobybo_33_a</t>
  </si>
  <si>
    <t>BOBYBO</t>
  </si>
  <si>
    <t>bold_132_mb1</t>
  </si>
  <si>
    <t>BOLD</t>
  </si>
  <si>
    <t>bold_132_rb1</t>
  </si>
  <si>
    <t>bolesa_11_a</t>
  </si>
  <si>
    <t>BOLTON LE SANDS</t>
  </si>
  <si>
    <t>bolesa_11_b</t>
  </si>
  <si>
    <t>bolesa_33_a</t>
  </si>
  <si>
    <t>BOLTON-LE-SANDS</t>
  </si>
  <si>
    <t>bolesa_33_b</t>
  </si>
  <si>
    <t>boling_11_a</t>
  </si>
  <si>
    <t>BOLLINGTON</t>
  </si>
  <si>
    <t>boling_11_b</t>
  </si>
  <si>
    <t>boling_33_a</t>
  </si>
  <si>
    <t>boling_33_b</t>
  </si>
  <si>
    <t>bolton_132_gt1</t>
  </si>
  <si>
    <t>BOLTON</t>
  </si>
  <si>
    <t>bolton_132_gt3</t>
  </si>
  <si>
    <t>bolton_132_gt4</t>
  </si>
  <si>
    <t>bolton_33_a</t>
  </si>
  <si>
    <t>bolton_33_b</t>
  </si>
  <si>
    <t>bolton_33_c</t>
  </si>
  <si>
    <t>bolton_33_d</t>
  </si>
  <si>
    <t>bolwas_11_a</t>
  </si>
  <si>
    <t>BOLTON WASTE</t>
  </si>
  <si>
    <t>bolwas_33_a</t>
  </si>
  <si>
    <t>BOLWAS</t>
  </si>
  <si>
    <t>botany_11_a</t>
  </si>
  <si>
    <t>BOTANY BAY</t>
  </si>
  <si>
    <t>botany_33_a</t>
  </si>
  <si>
    <t>bowate_11_a</t>
  </si>
  <si>
    <t>BOWATERS</t>
  </si>
  <si>
    <t>bowate_11_b</t>
  </si>
  <si>
    <t>BOWATE</t>
  </si>
  <si>
    <t>bowate_11_c</t>
  </si>
  <si>
    <t>bowdon_11_a</t>
  </si>
  <si>
    <t>BOWDON</t>
  </si>
  <si>
    <t>bowdon_11_b</t>
  </si>
  <si>
    <t>bowdon_11_ner</t>
  </si>
  <si>
    <t>bowlan_11_a</t>
  </si>
  <si>
    <t>BOW LANE</t>
  </si>
  <si>
    <t>bowlan_11_b</t>
  </si>
  <si>
    <t>bradfo_6.6_a</t>
  </si>
  <si>
    <t>BRADFORD</t>
  </si>
  <si>
    <t>bradfo_6.6_c</t>
  </si>
  <si>
    <t>bradga_6.6_a</t>
  </si>
  <si>
    <t>BRADSHAWGATE</t>
  </si>
  <si>
    <t>bradga_6.6_b</t>
  </si>
  <si>
    <t>bradsh_33_a</t>
  </si>
  <si>
    <t>BRADSHAW 33KV SW HSE</t>
  </si>
  <si>
    <t>bramhl_11_a</t>
  </si>
  <si>
    <t>BRAMHALL</t>
  </si>
  <si>
    <t>bramhl_11_b</t>
  </si>
  <si>
    <t>bramhl_33_a</t>
  </si>
  <si>
    <t>bramhl_33_b</t>
  </si>
  <si>
    <t>bredbu_132_mb3</t>
  </si>
  <si>
    <t>BREDBURY</t>
  </si>
  <si>
    <t>bredbu_132_mb4</t>
  </si>
  <si>
    <t>bredbu_132_rb3</t>
  </si>
  <si>
    <t>bredbu_132_rb4</t>
  </si>
  <si>
    <t>brinks_33_a</t>
  </si>
  <si>
    <t>BRINKSWAY</t>
  </si>
  <si>
    <t>brinks_33_b</t>
  </si>
  <si>
    <t>brinks_6.6_a</t>
  </si>
  <si>
    <t>brinks_6.6_b</t>
  </si>
  <si>
    <t>bristo_11_a</t>
  </si>
  <si>
    <t>BRISTOL AVENUE GEN</t>
  </si>
  <si>
    <t>britga_6.6_a</t>
  </si>
  <si>
    <t>BRITGA</t>
  </si>
  <si>
    <t>britga_6.6_b</t>
  </si>
  <si>
    <t>britgy_11_a</t>
  </si>
  <si>
    <t>BRITGY</t>
  </si>
  <si>
    <t>britgy_11_b</t>
  </si>
  <si>
    <t>briwat_6.6_a</t>
  </si>
  <si>
    <t>BRIDGEWATER</t>
  </si>
  <si>
    <t>briwat_6.6_b</t>
  </si>
  <si>
    <t>broadg_11_a</t>
  </si>
  <si>
    <t>BROADGATE GEN</t>
  </si>
  <si>
    <t>broadg_33_a</t>
  </si>
  <si>
    <t>broadh_11_a</t>
  </si>
  <si>
    <t>BROADHEATH</t>
  </si>
  <si>
    <t>broadh_11_b</t>
  </si>
  <si>
    <t>broadw_33_a</t>
  </si>
  <si>
    <t>BROADWAY</t>
  </si>
  <si>
    <t>broadw_33_b</t>
  </si>
  <si>
    <t>broadw_6.6_a</t>
  </si>
  <si>
    <t>broadw_6.6_b</t>
  </si>
  <si>
    <t>bucksh_11_a</t>
  </si>
  <si>
    <t>BUCKSHAW</t>
  </si>
  <si>
    <t>bucksh_11_b</t>
  </si>
  <si>
    <t>bucksh_33_tee</t>
  </si>
  <si>
    <t>BUCKSH</t>
  </si>
  <si>
    <t>burcen_33_a</t>
  </si>
  <si>
    <t>BURNLEY CENTRE</t>
  </si>
  <si>
    <t>burcen_33_b</t>
  </si>
  <si>
    <t>burcen_6.6_a</t>
  </si>
  <si>
    <t>burcen_6.6_b</t>
  </si>
  <si>
    <t>burnle_33_a</t>
  </si>
  <si>
    <t>BURNLEY</t>
  </si>
  <si>
    <t>burnle_33_b</t>
  </si>
  <si>
    <t>burnle_6.6_a</t>
  </si>
  <si>
    <t>burnle_6.6_b</t>
  </si>
  <si>
    <t>burnor_6.6_a</t>
  </si>
  <si>
    <t>BURNLEY NORTH</t>
  </si>
  <si>
    <t>burpow_11_a</t>
  </si>
  <si>
    <t>BURY POWER</t>
  </si>
  <si>
    <t>burrow_11_a</t>
  </si>
  <si>
    <t>BURROW BECK</t>
  </si>
  <si>
    <t>burrow_11_b</t>
  </si>
  <si>
    <t>bursco_11_a</t>
  </si>
  <si>
    <t>BURSCOUGH BRIDGE</t>
  </si>
  <si>
    <t>bursco_11_b</t>
  </si>
  <si>
    <t>bursco_11_ner</t>
  </si>
  <si>
    <t>BURSCO</t>
  </si>
  <si>
    <t>bursco_33_a</t>
  </si>
  <si>
    <t>bury_33_a</t>
  </si>
  <si>
    <t xml:space="preserve">BURY </t>
  </si>
  <si>
    <t>bury_33_b</t>
  </si>
  <si>
    <t>bushel_6.6_b</t>
  </si>
  <si>
    <t>BUSHELL ST</t>
  </si>
  <si>
    <t>butoct_33_a</t>
  </si>
  <si>
    <t>BURY TOWN CENTRE</t>
  </si>
  <si>
    <t>butoct_33_b</t>
  </si>
  <si>
    <t>butoct_6.6_a</t>
  </si>
  <si>
    <t>butoct_6.6_b</t>
  </si>
  <si>
    <t>buxsto_0.4_a</t>
  </si>
  <si>
    <t>BUXTON STOR</t>
  </si>
  <si>
    <t>buxton_33_a</t>
  </si>
  <si>
    <t>BUXTON</t>
  </si>
  <si>
    <t>buxton_33_b</t>
  </si>
  <si>
    <t>calgar_3.3_a</t>
  </si>
  <si>
    <t>CALGAR</t>
  </si>
  <si>
    <t>calgar_3.3_b</t>
  </si>
  <si>
    <t>calgar_33_b</t>
  </si>
  <si>
    <t>calgar_33_c</t>
  </si>
  <si>
    <t>campst_11_a</t>
  </si>
  <si>
    <t>CAMPBELL ST</t>
  </si>
  <si>
    <t>campst_11_b</t>
  </si>
  <si>
    <t>cannst_6.6_a</t>
  </si>
  <si>
    <t>CANNON ST</t>
  </si>
  <si>
    <t>cannst_6.6_b</t>
  </si>
  <si>
    <t>cannst_6.6_c</t>
  </si>
  <si>
    <t>capont_11_a</t>
  </si>
  <si>
    <t>CAPONTREE</t>
  </si>
  <si>
    <t>capont_11_b</t>
  </si>
  <si>
    <t>capont_33_a</t>
  </si>
  <si>
    <t>capont_33_b</t>
  </si>
  <si>
    <t>carlet_11_a</t>
  </si>
  <si>
    <t>CARLETON</t>
  </si>
  <si>
    <t>carlis_33_a</t>
  </si>
  <si>
    <t>CARLISLE</t>
  </si>
  <si>
    <t>carlis_33_b</t>
  </si>
  <si>
    <t>carlis_33_c</t>
  </si>
  <si>
    <t>carlno_11_a</t>
  </si>
  <si>
    <t>CARLISLE NORTH</t>
  </si>
  <si>
    <t>carlno_11_b</t>
  </si>
  <si>
    <t>carrin_132_mb2</t>
  </si>
  <si>
    <t>CARRINGTON</t>
  </si>
  <si>
    <t>carrin_132_mb3</t>
  </si>
  <si>
    <t>carrin_132_mb4</t>
  </si>
  <si>
    <t>carrin_132_rb3</t>
  </si>
  <si>
    <t>carrin_132_rb4</t>
  </si>
  <si>
    <t>carrin_33_a</t>
  </si>
  <si>
    <t>carrin_33_b</t>
  </si>
  <si>
    <t>carrln_33_t11</t>
  </si>
  <si>
    <t>CARRLN</t>
  </si>
  <si>
    <t>carrln_33_t12</t>
  </si>
  <si>
    <t>carrpm_10_a</t>
  </si>
  <si>
    <t>CARRPM</t>
  </si>
  <si>
    <t>carrpm_132_b</t>
  </si>
  <si>
    <t>carrst_11_a</t>
  </si>
  <si>
    <t>CARR ST</t>
  </si>
  <si>
    <t>carrst_11_b</t>
  </si>
  <si>
    <t>carsto_11_a</t>
  </si>
  <si>
    <t>CARRINGTON STOR</t>
  </si>
  <si>
    <t>carsto_33_a</t>
  </si>
  <si>
    <t>CARSTO</t>
  </si>
  <si>
    <t>cascem_33_a</t>
  </si>
  <si>
    <t>CASCEM</t>
  </si>
  <si>
    <t>cascem_33_b</t>
  </si>
  <si>
    <t>castle_132_a</t>
  </si>
  <si>
    <t>CASTLETON</t>
  </si>
  <si>
    <t>castle_132_b</t>
  </si>
  <si>
    <t>castle_33_a</t>
  </si>
  <si>
    <t>castle_33_b</t>
  </si>
  <si>
    <t>castle_6.6_a</t>
  </si>
  <si>
    <t>castle_6.6_b</t>
  </si>
  <si>
    <t>catonm_0.69_a</t>
  </si>
  <si>
    <t>CATON MOOR WF</t>
  </si>
  <si>
    <t>catonm_33_t11</t>
  </si>
  <si>
    <t>CATONM</t>
  </si>
  <si>
    <t>catter_25_a</t>
  </si>
  <si>
    <t>CATTER</t>
  </si>
  <si>
    <t>catter_25_b</t>
  </si>
  <si>
    <t>catter_6.6_a</t>
  </si>
  <si>
    <t>CATTERALL WATERWORKS</t>
  </si>
  <si>
    <t>cecils_33_a</t>
  </si>
  <si>
    <t>CECIL STREET</t>
  </si>
  <si>
    <t>cecils_33_b</t>
  </si>
  <si>
    <t>cecils_6.6_a</t>
  </si>
  <si>
    <t>CECIL ST</t>
  </si>
  <si>
    <t>cecils_6.6_b</t>
  </si>
  <si>
    <t>cenman_6.6_a</t>
  </si>
  <si>
    <t>CENTRAL MANCHESTER</t>
  </si>
  <si>
    <t>cenman_6.6_b</t>
  </si>
  <si>
    <t>cenpar_11_a</t>
  </si>
  <si>
    <t>CENPAR</t>
  </si>
  <si>
    <t>cenpar_11_b</t>
  </si>
  <si>
    <t>chadde_33_a</t>
  </si>
  <si>
    <t>CHADDERTON</t>
  </si>
  <si>
    <t>chadde_33_b</t>
  </si>
  <si>
    <t>chadde_6.6_a</t>
  </si>
  <si>
    <t>chadde_6.6_b</t>
  </si>
  <si>
    <t>chadde_6.6_c</t>
  </si>
  <si>
    <t>chadde_6.6_d</t>
  </si>
  <si>
    <t>chambe_6.6_a</t>
  </si>
  <si>
    <t>CHAMBERHALL</t>
  </si>
  <si>
    <t>chambe_6.6_b</t>
  </si>
  <si>
    <t>chapew_6.6_a</t>
  </si>
  <si>
    <t>CHAPEW</t>
  </si>
  <si>
    <t>chapew_6.6_b</t>
  </si>
  <si>
    <t>chasrd_6.6_a</t>
  </si>
  <si>
    <t>CHASSEN RD</t>
  </si>
  <si>
    <t>chasrd_6.6_b</t>
  </si>
  <si>
    <t>chatsw_11_a</t>
  </si>
  <si>
    <t>CHATSWORTH ST</t>
  </si>
  <si>
    <t>chatsw_11_b</t>
  </si>
  <si>
    <t>cheath_33_a</t>
  </si>
  <si>
    <t>CHEADLE HEATH</t>
  </si>
  <si>
    <t>cheath_33_b</t>
  </si>
  <si>
    <t>cheath_6.6_a</t>
  </si>
  <si>
    <t>cheath_6.6_b</t>
  </si>
  <si>
    <t>chehil_6.6_a</t>
  </si>
  <si>
    <t>CHEETHAM HILL</t>
  </si>
  <si>
    <t>chehil_6.6_b</t>
  </si>
  <si>
    <t>chelfo_11_a</t>
  </si>
  <si>
    <t>CHELFORD</t>
  </si>
  <si>
    <t>chesrd_33_a</t>
  </si>
  <si>
    <t>CHESTER ROAD</t>
  </si>
  <si>
    <t>chesrd_33_b</t>
  </si>
  <si>
    <t>chesrd_6.6_a</t>
  </si>
  <si>
    <t>CHESTER RD</t>
  </si>
  <si>
    <t>chesrd_6.6_b</t>
  </si>
  <si>
    <t>chesrd_6.6_c</t>
  </si>
  <si>
    <t>chorls_11_a</t>
  </si>
  <si>
    <t>CHORLEY SOUTH</t>
  </si>
  <si>
    <t>chorls_11_b</t>
  </si>
  <si>
    <t>chorlt_33_a</t>
  </si>
  <si>
    <t>CHORLTON</t>
  </si>
  <si>
    <t>chorlt_33_b</t>
  </si>
  <si>
    <t>chorlt_6.6_a</t>
  </si>
  <si>
    <t>chrish_6.6_a</t>
  </si>
  <si>
    <t>CHRISH</t>
  </si>
  <si>
    <t>chrish_6.6_b</t>
  </si>
  <si>
    <t>chrish_6.6_c</t>
  </si>
  <si>
    <t>chrish_6.6_d</t>
  </si>
  <si>
    <t>christ_6.6_b</t>
  </si>
  <si>
    <t>CHRISTIE HOSPITAL</t>
  </si>
  <si>
    <t>chulme_11_a</t>
  </si>
  <si>
    <t>CHEADLE HULME</t>
  </si>
  <si>
    <t>chulme_11_b</t>
  </si>
  <si>
    <t>chulme_11_ner</t>
  </si>
  <si>
    <t>church_33_a</t>
  </si>
  <si>
    <t>CHURCH</t>
  </si>
  <si>
    <t>church_33_b</t>
  </si>
  <si>
    <t>church_6.6_a</t>
  </si>
  <si>
    <t>circle_6.6_a</t>
  </si>
  <si>
    <t>CIRCLE SQUARE</t>
  </si>
  <si>
    <t>circle_6.6_b</t>
  </si>
  <si>
    <t>clarrd_6.6_a</t>
  </si>
  <si>
    <t>CLARENDON RD</t>
  </si>
  <si>
    <t>clarrd_6.6_b</t>
  </si>
  <si>
    <t>claugh_11_a</t>
  </si>
  <si>
    <t>CLAUGHTON</t>
  </si>
  <si>
    <t>claugh_33_a</t>
  </si>
  <si>
    <t>cleato_33_a</t>
  </si>
  <si>
    <t>CLEATOR BATTERY</t>
  </si>
  <si>
    <t>clevel_33_t11</t>
  </si>
  <si>
    <t>CLEVEL</t>
  </si>
  <si>
    <t>clevel_33_t12</t>
  </si>
  <si>
    <t>clevel_6.6_a</t>
  </si>
  <si>
    <t>CLEVELEYS</t>
  </si>
  <si>
    <t>clevel_6.6_b</t>
  </si>
  <si>
    <t>clifto_0.69_a</t>
  </si>
  <si>
    <t>CLIFTON MARSH LANDFILL</t>
  </si>
  <si>
    <t>clifto_11_a</t>
  </si>
  <si>
    <t>CLIFTON JUNCTION</t>
  </si>
  <si>
    <t>clifto_33_a</t>
  </si>
  <si>
    <t>clijun_11_a</t>
  </si>
  <si>
    <t>clijun_11_b</t>
  </si>
  <si>
    <t>clivig_0.69_a</t>
  </si>
  <si>
    <t>CLIVIGER/COAL CLOUGH WF</t>
  </si>
  <si>
    <t>clivig_132_gt1</t>
  </si>
  <si>
    <t>CLIVIGER</t>
  </si>
  <si>
    <t>clohil_6.6_a</t>
  </si>
  <si>
    <t>CLOVER HILL</t>
  </si>
  <si>
    <t>clohil_6.6_b</t>
  </si>
  <si>
    <t>coglan_6.6_a</t>
  </si>
  <si>
    <t>COG LANE</t>
  </si>
  <si>
    <t>coglan_6.6_b</t>
  </si>
  <si>
    <t>conist_11_a</t>
  </si>
  <si>
    <t>CONISTON</t>
  </si>
  <si>
    <t>copser_6.6_a</t>
  </si>
  <si>
    <t>COPSE RD</t>
  </si>
  <si>
    <t>copser_6.6_b</t>
  </si>
  <si>
    <t>coxgre_11_a</t>
  </si>
  <si>
    <t>COX GREEN</t>
  </si>
  <si>
    <t>coxgre_11_b</t>
  </si>
  <si>
    <t>crarow_6.6_b</t>
  </si>
  <si>
    <t>CRAGGS ROW - BUSHELL ST</t>
  </si>
  <si>
    <t>crookh_0.66</t>
  </si>
  <si>
    <t>CROOKH</t>
  </si>
  <si>
    <t>crookh_33_a</t>
  </si>
  <si>
    <t>crownl_11_a</t>
  </si>
  <si>
    <t>CROWN LANE</t>
  </si>
  <si>
    <t>crownl_11_b</t>
  </si>
  <si>
    <t>culc_11_a</t>
  </si>
  <si>
    <t>CULCHETH</t>
  </si>
  <si>
    <t>culc_11_b</t>
  </si>
  <si>
    <t>cutacr_11_a</t>
  </si>
  <si>
    <t>CUTACR</t>
  </si>
  <si>
    <t>cutacr_11_b</t>
  </si>
  <si>
    <t>cutacr_33_a</t>
  </si>
  <si>
    <t>CUTACRE</t>
  </si>
  <si>
    <t>cutacr_33_b</t>
  </si>
  <si>
    <t>dalton_11_a</t>
  </si>
  <si>
    <t>DALTON</t>
  </si>
  <si>
    <t>dalton_11_b</t>
  </si>
  <si>
    <t>danest_132_a</t>
  </si>
  <si>
    <t>ROCHDALE (DANE ST)</t>
  </si>
  <si>
    <t>danest_132_b</t>
  </si>
  <si>
    <t>davyhu_6.6_a</t>
  </si>
  <si>
    <t>DAVYHULME</t>
  </si>
  <si>
    <t>davyhu_6.6_b</t>
  </si>
  <si>
    <t>davyhu_6.6_c</t>
  </si>
  <si>
    <t>davyhu_6.6_d</t>
  </si>
  <si>
    <t>davyhu_6.6_e</t>
  </si>
  <si>
    <t>davyhu_6.6_f</t>
  </si>
  <si>
    <t>deansg_6.6_a</t>
  </si>
  <si>
    <t>DEANSGATE</t>
  </si>
  <si>
    <t>deansg_6.6_b</t>
  </si>
  <si>
    <t>dentea_33_a</t>
  </si>
  <si>
    <t>DENTEA</t>
  </si>
  <si>
    <t>dentea_33_b</t>
  </si>
  <si>
    <t>DENTON EAST</t>
  </si>
  <si>
    <t>dentea_6.6_a</t>
  </si>
  <si>
    <t>dentea_6.6_b</t>
  </si>
  <si>
    <t>dentwe_33_a</t>
  </si>
  <si>
    <t>DENTON WEST</t>
  </si>
  <si>
    <t>dentwe_33_b</t>
  </si>
  <si>
    <t>dentwe_6.6_a</t>
  </si>
  <si>
    <t>dentwe_6.6_b</t>
  </si>
  <si>
    <t>dickin_6.6_e</t>
  </si>
  <si>
    <t>DICKINSON ST</t>
  </si>
  <si>
    <t>dickin_6.6_f</t>
  </si>
  <si>
    <t>dickin_6.6_g</t>
  </si>
  <si>
    <t>didsby_33_a</t>
  </si>
  <si>
    <t>DIDSBURY</t>
  </si>
  <si>
    <t>didsby_33_b</t>
  </si>
  <si>
    <t>didsby_6.6_a</t>
  </si>
  <si>
    <t>didsby_6.6_b</t>
  </si>
  <si>
    <t>disley_11_a</t>
  </si>
  <si>
    <t>DISLEY</t>
  </si>
  <si>
    <t>distis_11_a</t>
  </si>
  <si>
    <t>DISTIS</t>
  </si>
  <si>
    <t>dodgrd_6.6_a</t>
  </si>
  <si>
    <t>DODGSON RD</t>
  </si>
  <si>
    <t>dodgrd_6.6_b</t>
  </si>
  <si>
    <t>dougst_6.6_a</t>
  </si>
  <si>
    <t>DOUGLAS ST</t>
  </si>
  <si>
    <t>dougst_6.6_b</t>
  </si>
  <si>
    <t>dreast_6.6_a</t>
  </si>
  <si>
    <t>DROYLSDEN EAST</t>
  </si>
  <si>
    <t>dreast_6.6_b</t>
  </si>
  <si>
    <t>droyls_33_a</t>
  </si>
  <si>
    <t>DROYLSDEN</t>
  </si>
  <si>
    <t>droyls_33_b</t>
  </si>
  <si>
    <t>dukinf_6.6_a</t>
  </si>
  <si>
    <t>DUKINFIELD</t>
  </si>
  <si>
    <t>dukinf_6.6_b</t>
  </si>
  <si>
    <t>dumlan_11_a</t>
  </si>
  <si>
    <t>DUMERS LANE</t>
  </si>
  <si>
    <t>dumlan_11_b</t>
  </si>
  <si>
    <t>dumlan_33_a</t>
  </si>
  <si>
    <t>dumlan_33_b</t>
  </si>
  <si>
    <t>dumpli_11_a</t>
  </si>
  <si>
    <t>DUMPLINGTON</t>
  </si>
  <si>
    <t>dumpli_11_c</t>
  </si>
  <si>
    <t>east1_33_a</t>
  </si>
  <si>
    <t>EAST1</t>
  </si>
  <si>
    <t>east2_33_a</t>
  </si>
  <si>
    <t>EAST2</t>
  </si>
  <si>
    <t>east3_33_a</t>
  </si>
  <si>
    <t>EAST3</t>
  </si>
  <si>
    <t>eastla_6.6_a</t>
  </si>
  <si>
    <t>EASTLANDS</t>
  </si>
  <si>
    <t>eastla_6.6_b</t>
  </si>
  <si>
    <t>easton_11_a</t>
  </si>
  <si>
    <t>EASTON</t>
  </si>
  <si>
    <t>edgely_25_a</t>
  </si>
  <si>
    <t>EDGELY</t>
  </si>
  <si>
    <t>egremo_11_a</t>
  </si>
  <si>
    <t>EGREMONT</t>
  </si>
  <si>
    <t>egremo_11_b</t>
  </si>
  <si>
    <t>egremo_33_a</t>
  </si>
  <si>
    <t>egremo_33_b</t>
  </si>
  <si>
    <t>elevat_11_a</t>
  </si>
  <si>
    <t>ELEVATOR RD GENERATION</t>
  </si>
  <si>
    <t>emblet_11_a</t>
  </si>
  <si>
    <t>EMBLETON</t>
  </si>
  <si>
    <t>emblet_11_b</t>
  </si>
  <si>
    <t>emblet_33_a</t>
  </si>
  <si>
    <t>emblet_33_b</t>
  </si>
  <si>
    <t>exchst_11_a</t>
  </si>
  <si>
    <t>EXCHANGE ST</t>
  </si>
  <si>
    <t>exchst_11_b</t>
  </si>
  <si>
    <t>exchst_33_a</t>
  </si>
  <si>
    <t>exchst_33_b</t>
  </si>
  <si>
    <t>EXCHANGE STREET T12</t>
  </si>
  <si>
    <t>exchst_6.6_a</t>
  </si>
  <si>
    <t>exchst_6.6_b</t>
  </si>
  <si>
    <t>eyam_33_dem</t>
  </si>
  <si>
    <t>EYAM</t>
  </si>
  <si>
    <t>failsw_33_a</t>
  </si>
  <si>
    <t>FAILSWORTH</t>
  </si>
  <si>
    <t>failsw_33_b</t>
  </si>
  <si>
    <t>failsw_6.6_a</t>
  </si>
  <si>
    <t>failsw_6.6_b</t>
  </si>
  <si>
    <t>fallow_33_a</t>
  </si>
  <si>
    <t>FALLOWFIELD</t>
  </si>
  <si>
    <t>fallow_33_b</t>
  </si>
  <si>
    <t>fallow_6.6_a</t>
  </si>
  <si>
    <t>fallow_6.6_b</t>
  </si>
  <si>
    <t>farnwo_11_a</t>
  </si>
  <si>
    <t>FARNWORTH</t>
  </si>
  <si>
    <t>farnwo_11_b</t>
  </si>
  <si>
    <t>federa_11_a</t>
  </si>
  <si>
    <t>FEDERA</t>
  </si>
  <si>
    <t>federa_11_b</t>
  </si>
  <si>
    <t>federa_11_c</t>
  </si>
  <si>
    <t>felsid_11_a</t>
  </si>
  <si>
    <t>BNFL</t>
  </si>
  <si>
    <t>felsid_11_b</t>
  </si>
  <si>
    <t>felsid_11_c</t>
  </si>
  <si>
    <t>felsid_11_d</t>
  </si>
  <si>
    <t>fenisc_33_t11</t>
  </si>
  <si>
    <t>FENISCOWLES</t>
  </si>
  <si>
    <t>fenisc_6.6_a</t>
  </si>
  <si>
    <t>ferodo_11_a</t>
  </si>
  <si>
    <t>FERODO</t>
  </si>
  <si>
    <t>ferodo_11_b</t>
  </si>
  <si>
    <t>flalan_11_a</t>
  </si>
  <si>
    <t>FLAT LANE</t>
  </si>
  <si>
    <t>flalan_33_a</t>
  </si>
  <si>
    <t>flalan_33_b</t>
  </si>
  <si>
    <t>flimby_0.66_a</t>
  </si>
  <si>
    <t>FLIMBY WF</t>
  </si>
  <si>
    <t>flimby_33_a</t>
  </si>
  <si>
    <t>FLIMBY</t>
  </si>
  <si>
    <t>frankl_6.6_a</t>
  </si>
  <si>
    <t>FRANKL</t>
  </si>
  <si>
    <t>freder_33_a</t>
  </si>
  <si>
    <t>FREDERICK ROAD</t>
  </si>
  <si>
    <t>freder_33_b</t>
  </si>
  <si>
    <t>freder_33_c</t>
  </si>
  <si>
    <t>freder_6.6_a</t>
  </si>
  <si>
    <t>FREDERICK RD</t>
  </si>
  <si>
    <t>freder_6.6_b</t>
  </si>
  <si>
    <t>fushil_11_a</t>
  </si>
  <si>
    <t>FUSE HILL</t>
  </si>
  <si>
    <t>fushil_11_b</t>
  </si>
  <si>
    <t>fushil_33_a</t>
  </si>
  <si>
    <t>FUSEHILL</t>
  </si>
  <si>
    <t>fushil_33_b</t>
  </si>
  <si>
    <t>gale_33_a</t>
  </si>
  <si>
    <t>GALE</t>
  </si>
  <si>
    <t>gale_33_b</t>
  </si>
  <si>
    <t>gale_6.6_a</t>
  </si>
  <si>
    <t>gale_6.6_b</t>
  </si>
  <si>
    <t>galeba_3.3_a</t>
  </si>
  <si>
    <t>galeba_3.3_b</t>
  </si>
  <si>
    <t>galeba_33_b</t>
  </si>
  <si>
    <t>galeba_33_c</t>
  </si>
  <si>
    <t>garsta_6.6_a</t>
  </si>
  <si>
    <t>GARSTANG</t>
  </si>
  <si>
    <t>garsta_6.6_b</t>
  </si>
  <si>
    <t>garsta_6.6_ner</t>
  </si>
  <si>
    <t>GARSTA</t>
  </si>
  <si>
    <t>gatewa_33_a</t>
  </si>
  <si>
    <t>GATEWAY CRESCENT BESS</t>
  </si>
  <si>
    <t>gatley_33_a</t>
  </si>
  <si>
    <t>GATLEY</t>
  </si>
  <si>
    <t>gatley_33_b</t>
  </si>
  <si>
    <t>gatley_6.6_b</t>
  </si>
  <si>
    <t>georgi_11_a</t>
  </si>
  <si>
    <t>GEORGI</t>
  </si>
  <si>
    <t>georgi_11_b</t>
  </si>
  <si>
    <t>georgi_11_c</t>
  </si>
  <si>
    <t>georgi_11_d</t>
  </si>
  <si>
    <t>georgi_11_e</t>
  </si>
  <si>
    <t>georgi_11_f</t>
  </si>
  <si>
    <t>gidlow_33_a</t>
  </si>
  <si>
    <t>GIDLOW</t>
  </si>
  <si>
    <t>gidlow_33_b</t>
  </si>
  <si>
    <t>gidlow_6.6_a</t>
  </si>
  <si>
    <t>gidlow_6.6_b</t>
  </si>
  <si>
    <t>gillsr_11_a</t>
  </si>
  <si>
    <t>GILLSROW</t>
  </si>
  <si>
    <t>glaxoc_11_a</t>
  </si>
  <si>
    <t>GLAXOC</t>
  </si>
  <si>
    <t>glaxoc_11_b</t>
  </si>
  <si>
    <t>glaxou_11_a</t>
  </si>
  <si>
    <t>GLAXO</t>
  </si>
  <si>
    <t>glaxou_11_b</t>
  </si>
  <si>
    <t>globe_11_a</t>
  </si>
  <si>
    <t>GLOBE LANE STOR</t>
  </si>
  <si>
    <t>globe_33_a</t>
  </si>
  <si>
    <t>GLOBE</t>
  </si>
  <si>
    <t>glosop_11_a</t>
  </si>
  <si>
    <t>GLOSSOP</t>
  </si>
  <si>
    <t>glosop_11_b</t>
  </si>
  <si>
    <t>golbor_11_a</t>
  </si>
  <si>
    <t>GOLBORNE</t>
  </si>
  <si>
    <t>golbor_11_b</t>
  </si>
  <si>
    <t>golbor_33_a</t>
  </si>
  <si>
    <t>golbor_33_b</t>
  </si>
  <si>
    <t>goose_0.4_a</t>
  </si>
  <si>
    <t>GOOSE HOUSE LANE GEN</t>
  </si>
  <si>
    <t>gooseh_33_a</t>
  </si>
  <si>
    <t>GOOSEH</t>
  </si>
  <si>
    <t>gooseh_33_b</t>
  </si>
  <si>
    <t>gowhol_11_a</t>
  </si>
  <si>
    <t>GOWHOLE</t>
  </si>
  <si>
    <t>gowhol_11_b</t>
  </si>
  <si>
    <t>grange_11_a</t>
  </si>
  <si>
    <t>GRANGE</t>
  </si>
  <si>
    <t>grange_11_b</t>
  </si>
  <si>
    <t>grange_33_a</t>
  </si>
  <si>
    <t>grange_33_b</t>
  </si>
  <si>
    <t>granrd_33_a</t>
  </si>
  <si>
    <t>GRANE ROAD</t>
  </si>
  <si>
    <t>granrd_33_c</t>
  </si>
  <si>
    <t>granrd_6.6_a</t>
  </si>
  <si>
    <t>GRANE RD</t>
  </si>
  <si>
    <t>granrd_6.6_c</t>
  </si>
  <si>
    <t>greenf_11_a</t>
  </si>
  <si>
    <t>GREENFIELD</t>
  </si>
  <si>
    <t>greenf_11_b</t>
  </si>
  <si>
    <t>greenh_33_b</t>
  </si>
  <si>
    <t>GREENHILL</t>
  </si>
  <si>
    <t>greenh_33_c</t>
  </si>
  <si>
    <t>greenh_6.6_a</t>
  </si>
  <si>
    <t>greenh_6.6_b</t>
  </si>
  <si>
    <t>greenh_6.6_c</t>
  </si>
  <si>
    <t>greenl_11_a</t>
  </si>
  <si>
    <t>GREEN LANE-ALTRINCHAM</t>
  </si>
  <si>
    <t>greenl_11_b</t>
  </si>
  <si>
    <t>greens_6.6_a</t>
  </si>
  <si>
    <t>GREEN ST (T11)</t>
  </si>
  <si>
    <t>greens_6.6_b</t>
  </si>
  <si>
    <t>GREEN ST (T12+T13)</t>
  </si>
  <si>
    <t>greens_6.6_c</t>
  </si>
  <si>
    <t>grehar_6.6_a</t>
  </si>
  <si>
    <t>GREAT HARWOOD</t>
  </si>
  <si>
    <t>grehar_6.6_b</t>
  </si>
  <si>
    <t>griffi_33_a</t>
  </si>
  <si>
    <t>GRIFFIN</t>
  </si>
  <si>
    <t>griffi_33_b</t>
  </si>
  <si>
    <t>griffi_6.6_a</t>
  </si>
  <si>
    <t>griffi_6.6_b</t>
  </si>
  <si>
    <t>grlane_11_a</t>
  </si>
  <si>
    <t>GREEN LANE-HAZEL GROVE</t>
  </si>
  <si>
    <t>grlane_11_b</t>
  </si>
  <si>
    <t>gtclif_0.69_a</t>
  </si>
  <si>
    <t>GREAT CLIFTON WF</t>
  </si>
  <si>
    <t>gtclif_33_a</t>
  </si>
  <si>
    <t>GTCLIF</t>
  </si>
  <si>
    <t>hadfld_11_a</t>
  </si>
  <si>
    <t>HADFIELD</t>
  </si>
  <si>
    <t>hadfld_11_b</t>
  </si>
  <si>
    <t>hadfld_33_a</t>
  </si>
  <si>
    <t>hadfld_33_b</t>
  </si>
  <si>
    <t>halbur_0.69_a</t>
  </si>
  <si>
    <t>HALBURN WIND FARM</t>
  </si>
  <si>
    <t>halbur_33_a</t>
  </si>
  <si>
    <t>HALBUR</t>
  </si>
  <si>
    <t>halbur_33_b</t>
  </si>
  <si>
    <t>hallcr_33_a</t>
  </si>
  <si>
    <t>HALL CROSS</t>
  </si>
  <si>
    <t>hallcr_33_b</t>
  </si>
  <si>
    <t>hallcr_6.6_a</t>
  </si>
  <si>
    <t>hallcr_6.6_b</t>
  </si>
  <si>
    <t>hamel_0.69_a</t>
  </si>
  <si>
    <t>HAMELDON HILL WF 2</t>
  </si>
  <si>
    <t>hamel_0.69_b</t>
  </si>
  <si>
    <t>hamel_33_a</t>
  </si>
  <si>
    <t>HAMEL</t>
  </si>
  <si>
    <t>hamel_33_wf1</t>
  </si>
  <si>
    <t>hamel_33_wf2</t>
  </si>
  <si>
    <t>hamel_6.6_a</t>
  </si>
  <si>
    <t>handfo_11_a</t>
  </si>
  <si>
    <t>HANDFORTH</t>
  </si>
  <si>
    <t>handfo_11_b</t>
  </si>
  <si>
    <t>handfo_33_a</t>
  </si>
  <si>
    <t>handfo_33_b</t>
  </si>
  <si>
    <t>hangin_11_a</t>
  </si>
  <si>
    <t>HANGING BRIDGE</t>
  </si>
  <si>
    <t>hangin_33_a</t>
  </si>
  <si>
    <t>hangin_33_b</t>
  </si>
  <si>
    <t>hareho_6.6_a</t>
  </si>
  <si>
    <t>HAREHOLME</t>
  </si>
  <si>
    <t>hareho_6.6_b</t>
  </si>
  <si>
    <t>harker_132_mb2</t>
  </si>
  <si>
    <t>HARKER</t>
  </si>
  <si>
    <t>harpur_33_a</t>
  </si>
  <si>
    <t>HARPURHEY</t>
  </si>
  <si>
    <t>harpur_33_b</t>
  </si>
  <si>
    <t>harpur_6.6_a</t>
  </si>
  <si>
    <t>harpur_6.6_b</t>
  </si>
  <si>
    <t>harwoo_11_a</t>
  </si>
  <si>
    <t>HARWOOD</t>
  </si>
  <si>
    <t>harwoo_11_b</t>
  </si>
  <si>
    <t>hatter_11_a</t>
  </si>
  <si>
    <t>HATTERSLEY</t>
  </si>
  <si>
    <t>hatter_11_b</t>
  </si>
  <si>
    <t>hatter_33_a</t>
  </si>
  <si>
    <t>hatter_33_b</t>
  </si>
  <si>
    <t>havert_11_a</t>
  </si>
  <si>
    <t>HAVERTHWAITE</t>
  </si>
  <si>
    <t>havert_11_b</t>
  </si>
  <si>
    <t>havert_33_a</t>
  </si>
  <si>
    <t>havert_33_b</t>
  </si>
  <si>
    <t>hawesw_3.3_a</t>
  </si>
  <si>
    <t>HAWESW</t>
  </si>
  <si>
    <t>hawesw_3.3_b</t>
  </si>
  <si>
    <t>hawesw_33_a</t>
  </si>
  <si>
    <t>HAWESWATER</t>
  </si>
  <si>
    <t>hawesw_33_b</t>
  </si>
  <si>
    <t>hawesw_33_c</t>
  </si>
  <si>
    <t>hawkgn_11_a</t>
  </si>
  <si>
    <t>HAWK GREEN</t>
  </si>
  <si>
    <t>hawkgn_11_b</t>
  </si>
  <si>
    <t>hawkgn_33_a</t>
  </si>
  <si>
    <t>hawkgn_33_b</t>
  </si>
  <si>
    <t>haydoc_11_a</t>
  </si>
  <si>
    <t>HAYDOCK</t>
  </si>
  <si>
    <t>haydoc_11_b</t>
  </si>
  <si>
    <t>haydoc_33_a</t>
  </si>
  <si>
    <t>haydoc_33_b</t>
  </si>
  <si>
    <t>hazelg_33_a</t>
  </si>
  <si>
    <t>HAZEL GROVE</t>
  </si>
  <si>
    <t>hazelg_33_b</t>
  </si>
  <si>
    <t>hda1_11_a</t>
  </si>
  <si>
    <t>HDA NO1</t>
  </si>
  <si>
    <t>hda1_11_b</t>
  </si>
  <si>
    <t>hda2_11_b</t>
  </si>
  <si>
    <t>HDA NO2</t>
  </si>
  <si>
    <t>heabri_33_a</t>
  </si>
  <si>
    <t>HEAP BRIDGE</t>
  </si>
  <si>
    <t>heabri_33_b</t>
  </si>
  <si>
    <t>heabri_6.6_a</t>
  </si>
  <si>
    <t>heabri_6.6_b</t>
  </si>
  <si>
    <t>heahil_33_a</t>
  </si>
  <si>
    <t>HEADY HILL</t>
  </si>
  <si>
    <t>heahil_33_b</t>
  </si>
  <si>
    <t>heahil_6.6_a</t>
  </si>
  <si>
    <t>heahil_6.6_b</t>
  </si>
  <si>
    <t>heasan_33_a</t>
  </si>
  <si>
    <t>HEASANDFORD</t>
  </si>
  <si>
    <t>heasan_33_b</t>
  </si>
  <si>
    <t>heasan_6.6_a</t>
  </si>
  <si>
    <t>heasan_6.6_b</t>
  </si>
  <si>
    <t>heatmo_33_a</t>
  </si>
  <si>
    <t>HEATON MOOR</t>
  </si>
  <si>
    <t>heatmo_33_b</t>
  </si>
  <si>
    <t>heatmo_6.6_a</t>
  </si>
  <si>
    <t>heatmo_6.6_b</t>
  </si>
  <si>
    <t>heatno_33_a</t>
  </si>
  <si>
    <t>HEATON NORRIS</t>
  </si>
  <si>
    <t>heatno_33_b</t>
  </si>
  <si>
    <t>heatno_6.6_a</t>
  </si>
  <si>
    <t>heatno_6.6_b</t>
  </si>
  <si>
    <t>height_6.6_a</t>
  </si>
  <si>
    <t>THE HEIGHT</t>
  </si>
  <si>
    <t>height_6.6_b</t>
  </si>
  <si>
    <t>helbri_11_a</t>
  </si>
  <si>
    <t>HELWITH BRIDGE</t>
  </si>
  <si>
    <t>helbri_33_a</t>
  </si>
  <si>
    <t>hellr_0.4_a</t>
  </si>
  <si>
    <t>HELLRIGG WF</t>
  </si>
  <si>
    <t>hellr_33_a</t>
  </si>
  <si>
    <t>HELLR</t>
  </si>
  <si>
    <t>hensin_11_a</t>
  </si>
  <si>
    <t>HENSINGHAM</t>
  </si>
  <si>
    <t>hensin_11_b</t>
  </si>
  <si>
    <t>hensin_33_a</t>
  </si>
  <si>
    <t>hensin_33_b</t>
  </si>
  <si>
    <t>hey-290</t>
  </si>
  <si>
    <t>HEYSHAM</t>
  </si>
  <si>
    <t>heyrod_33_a</t>
  </si>
  <si>
    <t>HEYROD</t>
  </si>
  <si>
    <t>heyrod_33_b</t>
  </si>
  <si>
    <t>heyrod_33_c</t>
  </si>
  <si>
    <t>heyrod_6.6_a</t>
  </si>
  <si>
    <t>heyrod_6.6_b</t>
  </si>
  <si>
    <t>heysha_132_mb1a</t>
  </si>
  <si>
    <t>HEYSHAM 132KV</t>
  </si>
  <si>
    <t>heysha_132_mb1b</t>
  </si>
  <si>
    <t>heysha_132_mb2a</t>
  </si>
  <si>
    <t>heysha_132_mb2b</t>
  </si>
  <si>
    <t>heysid_6.6_a</t>
  </si>
  <si>
    <t>HEYSIDE</t>
  </si>
  <si>
    <t>heysid_6.6_b</t>
  </si>
  <si>
    <t>heywoo_6.6_a</t>
  </si>
  <si>
    <t>HEYWOOD</t>
  </si>
  <si>
    <t>heywoo_6.6_b</t>
  </si>
  <si>
    <t>highmi_6.6_a</t>
  </si>
  <si>
    <t>HIGHER MILL</t>
  </si>
  <si>
    <t>highmi_6.6_b</t>
  </si>
  <si>
    <t>hillho_11_a</t>
  </si>
  <si>
    <t>HILLHOUSE GENERATION</t>
  </si>
  <si>
    <t>hillho_33_a</t>
  </si>
  <si>
    <t>hiltop_11_a</t>
  </si>
  <si>
    <t>HILL TOP</t>
  </si>
  <si>
    <t>hiltop_11_b</t>
  </si>
  <si>
    <t>hiltop_11_c</t>
  </si>
  <si>
    <t>hiltop_33_a</t>
  </si>
  <si>
    <t>hiltop_33_b</t>
  </si>
  <si>
    <t>hindla_33_dem</t>
  </si>
  <si>
    <t>HINDLOW</t>
  </si>
  <si>
    <t>hindlb_33_dem</t>
  </si>
  <si>
    <t>HINDLB</t>
  </si>
  <si>
    <t>hindly_11_a</t>
  </si>
  <si>
    <t>HINDLEY GREEN</t>
  </si>
  <si>
    <t>hindly_11_b</t>
  </si>
  <si>
    <t>hindly_11_c</t>
  </si>
  <si>
    <t>hindly_33_a</t>
  </si>
  <si>
    <t>hindly_33_b</t>
  </si>
  <si>
    <t>hollin_33_a</t>
  </si>
  <si>
    <t>HOLLINWOOD</t>
  </si>
  <si>
    <t>hollin_6.6_a</t>
  </si>
  <si>
    <t>hollin_6.6_b</t>
  </si>
  <si>
    <t>holmrd_11_a</t>
  </si>
  <si>
    <t>HOLME RD</t>
  </si>
  <si>
    <t>holmrd_11_c</t>
  </si>
  <si>
    <t>holtst_11_a</t>
  </si>
  <si>
    <t>HOLT ST</t>
  </si>
  <si>
    <t>holtst_11_b</t>
  </si>
  <si>
    <t>holtst_33_a</t>
  </si>
  <si>
    <t>HOLT STREET</t>
  </si>
  <si>
    <t>holtst_33_b</t>
  </si>
  <si>
    <t>hrdann_33_a</t>
  </si>
  <si>
    <t xml:space="preserve">HOLME RD 33KV SWITCHING STATION                   </t>
  </si>
  <si>
    <t>hrwalt_11_a</t>
  </si>
  <si>
    <t>HIGHER WALTON</t>
  </si>
  <si>
    <t>hrwalt_11_b</t>
  </si>
  <si>
    <t>hrwalt_33_a</t>
  </si>
  <si>
    <t>hrwalt_33_b</t>
  </si>
  <si>
    <t>hulley_33_a</t>
  </si>
  <si>
    <t>HULLEY ROAD BESS</t>
  </si>
  <si>
    <t>huncoa_33_a</t>
  </si>
  <si>
    <t>HUNCOAT</t>
  </si>
  <si>
    <t>huncoa_33_b</t>
  </si>
  <si>
    <t>hurst_33_a</t>
  </si>
  <si>
    <t>HURST</t>
  </si>
  <si>
    <t>hurst_33_b</t>
  </si>
  <si>
    <t>hurst_6.6_a</t>
  </si>
  <si>
    <t>hurst_6.6_b</t>
  </si>
  <si>
    <t>hutton_11_a</t>
  </si>
  <si>
    <t>HUTTON END T11</t>
  </si>
  <si>
    <t>hutton_11_d</t>
  </si>
  <si>
    <t>HUTTON END T12</t>
  </si>
  <si>
    <t>hutton_132_mb1</t>
  </si>
  <si>
    <t>HUTTON</t>
  </si>
  <si>
    <t>hutton_132_mb2</t>
  </si>
  <si>
    <t>hyde_33_a</t>
  </si>
  <si>
    <t>HYDE</t>
  </si>
  <si>
    <t>hyde_33_b</t>
  </si>
  <si>
    <t>hyde_6.6_a</t>
  </si>
  <si>
    <t>hyde_6.6_b</t>
  </si>
  <si>
    <t>hyndrd_6.6_a</t>
  </si>
  <si>
    <t>HYNDBURN RD</t>
  </si>
  <si>
    <t>hyndrd_6.6_b</t>
  </si>
  <si>
    <t>hyndwf_0.69_a</t>
  </si>
  <si>
    <t>HYNDBURN WF</t>
  </si>
  <si>
    <t>hyndwf_33_a</t>
  </si>
  <si>
    <t>HYNDWF</t>
  </si>
  <si>
    <t>idno_6.6_int1</t>
  </si>
  <si>
    <t>IDNO</t>
  </si>
  <si>
    <t>idno_6.6_int2</t>
  </si>
  <si>
    <t>igge_11_a</t>
  </si>
  <si>
    <t>IGGESUND</t>
  </si>
  <si>
    <t>igge_11_b</t>
  </si>
  <si>
    <t>igge_33_t11</t>
  </si>
  <si>
    <t>IGGE</t>
  </si>
  <si>
    <t>igge_33_t12</t>
  </si>
  <si>
    <t>indist_6.6_a</t>
  </si>
  <si>
    <t>INDIA ST</t>
  </si>
  <si>
    <t>indist_6.6_b</t>
  </si>
  <si>
    <t>inglet_11_a</t>
  </si>
  <si>
    <t>INGLETON</t>
  </si>
  <si>
    <t>iom_132_gt3</t>
  </si>
  <si>
    <t>IOM</t>
  </si>
  <si>
    <t>iom_132_gt4</t>
  </si>
  <si>
    <t>iom_22_a</t>
  </si>
  <si>
    <t>iom_22_b</t>
  </si>
  <si>
    <t>iom_33_a</t>
  </si>
  <si>
    <t>iom_90_a</t>
  </si>
  <si>
    <t>irlamp_6.6_a</t>
  </si>
  <si>
    <t>IRLAM</t>
  </si>
  <si>
    <t>irlamp_6.6_b</t>
  </si>
  <si>
    <t>irwpow_11_a</t>
  </si>
  <si>
    <t>IRWELL POWER</t>
  </si>
  <si>
    <t>jamerd_33_a</t>
  </si>
  <si>
    <t>JAMERD</t>
  </si>
  <si>
    <t>jamerd_33_b</t>
  </si>
  <si>
    <t>jamerd_6.6_a</t>
  </si>
  <si>
    <t>JAMESON RD NWW</t>
  </si>
  <si>
    <t>jamerd_6.6_b</t>
  </si>
  <si>
    <t>jamest_11_a</t>
  </si>
  <si>
    <t>JAMES ST</t>
  </si>
  <si>
    <t>jamest_11_b</t>
  </si>
  <si>
    <t>johmat_11_a</t>
  </si>
  <si>
    <t>JOHMAT</t>
  </si>
  <si>
    <t>kayst_6.6_a</t>
  </si>
  <si>
    <t>KAY ST</t>
  </si>
  <si>
    <t>kayst_6.6_b</t>
  </si>
  <si>
    <t>kealoc_33_b</t>
  </si>
  <si>
    <t>KEARSLEY</t>
  </si>
  <si>
    <t>kealoc_33_c</t>
  </si>
  <si>
    <t>kearsl_132_mb1</t>
  </si>
  <si>
    <t>KEARSLEY MAIN 3/4 &amp; RESERVE 3/4</t>
  </si>
  <si>
    <t>kearsl_132_mb2</t>
  </si>
  <si>
    <t>kearsl_132_mb3</t>
  </si>
  <si>
    <t>kearsl_132_rb1b</t>
  </si>
  <si>
    <t>kearsl_132_rb2</t>
  </si>
  <si>
    <t>kearsl_132_rb3b</t>
  </si>
  <si>
    <t>kellog_6.6_a</t>
  </si>
  <si>
    <t>KELLOGS</t>
  </si>
  <si>
    <t>kellog_6.6_c</t>
  </si>
  <si>
    <t>kendal_11_a</t>
  </si>
  <si>
    <t>KENDAL</t>
  </si>
  <si>
    <t>kendal_11_b</t>
  </si>
  <si>
    <t>kendal_33_a</t>
  </si>
  <si>
    <t>kendal_33_b</t>
  </si>
  <si>
    <t>keswic_11_a</t>
  </si>
  <si>
    <t>KESWICK</t>
  </si>
  <si>
    <t>keswic_11_b</t>
  </si>
  <si>
    <t>keswic_33_a</t>
  </si>
  <si>
    <t>keswic_33_b</t>
  </si>
  <si>
    <t>kielde_11_a</t>
  </si>
  <si>
    <t>KIELDER INTERCONNECTOR (CE)</t>
  </si>
  <si>
    <t>kielde_33_a</t>
  </si>
  <si>
    <t>KIELDE</t>
  </si>
  <si>
    <t>kingwa_11_a</t>
  </si>
  <si>
    <t>KINGSWAY</t>
  </si>
  <si>
    <t>kingwa_11_b</t>
  </si>
  <si>
    <t>kinhil_11_a</t>
  </si>
  <si>
    <t>KINKRY HILL</t>
  </si>
  <si>
    <t>kirbym_11_a</t>
  </si>
  <si>
    <t>KIRKBY MOOR</t>
  </si>
  <si>
    <t>kirkha_11_a</t>
  </si>
  <si>
    <t>KIRKHALL LANE</t>
  </si>
  <si>
    <t>kirkha_11_b</t>
  </si>
  <si>
    <t>kirkwf_11_a</t>
  </si>
  <si>
    <t>KIRKWF</t>
  </si>
  <si>
    <t>kirlon_11_a</t>
  </si>
  <si>
    <t>KIRKBY LONSDALE</t>
  </si>
  <si>
    <t>kirlon_11_b</t>
  </si>
  <si>
    <t>kirlon_33_a</t>
  </si>
  <si>
    <t>kirlon_33_b</t>
  </si>
  <si>
    <t>kirste_11_a</t>
  </si>
  <si>
    <t>KIRKBY STEPHEN</t>
  </si>
  <si>
    <t>kirste_11_b</t>
  </si>
  <si>
    <t>kirste_33_a</t>
  </si>
  <si>
    <t>kirste_33_b</t>
  </si>
  <si>
    <t>kirtho_11_a</t>
  </si>
  <si>
    <t>KIRKBY THORE</t>
  </si>
  <si>
    <t>kirtho_11_b</t>
  </si>
  <si>
    <t>kitgrn_33_a</t>
  </si>
  <si>
    <t>KITT GREEN</t>
  </si>
  <si>
    <t>kitgrn_33_b</t>
  </si>
  <si>
    <t>kitgrn_6.6_a</t>
  </si>
  <si>
    <t>kitgrn_6.6_b</t>
  </si>
  <si>
    <t>knomil_33_a</t>
  </si>
  <si>
    <t>KNOTT MILL</t>
  </si>
  <si>
    <t>knomil_33_b</t>
  </si>
  <si>
    <t>knomil_6.6_a</t>
  </si>
  <si>
    <t>knomil_6.6_b</t>
  </si>
  <si>
    <t>lamber_33_a</t>
  </si>
  <si>
    <t>LAMBERHEAD</t>
  </si>
  <si>
    <t>lamber_33_b</t>
  </si>
  <si>
    <t>lamber_6.6_a</t>
  </si>
  <si>
    <t>lamber_6.6_b</t>
  </si>
  <si>
    <t>lambwf_0.69_a</t>
  </si>
  <si>
    <t>LAMBWF</t>
  </si>
  <si>
    <t>lambwf_33_a</t>
  </si>
  <si>
    <t>LAMBRIGG WINDFARM</t>
  </si>
  <si>
    <t>lancas_11_a</t>
  </si>
  <si>
    <t>LANCASTER</t>
  </si>
  <si>
    <t>lancas_11_b</t>
  </si>
  <si>
    <t>lancas_33_a</t>
  </si>
  <si>
    <t>lancas_33_b</t>
  </si>
  <si>
    <t>lancas_33_c</t>
  </si>
  <si>
    <t>langle_11_a</t>
  </si>
  <si>
    <t>LANGLEY</t>
  </si>
  <si>
    <t>langle_11_b</t>
  </si>
  <si>
    <t>langle_33_a</t>
  </si>
  <si>
    <t>langle_33_b</t>
  </si>
  <si>
    <t>langrd_6.6_a</t>
  </si>
  <si>
    <t>LANGROYD RD</t>
  </si>
  <si>
    <t>langrd_6.6_b</t>
  </si>
  <si>
    <t>lascar_33_a</t>
  </si>
  <si>
    <t>LASCAR BATTERY STORAGE</t>
  </si>
  <si>
    <t>leigh_11_a</t>
  </si>
  <si>
    <t>LEIGH</t>
  </si>
  <si>
    <t>levens_33_a</t>
  </si>
  <si>
    <t>LEVENSHULME</t>
  </si>
  <si>
    <t>levens_33_b</t>
  </si>
  <si>
    <t>levens_6.6_a</t>
  </si>
  <si>
    <t>levens_6.6_b</t>
  </si>
  <si>
    <t>leylan_33_a</t>
  </si>
  <si>
    <t>LEYLAND</t>
  </si>
  <si>
    <t>leylan_33_b</t>
  </si>
  <si>
    <t>leynat_11_a</t>
  </si>
  <si>
    <t>LEYLAND NATIONAL</t>
  </si>
  <si>
    <t>leynat_11_b</t>
  </si>
  <si>
    <t>lithul_11_a</t>
  </si>
  <si>
    <t>LITTLE HULTON</t>
  </si>
  <si>
    <t>lithul_11_b</t>
  </si>
  <si>
    <t>litsal_11_a</t>
  </si>
  <si>
    <t>LITTLE SALKELD</t>
  </si>
  <si>
    <t>litsal_11_b</t>
  </si>
  <si>
    <t>little_6.6_a</t>
  </si>
  <si>
    <t>LITTLEBOROUGH</t>
  </si>
  <si>
    <t>little_6.6_b</t>
  </si>
  <si>
    <t>lodgln_11_a</t>
  </si>
  <si>
    <t>LODGE LANE SOUTH GEN</t>
  </si>
  <si>
    <t>lodgln_33_a</t>
  </si>
  <si>
    <t>LODGLN</t>
  </si>
  <si>
    <t>lodgln_33_b</t>
  </si>
  <si>
    <t>lonbri_6.6_a</t>
  </si>
  <si>
    <t>LONGFORD BRIDGE</t>
  </si>
  <si>
    <t>lonbri_6.6_b</t>
  </si>
  <si>
    <t>longri_6.6_a</t>
  </si>
  <si>
    <t>LONGRIDGE</t>
  </si>
  <si>
    <t>longri_6.6_b</t>
  </si>
  <si>
    <t>longsi_33_a</t>
  </si>
  <si>
    <t>LONGSIGHT</t>
  </si>
  <si>
    <t>longsi_33_b</t>
  </si>
  <si>
    <t>longsi_6.6_a</t>
  </si>
  <si>
    <t>longsi_6.6_b</t>
  </si>
  <si>
    <t>lostoc_11_a</t>
  </si>
  <si>
    <t>LOSTOCK</t>
  </si>
  <si>
    <t>lostoc_11_b</t>
  </si>
  <si>
    <t>lowdar_132_c</t>
  </si>
  <si>
    <t>LOWDAR</t>
  </si>
  <si>
    <t>lowdar_132_gt1</t>
  </si>
  <si>
    <t>LOWER DARWEN</t>
  </si>
  <si>
    <t>lowdar_132_gt2</t>
  </si>
  <si>
    <t>lowdar_33_a</t>
  </si>
  <si>
    <t>lowdar_33_b</t>
  </si>
  <si>
    <t>lowdar_33_c</t>
  </si>
  <si>
    <t>lowdar_6.6_a</t>
  </si>
  <si>
    <t>lowdar_6.6_b</t>
  </si>
  <si>
    <t>lyonrd_6.6_a</t>
  </si>
  <si>
    <t>LYONS RD</t>
  </si>
  <si>
    <t>lyonrd_6.6_b</t>
  </si>
  <si>
    <t>lytham_33_a</t>
  </si>
  <si>
    <t>LYTHAM</t>
  </si>
  <si>
    <t>lytham_33_b</t>
  </si>
  <si>
    <t>maccle_33_a</t>
  </si>
  <si>
    <t>MACCLESFIELD</t>
  </si>
  <si>
    <t>maccle_33_b</t>
  </si>
  <si>
    <t>manair_11_a</t>
  </si>
  <si>
    <t>MANAIR</t>
  </si>
  <si>
    <t>manair_11_b</t>
  </si>
  <si>
    <t>manuni_6.6_a</t>
  </si>
  <si>
    <t>MANCHESTER UNIVERSITY</t>
  </si>
  <si>
    <t>manuni_6.6_b</t>
  </si>
  <si>
    <t>marple_11_a</t>
  </si>
  <si>
    <t>MARPLE</t>
  </si>
  <si>
    <t>marton_33_a</t>
  </si>
  <si>
    <t>MARTON</t>
  </si>
  <si>
    <t>marton_33_b</t>
  </si>
  <si>
    <t>marton_6.6_a</t>
  </si>
  <si>
    <t>marton_6.6_b</t>
  </si>
  <si>
    <t>martrd_11_a</t>
  </si>
  <si>
    <t>MARTENS RD STOR</t>
  </si>
  <si>
    <t>martrd_33_a</t>
  </si>
  <si>
    <t>MARTRD</t>
  </si>
  <si>
    <t>marypo_11_a</t>
  </si>
  <si>
    <t>MARYPORT</t>
  </si>
  <si>
    <t>marypo_11_b</t>
  </si>
  <si>
    <t>math_11_a</t>
  </si>
  <si>
    <t>MATH</t>
  </si>
  <si>
    <t>meanmo_33_a</t>
  </si>
  <si>
    <t>MEANMO</t>
  </si>
  <si>
    <t>mediac_33_t11</t>
  </si>
  <si>
    <t>MEDIAC</t>
  </si>
  <si>
    <t>mediac_33_t12</t>
  </si>
  <si>
    <t>mediac_6.6_t11</t>
  </si>
  <si>
    <t>MEDIA CITY</t>
  </si>
  <si>
    <t>mediac_6.6_t12</t>
  </si>
  <si>
    <t>mellin_11_a</t>
  </si>
  <si>
    <t>MELLING</t>
  </si>
  <si>
    <t>mellin_33_t11</t>
  </si>
  <si>
    <t xml:space="preserve">MELLING                                 </t>
  </si>
  <si>
    <t>meresi_6.6_a</t>
  </si>
  <si>
    <t>MERESIDE</t>
  </si>
  <si>
    <t>meresi_6.6_b</t>
  </si>
  <si>
    <t>midjun_11_a</t>
  </si>
  <si>
    <t>MIDDLETON JUNCTION</t>
  </si>
  <si>
    <t>midjun_11_b</t>
  </si>
  <si>
    <t>midway_11_a</t>
  </si>
  <si>
    <t>MIDWAY</t>
  </si>
  <si>
    <t>midway_11_b</t>
  </si>
  <si>
    <t>milnro_6.6_a</t>
  </si>
  <si>
    <t>MILNROW</t>
  </si>
  <si>
    <t>milnro_6.6_b</t>
  </si>
  <si>
    <t>mintsf_11_a</t>
  </si>
  <si>
    <t>MINTSFEET</t>
  </si>
  <si>
    <t>mintsf_11_b</t>
  </si>
  <si>
    <t>mirror_6.6_a</t>
  </si>
  <si>
    <t>MIRROR</t>
  </si>
  <si>
    <t>mirror_6.6_b</t>
  </si>
  <si>
    <t>mitech_11_a</t>
  </si>
  <si>
    <t>MITECH</t>
  </si>
  <si>
    <t>mitech_11_b</t>
  </si>
  <si>
    <t>mjhnhs_6.6_a</t>
  </si>
  <si>
    <t>MJHNHS</t>
  </si>
  <si>
    <t>mjhnhs_6.6_b</t>
  </si>
  <si>
    <t>mjhnhs_6.6_c</t>
  </si>
  <si>
    <t>modspa_11_a</t>
  </si>
  <si>
    <t>MODSPA</t>
  </si>
  <si>
    <t>monsal_6.6_a</t>
  </si>
  <si>
    <t>MONSALL</t>
  </si>
  <si>
    <t>monsal_6.6_b</t>
  </si>
  <si>
    <t>monton_33_a</t>
  </si>
  <si>
    <t>MONTON</t>
  </si>
  <si>
    <t>monton_33_b</t>
  </si>
  <si>
    <t>monton_6.6_a</t>
  </si>
  <si>
    <t>monton_6.6_b</t>
  </si>
  <si>
    <t>monton_6.6_ner</t>
  </si>
  <si>
    <t>moorfd_0.4_a</t>
  </si>
  <si>
    <t>MOORFIELD DRIVE GEN</t>
  </si>
  <si>
    <t>moorfd_33_a</t>
  </si>
  <si>
    <t>MOORFD</t>
  </si>
  <si>
    <t>moorfd_33_b</t>
  </si>
  <si>
    <t>moorsi_33_a</t>
  </si>
  <si>
    <t>MOORSIDE</t>
  </si>
  <si>
    <t>moorsi_6.6_a</t>
  </si>
  <si>
    <t>moorsi_6.6_b</t>
  </si>
  <si>
    <t>morpar_11_a</t>
  </si>
  <si>
    <t>MORTON PK</t>
  </si>
  <si>
    <t>morpar_11_b</t>
  </si>
  <si>
    <t>moside_33_a</t>
  </si>
  <si>
    <t>MOSS SIDE(LONGSIGHT)</t>
  </si>
  <si>
    <t>moside_33_b</t>
  </si>
  <si>
    <t>moside_6.6_a</t>
  </si>
  <si>
    <t>moside_6.6_b</t>
  </si>
  <si>
    <t>MOSS SIDE (LONGSIGHT)</t>
  </si>
  <si>
    <t>moslan_11_a</t>
  </si>
  <si>
    <t>MOSS LANE</t>
  </si>
  <si>
    <t>moslan_11_b</t>
  </si>
  <si>
    <t>MOSS LN (T12)</t>
  </si>
  <si>
    <t>moslan_33_a</t>
  </si>
  <si>
    <t>MOSS LANE T11</t>
  </si>
  <si>
    <t>moslan_33_b</t>
  </si>
  <si>
    <t>MOSS LANE T12</t>
  </si>
  <si>
    <t>mosley_11_a</t>
  </si>
  <si>
    <t>MOSSLEY</t>
  </si>
  <si>
    <t>mosley_11_b</t>
  </si>
  <si>
    <t>moslrd_6.6_a</t>
  </si>
  <si>
    <t>MOSLEY RD</t>
  </si>
  <si>
    <t>moslrd_6.6_b</t>
  </si>
  <si>
    <t>mosnok_11_a</t>
  </si>
  <si>
    <t>MOSS NOOK</t>
  </si>
  <si>
    <t>mosnok_11_b</t>
  </si>
  <si>
    <t>mosnok_25_a</t>
  </si>
  <si>
    <t>mosnok_33_a</t>
  </si>
  <si>
    <t>mosnok_33_b</t>
  </si>
  <si>
    <t>mosnok_33_c</t>
  </si>
  <si>
    <t>mossid_11_a</t>
  </si>
  <si>
    <t>MOSS SIDE (LEYLAND)</t>
  </si>
  <si>
    <t>mossid_11_b</t>
  </si>
  <si>
    <t>mounts_6.6_a</t>
  </si>
  <si>
    <t>MOUNT ST</t>
  </si>
  <si>
    <t>mounts_6.6_b</t>
  </si>
  <si>
    <t>musgrd_6.6_a</t>
  </si>
  <si>
    <t>MUSGRAVE RD</t>
  </si>
  <si>
    <t>musgrd_6.6_b</t>
  </si>
  <si>
    <t>natsav_6.6_a</t>
  </si>
  <si>
    <t>NATSAV</t>
  </si>
  <si>
    <t>nelson_33_a</t>
  </si>
  <si>
    <t>NELSON</t>
  </si>
  <si>
    <t>nelson_33_b</t>
  </si>
  <si>
    <t>nelson_6.6_a</t>
  </si>
  <si>
    <t>nelson_6.6_b</t>
  </si>
  <si>
    <t>nelsst_11_a</t>
  </si>
  <si>
    <t>NELSST</t>
  </si>
  <si>
    <t>nelsst_33_a</t>
  </si>
  <si>
    <t>NELSON STREET</t>
  </si>
  <si>
    <t>newby_11_a</t>
  </si>
  <si>
    <t>NEWBY</t>
  </si>
  <si>
    <t>newby_33_a</t>
  </si>
  <si>
    <t>newby_33_b</t>
  </si>
  <si>
    <t>newhea_33_a</t>
  </si>
  <si>
    <t>NEWTON HEATH A</t>
  </si>
  <si>
    <t>newhea_33_b</t>
  </si>
  <si>
    <t>NEWTON HEATH B</t>
  </si>
  <si>
    <t>newhea_6.6_a</t>
  </si>
  <si>
    <t>NEWTON HEATH</t>
  </si>
  <si>
    <t>newhea_tee</t>
  </si>
  <si>
    <t>NEWHEA</t>
  </si>
  <si>
    <t>newlun_11_a</t>
  </si>
  <si>
    <t>NEWBIGGIN ON LUNE</t>
  </si>
  <si>
    <t>newmil_33_a</t>
  </si>
  <si>
    <t>NEW MILLS</t>
  </si>
  <si>
    <t>newmil_33_b</t>
  </si>
  <si>
    <t>newmos_33_a</t>
  </si>
  <si>
    <t>NEW MOSTON</t>
  </si>
  <si>
    <t>newmos_33_b</t>
  </si>
  <si>
    <t>newmos_6.6_a</t>
  </si>
  <si>
    <t>newmos_6.6_b</t>
  </si>
  <si>
    <t>newton_11_a</t>
  </si>
  <si>
    <t>NEWTON</t>
  </si>
  <si>
    <t>newton_11_b</t>
  </si>
  <si>
    <t>newwil_11_a</t>
  </si>
  <si>
    <t>NEWTON LE WILLOWS</t>
  </si>
  <si>
    <t>newwil_11_b</t>
  </si>
  <si>
    <t>newwil_33_a</t>
  </si>
  <si>
    <t>newwil_33_b</t>
  </si>
  <si>
    <t>norbre_33_a</t>
  </si>
  <si>
    <t>NORBRECK</t>
  </si>
  <si>
    <t>norbre_33_b</t>
  </si>
  <si>
    <t>norbre_33_t12</t>
  </si>
  <si>
    <t>norbre_6.6_a</t>
  </si>
  <si>
    <t>norbre_6.6_b</t>
  </si>
  <si>
    <t>norbry_11_a</t>
  </si>
  <si>
    <t>NORBURY</t>
  </si>
  <si>
    <t>norbry_11_b</t>
  </si>
  <si>
    <t>norbry_33_a</t>
  </si>
  <si>
    <t>norbry_33_b</t>
  </si>
  <si>
    <t>northn_33_a</t>
  </si>
  <si>
    <t>NORTHENDEN</t>
  </si>
  <si>
    <t>northn_33_b</t>
  </si>
  <si>
    <t>northn_6.6_a</t>
  </si>
  <si>
    <t>northn_6.6_b</t>
  </si>
  <si>
    <t>nwgpar_6.6_a</t>
  </si>
  <si>
    <t>NWGB PARTINGTON</t>
  </si>
  <si>
    <t>nwgpar_6.6_b</t>
  </si>
  <si>
    <t>oakfld_33_a</t>
  </si>
  <si>
    <t>OAKFLD</t>
  </si>
  <si>
    <t>ofertn_33_a</t>
  </si>
  <si>
    <t>OFFERTON</t>
  </si>
  <si>
    <t>ofertn_33_b</t>
  </si>
  <si>
    <t>ofertn_6.6_a</t>
  </si>
  <si>
    <t>ofertn_6.6_b</t>
  </si>
  <si>
    <t>opensh_6.6_a</t>
  </si>
  <si>
    <t>OPENSHAW</t>
  </si>
  <si>
    <t>opensh_6.6_b</t>
  </si>
  <si>
    <t>orchen_0.69_a</t>
  </si>
  <si>
    <t>ORCHARD END WF</t>
  </si>
  <si>
    <t>orchen_33_a</t>
  </si>
  <si>
    <t>ORCHEN</t>
  </si>
  <si>
    <t>ormon_0.95_a</t>
  </si>
  <si>
    <t>ORMON</t>
  </si>
  <si>
    <t>ormon_0.95_b</t>
  </si>
  <si>
    <t>ormon_132_tee</t>
  </si>
  <si>
    <t>ormon_33_a</t>
  </si>
  <si>
    <t>ormon_33_b</t>
  </si>
  <si>
    <t>ormon_33_b11</t>
  </si>
  <si>
    <t>ormon_33_b21</t>
  </si>
  <si>
    <t>ormon_33_comp</t>
  </si>
  <si>
    <t>ormon_33_off</t>
  </si>
  <si>
    <t>ormski_11_a</t>
  </si>
  <si>
    <t>ORMSKIRK</t>
  </si>
  <si>
    <t>ormski_11_b</t>
  </si>
  <si>
    <t>ormski_33_a</t>
  </si>
  <si>
    <t>ormski_33_b</t>
  </si>
  <si>
    <t>orrell_33_a</t>
  </si>
  <si>
    <t>ORRELL</t>
  </si>
  <si>
    <t>orrell_33_b</t>
  </si>
  <si>
    <t>padiha_11_a</t>
  </si>
  <si>
    <t>PADIHAM</t>
  </si>
  <si>
    <t>padiha_11_b</t>
  </si>
  <si>
    <t>padiha_132_mb1</t>
  </si>
  <si>
    <t>padiha_132_mb2</t>
  </si>
  <si>
    <t>padiha_132_rb1</t>
  </si>
  <si>
    <t>padiha_132_rb2</t>
  </si>
  <si>
    <t>padiha_33_a</t>
  </si>
  <si>
    <t>padiha_33_b</t>
  </si>
  <si>
    <t>parksi_25_a</t>
  </si>
  <si>
    <t>PARKSI</t>
  </si>
  <si>
    <t>parksi_25_b</t>
  </si>
  <si>
    <t>pastur_33_a</t>
  </si>
  <si>
    <t>PASTUR</t>
  </si>
  <si>
    <t>peel_132_mb1</t>
  </si>
  <si>
    <t>PEEL</t>
  </si>
  <si>
    <t>peel_132_mb2</t>
  </si>
  <si>
    <t>peel_33_a</t>
  </si>
  <si>
    <t>peel_33_b</t>
  </si>
  <si>
    <t>peel_6.6_mb1</t>
  </si>
  <si>
    <t>peel_6.6_mb2</t>
  </si>
  <si>
    <t>peelrd_11_a</t>
  </si>
  <si>
    <t>PEEL RD GENERATION</t>
  </si>
  <si>
    <t>peelrd_33_a</t>
  </si>
  <si>
    <t>peelst_11_a</t>
  </si>
  <si>
    <t>PEEL ST</t>
  </si>
  <si>
    <t>pendle_6.6_a</t>
  </si>
  <si>
    <t>PENDLETON</t>
  </si>
  <si>
    <t>pendle_6.6_b</t>
  </si>
  <si>
    <t>penrit_11_a</t>
  </si>
  <si>
    <t>PENRITH T11 &amp; T12</t>
  </si>
  <si>
    <t>penrit_11_b</t>
  </si>
  <si>
    <t>penrit_11_c</t>
  </si>
  <si>
    <t>PENRITH T13</t>
  </si>
  <si>
    <t>penrit_25_a</t>
  </si>
  <si>
    <t>penrit_25_b</t>
  </si>
  <si>
    <t>penrit_33_a</t>
  </si>
  <si>
    <t>PENRITH</t>
  </si>
  <si>
    <t>penrit_33_b</t>
  </si>
  <si>
    <t>penwea_132_mb3</t>
  </si>
  <si>
    <t>PENWORTHAM EAST M4/R4</t>
  </si>
  <si>
    <t>penwea_132_mb4</t>
  </si>
  <si>
    <t>penwea_132_rb3</t>
  </si>
  <si>
    <t>penwwe_132_mb2</t>
  </si>
  <si>
    <t>PENWWE</t>
  </si>
  <si>
    <t>penwwe_132_rb2</t>
  </si>
  <si>
    <t>petban_11_a</t>
  </si>
  <si>
    <t>PETTERIL BANK</t>
  </si>
  <si>
    <t>petban_11_b</t>
  </si>
  <si>
    <t>petban_33_a</t>
  </si>
  <si>
    <t>PETTERILL BANK</t>
  </si>
  <si>
    <t>petban_33_b</t>
  </si>
  <si>
    <t>philan_6.6_a</t>
  </si>
  <si>
    <t>PHILLIPS LANE</t>
  </si>
  <si>
    <t>piccad_6.6_a</t>
  </si>
  <si>
    <t>PICCADILLY</t>
  </si>
  <si>
    <t>piccad_6.6_b</t>
  </si>
  <si>
    <t>pimbo_11_a</t>
  </si>
  <si>
    <t>PIMBO</t>
  </si>
  <si>
    <t>pimbo_11_b</t>
  </si>
  <si>
    <t>pimbo_33_a</t>
  </si>
  <si>
    <t>pimbo_33_b</t>
  </si>
  <si>
    <t>pimbor_11_a</t>
  </si>
  <si>
    <t>PIMBO ROAD GEN</t>
  </si>
  <si>
    <t>pimbor_33_a</t>
  </si>
  <si>
    <t>pireli_11_a</t>
  </si>
  <si>
    <t>PIRELI</t>
  </si>
  <si>
    <t>pireli_11_b</t>
  </si>
  <si>
    <t>pirell_11_a</t>
  </si>
  <si>
    <t>PIRELLI</t>
  </si>
  <si>
    <t>pirell_11_b</t>
  </si>
  <si>
    <t>portwd_6.6_a</t>
  </si>
  <si>
    <t>PORTWOOD</t>
  </si>
  <si>
    <t>portwd_6.6_b</t>
  </si>
  <si>
    <t>poultn_6.6_a</t>
  </si>
  <si>
    <t>POULTON</t>
  </si>
  <si>
    <t>poultn_6.6_b</t>
  </si>
  <si>
    <t>poyntn_11_a</t>
  </si>
  <si>
    <t>POYNTON</t>
  </si>
  <si>
    <t>poyntn_11_b</t>
  </si>
  <si>
    <t>ppg_11_a</t>
  </si>
  <si>
    <t>PPG</t>
  </si>
  <si>
    <t>ppg_11_c</t>
  </si>
  <si>
    <t>ppg_33_a</t>
  </si>
  <si>
    <t>presor_6.6_a</t>
  </si>
  <si>
    <t>PRESTON OLD RD</t>
  </si>
  <si>
    <t>presor_6.6_b</t>
  </si>
  <si>
    <t>pressa_11_a</t>
  </si>
  <si>
    <t>PREESALL</t>
  </si>
  <si>
    <t>pressa_11_b</t>
  </si>
  <si>
    <t>preste_33_a</t>
  </si>
  <si>
    <t>PRESTON EAST</t>
  </si>
  <si>
    <t>preste_33_b</t>
  </si>
  <si>
    <t>preste_6.6_a</t>
  </si>
  <si>
    <t>preste_6.6_b</t>
  </si>
  <si>
    <t>prestw_6.6_a</t>
  </si>
  <si>
    <t>PRESTWICH</t>
  </si>
  <si>
    <t>prestw_6.6_b</t>
  </si>
  <si>
    <t>prihil_33_a</t>
  </si>
  <si>
    <t>PRINNY HILL</t>
  </si>
  <si>
    <t>prihil_6.6_a</t>
  </si>
  <si>
    <t>prinst_33_a</t>
  </si>
  <si>
    <t>PRINCE STREET</t>
  </si>
  <si>
    <t>prinst_6.6_a</t>
  </si>
  <si>
    <t>PRINGLE ST</t>
  </si>
  <si>
    <t>prinst_6.6_b</t>
  </si>
  <si>
    <t>queens_6.6_a</t>
  </si>
  <si>
    <t>QUEENS</t>
  </si>
  <si>
    <t>queens_6.6_b</t>
  </si>
  <si>
    <t>QUEENS PARK</t>
  </si>
  <si>
    <t>queens_6.6_c</t>
  </si>
  <si>
    <t>querpk_33_a</t>
  </si>
  <si>
    <t>QUERNMORE PARK</t>
  </si>
  <si>
    <t>querpk_33_b</t>
  </si>
  <si>
    <t>querpk_33_c</t>
  </si>
  <si>
    <t>querpk_33_d</t>
  </si>
  <si>
    <t>querpk_6.6_a</t>
  </si>
  <si>
    <t>querpk_6.6_b</t>
  </si>
  <si>
    <t>radcli_11_1a</t>
  </si>
  <si>
    <t>RADCLIFFESECT1A&amp;2A</t>
  </si>
  <si>
    <t>radcli_11_1b</t>
  </si>
  <si>
    <t>RADCLIFFESECT1B&amp;2B</t>
  </si>
  <si>
    <t>radcli_11_2a</t>
  </si>
  <si>
    <t>radcli_11_2b</t>
  </si>
  <si>
    <t>rakeln_0.4_a</t>
  </si>
  <si>
    <t>RAKE LANE GENERATION</t>
  </si>
  <si>
    <t>rakeln_33_a</t>
  </si>
  <si>
    <t>RAKELN</t>
  </si>
  <si>
    <t>randst_33_a</t>
  </si>
  <si>
    <t>RANDAL STREET</t>
  </si>
  <si>
    <t>randst_33_b</t>
  </si>
  <si>
    <t>randst_6.6_a</t>
  </si>
  <si>
    <t>RANDAL ST</t>
  </si>
  <si>
    <t>randst_6.6_b</t>
  </si>
  <si>
    <t>rawtrd_6.6_a</t>
  </si>
  <si>
    <t>RAWTENSTALL RD</t>
  </si>
  <si>
    <t>rawtrd_6.6_b</t>
  </si>
  <si>
    <t>reamos_0.66_gen</t>
  </si>
  <si>
    <t>REAPS MOSS WF</t>
  </si>
  <si>
    <t>reamos_33_a</t>
  </si>
  <si>
    <t>REAMOS</t>
  </si>
  <si>
    <t>redban_33_b</t>
  </si>
  <si>
    <t>RED BANK</t>
  </si>
  <si>
    <t>redban_33_c</t>
  </si>
  <si>
    <t>redsca_0.4_a</t>
  </si>
  <si>
    <t>RED SCAR BESS</t>
  </si>
  <si>
    <t>redsca_0.4_b</t>
  </si>
  <si>
    <t>redsca_11_a</t>
  </si>
  <si>
    <t>redsca_33_a</t>
  </si>
  <si>
    <t>redval_6.6_a</t>
  </si>
  <si>
    <t>REDDISH VALE</t>
  </si>
  <si>
    <t>redval_6.6_b</t>
  </si>
  <si>
    <t>rema_11_a</t>
  </si>
  <si>
    <t>REMA</t>
  </si>
  <si>
    <t>ribble_33_a</t>
  </si>
  <si>
    <t>RIBBLE</t>
  </si>
  <si>
    <t>ribble_33_b</t>
  </si>
  <si>
    <t>ribble_33_c</t>
  </si>
  <si>
    <t>ribble_33_te3</t>
  </si>
  <si>
    <t>ribdal_11_c</t>
  </si>
  <si>
    <t>RIBBLESDALE T13</t>
  </si>
  <si>
    <t>ribdal_11_d</t>
  </si>
  <si>
    <t>RIBBLESDALE T14</t>
  </si>
  <si>
    <t>ribdal_33_a</t>
  </si>
  <si>
    <t>RIBBLESDALE</t>
  </si>
  <si>
    <t>ribdal_33_b</t>
  </si>
  <si>
    <t>ribdal_33_c</t>
  </si>
  <si>
    <t>ribton_6.6_a</t>
  </si>
  <si>
    <t>RIBBLETON</t>
  </si>
  <si>
    <t>ribton_6.6_b</t>
  </si>
  <si>
    <t>rinpry_11_a</t>
  </si>
  <si>
    <t>RINGLEY</t>
  </si>
  <si>
    <t>rinpry_11_b</t>
  </si>
  <si>
    <t>risley_11_a</t>
  </si>
  <si>
    <t>RISLEY</t>
  </si>
  <si>
    <t>risley_11_b</t>
  </si>
  <si>
    <t>risley_132_gt2</t>
  </si>
  <si>
    <t>roaned_0.4_a</t>
  </si>
  <si>
    <t>ROANED</t>
  </si>
  <si>
    <t>roaned_33_a</t>
  </si>
  <si>
    <t>robhal_6.6_a</t>
  </si>
  <si>
    <t>ROBERT HALL ST</t>
  </si>
  <si>
    <t>robhal_6.6_b</t>
  </si>
  <si>
    <t>robinr_0.69_a</t>
  </si>
  <si>
    <t>ROBIN RIGG WINDFARM</t>
  </si>
  <si>
    <t>robinr_0.69_b</t>
  </si>
  <si>
    <t>robinr_0.69_c</t>
  </si>
  <si>
    <t>robinr_0.69_d</t>
  </si>
  <si>
    <t>robinr_132_gt1</t>
  </si>
  <si>
    <t>ROBINR</t>
  </si>
  <si>
    <t>robinr_132_gt2</t>
  </si>
  <si>
    <t>robinr_33_a</t>
  </si>
  <si>
    <t>robinr_33_b</t>
  </si>
  <si>
    <t>robinr_33_f3</t>
  </si>
  <si>
    <t>robinr_33_f4</t>
  </si>
  <si>
    <t>robinr_33_f7</t>
  </si>
  <si>
    <t>robinr_33_f8</t>
  </si>
  <si>
    <t>roccen_33_a</t>
  </si>
  <si>
    <t>ROCHDALE</t>
  </si>
  <si>
    <t>roccen_33_b</t>
  </si>
  <si>
    <t>roccen_6.6_a</t>
  </si>
  <si>
    <t>ROCHDALE CENTRAL</t>
  </si>
  <si>
    <t>roccen_6.6_c</t>
  </si>
  <si>
    <t>roccen_6.6_d</t>
  </si>
  <si>
    <t>rochda_132_mb1</t>
  </si>
  <si>
    <t>ROCHDALE RESERVE 1</t>
  </si>
  <si>
    <t>rochda_132_mb2</t>
  </si>
  <si>
    <t>ROCHDALE MAIN 1/2 &amp; RESERVE 2</t>
  </si>
  <si>
    <t>rochda_132_rb1</t>
  </si>
  <si>
    <t>rochda_132_rb2</t>
  </si>
  <si>
    <t>rock_33_t11</t>
  </si>
  <si>
    <t>ROCK</t>
  </si>
  <si>
    <t>rock_33_t12</t>
  </si>
  <si>
    <t>rock_6.6_a</t>
  </si>
  <si>
    <t>rock_6.6_b</t>
  </si>
  <si>
    <t>romard_6.6_a</t>
  </si>
  <si>
    <t>ROMAN RD</t>
  </si>
  <si>
    <t>romard_6.6_b</t>
  </si>
  <si>
    <t>romily_11_a</t>
  </si>
  <si>
    <t>ROMILEY</t>
  </si>
  <si>
    <t>romily_11_b</t>
  </si>
  <si>
    <t>romily_33_a</t>
  </si>
  <si>
    <t>romily_33_b</t>
  </si>
  <si>
    <t>roosco_11_a</t>
  </si>
  <si>
    <t>ROOSECOTE BESS</t>
  </si>
  <si>
    <t>roosec_132_mb1</t>
  </si>
  <si>
    <t>ROOSECOTE</t>
  </si>
  <si>
    <t>roosec_132_mb2</t>
  </si>
  <si>
    <t>roosec_132_rb1</t>
  </si>
  <si>
    <t>roosec_132_rb2</t>
  </si>
  <si>
    <t>rossal_6.6_a</t>
  </si>
  <si>
    <t>ROSSALL</t>
  </si>
  <si>
    <t>rossen_33_a</t>
  </si>
  <si>
    <t>ROSSENDALE</t>
  </si>
  <si>
    <t>rossen_33_b</t>
  </si>
  <si>
    <t>royton_33_a</t>
  </si>
  <si>
    <t>ROYTON</t>
  </si>
  <si>
    <t>royton_33_b</t>
  </si>
  <si>
    <t>royton_6.6_a</t>
  </si>
  <si>
    <t>royton_6.6_b</t>
  </si>
  <si>
    <t>sale_33_a</t>
  </si>
  <si>
    <t>SALE</t>
  </si>
  <si>
    <t>sale_33_b</t>
  </si>
  <si>
    <t>sale_6.6_a</t>
  </si>
  <si>
    <t>sale_6.6_b</t>
  </si>
  <si>
    <t>salemo_33_a</t>
  </si>
  <si>
    <t>SALE MOOR</t>
  </si>
  <si>
    <t>salemo_33_b</t>
  </si>
  <si>
    <t>salemo_6.6_a</t>
  </si>
  <si>
    <t>salqua_6.6_a</t>
  </si>
  <si>
    <t>SALFORD QUAYS</t>
  </si>
  <si>
    <t>salqua_6.6_b</t>
  </si>
  <si>
    <t>salwic_11_a</t>
  </si>
  <si>
    <t>SALWICK</t>
  </si>
  <si>
    <t>salwic_11_b</t>
  </si>
  <si>
    <t>salwic_33_a</t>
  </si>
  <si>
    <t>salwic_33_b</t>
  </si>
  <si>
    <t>salwic_33_c</t>
  </si>
  <si>
    <t>sandga_11_a</t>
  </si>
  <si>
    <t>SANDGATE</t>
  </si>
  <si>
    <t>sandga_11_b</t>
  </si>
  <si>
    <t>sandga_33_a</t>
  </si>
  <si>
    <t>sandga_33_b</t>
  </si>
  <si>
    <t>sappi_11_a</t>
  </si>
  <si>
    <t>SAPPI PAPER MILL</t>
  </si>
  <si>
    <t>sappi_132_gt1</t>
  </si>
  <si>
    <t>SAPPI</t>
  </si>
  <si>
    <t>scaris_11_a</t>
  </si>
  <si>
    <t>SCARISBRICK</t>
  </si>
  <si>
    <t>scott_11_a</t>
  </si>
  <si>
    <t>SCOTT</t>
  </si>
  <si>
    <t>scott_11_b</t>
  </si>
  <si>
    <t>scott_11_c</t>
  </si>
  <si>
    <t>scott_11_d</t>
  </si>
  <si>
    <t>scott_11_e</t>
  </si>
  <si>
    <t>sctmor_0.66_a</t>
  </si>
  <si>
    <t>SCTMOR</t>
  </si>
  <si>
    <t>sctmor_0.66_b</t>
  </si>
  <si>
    <t>sctmor_0.66_c</t>
  </si>
  <si>
    <t>sctmor_33_a</t>
  </si>
  <si>
    <t>seberg_11_a</t>
  </si>
  <si>
    <t>SEBERGHAM</t>
  </si>
  <si>
    <t>sedber_11_a</t>
  </si>
  <si>
    <t>SEDBERGH</t>
  </si>
  <si>
    <t>sedber_11_b</t>
  </si>
  <si>
    <t>sellaf_132_mb1</t>
  </si>
  <si>
    <t>SELLAFIELD</t>
  </si>
  <si>
    <t>sellaf_132_mb2</t>
  </si>
  <si>
    <t>sellaf_132_rb1</t>
  </si>
  <si>
    <t>sellaf_132_rb2</t>
  </si>
  <si>
    <t>selsmi_11_a</t>
  </si>
  <si>
    <t>SELSMIRE</t>
  </si>
  <si>
    <t>semacc_11_a</t>
  </si>
  <si>
    <t>S.E. MACCLESFIELD</t>
  </si>
  <si>
    <t>semacc_11_b</t>
  </si>
  <si>
    <t>semacc_33_a</t>
  </si>
  <si>
    <t>semacc_33_b</t>
  </si>
  <si>
    <t>settle_11_a</t>
  </si>
  <si>
    <t>SETTLE</t>
  </si>
  <si>
    <t>settle_33_a</t>
  </si>
  <si>
    <t>sevsta_11_a</t>
  </si>
  <si>
    <t>SEVEN STARS</t>
  </si>
  <si>
    <t>shanon_6.6_a</t>
  </si>
  <si>
    <t>SHANNON ST</t>
  </si>
  <si>
    <t>shanon_6.6_b</t>
  </si>
  <si>
    <t>shap_11_a</t>
  </si>
  <si>
    <t>SHAP</t>
  </si>
  <si>
    <t>shap_11_b</t>
  </si>
  <si>
    <t>shap_33_a</t>
  </si>
  <si>
    <t>shap_33_b</t>
  </si>
  <si>
    <t>shaw_6.6_a</t>
  </si>
  <si>
    <t>SHAW</t>
  </si>
  <si>
    <t>shaw_6.6_b</t>
  </si>
  <si>
    <t>shellc_11</t>
  </si>
  <si>
    <t>SHELL CARRINGTON</t>
  </si>
  <si>
    <t>shellc_33_a</t>
  </si>
  <si>
    <t>SHELLC</t>
  </si>
  <si>
    <t>shellc_33_b</t>
  </si>
  <si>
    <t>shellc_33_c</t>
  </si>
  <si>
    <t>shephe_33_a</t>
  </si>
  <si>
    <t>SHEPHE</t>
  </si>
  <si>
    <t>shuttl_33_a</t>
  </si>
  <si>
    <t>SHUTTL</t>
  </si>
  <si>
    <t>shuttl_33_b</t>
  </si>
  <si>
    <t>siddic_11_a</t>
  </si>
  <si>
    <t>SIDDICK</t>
  </si>
  <si>
    <t>siddic_11_b</t>
  </si>
  <si>
    <t>siddic_33_a</t>
  </si>
  <si>
    <t>siddic_33_b</t>
  </si>
  <si>
    <t>sillot_11_a</t>
  </si>
  <si>
    <t>SILLOTH</t>
  </si>
  <si>
    <t>sillot_11_b</t>
  </si>
  <si>
    <t>sillot_11_c</t>
  </si>
  <si>
    <t>skelme_11_a</t>
  </si>
  <si>
    <t>SKELMERSDALE</t>
  </si>
  <si>
    <t>skelme_11_b</t>
  </si>
  <si>
    <t>skelme_33_a</t>
  </si>
  <si>
    <t>skelme_33_b</t>
  </si>
  <si>
    <t>skeltc_11_a</t>
  </si>
  <si>
    <t>SKELTON C</t>
  </si>
  <si>
    <t>slipwa_11_a</t>
  </si>
  <si>
    <t>SLIPWAY</t>
  </si>
  <si>
    <t>slipwa_11_b</t>
  </si>
  <si>
    <t>slipwa_33_a</t>
  </si>
  <si>
    <t>slipwa_33_b</t>
  </si>
  <si>
    <t>smanch_132_rb2a</t>
  </si>
  <si>
    <t>SMANCH</t>
  </si>
  <si>
    <t>smanch-132_mb1</t>
  </si>
  <si>
    <t>SOUTH MANCHESTER</t>
  </si>
  <si>
    <t>smanch-132_mb2</t>
  </si>
  <si>
    <t>smanch-132_rb1a</t>
  </si>
  <si>
    <t>smanch-132_rb1b</t>
  </si>
  <si>
    <t>smanch-132_rb2b</t>
  </si>
  <si>
    <t>snipe_6.6_a</t>
  </si>
  <si>
    <t>SQUIRES GATE</t>
  </si>
  <si>
    <t>snipe_6.6_b</t>
  </si>
  <si>
    <t>southp_11_a</t>
  </si>
  <si>
    <t>SOUTH PARK</t>
  </si>
  <si>
    <t>southp_11_b</t>
  </si>
  <si>
    <t>southp_33_a</t>
  </si>
  <si>
    <t>southp_33_b</t>
  </si>
  <si>
    <t>spadea_11_a</t>
  </si>
  <si>
    <t>SPADEADAM</t>
  </si>
  <si>
    <t>spadea_11_b</t>
  </si>
  <si>
    <t>spadea_33_a</t>
  </si>
  <si>
    <t xml:space="preserve">SPADEADAM              </t>
  </si>
  <si>
    <t>spadin_11_a</t>
  </si>
  <si>
    <t>SPADIN</t>
  </si>
  <si>
    <t>spadin_11_b</t>
  </si>
  <si>
    <t>sparod_6.6_a</t>
  </si>
  <si>
    <t>SPA RD</t>
  </si>
  <si>
    <t>sparod_6.6_b</t>
  </si>
  <si>
    <t>sparod_6.6_c</t>
  </si>
  <si>
    <t>sparod_6.6_d</t>
  </si>
  <si>
    <t>spgast_11_c</t>
  </si>
  <si>
    <t>SPRING GARDEN ST 11KV</t>
  </si>
  <si>
    <t>spgast_11_d</t>
  </si>
  <si>
    <t>spgast_6.6_a</t>
  </si>
  <si>
    <t>SPRING GARDEN ST 6.6KV</t>
  </si>
  <si>
    <t>spgast_6.6_b</t>
  </si>
  <si>
    <t>spotla_33_a</t>
  </si>
  <si>
    <t>SPOTLAND</t>
  </si>
  <si>
    <t>spotla_6.6_a</t>
  </si>
  <si>
    <t>spotla_6.6_b</t>
  </si>
  <si>
    <t>sprcot_6.6_a</t>
  </si>
  <si>
    <t>SPRING COTTAGE</t>
  </si>
  <si>
    <t>sprcot_6.6_b</t>
  </si>
  <si>
    <t>squire_33_a</t>
  </si>
  <si>
    <t>squire_33_b</t>
  </si>
  <si>
    <t>squire_6.6_a</t>
  </si>
  <si>
    <t>squire_6.6_b</t>
  </si>
  <si>
    <t>stainb_11_a</t>
  </si>
  <si>
    <t>STAINBURN</t>
  </si>
  <si>
    <t>stainb_11_b</t>
  </si>
  <si>
    <t>stainb_33_a</t>
  </si>
  <si>
    <t>stainb_33_b</t>
  </si>
  <si>
    <t>stainw_33_a</t>
  </si>
  <si>
    <t>STAINING WOOD</t>
  </si>
  <si>
    <t>stainw_33_b</t>
  </si>
  <si>
    <t>stalyb_132_mb1</t>
  </si>
  <si>
    <t>STALYBRIDGE MAIN/RESERVE 1/2</t>
  </si>
  <si>
    <t>stalyb_132_mb2</t>
  </si>
  <si>
    <t>stalyb_132_rb1</t>
  </si>
  <si>
    <t>stalyb_132_rb2</t>
  </si>
  <si>
    <t>stanah_132_mb1</t>
  </si>
  <si>
    <t>STANAH</t>
  </si>
  <si>
    <t>stanah_132_mb2</t>
  </si>
  <si>
    <t>standi_11_a</t>
  </si>
  <si>
    <t>STANDISH</t>
  </si>
  <si>
    <t>standi_11_b</t>
  </si>
  <si>
    <t>standi_33_a</t>
  </si>
  <si>
    <t>standi_33_b</t>
  </si>
  <si>
    <t>stanle_0.4_a</t>
  </si>
  <si>
    <t>STANLEY WAY GENERATION</t>
  </si>
  <si>
    <t>stanne_33_a</t>
  </si>
  <si>
    <t>ST. ANNES</t>
  </si>
  <si>
    <t>stanne_33_b</t>
  </si>
  <si>
    <t>stanne_6.6_a</t>
  </si>
  <si>
    <t>ST ANNES</t>
  </si>
  <si>
    <t>stanne_6.6_b</t>
  </si>
  <si>
    <t>steelp_33_a</t>
  </si>
  <si>
    <t>STEEL POINT BESS</t>
  </si>
  <si>
    <t>stmary_33_a</t>
  </si>
  <si>
    <t>ST. MARYS</t>
  </si>
  <si>
    <t>stmary_33_b</t>
  </si>
  <si>
    <t>stmary_6.6_a</t>
  </si>
  <si>
    <t>ST MARYS</t>
  </si>
  <si>
    <t>stmary_6.6_b</t>
  </si>
  <si>
    <t>stmast_33_a</t>
  </si>
  <si>
    <t>ST. MARYS STREET</t>
  </si>
  <si>
    <t>stmast_33_b</t>
  </si>
  <si>
    <t>stmast_33_te1</t>
  </si>
  <si>
    <t>stmast_6.6_a</t>
  </si>
  <si>
    <t>ST MARYS ST</t>
  </si>
  <si>
    <t>stmast_6.6_b</t>
  </si>
  <si>
    <t>stmast_6.6_ner</t>
  </si>
  <si>
    <t>STMAST</t>
  </si>
  <si>
    <t>stmast_tee</t>
  </si>
  <si>
    <t>stnbrd_11_a</t>
  </si>
  <si>
    <t>STNBRD</t>
  </si>
  <si>
    <t>stock_11_a</t>
  </si>
  <si>
    <t>STOCK LANE STOR</t>
  </si>
  <si>
    <t>stock_33_a</t>
  </si>
  <si>
    <t>STOCK</t>
  </si>
  <si>
    <t>stock_33_b</t>
  </si>
  <si>
    <t>strban_33_a</t>
  </si>
  <si>
    <t>STRAWBERRY BANK</t>
  </si>
  <si>
    <t>strban_33_b</t>
  </si>
  <si>
    <t>strban_6.6_a</t>
  </si>
  <si>
    <t>strban_6.6_b</t>
  </si>
  <si>
    <t>stregi_33_a</t>
  </si>
  <si>
    <t>STREGI</t>
  </si>
  <si>
    <t>stregi_33_b</t>
  </si>
  <si>
    <t>stretf_33_a</t>
  </si>
  <si>
    <t>STRETFORD</t>
  </si>
  <si>
    <t>stretf_33_b</t>
  </si>
  <si>
    <t>strway_6.6_a</t>
  </si>
  <si>
    <t>STRANGEWAYS</t>
  </si>
  <si>
    <t>strway_6.6_b</t>
  </si>
  <si>
    <t>strway_6.6_ner</t>
  </si>
  <si>
    <t>STRWAY</t>
  </si>
  <si>
    <t>stthom_33_a</t>
  </si>
  <si>
    <t>ST. THOMAS ROAD</t>
  </si>
  <si>
    <t>stthom_33_b</t>
  </si>
  <si>
    <t>stthom_6.6_a</t>
  </si>
  <si>
    <t>ST THOMAS RD</t>
  </si>
  <si>
    <t>stthom_6.6_b</t>
  </si>
  <si>
    <t>stuart_33_a</t>
  </si>
  <si>
    <t>STUART STREET</t>
  </si>
  <si>
    <t>stuart_33_b</t>
  </si>
  <si>
    <t>stuart_6.6_a</t>
  </si>
  <si>
    <t>STUART ST</t>
  </si>
  <si>
    <t>stuart_6.6_b</t>
  </si>
  <si>
    <t>stubbi_11_a</t>
  </si>
  <si>
    <t>STUBBINS</t>
  </si>
  <si>
    <t>stubbi_11_b</t>
  </si>
  <si>
    <t>stubbi_33_a</t>
  </si>
  <si>
    <t>STUBBINS T11</t>
  </si>
  <si>
    <t>stubbi_33_b</t>
  </si>
  <si>
    <t>STUBBINS T12</t>
  </si>
  <si>
    <t>swinto_11_a</t>
  </si>
  <si>
    <t>SWINTON</t>
  </si>
  <si>
    <t>swinto_11_b</t>
  </si>
  <si>
    <t>swmacc_11_a</t>
  </si>
  <si>
    <t>S.W. MACCLESFIELD</t>
  </si>
  <si>
    <t>swmacc_11_b</t>
  </si>
  <si>
    <t>swmacc_33_a</t>
  </si>
  <si>
    <t>swmacc_33_b</t>
  </si>
  <si>
    <t>tallen_0.66_a</t>
  </si>
  <si>
    <t>TALLENTIRE WF</t>
  </si>
  <si>
    <t>tallen_33_a</t>
  </si>
  <si>
    <t>TALLEN</t>
  </si>
  <si>
    <t>tameva_6.6_a</t>
  </si>
  <si>
    <t>TAME VALLEY</t>
  </si>
  <si>
    <t>tameva_6.6_b</t>
  </si>
  <si>
    <t>targat_11_a</t>
  </si>
  <si>
    <t>TARDY GATE</t>
  </si>
  <si>
    <t>targat_11_b</t>
  </si>
  <si>
    <t>targat_33_a</t>
  </si>
  <si>
    <t>targat_33_b</t>
  </si>
  <si>
    <t>tarlet_11_a</t>
  </si>
  <si>
    <t>TARLETON</t>
  </si>
  <si>
    <t>tarlet_11_b</t>
  </si>
  <si>
    <t>tarlet_33_a</t>
  </si>
  <si>
    <t>tarlet_33_b</t>
  </si>
  <si>
    <t>tenax_11_a</t>
  </si>
  <si>
    <t>TENAX</t>
  </si>
  <si>
    <t>thornp_11_a</t>
  </si>
  <si>
    <t>THORNTON</t>
  </si>
  <si>
    <t>thornp_11_b</t>
  </si>
  <si>
    <t>thornp_33_a</t>
  </si>
  <si>
    <t>THORNTON T11</t>
  </si>
  <si>
    <t>thornp_33_b</t>
  </si>
  <si>
    <t>THORNTON T12</t>
  </si>
  <si>
    <t>thornt_33_a</t>
  </si>
  <si>
    <t>thornt_33_b</t>
  </si>
  <si>
    <t>townst_11_a</t>
  </si>
  <si>
    <t>TOWNLEY ST</t>
  </si>
  <si>
    <t>townst_11_b</t>
  </si>
  <si>
    <t>townst_33_a</t>
  </si>
  <si>
    <t>TOWNLEY STREET</t>
  </si>
  <si>
    <t>townst_33_b</t>
  </si>
  <si>
    <t>traffo_33_a</t>
  </si>
  <si>
    <t>TRAFFORD</t>
  </si>
  <si>
    <t>traffo_33_b</t>
  </si>
  <si>
    <t>traffo_6.6_a</t>
  </si>
  <si>
    <t>traffo_6.6_b</t>
  </si>
  <si>
    <t>trafpn_6.6_a</t>
  </si>
  <si>
    <t>TRAFFORD PARK NORTH</t>
  </si>
  <si>
    <t>trafpn_6.6_b</t>
  </si>
  <si>
    <t>trigen_6.6_a</t>
  </si>
  <si>
    <t>TRIGEN</t>
  </si>
  <si>
    <t>trigen_6.6_b</t>
  </si>
  <si>
    <t>trimpe_11_a</t>
  </si>
  <si>
    <t>TRIMPELL</t>
  </si>
  <si>
    <t>trimpe_11_b</t>
  </si>
  <si>
    <t>trinit_6.6_a</t>
  </si>
  <si>
    <t>TRINITY</t>
  </si>
  <si>
    <t>trinit_6.6_b</t>
  </si>
  <si>
    <t>trinit_6.6_c</t>
  </si>
  <si>
    <t>trinit_6.6_d</t>
  </si>
  <si>
    <t>tulket_33_a</t>
  </si>
  <si>
    <t>TULKETH</t>
  </si>
  <si>
    <t>tulket_33_b</t>
  </si>
  <si>
    <t>tulket_6.6_a</t>
  </si>
  <si>
    <t>tulket_6.6_b</t>
  </si>
  <si>
    <t>tunste_33_a</t>
  </si>
  <si>
    <t>TUNSTEAD</t>
  </si>
  <si>
    <t>tunste_33_b</t>
  </si>
  <si>
    <t>ulvers_11_a</t>
  </si>
  <si>
    <t>ULVERSTON</t>
  </si>
  <si>
    <t>ulvers_11_b</t>
  </si>
  <si>
    <t>ulvers_33_a</t>
  </si>
  <si>
    <t>ulvers_33_b</t>
  </si>
  <si>
    <t>uniman_6.6_a</t>
  </si>
  <si>
    <t>UNIMAN</t>
  </si>
  <si>
    <t>uniman_6.6_b</t>
  </si>
  <si>
    <t>uniman_6.6_c</t>
  </si>
  <si>
    <t>uniman_6.6_d</t>
  </si>
  <si>
    <t>uniman_6.6_e</t>
  </si>
  <si>
    <t>uniman_6.6_f</t>
  </si>
  <si>
    <t>uniman_6.6_g</t>
  </si>
  <si>
    <t>uniman_6.6_h</t>
  </si>
  <si>
    <t>uniman_6.6_i</t>
  </si>
  <si>
    <t>uniman_6.6_j</t>
  </si>
  <si>
    <t>uniord_6.6_a</t>
  </si>
  <si>
    <t>UNION RD</t>
  </si>
  <si>
    <t>uniord_6.6_b</t>
  </si>
  <si>
    <t>upholl_11_a</t>
  </si>
  <si>
    <t>UPHOLLAND</t>
  </si>
  <si>
    <t>upholl_11_b</t>
  </si>
  <si>
    <t>urmsto_6.6_a</t>
  </si>
  <si>
    <t>URMSTON</t>
  </si>
  <si>
    <t>urmsto_6.6_b</t>
  </si>
  <si>
    <t>uu_6.6_int1</t>
  </si>
  <si>
    <t>UU</t>
  </si>
  <si>
    <t>uu_6.6_int2</t>
  </si>
  <si>
    <t>vernon_33_a</t>
  </si>
  <si>
    <t>VERNON PARK</t>
  </si>
  <si>
    <t>vernon_33_b</t>
  </si>
  <si>
    <t>vickec_11_a</t>
  </si>
  <si>
    <t>VICKERS CENTRAL</t>
  </si>
  <si>
    <t>vicken_11_a</t>
  </si>
  <si>
    <t>VICKERS NORTH</t>
  </si>
  <si>
    <t>victpk_6.6_a</t>
  </si>
  <si>
    <t>VICTORIA PARK</t>
  </si>
  <si>
    <t>victpk_6.6_b</t>
  </si>
  <si>
    <t>victre_33_a</t>
  </si>
  <si>
    <t>VICTRE</t>
  </si>
  <si>
    <t>victre_33_b</t>
  </si>
  <si>
    <t>walney_0.69_a</t>
  </si>
  <si>
    <t>WALNEY OFFSHORE WF</t>
  </si>
  <si>
    <t>walney_0.69_b</t>
  </si>
  <si>
    <t>walney_132_b</t>
  </si>
  <si>
    <t>WALNEY</t>
  </si>
  <si>
    <t>walney_34_a</t>
  </si>
  <si>
    <t>walney_34_c</t>
  </si>
  <si>
    <t>walney_34_d</t>
  </si>
  <si>
    <t>warbre_33_a</t>
  </si>
  <si>
    <t>WARBRECK</t>
  </si>
  <si>
    <t>warbre_33_b</t>
  </si>
  <si>
    <t>warbre_6.6_a</t>
  </si>
  <si>
    <t>warbre_6.6_b</t>
  </si>
  <si>
    <t>wardle_33_a</t>
  </si>
  <si>
    <t>WARDLEWORTH</t>
  </si>
  <si>
    <t>wardle_33_b</t>
  </si>
  <si>
    <t>wardle_6.6_a</t>
  </si>
  <si>
    <t>wardle_6.6_b</t>
  </si>
  <si>
    <t>warton_33_a</t>
  </si>
  <si>
    <t>WARTON</t>
  </si>
  <si>
    <t>warton_33_b</t>
  </si>
  <si>
    <t>warton_6.6_a</t>
  </si>
  <si>
    <t>warton_6.6_b</t>
  </si>
  <si>
    <t>waterh_6.6_a</t>
  </si>
  <si>
    <t>WATERHEAD</t>
  </si>
  <si>
    <t>waterh_6.6_b</t>
  </si>
  <si>
    <t>waters_11_a</t>
  </si>
  <si>
    <t>WATERSWALLOWS</t>
  </si>
  <si>
    <t>waters_11_b</t>
  </si>
  <si>
    <t>watsto_0.4_a</t>
  </si>
  <si>
    <t>WATERSWALLOWS STOR</t>
  </si>
  <si>
    <t>wdidsb_33_a</t>
  </si>
  <si>
    <t>WEST DIDSBURY</t>
  </si>
  <si>
    <t>wdidsb_33_b</t>
  </si>
  <si>
    <t>wdidsb_33_c</t>
  </si>
  <si>
    <t>wdidsb_33_d</t>
  </si>
  <si>
    <t>wdidsb_33_gt3</t>
  </si>
  <si>
    <t>wdidsb_6.6_a</t>
  </si>
  <si>
    <t>wdidsb_6.6_b</t>
  </si>
  <si>
    <t>wdidsb_gt3</t>
  </si>
  <si>
    <t>weaste_6.6_a</t>
  </si>
  <si>
    <t>WEASTE</t>
  </si>
  <si>
    <t>weaste_6.6_b</t>
  </si>
  <si>
    <t>weplba_6.6_a</t>
  </si>
  <si>
    <t>WESLEY PLACE BACUP</t>
  </si>
  <si>
    <t>weplba_6.6_b</t>
  </si>
  <si>
    <t>wernet_6.6_a</t>
  </si>
  <si>
    <t>WERNETH</t>
  </si>
  <si>
    <t>wernet_6.6_b</t>
  </si>
  <si>
    <t>westga_33_a</t>
  </si>
  <si>
    <t>WESTGATE</t>
  </si>
  <si>
    <t>westga_33_b</t>
  </si>
  <si>
    <t>westga_6.6_a</t>
  </si>
  <si>
    <t>westga_6.6_b</t>
  </si>
  <si>
    <t>westho_11_a</t>
  </si>
  <si>
    <t>WESTHOUGHTON</t>
  </si>
  <si>
    <t>westho_11_b</t>
  </si>
  <si>
    <t>westho_33_a</t>
  </si>
  <si>
    <t>westho_33_b</t>
  </si>
  <si>
    <t>westli_11_a</t>
  </si>
  <si>
    <t>WESTLINTON</t>
  </si>
  <si>
    <t>westli_11_b</t>
  </si>
  <si>
    <t>westli_33_a</t>
  </si>
  <si>
    <t>westli_33_b</t>
  </si>
  <si>
    <t>westne_0.69_a</t>
  </si>
  <si>
    <t>WESTNE</t>
  </si>
  <si>
    <t>westne_33_a</t>
  </si>
  <si>
    <t>whalle_11_a</t>
  </si>
  <si>
    <t>WHALLEY</t>
  </si>
  <si>
    <t>whalle_11_b</t>
  </si>
  <si>
    <t>whalle_33_b</t>
  </si>
  <si>
    <t xml:space="preserve">WHALLEY PRY          </t>
  </si>
  <si>
    <t>whallr_33_a</t>
  </si>
  <si>
    <t>WHALLEY RANGE</t>
  </si>
  <si>
    <t>whallr_33_b</t>
  </si>
  <si>
    <t>whallr_6.6_a</t>
  </si>
  <si>
    <t>whallr_6.6_b</t>
  </si>
  <si>
    <t>wharrh_0.69_a</t>
  </si>
  <si>
    <t>WHARRH</t>
  </si>
  <si>
    <t>wharrh_33_a</t>
  </si>
  <si>
    <t>whasse_11_a</t>
  </si>
  <si>
    <t>WHASSET</t>
  </si>
  <si>
    <t>whasse_11_b</t>
  </si>
  <si>
    <t>whasse_33_a</t>
  </si>
  <si>
    <t>whasse_33_b</t>
  </si>
  <si>
    <t>whinfe_11_a</t>
  </si>
  <si>
    <t>WHINFELL</t>
  </si>
  <si>
    <t>whinfe_11_b</t>
  </si>
  <si>
    <t>WHINFE</t>
  </si>
  <si>
    <t>whiteg_132_mb3</t>
  </si>
  <si>
    <t>WHITEGATE</t>
  </si>
  <si>
    <t>whiteg_132_mb4</t>
  </si>
  <si>
    <t>whiteg_132_rb3</t>
  </si>
  <si>
    <t>whiteg_132_rb4</t>
  </si>
  <si>
    <t>whitjo_11_a</t>
  </si>
  <si>
    <t>WHITJO</t>
  </si>
  <si>
    <t>whitjo_11_b</t>
  </si>
  <si>
    <t>whitwo_6.6_a</t>
  </si>
  <si>
    <t>WHITWORTH</t>
  </si>
  <si>
    <t>whitwo_6.6_b</t>
  </si>
  <si>
    <t>whlewo_11_a</t>
  </si>
  <si>
    <t>WHITTLE LE WOODS</t>
  </si>
  <si>
    <t>whlewo_11_b</t>
  </si>
  <si>
    <t>whlewo_11_ner</t>
  </si>
  <si>
    <t>WHLEWO</t>
  </si>
  <si>
    <t>whlewo_33_a</t>
  </si>
  <si>
    <t>WHITTLE-LE-WOODS</t>
  </si>
  <si>
    <t>whlewo_33_b</t>
  </si>
  <si>
    <t>whlewo_33_t12</t>
  </si>
  <si>
    <t>wigan_33_a</t>
  </si>
  <si>
    <t>WIGAN</t>
  </si>
  <si>
    <t>wigan_33_b</t>
  </si>
  <si>
    <t>wigton_11_a</t>
  </si>
  <si>
    <t>WIGTON T11</t>
  </si>
  <si>
    <t>wigton_11_c</t>
  </si>
  <si>
    <t>wigton_33_a</t>
  </si>
  <si>
    <t>WIGTON</t>
  </si>
  <si>
    <t>wigton_33_b</t>
  </si>
  <si>
    <t>wilhey_11_a</t>
  </si>
  <si>
    <t>WILLOW HEY</t>
  </si>
  <si>
    <t>wilhey_11_b</t>
  </si>
  <si>
    <t>wilhey_33_a</t>
  </si>
  <si>
    <t>wilhey_33_b</t>
  </si>
  <si>
    <t>wilmsl_11_a</t>
  </si>
  <si>
    <t>WILMSLOW</t>
  </si>
  <si>
    <t>wilmsl_11_b</t>
  </si>
  <si>
    <t>wilmsl_33_a</t>
  </si>
  <si>
    <t>wilmsl_33_b</t>
  </si>
  <si>
    <t>wilowb_33_a</t>
  </si>
  <si>
    <t>WILLOWBANK</t>
  </si>
  <si>
    <t>wilowb_33_b</t>
  </si>
  <si>
    <t>wilowb_6.6_a</t>
  </si>
  <si>
    <t>wilowb_6.6_b</t>
  </si>
  <si>
    <t>wilowh_11_a</t>
  </si>
  <si>
    <t>WILLOWHOLME</t>
  </si>
  <si>
    <t>wilowh_11_b</t>
  </si>
  <si>
    <t>wilowh_33_t11</t>
  </si>
  <si>
    <t>WILOWH</t>
  </si>
  <si>
    <t>wilowh_33_t12</t>
  </si>
  <si>
    <t>winder_11_a</t>
  </si>
  <si>
    <t>WINDERMERE</t>
  </si>
  <si>
    <t>winder_11_b</t>
  </si>
  <si>
    <t>winder_33_a</t>
  </si>
  <si>
    <t>winder_33_b</t>
  </si>
  <si>
    <t>windso_11_a</t>
  </si>
  <si>
    <t>WINDSOR ST GEN</t>
  </si>
  <si>
    <t>winird_6.6_a</t>
  </si>
  <si>
    <t>WINIFRED RD</t>
  </si>
  <si>
    <t>winird_6.6_b</t>
  </si>
  <si>
    <t>winsca_0.69_a</t>
  </si>
  <si>
    <t>WINSCALES WF</t>
  </si>
  <si>
    <t>winsca_33_a</t>
  </si>
  <si>
    <t>WINSCA</t>
  </si>
  <si>
    <t>within_33_a</t>
  </si>
  <si>
    <t>WITHINGTON</t>
  </si>
  <si>
    <t>within_33_b</t>
  </si>
  <si>
    <t>within_6.6_a</t>
  </si>
  <si>
    <t>within_6.6_b</t>
  </si>
  <si>
    <t>within_6.6_ner</t>
  </si>
  <si>
    <t>WITHIN</t>
  </si>
  <si>
    <t>withyf_11_a</t>
  </si>
  <si>
    <t>WITHYFOLD DRIVE</t>
  </si>
  <si>
    <t>withyf_11_b</t>
  </si>
  <si>
    <t>withyf_11_c</t>
  </si>
  <si>
    <t>wodhpk_11_a</t>
  </si>
  <si>
    <t>WOODHOUSE PARK</t>
  </si>
  <si>
    <t>wodhpk_11_b</t>
  </si>
  <si>
    <t>wodhpk_33_a</t>
  </si>
  <si>
    <t>wodhpk_33_b</t>
  </si>
  <si>
    <t>wohila_33_a</t>
  </si>
  <si>
    <t>WOODHILL LANE</t>
  </si>
  <si>
    <t>wohila_6.6_a</t>
  </si>
  <si>
    <t>woodly_11_a</t>
  </si>
  <si>
    <t>WOODLEY</t>
  </si>
  <si>
    <t>woodly_11_b</t>
  </si>
  <si>
    <t>woodly_33_a</t>
  </si>
  <si>
    <t>woodly_33_b</t>
  </si>
  <si>
    <t>woodrd_11_a</t>
  </si>
  <si>
    <t>WOODFIELD RD</t>
  </si>
  <si>
    <t>woodrd_11_b</t>
  </si>
  <si>
    <t>woodrd_33_a</t>
  </si>
  <si>
    <t>WOODFIELD ROAD</t>
  </si>
  <si>
    <t>woodrd_33_b</t>
  </si>
  <si>
    <t>woodst_33_a</t>
  </si>
  <si>
    <t>WOODBINE STREET</t>
  </si>
  <si>
    <t>woodst_33_b</t>
  </si>
  <si>
    <t>woodst_6.6_a</t>
  </si>
  <si>
    <t>WOODBINE ST</t>
  </si>
  <si>
    <t>woodst_6.6_b</t>
  </si>
  <si>
    <t>woolfo_11_a</t>
  </si>
  <si>
    <t>WOOLFOLD</t>
  </si>
  <si>
    <t>woolfo_11_b</t>
  </si>
  <si>
    <t>woolfo_33_a</t>
  </si>
  <si>
    <t>woolfo_33_b</t>
  </si>
  <si>
    <t>wordsw_6.6_a</t>
  </si>
  <si>
    <t>WORDSWORTH ST</t>
  </si>
  <si>
    <t>wordsw_6.6_b</t>
  </si>
  <si>
    <t>worsme_6.6_a</t>
  </si>
  <si>
    <t>WORSLEY MESNES</t>
  </si>
  <si>
    <t>worsme_6.6_b</t>
  </si>
  <si>
    <t>wreay_33_a</t>
  </si>
  <si>
    <t>WREAY</t>
  </si>
  <si>
    <t>wreay_33_b</t>
  </si>
  <si>
    <t>wright_11_a</t>
  </si>
  <si>
    <t>wright_11_b</t>
  </si>
  <si>
    <t>wright_33_a</t>
  </si>
  <si>
    <t>WRIGHTINGTON</t>
  </si>
  <si>
    <t>wright_33_b</t>
  </si>
  <si>
    <t>yealan_11_a</t>
  </si>
  <si>
    <t>YEALAND</t>
  </si>
  <si>
    <t>ADDG51</t>
  </si>
  <si>
    <t>Addington Grid</t>
  </si>
  <si>
    <t>ADDL52</t>
  </si>
  <si>
    <t>Addington Local</t>
  </si>
  <si>
    <t>ADDL51</t>
  </si>
  <si>
    <t>EASH51</t>
  </si>
  <si>
    <t>Ashford East</t>
  </si>
  <si>
    <t>ASTD51</t>
  </si>
  <si>
    <t>Ashtead</t>
  </si>
  <si>
    <t>AYLF71</t>
  </si>
  <si>
    <t>Aylesford</t>
  </si>
  <si>
    <t>BANS51</t>
  </si>
  <si>
    <t>Banstead</t>
  </si>
  <si>
    <t>BARM51</t>
  </si>
  <si>
    <t>Barming</t>
  </si>
  <si>
    <t>BEDD13</t>
  </si>
  <si>
    <t>Beddington</t>
  </si>
  <si>
    <t>BEDD51</t>
  </si>
  <si>
    <t>BENR31</t>
  </si>
  <si>
    <t>Bengeworth Road</t>
  </si>
  <si>
    <t>BENR32</t>
  </si>
  <si>
    <t>BSMG71</t>
  </si>
  <si>
    <t>Bensham Grove</t>
  </si>
  <si>
    <t>BSMG72</t>
  </si>
  <si>
    <t>BERR51</t>
  </si>
  <si>
    <t>Berrylands</t>
  </si>
  <si>
    <t>BTCH52</t>
  </si>
  <si>
    <t>Betchworth</t>
  </si>
  <si>
    <t>BETL51</t>
  </si>
  <si>
    <t>Betteshanger Local</t>
  </si>
  <si>
    <t>BEXH51</t>
  </si>
  <si>
    <t>Bexhill Town</t>
  </si>
  <si>
    <t>BRBS31</t>
  </si>
  <si>
    <t>Bramber Battery Storage</t>
  </si>
  <si>
    <t>BRIL51</t>
  </si>
  <si>
    <t>Bridges Lane</t>
  </si>
  <si>
    <t>BTWN52</t>
  </si>
  <si>
    <t>Brighton Town</t>
  </si>
  <si>
    <t>BTWN51</t>
  </si>
  <si>
    <t>BROM31</t>
  </si>
  <si>
    <t>Bromley Grid</t>
  </si>
  <si>
    <t>BKWD51</t>
  </si>
  <si>
    <t>Brookwood</t>
  </si>
  <si>
    <t>Burgess Hill</t>
  </si>
  <si>
    <t>BYFL51</t>
  </si>
  <si>
    <t>Byfleet</t>
  </si>
  <si>
    <t>CERL51</t>
  </si>
  <si>
    <t>C.E.R.L.</t>
  </si>
  <si>
    <t>CANT51</t>
  </si>
  <si>
    <t>Canterbury</t>
  </si>
  <si>
    <t>CNTT52</t>
  </si>
  <si>
    <t>Canterbury Town</t>
  </si>
  <si>
    <t>CNTT51</t>
  </si>
  <si>
    <t>CAPL51</t>
  </si>
  <si>
    <t>Capel</t>
  </si>
  <si>
    <t>CRHM51</t>
  </si>
  <si>
    <t>Caterham</t>
  </si>
  <si>
    <t>CHRT51</t>
  </si>
  <si>
    <t>Chartham</t>
  </si>
  <si>
    <t>CHTH51</t>
  </si>
  <si>
    <t>Chatham Hill</t>
  </si>
  <si>
    <t>CHTW52</t>
  </si>
  <si>
    <t>Chatham West</t>
  </si>
  <si>
    <t>CHER51</t>
  </si>
  <si>
    <t>Chertsey</t>
  </si>
  <si>
    <t>CBHM51</t>
  </si>
  <si>
    <t>Cobham Kent</t>
  </si>
  <si>
    <t>COBM51</t>
  </si>
  <si>
    <t>Cobham Surrey</t>
  </si>
  <si>
    <t>COUN51</t>
  </si>
  <si>
    <t>Coulsdon</t>
  </si>
  <si>
    <t>COWF51</t>
  </si>
  <si>
    <t>Cowfold</t>
  </si>
  <si>
    <t>CINE51</t>
  </si>
  <si>
    <t>Crawley Ind East</t>
  </si>
  <si>
    <t>CTWN51</t>
  </si>
  <si>
    <t>Crawley Town</t>
  </si>
  <si>
    <t>XWAY51</t>
  </si>
  <si>
    <t>Crossways</t>
  </si>
  <si>
    <t>CCRY51</t>
  </si>
  <si>
    <t>Croydon Central</t>
  </si>
  <si>
    <t>Croydon Grid</t>
  </si>
  <si>
    <t>CROY52</t>
  </si>
  <si>
    <t>DART32</t>
  </si>
  <si>
    <t>Dartford</t>
  </si>
  <si>
    <t>DART51</t>
  </si>
  <si>
    <t>DART31</t>
  </si>
  <si>
    <t>DART52</t>
  </si>
  <si>
    <t>DEAL51</t>
  </si>
  <si>
    <t>Deal</t>
  </si>
  <si>
    <t>DEPD53</t>
  </si>
  <si>
    <t>Deptford  Grid</t>
  </si>
  <si>
    <t>DEPD52</t>
  </si>
  <si>
    <t>Deptford Grid 11kV</t>
  </si>
  <si>
    <t>DORT51</t>
  </si>
  <si>
    <t>Dorking Town</t>
  </si>
  <si>
    <t>DOVR52</t>
  </si>
  <si>
    <t>Dover</t>
  </si>
  <si>
    <t>DYMC51</t>
  </si>
  <si>
    <t>Dymchurch</t>
  </si>
  <si>
    <t>ECRY71</t>
  </si>
  <si>
    <t>East Croydon</t>
  </si>
  <si>
    <t>EPRS91</t>
  </si>
  <si>
    <t>Eastchurch Prison</t>
  </si>
  <si>
    <t>EPRS72</t>
  </si>
  <si>
    <t>EPRS71</t>
  </si>
  <si>
    <t>EBBS51</t>
  </si>
  <si>
    <t>Ebbsfleet</t>
  </si>
  <si>
    <t>EFFI51</t>
  </si>
  <si>
    <t>Effingham</t>
  </si>
  <si>
    <t>EPSN51</t>
  </si>
  <si>
    <t>Epsom</t>
  </si>
  <si>
    <t>ESHR51</t>
  </si>
  <si>
    <t>Esher</t>
  </si>
  <si>
    <t>EWEL52</t>
  </si>
  <si>
    <t>Ewell</t>
  </si>
  <si>
    <t>EWEL51</t>
  </si>
  <si>
    <t>Fairmeadow</t>
  </si>
  <si>
    <t>FAVM52</t>
  </si>
  <si>
    <t>Faversham</t>
  </si>
  <si>
    <t>EFLK51</t>
  </si>
  <si>
    <t>Folkestone East</t>
  </si>
  <si>
    <t>GATA51</t>
  </si>
  <si>
    <t>Gatwick Airport AF</t>
  </si>
  <si>
    <t>GODG51</t>
  </si>
  <si>
    <t>Goddards Green Grid</t>
  </si>
  <si>
    <t>GRAN51</t>
  </si>
  <si>
    <t>Grain</t>
  </si>
  <si>
    <t>GRVS51</t>
  </si>
  <si>
    <t>Gravesend South</t>
  </si>
  <si>
    <t>GRVT71</t>
  </si>
  <si>
    <t>Gravesend Town</t>
  </si>
  <si>
    <t>GRVW51</t>
  </si>
  <si>
    <t>Gravesend West</t>
  </si>
  <si>
    <t>GROV52</t>
  </si>
  <si>
    <t>Grovehurst Energy</t>
  </si>
  <si>
    <t>Grovehurst Local</t>
  </si>
  <si>
    <t>GUIL71</t>
  </si>
  <si>
    <t>Guildford</t>
  </si>
  <si>
    <t>GUIA51</t>
  </si>
  <si>
    <t>Guildford 'A'</t>
  </si>
  <si>
    <t>GUIB51</t>
  </si>
  <si>
    <t>Guildford 'B'</t>
  </si>
  <si>
    <t>HALL51</t>
  </si>
  <si>
    <t>Halling</t>
  </si>
  <si>
    <t>HAMM51</t>
  </si>
  <si>
    <t>Ham</t>
  </si>
  <si>
    <t>HAMP51</t>
  </si>
  <si>
    <t>Hampton</t>
  </si>
  <si>
    <t>HANG52</t>
  </si>
  <si>
    <t>Hangleton</t>
  </si>
  <si>
    <t>HASL51</t>
  </si>
  <si>
    <t>Hastings Local</t>
  </si>
  <si>
    <t>HAYW51</t>
  </si>
  <si>
    <t>Haywards Heath</t>
  </si>
  <si>
    <t>HERB51</t>
  </si>
  <si>
    <t>Herne Bay</t>
  </si>
  <si>
    <t>HORL51</t>
  </si>
  <si>
    <t>Horley</t>
  </si>
  <si>
    <t>HRSL51</t>
  </si>
  <si>
    <t>Horsell</t>
  </si>
  <si>
    <t>Horsham Grid</t>
  </si>
  <si>
    <t>Hurst 132kV</t>
  </si>
  <si>
    <t>HYTH51</t>
  </si>
  <si>
    <t>Hythe Main</t>
  </si>
  <si>
    <t>Kemp Town</t>
  </si>
  <si>
    <t>KING51</t>
  </si>
  <si>
    <t>Kingsnorth Grid</t>
  </si>
  <si>
    <t>KSWG51</t>
  </si>
  <si>
    <t>Kingsnorth Works Generation</t>
  </si>
  <si>
    <t>KITO52</t>
  </si>
  <si>
    <t>Kingston</t>
  </si>
  <si>
    <t>KITO51</t>
  </si>
  <si>
    <t>KITO12</t>
  </si>
  <si>
    <t>LENR31</t>
  </si>
  <si>
    <t>Leatherhead</t>
  </si>
  <si>
    <t>LEAD51</t>
  </si>
  <si>
    <t>Leatherhead Town</t>
  </si>
  <si>
    <t>LEYS71</t>
  </si>
  <si>
    <t>Leysdown</t>
  </si>
  <si>
    <t>LTWA51</t>
  </si>
  <si>
    <t>Lightweight Aggregates</t>
  </si>
  <si>
    <t>LITC52</t>
  </si>
  <si>
    <t>Little Common</t>
  </si>
  <si>
    <t>LITC51</t>
  </si>
  <si>
    <t>LITB51</t>
  </si>
  <si>
    <t>Littlebrook</t>
  </si>
  <si>
    <t>LNGF51</t>
  </si>
  <si>
    <t>Longfield</t>
  </si>
  <si>
    <t>LRDW51</t>
  </si>
  <si>
    <t>Lordswood</t>
  </si>
  <si>
    <t>MAIN51</t>
  </si>
  <si>
    <t>Maidstone Grid</t>
  </si>
  <si>
    <t>MAIS51</t>
  </si>
  <si>
    <t>Maidstone Grid South</t>
  </si>
  <si>
    <t>Manston</t>
  </si>
  <si>
    <t>MARG51</t>
  </si>
  <si>
    <t>Margate</t>
  </si>
  <si>
    <t>MARG52</t>
  </si>
  <si>
    <t>MEDW51</t>
  </si>
  <si>
    <t>Medway</t>
  </si>
  <si>
    <t>Merrow</t>
  </si>
  <si>
    <t>MNST72</t>
  </si>
  <si>
    <t>Minster</t>
  </si>
  <si>
    <t>MNST71</t>
  </si>
  <si>
    <t>MOLS51</t>
  </si>
  <si>
    <t>Molesey</t>
  </si>
  <si>
    <t>MONG51</t>
  </si>
  <si>
    <t>Monkton Grid</t>
  </si>
  <si>
    <t>MORH51</t>
  </si>
  <si>
    <t>Morehall</t>
  </si>
  <si>
    <t>MOUL51</t>
  </si>
  <si>
    <t>Moulsecoomb</t>
  </si>
  <si>
    <t>MNTF51</t>
  </si>
  <si>
    <t>Mountfield</t>
  </si>
  <si>
    <t>NHEA91</t>
  </si>
  <si>
    <t>New Hook Eastchurch PV</t>
  </si>
  <si>
    <t>NHEB92</t>
  </si>
  <si>
    <t>NORB71</t>
  </si>
  <si>
    <t>Norbury</t>
  </si>
  <si>
    <t>NORK51</t>
  </si>
  <si>
    <t>Nork</t>
  </si>
  <si>
    <t>NCHM51</t>
  </si>
  <si>
    <t>North Cheam</t>
  </si>
  <si>
    <t>NCHS51</t>
  </si>
  <si>
    <t>North Chessington</t>
  </si>
  <si>
    <t>NSEV51</t>
  </si>
  <si>
    <t>North Sevenoaks</t>
  </si>
  <si>
    <t>NSHO51</t>
  </si>
  <si>
    <t>North Shoreham</t>
  </si>
  <si>
    <t>OWOK51</t>
  </si>
  <si>
    <t>Old Woking</t>
  </si>
  <si>
    <t>ORPI52</t>
  </si>
  <si>
    <t>OWHT31</t>
  </si>
  <si>
    <t>Owls Hatch PV</t>
  </si>
  <si>
    <t>OXTD51</t>
  </si>
  <si>
    <t>Oxted</t>
  </si>
  <si>
    <t>PFBU51</t>
  </si>
  <si>
    <t>Pfizers</t>
  </si>
  <si>
    <t>PORT51</t>
  </si>
  <si>
    <t>Portslade</t>
  </si>
  <si>
    <t>PRLG51</t>
  </si>
  <si>
    <t>Prologis</t>
  </si>
  <si>
    <t>PULO51</t>
  </si>
  <si>
    <t>Purley Local</t>
  </si>
  <si>
    <t>QNBR71</t>
  </si>
  <si>
    <t>Queenborough</t>
  </si>
  <si>
    <t>QPRK51</t>
  </si>
  <si>
    <t>Queens Park</t>
  </si>
  <si>
    <t>RNMK52</t>
  </si>
  <si>
    <t>Rainham Mark</t>
  </si>
  <si>
    <t>RNMK51</t>
  </si>
  <si>
    <t>RAMS52</t>
  </si>
  <si>
    <t>Ramsgate</t>
  </si>
  <si>
    <t>RAMS51</t>
  </si>
  <si>
    <t>REDH51</t>
  </si>
  <si>
    <t>Redhill Primary</t>
  </si>
  <si>
    <t>RICH51</t>
  </si>
  <si>
    <t>Richborough</t>
  </si>
  <si>
    <t>RICM52</t>
  </si>
  <si>
    <t>Richmond</t>
  </si>
  <si>
    <t>RICM51</t>
  </si>
  <si>
    <t>RSHV71</t>
  </si>
  <si>
    <t>Rosherville</t>
  </si>
  <si>
    <t>ROTT51</t>
  </si>
  <si>
    <t>Rottingdean</t>
  </si>
  <si>
    <t>SELH71</t>
  </si>
  <si>
    <t>Selhurst</t>
  </si>
  <si>
    <t>SELH72</t>
  </si>
  <si>
    <t>SELC51</t>
  </si>
  <si>
    <t>Sellchip</t>
  </si>
  <si>
    <t>SEVI51</t>
  </si>
  <si>
    <t>Sevington</t>
  </si>
  <si>
    <t>SHAL51</t>
  </si>
  <si>
    <t>Shalford</t>
  </si>
  <si>
    <t>SHEE31</t>
  </si>
  <si>
    <t>Sheerness</t>
  </si>
  <si>
    <t>SHEE71</t>
  </si>
  <si>
    <t>SHWF31</t>
  </si>
  <si>
    <t>Shepham Windfarm</t>
  </si>
  <si>
    <t>SHEP51</t>
  </si>
  <si>
    <t>Shepway</t>
  </si>
  <si>
    <t>SHRL51</t>
  </si>
  <si>
    <t>Shirley</t>
  </si>
  <si>
    <t>SITO51</t>
  </si>
  <si>
    <t>Sittingbourne Town</t>
  </si>
  <si>
    <t>SITW52</t>
  </si>
  <si>
    <t>Sittingbourne West</t>
  </si>
  <si>
    <t>SITW51</t>
  </si>
  <si>
    <t>SMTH51</t>
  </si>
  <si>
    <t>Smeeth</t>
  </si>
  <si>
    <t>SORP51</t>
  </si>
  <si>
    <t>South Orpington</t>
  </si>
  <si>
    <t>SORP52</t>
  </si>
  <si>
    <t>STHG51</t>
  </si>
  <si>
    <t>Southgate</t>
  </si>
  <si>
    <t>SWIC51</t>
  </si>
  <si>
    <t>Southwick</t>
  </si>
  <si>
    <t>SWIC52</t>
  </si>
  <si>
    <t>CREL51</t>
  </si>
  <si>
    <t>SPN 0001</t>
  </si>
  <si>
    <t>CRNR31</t>
  </si>
  <si>
    <t>SPN 0002</t>
  </si>
  <si>
    <t>ABNR31</t>
  </si>
  <si>
    <t>SPN 0003</t>
  </si>
  <si>
    <t>SHAM81</t>
  </si>
  <si>
    <t>SPN 0004</t>
  </si>
  <si>
    <t>FINR31</t>
  </si>
  <si>
    <t>SPN 0005</t>
  </si>
  <si>
    <t>FINR32</t>
  </si>
  <si>
    <t>BHWG31</t>
  </si>
  <si>
    <t>SPN 0006</t>
  </si>
  <si>
    <t>PLBG3A</t>
  </si>
  <si>
    <t>SPN 0007</t>
  </si>
  <si>
    <t>GATB31</t>
  </si>
  <si>
    <t>SPN 0008</t>
  </si>
  <si>
    <t>TBNR31</t>
  </si>
  <si>
    <t>TBNR32</t>
  </si>
  <si>
    <t>THWO11</t>
  </si>
  <si>
    <t>SPN 0010</t>
  </si>
  <si>
    <t>THWO12</t>
  </si>
  <si>
    <t>THNR32</t>
  </si>
  <si>
    <t>SPN 0011</t>
  </si>
  <si>
    <t>KRE551</t>
  </si>
  <si>
    <t>SPN 0012</t>
  </si>
  <si>
    <t>PFIZ51</t>
  </si>
  <si>
    <t>WCPV31</t>
  </si>
  <si>
    <t>SPN 0013</t>
  </si>
  <si>
    <t>CANR31</t>
  </si>
  <si>
    <t>SPN 0014</t>
  </si>
  <si>
    <t>KNPV31</t>
  </si>
  <si>
    <t>SPN 0015</t>
  </si>
  <si>
    <t>SFRM51</t>
  </si>
  <si>
    <t>SPN 0016</t>
  </si>
  <si>
    <t>ALLG51</t>
  </si>
  <si>
    <t>SPN 0018</t>
  </si>
  <si>
    <t>MANR31</t>
  </si>
  <si>
    <t>SPN 0019</t>
  </si>
  <si>
    <t>ASHG51</t>
  </si>
  <si>
    <t>SPN 0020</t>
  </si>
  <si>
    <t>ASHG31</t>
  </si>
  <si>
    <t>CHES51</t>
  </si>
  <si>
    <t>SPN 0021</t>
  </si>
  <si>
    <t>LENR32</t>
  </si>
  <si>
    <t>SPN 0022</t>
  </si>
  <si>
    <t>SHST11</t>
  </si>
  <si>
    <t>SPN 0023</t>
  </si>
  <si>
    <t>RIDH71</t>
  </si>
  <si>
    <t>SPN 0024</t>
  </si>
  <si>
    <t>GROV31</t>
  </si>
  <si>
    <t>SPN 0025</t>
  </si>
  <si>
    <t>SINR32</t>
  </si>
  <si>
    <t>SPN 0026</t>
  </si>
  <si>
    <t>QBNR31</t>
  </si>
  <si>
    <t>SPN 0028</t>
  </si>
  <si>
    <t>NHEA96</t>
  </si>
  <si>
    <t>SPN 0029</t>
  </si>
  <si>
    <t>NHEA31</t>
  </si>
  <si>
    <t>ORPV91</t>
  </si>
  <si>
    <t>SPN 0030</t>
  </si>
  <si>
    <t>ORPV31</t>
  </si>
  <si>
    <t>TOWN71</t>
  </si>
  <si>
    <t>SPN 0032</t>
  </si>
  <si>
    <t>TWAH71</t>
  </si>
  <si>
    <t>SPN 0033</t>
  </si>
  <si>
    <t>MOGD51</t>
  </si>
  <si>
    <t>SPN 0034</t>
  </si>
  <si>
    <t>EBNR31</t>
  </si>
  <si>
    <t>SPN 0038</t>
  </si>
  <si>
    <t>LCHY31</t>
  </si>
  <si>
    <t>SPN 0039</t>
  </si>
  <si>
    <t>NERF31</t>
  </si>
  <si>
    <t>SPN 0040</t>
  </si>
  <si>
    <t>BURA31</t>
  </si>
  <si>
    <t>SPN 0042</t>
  </si>
  <si>
    <t>DONR31</t>
  </si>
  <si>
    <t>SPN 0043</t>
  </si>
  <si>
    <t>NFNR32</t>
  </si>
  <si>
    <t>SPN 0044</t>
  </si>
  <si>
    <t>NFNR31</t>
  </si>
  <si>
    <t>TWNR31</t>
  </si>
  <si>
    <t>SPN 0045</t>
  </si>
  <si>
    <t>TWNR32</t>
  </si>
  <si>
    <t>EURO11</t>
  </si>
  <si>
    <t>SPN 0046</t>
  </si>
  <si>
    <t>FONR31</t>
  </si>
  <si>
    <t>SPN 0047</t>
  </si>
  <si>
    <t>LHPV31</t>
  </si>
  <si>
    <t>SPN 0048</t>
  </si>
  <si>
    <t>ASNR31</t>
  </si>
  <si>
    <t>SPN 0049</t>
  </si>
  <si>
    <t>ORMN31</t>
  </si>
  <si>
    <t>SPN 0050</t>
  </si>
  <si>
    <t>ORMN91</t>
  </si>
  <si>
    <t>BYNR31</t>
  </si>
  <si>
    <t>SPN 0051</t>
  </si>
  <si>
    <t>LIPV31</t>
  </si>
  <si>
    <t>SPN 0052</t>
  </si>
  <si>
    <t>LIPV91</t>
  </si>
  <si>
    <t>MONK51</t>
  </si>
  <si>
    <t>SPN 0053</t>
  </si>
  <si>
    <t>MAPV31</t>
  </si>
  <si>
    <t>SPN 0054</t>
  </si>
  <si>
    <t>NHEB91</t>
  </si>
  <si>
    <t>SPN 0055</t>
  </si>
  <si>
    <t>NHEB31</t>
  </si>
  <si>
    <t>HASP91</t>
  </si>
  <si>
    <t>SPN 0057</t>
  </si>
  <si>
    <t>NINP31</t>
  </si>
  <si>
    <t>SPN 0058</t>
  </si>
  <si>
    <t>NINP91</t>
  </si>
  <si>
    <t>KRPV31</t>
  </si>
  <si>
    <t>SPN 0059</t>
  </si>
  <si>
    <t>KNRD91</t>
  </si>
  <si>
    <t>PASF31</t>
  </si>
  <si>
    <t>SPN 0060</t>
  </si>
  <si>
    <t>PASF91</t>
  </si>
  <si>
    <t>MOLE91</t>
  </si>
  <si>
    <t>SPN 0061</t>
  </si>
  <si>
    <t>CALC31</t>
  </si>
  <si>
    <t>SPN 0062</t>
  </si>
  <si>
    <t>CALC91</t>
  </si>
  <si>
    <t>PADK91</t>
  </si>
  <si>
    <t>SPN 0063</t>
  </si>
  <si>
    <t>MAHR31</t>
  </si>
  <si>
    <t>SPN 0064</t>
  </si>
  <si>
    <t>MAHR91</t>
  </si>
  <si>
    <t>HOSF91</t>
  </si>
  <si>
    <t>SPN 0065</t>
  </si>
  <si>
    <t>ARLP91</t>
  </si>
  <si>
    <t>SPN 0067</t>
  </si>
  <si>
    <t>HOTF31</t>
  </si>
  <si>
    <t>SPN 0068</t>
  </si>
  <si>
    <t>RIPV31</t>
  </si>
  <si>
    <t>SPN 0069</t>
  </si>
  <si>
    <t>KTWF31</t>
  </si>
  <si>
    <t>SPN 0070</t>
  </si>
  <si>
    <t>KFWF91</t>
  </si>
  <si>
    <t>RDHG51</t>
  </si>
  <si>
    <t>SPN 0071</t>
  </si>
  <si>
    <t>RGPV31</t>
  </si>
  <si>
    <t>SPN 0072</t>
  </si>
  <si>
    <t>ASWP31</t>
  </si>
  <si>
    <t>SPN 0073</t>
  </si>
  <si>
    <t>GCAP31</t>
  </si>
  <si>
    <t>SPN 0074</t>
  </si>
  <si>
    <t>MBPV31</t>
  </si>
  <si>
    <t>SPN 0076</t>
  </si>
  <si>
    <t>ORCF31</t>
  </si>
  <si>
    <t>SPN 0077</t>
  </si>
  <si>
    <t>ASHP31</t>
  </si>
  <si>
    <t>SPN 0078</t>
  </si>
  <si>
    <t>BOBB31</t>
  </si>
  <si>
    <t>SPN 0079</t>
  </si>
  <si>
    <t>SESF31</t>
  </si>
  <si>
    <t>SPN 0080</t>
  </si>
  <si>
    <t>CAPG31</t>
  </si>
  <si>
    <t>SPN 0081</t>
  </si>
  <si>
    <t>SRDW31</t>
  </si>
  <si>
    <t>SPN 0082</t>
  </si>
  <si>
    <t>TGCP31</t>
  </si>
  <si>
    <t>SPN 0083</t>
  </si>
  <si>
    <t>AREP31</t>
  </si>
  <si>
    <t>SPN 0084</t>
  </si>
  <si>
    <t>CWDC11</t>
  </si>
  <si>
    <t>SPN 0085</t>
  </si>
  <si>
    <t>CWDC12</t>
  </si>
  <si>
    <t>BERF31</t>
  </si>
  <si>
    <t>SPN 0090</t>
  </si>
  <si>
    <t>BRWG31</t>
  </si>
  <si>
    <t>SPN 0091</t>
  </si>
  <si>
    <t>SPN 0092</t>
  </si>
  <si>
    <t>GLBS31</t>
  </si>
  <si>
    <t>SPN 0094</t>
  </si>
  <si>
    <t>AYBS31</t>
  </si>
  <si>
    <t>SPN 0095</t>
  </si>
  <si>
    <t>NRWF31</t>
  </si>
  <si>
    <t>SPN 0099</t>
  </si>
  <si>
    <t>KMAR11</t>
  </si>
  <si>
    <t>SPN 0100</t>
  </si>
  <si>
    <t>SPRG71</t>
  </si>
  <si>
    <t>Spurgeons Bridge</t>
  </si>
  <si>
    <t>SPRG72</t>
  </si>
  <si>
    <t>HELI51</t>
  </si>
  <si>
    <t>St Helier</t>
  </si>
  <si>
    <t>SPET52</t>
  </si>
  <si>
    <t>St Peters</t>
  </si>
  <si>
    <t>SPET51</t>
  </si>
  <si>
    <t>STNF51</t>
  </si>
  <si>
    <t>Stanford</t>
  </si>
  <si>
    <t>SRAD51</t>
  </si>
  <si>
    <t>Stelrad</t>
  </si>
  <si>
    <t>STNE51</t>
  </si>
  <si>
    <t>Stone</t>
  </si>
  <si>
    <t>SMRS51</t>
  </si>
  <si>
    <t>Stonemarshes</t>
  </si>
  <si>
    <t>STSG51</t>
  </si>
  <si>
    <t>Strasbourg Street Generation</t>
  </si>
  <si>
    <t>STRD51</t>
  </si>
  <si>
    <t>Strood</t>
  </si>
  <si>
    <t>SUFK71</t>
  </si>
  <si>
    <t>Suffolk Road</t>
  </si>
  <si>
    <t>SURB51</t>
  </si>
  <si>
    <t>Surbiton</t>
  </si>
  <si>
    <t>SUTA51</t>
  </si>
  <si>
    <t>Sutton A</t>
  </si>
  <si>
    <t>SUTA52</t>
  </si>
  <si>
    <t>SUTB51</t>
  </si>
  <si>
    <t>Sutton B</t>
  </si>
  <si>
    <t>SWNL51</t>
  </si>
  <si>
    <t>Swanley</t>
  </si>
  <si>
    <t>TEDD51</t>
  </si>
  <si>
    <t>Teddington</t>
  </si>
  <si>
    <t>THAN51</t>
  </si>
  <si>
    <t>Thanet</t>
  </si>
  <si>
    <t>DROV51</t>
  </si>
  <si>
    <t>The Droveway</t>
  </si>
  <si>
    <t>THCU31</t>
  </si>
  <si>
    <t>Townsend Hook</t>
  </si>
  <si>
    <t>TWIC52</t>
  </si>
  <si>
    <t>Twickenham</t>
  </si>
  <si>
    <t>TWIC51</t>
  </si>
  <si>
    <t>UCKF51</t>
  </si>
  <si>
    <t>Uckfield</t>
  </si>
  <si>
    <t>VHGE51</t>
  </si>
  <si>
    <t>Van Heynigen Generation</t>
  </si>
  <si>
    <t>Walton</t>
  </si>
  <si>
    <t>WATS51</t>
  </si>
  <si>
    <t>Waterside</t>
  </si>
  <si>
    <t>WELL51</t>
  </si>
  <si>
    <t>Wellcome Foundation</t>
  </si>
  <si>
    <t>WCRY51</t>
  </si>
  <si>
    <t>West Croydon</t>
  </si>
  <si>
    <t>WWEY51</t>
  </si>
  <si>
    <t>West Weybridge</t>
  </si>
  <si>
    <t>WSTG51</t>
  </si>
  <si>
    <t>Westgate</t>
  </si>
  <si>
    <t>WEYB51</t>
  </si>
  <si>
    <t>Weybridge</t>
  </si>
  <si>
    <t>WHIT51</t>
  </si>
  <si>
    <t>Whitstable</t>
  </si>
  <si>
    <t>Withdean</t>
  </si>
  <si>
    <t>WOKG51</t>
  </si>
  <si>
    <t>Woking</t>
  </si>
  <si>
    <t>WOKS51</t>
  </si>
  <si>
    <t>Woking S</t>
  </si>
  <si>
    <t>WOKS52</t>
  </si>
  <si>
    <t>ABAE51</t>
  </si>
  <si>
    <t>ABAM3G</t>
  </si>
  <si>
    <t>ABDA5</t>
  </si>
  <si>
    <t>ABEC5</t>
  </si>
  <si>
    <t>ABEP5</t>
  </si>
  <si>
    <t>ABGA5</t>
  </si>
  <si>
    <t>ABGL3G</t>
  </si>
  <si>
    <t>ABPK3G</t>
  </si>
  <si>
    <t>ABSY5</t>
  </si>
  <si>
    <t>ABTC3</t>
  </si>
  <si>
    <t>ABTI5</t>
  </si>
  <si>
    <t>ABTY5</t>
  </si>
  <si>
    <t>AFAN3G</t>
  </si>
  <si>
    <t>ALLA3G</t>
  </si>
  <si>
    <t>ALPH31</t>
  </si>
  <si>
    <t>ALPH32</t>
  </si>
  <si>
    <t>ASHG5</t>
  </si>
  <si>
    <t>BAGL3G</t>
  </si>
  <si>
    <t>BARG3G</t>
  </si>
  <si>
    <t>BARP1</t>
  </si>
  <si>
    <t>BARY3G</t>
  </si>
  <si>
    <t>BBIO3G</t>
  </si>
  <si>
    <t>BBWF6G</t>
  </si>
  <si>
    <t>BCIS3G</t>
  </si>
  <si>
    <t>BDKB3G</t>
  </si>
  <si>
    <t>BEAU3G</t>
  </si>
  <si>
    <t>BFGF3G1</t>
  </si>
  <si>
    <t>BHNL3G</t>
  </si>
  <si>
    <t>BIRC5</t>
  </si>
  <si>
    <t>BISH51</t>
  </si>
  <si>
    <t>BISH52</t>
  </si>
  <si>
    <t>BLAE1</t>
  </si>
  <si>
    <t>BLAE5</t>
  </si>
  <si>
    <t>BLAP5</t>
  </si>
  <si>
    <t>BLBW31G</t>
  </si>
  <si>
    <t>BLDI3G</t>
  </si>
  <si>
    <t>BOCM11</t>
  </si>
  <si>
    <t>BOCM12</t>
  </si>
  <si>
    <t>BOVE5</t>
  </si>
  <si>
    <t>BPAP5</t>
  </si>
  <si>
    <t>BRAW5</t>
  </si>
  <si>
    <t>BRCS3G</t>
  </si>
  <si>
    <t>BREC5</t>
  </si>
  <si>
    <t>BREW1</t>
  </si>
  <si>
    <t>BRHI5</t>
  </si>
  <si>
    <t>BRID5</t>
  </si>
  <si>
    <t>BRIE3G</t>
  </si>
  <si>
    <t>BRIF5</t>
  </si>
  <si>
    <t>BRMA5</t>
  </si>
  <si>
    <t>BRNW3G</t>
  </si>
  <si>
    <t>BROA5</t>
  </si>
  <si>
    <t>BROF5</t>
  </si>
  <si>
    <t>BRTE5</t>
  </si>
  <si>
    <t>BRTH3G</t>
  </si>
  <si>
    <t>BRYT3G</t>
  </si>
  <si>
    <t>BTEG3G</t>
  </si>
  <si>
    <t>BTWF6G</t>
  </si>
  <si>
    <t>BTWS1</t>
  </si>
  <si>
    <t>BUIL5</t>
  </si>
  <si>
    <t>BWEL3G</t>
  </si>
  <si>
    <t>CAEA5</t>
  </si>
  <si>
    <t>CAER5</t>
  </si>
  <si>
    <t>CALD5</t>
  </si>
  <si>
    <t>CANT5</t>
  </si>
  <si>
    <t>CARE5</t>
  </si>
  <si>
    <t>CARG5</t>
  </si>
  <si>
    <t>CARS5</t>
  </si>
  <si>
    <t>CATN5A</t>
  </si>
  <si>
    <t>CBET3G</t>
  </si>
  <si>
    <t>CBGD3</t>
  </si>
  <si>
    <t>CCKV3G</t>
  </si>
  <si>
    <t>CCLM3G</t>
  </si>
  <si>
    <t>CCSG3G</t>
  </si>
  <si>
    <t>CEFN6A</t>
  </si>
  <si>
    <t>GRAN6A</t>
  </si>
  <si>
    <t>CHEP5</t>
  </si>
  <si>
    <t>CIFR3G</t>
  </si>
  <si>
    <t>CLAS5</t>
  </si>
  <si>
    <t>CLWD3G</t>
  </si>
  <si>
    <t>CNEP3G</t>
  </si>
  <si>
    <t>CNNC3G</t>
  </si>
  <si>
    <t>COED1T</t>
  </si>
  <si>
    <t>COMS5</t>
  </si>
  <si>
    <t>CORN3G</t>
  </si>
  <si>
    <t>COUR5</t>
  </si>
  <si>
    <t>COWB5</t>
  </si>
  <si>
    <t>CPER3G</t>
  </si>
  <si>
    <t>CRBW3G</t>
  </si>
  <si>
    <t>CREI5</t>
  </si>
  <si>
    <t>CRHA5</t>
  </si>
  <si>
    <t>CRIC5A</t>
  </si>
  <si>
    <t>CRIC5B</t>
  </si>
  <si>
    <t>CROE6G</t>
  </si>
  <si>
    <t>CRUG3G</t>
  </si>
  <si>
    <t>CRUM3G</t>
  </si>
  <si>
    <t>CRUM5</t>
  </si>
  <si>
    <t>CRWY5</t>
  </si>
  <si>
    <t>CWFR5</t>
  </si>
  <si>
    <t>CWMB5</t>
  </si>
  <si>
    <t>CWMF5</t>
  </si>
  <si>
    <t>CYNC5</t>
  </si>
  <si>
    <t>DERW3G</t>
  </si>
  <si>
    <t>DOW_11</t>
  </si>
  <si>
    <t>DOWE3G</t>
  </si>
  <si>
    <t>DOWW3G</t>
  </si>
  <si>
    <t>DYFG3G</t>
  </si>
  <si>
    <t>EAST5</t>
  </si>
  <si>
    <t>EBBC5</t>
  </si>
  <si>
    <t>ELY_5</t>
  </si>
  <si>
    <t>ENER5</t>
  </si>
  <si>
    <t>ENVI3G</t>
  </si>
  <si>
    <t>FAIR5</t>
  </si>
  <si>
    <t>FELI3</t>
  </si>
  <si>
    <t>FENT3G</t>
  </si>
  <si>
    <t>FERG3</t>
  </si>
  <si>
    <t>FFYO6G</t>
  </si>
  <si>
    <t>FISH5</t>
  </si>
  <si>
    <t>FMON3G</t>
  </si>
  <si>
    <t>FOET6G</t>
  </si>
  <si>
    <t>FORB11</t>
  </si>
  <si>
    <t>FOSL3G</t>
  </si>
  <si>
    <t>GARN5</t>
  </si>
  <si>
    <t>GASY5</t>
  </si>
  <si>
    <t>GETH5</t>
  </si>
  <si>
    <t>GHSE1</t>
  </si>
  <si>
    <t>GKTR31</t>
  </si>
  <si>
    <t>GLAS5</t>
  </si>
  <si>
    <t>GLWI3G</t>
  </si>
  <si>
    <t>GLYN11</t>
  </si>
  <si>
    <t>GLYN12</t>
  </si>
  <si>
    <t>GOLD5</t>
  </si>
  <si>
    <t>GOWE3</t>
  </si>
  <si>
    <t>GOWE3G</t>
  </si>
  <si>
    <t>GRAT5</t>
  </si>
  <si>
    <t>GRNF3G</t>
  </si>
  <si>
    <t>GWAU5</t>
  </si>
  <si>
    <t>GWNL3G</t>
  </si>
  <si>
    <t>HAVP5</t>
  </si>
  <si>
    <t>HAVS3G</t>
  </si>
  <si>
    <t>HAWS1</t>
  </si>
  <si>
    <t>HEAT5</t>
  </si>
  <si>
    <t>HEND5</t>
  </si>
  <si>
    <t>HFDF3G</t>
  </si>
  <si>
    <t>HHOS5</t>
  </si>
  <si>
    <t>HIGF3G</t>
  </si>
  <si>
    <t>HIGH5</t>
  </si>
  <si>
    <t>HILL3G</t>
  </si>
  <si>
    <t>HIRW5</t>
  </si>
  <si>
    <t>HNDF3G</t>
  </si>
  <si>
    <t>HNDR3G</t>
  </si>
  <si>
    <t>HNDY6G</t>
  </si>
  <si>
    <t>HOPK3G</t>
  </si>
  <si>
    <t>HOPL3G</t>
  </si>
  <si>
    <t>INCS5</t>
  </si>
  <si>
    <t>IRON5</t>
  </si>
  <si>
    <t>JERM5</t>
  </si>
  <si>
    <t>JESU3G</t>
  </si>
  <si>
    <t>JORD3G</t>
  </si>
  <si>
    <t>KIDW5</t>
  </si>
  <si>
    <t>LADY5</t>
  </si>
  <si>
    <t>LAMP1T</t>
  </si>
  <si>
    <t>LAMP5</t>
  </si>
  <si>
    <t>LBRI3G</t>
  </si>
  <si>
    <t>LCDL3G</t>
  </si>
  <si>
    <t>LDEI5</t>
  </si>
  <si>
    <t>LDOV5</t>
  </si>
  <si>
    <t>LFYR5</t>
  </si>
  <si>
    <t>LGAD5</t>
  </si>
  <si>
    <t>LHIL6</t>
  </si>
  <si>
    <t>LHSE6G</t>
  </si>
  <si>
    <t>LIDR3G</t>
  </si>
  <si>
    <t>LIME5</t>
  </si>
  <si>
    <t>LITC5</t>
  </si>
  <si>
    <t>LLAG51</t>
  </si>
  <si>
    <t>LLAG52</t>
  </si>
  <si>
    <t>LLAN1T</t>
  </si>
  <si>
    <t>LLAN5</t>
  </si>
  <si>
    <t>LLAY5</t>
  </si>
  <si>
    <t>LLCY3G</t>
  </si>
  <si>
    <t>LLCY5</t>
  </si>
  <si>
    <t>LLDO5</t>
  </si>
  <si>
    <t>LLDR5</t>
  </si>
  <si>
    <t>LLEL5A</t>
  </si>
  <si>
    <t>LLIS5</t>
  </si>
  <si>
    <t>LLTA5</t>
  </si>
  <si>
    <t>LLYA6G</t>
  </si>
  <si>
    <t>LLYN5</t>
  </si>
  <si>
    <t>LNTH3G</t>
  </si>
  <si>
    <t>LOLA1T</t>
  </si>
  <si>
    <t>LOUG3G</t>
  </si>
  <si>
    <t>LRHI51</t>
  </si>
  <si>
    <t>LWND3G</t>
  </si>
  <si>
    <t>LWNI5</t>
  </si>
  <si>
    <t>LWRN1T</t>
  </si>
  <si>
    <t>MAEG3G</t>
  </si>
  <si>
    <t>MAER5</t>
  </si>
  <si>
    <t>MAES1</t>
  </si>
  <si>
    <t>MAES5</t>
  </si>
  <si>
    <t>MAEW3G</t>
  </si>
  <si>
    <t>MAGO5</t>
  </si>
  <si>
    <t>MANO3</t>
  </si>
  <si>
    <t>MANO6G</t>
  </si>
  <si>
    <t>MBIO1</t>
  </si>
  <si>
    <t>MBRM3G</t>
  </si>
  <si>
    <t>MCYC3G</t>
  </si>
  <si>
    <t>MEIN5</t>
  </si>
  <si>
    <t>MERB5</t>
  </si>
  <si>
    <t>MERE5</t>
  </si>
  <si>
    <t>MIDD5</t>
  </si>
  <si>
    <t>MILL5</t>
  </si>
  <si>
    <t>MILP5</t>
  </si>
  <si>
    <t>MMAW3G</t>
  </si>
  <si>
    <t>MMOL3G</t>
  </si>
  <si>
    <t>MMWF11</t>
  </si>
  <si>
    <t>MNYG1</t>
  </si>
  <si>
    <t>MONM5</t>
  </si>
  <si>
    <t>MORL5</t>
  </si>
  <si>
    <t>MORN5</t>
  </si>
  <si>
    <t>MORR5</t>
  </si>
  <si>
    <t>MOUA5</t>
  </si>
  <si>
    <t>MYAB6G</t>
  </si>
  <si>
    <t>MYNB1</t>
  </si>
  <si>
    <t>MYNG3G</t>
  </si>
  <si>
    <t>MYNP3G</t>
  </si>
  <si>
    <t>NANG5</t>
  </si>
  <si>
    <t>NANT5</t>
  </si>
  <si>
    <t>NANW5</t>
  </si>
  <si>
    <t>NCES5</t>
  </si>
  <si>
    <t>NELS5</t>
  </si>
  <si>
    <t>NEVE5</t>
  </si>
  <si>
    <t>NEWE5A</t>
  </si>
  <si>
    <t>NEWE5B</t>
  </si>
  <si>
    <t>NEWH5</t>
  </si>
  <si>
    <t>NEWL5</t>
  </si>
  <si>
    <t>NEWS5</t>
  </si>
  <si>
    <t>NEWW5</t>
  </si>
  <si>
    <t>NEWW53</t>
  </si>
  <si>
    <t>NEYL5</t>
  </si>
  <si>
    <t>NFOE3G</t>
  </si>
  <si>
    <t>NORT5</t>
  </si>
  <si>
    <t>NOTT5</t>
  </si>
  <si>
    <t>NTDN3G</t>
  </si>
  <si>
    <t>NTEN3G</t>
  </si>
  <si>
    <t>OAKC3G</t>
  </si>
  <si>
    <t>OAKG3G</t>
  </si>
  <si>
    <t>OAKL1</t>
  </si>
  <si>
    <t>OGMV5</t>
  </si>
  <si>
    <t>PANF5</t>
  </si>
  <si>
    <t>PANT5</t>
  </si>
  <si>
    <t>PANY6G</t>
  </si>
  <si>
    <t>PARK5</t>
  </si>
  <si>
    <t>PBPV6G</t>
  </si>
  <si>
    <t>PBRN3G</t>
  </si>
  <si>
    <t>PCYN31</t>
  </si>
  <si>
    <t>PCYN32</t>
  </si>
  <si>
    <t>PEBL5</t>
  </si>
  <si>
    <t>PEGG5</t>
  </si>
  <si>
    <t>PENA5</t>
  </si>
  <si>
    <t>PENC5</t>
  </si>
  <si>
    <t>PEND51</t>
  </si>
  <si>
    <t>PENO1</t>
  </si>
  <si>
    <t>PENR3G</t>
  </si>
  <si>
    <t>PENT5</t>
  </si>
  <si>
    <t>PGTN3G</t>
  </si>
  <si>
    <t>PNCS1</t>
  </si>
  <si>
    <t>PNDR1</t>
  </si>
  <si>
    <t>PNTA3G</t>
  </si>
  <si>
    <t>PNTM3G</t>
  </si>
  <si>
    <t>PNTR3G</t>
  </si>
  <si>
    <t>PNYC3G</t>
  </si>
  <si>
    <t>POLL5</t>
  </si>
  <si>
    <t>PONA5</t>
  </si>
  <si>
    <t>POND5</t>
  </si>
  <si>
    <t>PONY5</t>
  </si>
  <si>
    <t>POPN51</t>
  </si>
  <si>
    <t>POPN52</t>
  </si>
  <si>
    <t>PYCM3</t>
  </si>
  <si>
    <t>PYCN5</t>
  </si>
  <si>
    <t>PYLE5</t>
  </si>
  <si>
    <t>RASW5</t>
  </si>
  <si>
    <t>RAVE5</t>
  </si>
  <si>
    <t>RCWF1_MAIN1</t>
  </si>
  <si>
    <t>RDBX3G</t>
  </si>
  <si>
    <t>REDC3G</t>
  </si>
  <si>
    <t>RGOS3G</t>
  </si>
  <si>
    <t>RHAY5</t>
  </si>
  <si>
    <t>RHCR11</t>
  </si>
  <si>
    <t>RHCR12</t>
  </si>
  <si>
    <t>RHOS5</t>
  </si>
  <si>
    <t>RHWL3G</t>
  </si>
  <si>
    <t>RING5</t>
  </si>
  <si>
    <t>ROBE51</t>
  </si>
  <si>
    <t>ROBE52</t>
  </si>
  <si>
    <t>RODM5</t>
  </si>
  <si>
    <t>ROGE5</t>
  </si>
  <si>
    <t>ROSD3G</t>
  </si>
  <si>
    <t>ROVE5</t>
  </si>
  <si>
    <t>RSIE3G</t>
  </si>
  <si>
    <t>RYPD3G</t>
  </si>
  <si>
    <t>SANA5</t>
  </si>
  <si>
    <t>SAND5</t>
  </si>
  <si>
    <t>SBRK3G</t>
  </si>
  <si>
    <t>SCHW51</t>
  </si>
  <si>
    <t>SHHK3</t>
  </si>
  <si>
    <t>SHIP5</t>
  </si>
  <si>
    <t>SIMS11</t>
  </si>
  <si>
    <t>SKET5</t>
  </si>
  <si>
    <t>SMOR3G</t>
  </si>
  <si>
    <t>SPTC3G</t>
  </si>
  <si>
    <t>SPVL31</t>
  </si>
  <si>
    <t>SRON3G</t>
  </si>
  <si>
    <t>STAR5</t>
  </si>
  <si>
    <t>STCL5</t>
  </si>
  <si>
    <t>STDA5</t>
  </si>
  <si>
    <t>STEY5</t>
  </si>
  <si>
    <t>STFL5</t>
  </si>
  <si>
    <t>STMD3G</t>
  </si>
  <si>
    <t>STME5</t>
  </si>
  <si>
    <t>STRA5</t>
  </si>
  <si>
    <t>STTN3G</t>
  </si>
  <si>
    <t>STTW5</t>
  </si>
  <si>
    <t>SUDB5</t>
  </si>
  <si>
    <t>SULG5</t>
  </si>
  <si>
    <t>SWAT5</t>
  </si>
  <si>
    <t>SWAU31</t>
  </si>
  <si>
    <t>SWAU32</t>
  </si>
  <si>
    <t>SWRD5</t>
  </si>
  <si>
    <t>SWWF5</t>
  </si>
  <si>
    <t>TAFF5</t>
  </si>
  <si>
    <t>TALB5</t>
  </si>
  <si>
    <t>TBSC3</t>
  </si>
  <si>
    <t>TCAT3G</t>
  </si>
  <si>
    <t>TENB5</t>
  </si>
  <si>
    <t>TEWF3G</t>
  </si>
  <si>
    <t>TIRJ7</t>
  </si>
  <si>
    <t>TJGF3G</t>
  </si>
  <si>
    <t>TNYS3G</t>
  </si>
  <si>
    <t>TONY5</t>
  </si>
  <si>
    <t>TRAV5</t>
  </si>
  <si>
    <t>TRED5</t>
  </si>
  <si>
    <t>TREG5</t>
  </si>
  <si>
    <t>TREG5G</t>
  </si>
  <si>
    <t>TRET5</t>
  </si>
  <si>
    <t>TREV5</t>
  </si>
  <si>
    <t>TRGF3G</t>
  </si>
  <si>
    <t>TROW5</t>
  </si>
  <si>
    <t>TRPK3G</t>
  </si>
  <si>
    <t>TRST3G</t>
  </si>
  <si>
    <t>TRSX1</t>
  </si>
  <si>
    <t>TUMB5</t>
  </si>
  <si>
    <t>TYTH1</t>
  </si>
  <si>
    <t>UPBK5</t>
  </si>
  <si>
    <t>UPLA5</t>
  </si>
  <si>
    <t>UPPB5</t>
  </si>
  <si>
    <t>USK_5</t>
  </si>
  <si>
    <t>VICR5</t>
  </si>
  <si>
    <t>VOGN3G</t>
  </si>
  <si>
    <t>WATE52</t>
  </si>
  <si>
    <t>WATT5</t>
  </si>
  <si>
    <t>WAUN3</t>
  </si>
  <si>
    <t>WBIO3G</t>
  </si>
  <si>
    <t>WEAR3G</t>
  </si>
  <si>
    <t>WELP1</t>
  </si>
  <si>
    <t>WERN5</t>
  </si>
  <si>
    <t>WESF5</t>
  </si>
  <si>
    <t>WESX5</t>
  </si>
  <si>
    <t>WGWB3</t>
  </si>
  <si>
    <t>WHIT5</t>
  </si>
  <si>
    <t>WHTN3G</t>
  </si>
  <si>
    <t>WIND5</t>
  </si>
  <si>
    <t>WLND3G</t>
  </si>
  <si>
    <t>WLOO1</t>
  </si>
  <si>
    <t>WNGF3G</t>
  </si>
  <si>
    <t>WNYP3G1</t>
  </si>
  <si>
    <t>WNYP3G2</t>
  </si>
  <si>
    <t>WOOD5</t>
  </si>
  <si>
    <t>WSFM3G</t>
  </si>
  <si>
    <t>WSTC3</t>
  </si>
  <si>
    <t>WTHY3G</t>
  </si>
  <si>
    <t>WTYS3G</t>
  </si>
  <si>
    <t>YEBS3G</t>
  </si>
  <si>
    <t>YERB3G</t>
  </si>
  <si>
    <t>YNST5</t>
  </si>
  <si>
    <t>YNYS5</t>
  </si>
  <si>
    <t>YSTF3G</t>
  </si>
  <si>
    <t>CHEL3</t>
  </si>
  <si>
    <t>BLAD3</t>
  </si>
  <si>
    <t>BREO3</t>
  </si>
  <si>
    <t>BUGL5J</t>
  </si>
  <si>
    <t>CARL3</t>
  </si>
  <si>
    <t>COLD3</t>
  </si>
  <si>
    <t>DOCC3</t>
  </si>
  <si>
    <t>FBUR3</t>
  </si>
  <si>
    <t>HEMY5</t>
  </si>
  <si>
    <t>ISLE5</t>
  </si>
  <si>
    <t>PARH5</t>
  </si>
  <si>
    <t>BRFM3</t>
  </si>
  <si>
    <t>HUNT3</t>
  </si>
  <si>
    <t>BEDO3</t>
  </si>
  <si>
    <t>STDA3</t>
  </si>
  <si>
    <t>EXGN1R</t>
  </si>
  <si>
    <t>FILT1</t>
  </si>
  <si>
    <t>CONN3</t>
  </si>
  <si>
    <t>SHOT3</t>
  </si>
  <si>
    <t>DARM3</t>
  </si>
  <si>
    <t>HFLF3</t>
  </si>
  <si>
    <t>FULL1</t>
  </si>
  <si>
    <t>GOON3</t>
  </si>
  <si>
    <t>DELA3</t>
  </si>
  <si>
    <t>HWAV3</t>
  </si>
  <si>
    <t>LUXU3</t>
  </si>
  <si>
    <t>WDBN3</t>
  </si>
  <si>
    <t>AVBC3</t>
  </si>
  <si>
    <t>BLPP3</t>
  </si>
  <si>
    <t>GARL3</t>
  </si>
  <si>
    <t>WABA3</t>
  </si>
  <si>
    <t>MANR3</t>
  </si>
  <si>
    <t>NINS3</t>
  </si>
  <si>
    <t>CHPV3</t>
  </si>
  <si>
    <t>TRNH3</t>
  </si>
  <si>
    <t>HOPV3</t>
  </si>
  <si>
    <t>ESLA3</t>
  </si>
  <si>
    <t>WILL3</t>
  </si>
  <si>
    <t>WIPE3</t>
  </si>
  <si>
    <t>BRPV3</t>
  </si>
  <si>
    <t>CAPV3</t>
  </si>
  <si>
    <t>BEPV3</t>
  </si>
  <si>
    <t>TREF3G</t>
  </si>
  <si>
    <t>TREW3G</t>
  </si>
  <si>
    <t>HWAS3</t>
  </si>
  <si>
    <t>LANG3</t>
  </si>
  <si>
    <t>ASWR3</t>
  </si>
  <si>
    <t>HNBF3</t>
  </si>
  <si>
    <t>NESK3</t>
  </si>
  <si>
    <t>PKWA3</t>
  </si>
  <si>
    <t>NEWL3</t>
  </si>
  <si>
    <t>WYMD3</t>
  </si>
  <si>
    <t>COBB3</t>
  </si>
  <si>
    <t>HALS3</t>
  </si>
  <si>
    <t>HITR3</t>
  </si>
  <si>
    <t>FORD3</t>
  </si>
  <si>
    <t>BEAF3</t>
  </si>
  <si>
    <t>TREQ3</t>
  </si>
  <si>
    <t>AYSH3</t>
  </si>
  <si>
    <t>BURR3</t>
  </si>
  <si>
    <t>CALG3</t>
  </si>
  <si>
    <t>HTRE3</t>
  </si>
  <si>
    <t>HGRT3</t>
  </si>
  <si>
    <t>HOPE3</t>
  </si>
  <si>
    <t>KNOK3</t>
  </si>
  <si>
    <t>MRLY3</t>
  </si>
  <si>
    <t>MIDT3</t>
  </si>
  <si>
    <t>PNHL3</t>
  </si>
  <si>
    <t>PRIN3</t>
  </si>
  <si>
    <t>REWF3</t>
  </si>
  <si>
    <t>SLAD3</t>
  </si>
  <si>
    <t>WSTH3</t>
  </si>
  <si>
    <t>FOXC3</t>
  </si>
  <si>
    <t>HORS3</t>
  </si>
  <si>
    <t>TREK3</t>
  </si>
  <si>
    <t>MARS3</t>
  </si>
  <si>
    <t>HAZF3</t>
  </si>
  <si>
    <t>HATC3</t>
  </si>
  <si>
    <t>LITT3</t>
  </si>
  <si>
    <t>CULM3G</t>
  </si>
  <si>
    <t>PARS3</t>
  </si>
  <si>
    <t>BURT3</t>
  </si>
  <si>
    <t>EYWF3</t>
  </si>
  <si>
    <t>STON3</t>
  </si>
  <si>
    <t>WHIT3</t>
  </si>
  <si>
    <t>CLEA3</t>
  </si>
  <si>
    <t>FBUB3</t>
  </si>
  <si>
    <t>BRAT3</t>
  </si>
  <si>
    <t>TSOW3</t>
  </si>
  <si>
    <t>DENZ3</t>
  </si>
  <si>
    <t>GALS1</t>
  </si>
  <si>
    <t>PITW3</t>
  </si>
  <si>
    <t>STST3</t>
  </si>
  <si>
    <t>DENB3</t>
  </si>
  <si>
    <t>BIDW3</t>
  </si>
  <si>
    <t>CANW1</t>
  </si>
  <si>
    <t>CRPV3</t>
  </si>
  <si>
    <t>RCPV3</t>
  </si>
  <si>
    <t>CSPV3</t>
  </si>
  <si>
    <t>ACPV3</t>
  </si>
  <si>
    <t>GVPK3</t>
  </si>
  <si>
    <t>COOM3</t>
  </si>
  <si>
    <t>MRLF3</t>
  </si>
  <si>
    <t>NEDO3</t>
  </si>
  <si>
    <t>TILL3</t>
  </si>
  <si>
    <t>KING3</t>
  </si>
  <si>
    <t>LUSC3</t>
  </si>
  <si>
    <t>WEEK3</t>
  </si>
  <si>
    <t>WBAR3</t>
  </si>
  <si>
    <t>KERR3</t>
  </si>
  <si>
    <t>GARV3</t>
  </si>
  <si>
    <t>MEND3</t>
  </si>
  <si>
    <t>IWOO3</t>
  </si>
  <si>
    <t>NWRW3</t>
  </si>
  <si>
    <t>DERF3</t>
  </si>
  <si>
    <t>NEWR3</t>
  </si>
  <si>
    <t>GRAN3</t>
  </si>
  <si>
    <t>DINF3</t>
  </si>
  <si>
    <t>PTFM3</t>
  </si>
  <si>
    <t>CARF3</t>
  </si>
  <si>
    <t>CMPV3</t>
  </si>
  <si>
    <t>HIBE3</t>
  </si>
  <si>
    <t>PENA3</t>
  </si>
  <si>
    <t>SOMD3</t>
  </si>
  <si>
    <t>STFA3</t>
  </si>
  <si>
    <t>THWK3</t>
  </si>
  <si>
    <t>WALA3</t>
  </si>
  <si>
    <t>WHPV3</t>
  </si>
  <si>
    <t>WLPV3</t>
  </si>
  <si>
    <t>ASHC3</t>
  </si>
  <si>
    <t>BDWN3</t>
  </si>
  <si>
    <t>RDFM3</t>
  </si>
  <si>
    <t>TENG3</t>
  </si>
  <si>
    <t>BOMF3</t>
  </si>
  <si>
    <t>SERC1</t>
  </si>
  <si>
    <t>NOMO1</t>
  </si>
  <si>
    <t>OTHM1</t>
  </si>
  <si>
    <t>WILF3</t>
  </si>
  <si>
    <t>NOWA3</t>
  </si>
  <si>
    <t>NEBA3</t>
  </si>
  <si>
    <t>FTWO3</t>
  </si>
  <si>
    <t>CAPE3</t>
  </si>
  <si>
    <t>WALL3</t>
  </si>
  <si>
    <t>DUNX3</t>
  </si>
  <si>
    <t>ASLF3</t>
  </si>
  <si>
    <t>PYLL3</t>
  </si>
  <si>
    <t>OUTL3</t>
  </si>
  <si>
    <t>CLOG3</t>
  </si>
  <si>
    <t>NANT3</t>
  </si>
  <si>
    <t>GHIL3</t>
  </si>
  <si>
    <t>HIBY3</t>
  </si>
  <si>
    <t>LIVE3</t>
  </si>
  <si>
    <t>CMBF3</t>
  </si>
  <si>
    <t>CARD3</t>
  </si>
  <si>
    <t>TOWF3</t>
  </si>
  <si>
    <t>ROOK3</t>
  </si>
  <si>
    <t>NOWO3</t>
  </si>
  <si>
    <t>CHLW3</t>
  </si>
  <si>
    <t>LOFA3</t>
  </si>
  <si>
    <t>OSFA3</t>
  </si>
  <si>
    <t>ERLA3</t>
  </si>
  <si>
    <t>PAVI3</t>
  </si>
  <si>
    <t>PLAB3</t>
  </si>
  <si>
    <t>YOPA3</t>
  </si>
  <si>
    <t>RYDO3</t>
  </si>
  <si>
    <t>FRAN3</t>
  </si>
  <si>
    <t>HURC3</t>
  </si>
  <si>
    <t>NANC3</t>
  </si>
  <si>
    <t>FITZ3</t>
  </si>
  <si>
    <t>PURI3</t>
  </si>
  <si>
    <t>TRIK3</t>
  </si>
  <si>
    <t>WITD3</t>
  </si>
  <si>
    <t>PENF3</t>
  </si>
  <si>
    <t>WICF3</t>
  </si>
  <si>
    <t>MAKR3</t>
  </si>
  <si>
    <t>OAKF3</t>
  </si>
  <si>
    <t>BATS3</t>
  </si>
  <si>
    <t>NEWN3</t>
  </si>
  <si>
    <t>BALL3</t>
  </si>
  <si>
    <t>PORT3</t>
  </si>
  <si>
    <t>LAWR3</t>
  </si>
  <si>
    <t>HAWK3</t>
  </si>
  <si>
    <t>CREW3</t>
  </si>
  <si>
    <t>TRER3</t>
  </si>
  <si>
    <t>ROSK3</t>
  </si>
  <si>
    <t>BYST3</t>
  </si>
  <si>
    <t>CATT3</t>
  </si>
  <si>
    <t>WCAR3</t>
  </si>
  <si>
    <t>STDE1</t>
  </si>
  <si>
    <t>TMBG3</t>
  </si>
  <si>
    <t>HOU23</t>
  </si>
  <si>
    <t>REDH3</t>
  </si>
  <si>
    <t>AXEV3</t>
  </si>
  <si>
    <t>WCKW3</t>
  </si>
  <si>
    <t>WILT3</t>
  </si>
  <si>
    <t>SHAR3</t>
  </si>
  <si>
    <t>TONE3</t>
  </si>
  <si>
    <t>BAHW3</t>
  </si>
  <si>
    <t>WATB3</t>
  </si>
  <si>
    <t>OGWF1</t>
  </si>
  <si>
    <t>VIRI3</t>
  </si>
  <si>
    <t>FIDO3</t>
  </si>
  <si>
    <t>RKHM3</t>
  </si>
  <si>
    <t>LKLB3</t>
  </si>
  <si>
    <t>HLMR3</t>
  </si>
  <si>
    <t>ALDW3</t>
  </si>
  <si>
    <t>WSHB3</t>
  </si>
  <si>
    <t>SNRG1</t>
  </si>
  <si>
    <t>CLFD3</t>
  </si>
  <si>
    <t>WRNR3</t>
  </si>
  <si>
    <t>FRSL3</t>
  </si>
  <si>
    <t>HALL3</t>
  </si>
  <si>
    <t>CSTL1</t>
  </si>
  <si>
    <t>TLLN1</t>
  </si>
  <si>
    <t>FDRB3</t>
  </si>
  <si>
    <t>FDNS1</t>
  </si>
  <si>
    <t>PDWL1</t>
  </si>
  <si>
    <t>NIRO3</t>
  </si>
  <si>
    <t>LRLH1</t>
  </si>
  <si>
    <t>CNWF1</t>
  </si>
  <si>
    <t>OTPV3</t>
  </si>
  <si>
    <t>PRPT1</t>
  </si>
  <si>
    <t>CWBP31</t>
  </si>
  <si>
    <t>VTNG3</t>
  </si>
  <si>
    <t>TRNW1</t>
  </si>
  <si>
    <t>ARCT3</t>
  </si>
  <si>
    <t>TPCS3</t>
  </si>
  <si>
    <t>BWRH3</t>
  </si>
  <si>
    <t>STWY1A</t>
  </si>
  <si>
    <t>IMRA3</t>
  </si>
  <si>
    <t>GSPC3</t>
  </si>
  <si>
    <t>FORE31</t>
  </si>
  <si>
    <t>FORE32</t>
  </si>
  <si>
    <t>AVMO7K</t>
  </si>
  <si>
    <t>LAUN5K</t>
  </si>
  <si>
    <t>AARO3</t>
  </si>
  <si>
    <t>ADER5</t>
  </si>
  <si>
    <t>ALCO5</t>
  </si>
  <si>
    <t>ALER5</t>
  </si>
  <si>
    <t>ALMO5</t>
  </si>
  <si>
    <t>ALMR5</t>
  </si>
  <si>
    <t>ARMA5</t>
  </si>
  <si>
    <t>ASHB5</t>
  </si>
  <si>
    <t>ASHW5</t>
  </si>
  <si>
    <t>ATHL5</t>
  </si>
  <si>
    <t>AVMO7J</t>
  </si>
  <si>
    <t>AXBR5</t>
  </si>
  <si>
    <t>AXMN5</t>
  </si>
  <si>
    <t>BAEA5</t>
  </si>
  <si>
    <t>BARQ5</t>
  </si>
  <si>
    <t>BART5</t>
  </si>
  <si>
    <t>BATR5J</t>
  </si>
  <si>
    <t>BATR5K</t>
  </si>
  <si>
    <t>BEAM5</t>
  </si>
  <si>
    <t>BEDM5</t>
  </si>
  <si>
    <t>BHAL5</t>
  </si>
  <si>
    <t>BICK5</t>
  </si>
  <si>
    <t>BIDE5</t>
  </si>
  <si>
    <t>BISH5</t>
  </si>
  <si>
    <t>BLAC5</t>
  </si>
  <si>
    <t>BLAD3a</t>
  </si>
  <si>
    <t>BLAG5</t>
  </si>
  <si>
    <t>BODM5</t>
  </si>
  <si>
    <t>BOUR5</t>
  </si>
  <si>
    <t>BOVT5</t>
  </si>
  <si>
    <t>BOWA5</t>
  </si>
  <si>
    <t>BOWX5J</t>
  </si>
  <si>
    <t>BRAD5</t>
  </si>
  <si>
    <t>BRAF5</t>
  </si>
  <si>
    <t>BRAL5J</t>
  </si>
  <si>
    <t>BRAU5</t>
  </si>
  <si>
    <t>BRIL5J</t>
  </si>
  <si>
    <t>BRIM5</t>
  </si>
  <si>
    <t>BRSH5</t>
  </si>
  <si>
    <t>BUCK5</t>
  </si>
  <si>
    <t>BUCS5</t>
  </si>
  <si>
    <t>BUDS5</t>
  </si>
  <si>
    <t>BUGL5Ja</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</si>
  <si>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</si>
  <si>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</si>
  <si>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</si>
  <si>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</si>
  <si>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</si>
  <si>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</si>
  <si>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</si>
  <si>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</si>
  <si>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</si>
  <si>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</si>
  <si>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</si>
  <si>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</si>
  <si>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</si>
  <si>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</si>
  <si>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</si>
  <si>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</si>
  <si>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</si>
  <si>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</si>
  <si>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</si>
  <si>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</si>
  <si>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</si>
  <si>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COLL5J</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</si>
  <si>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</si>
  <si>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</si>
  <si>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</si>
  <si>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</si>
  <si>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</si>
  <si>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</si>
  <si>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</si>
  <si>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</si>
  <si>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</si>
  <si>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</si>
  <si>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</si>
  <si>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</si>
  <si>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</si>
  <si>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</si>
  <si>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</si>
  <si>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</si>
  <si>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</si>
  <si>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</si>
  <si>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</si>
  <si>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</si>
  <si>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</si>
  <si>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</si>
  <si>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t>
  </si>
  <si>
    <t>DORS7J</t>
  </si>
  <si>
    <t>DOWF5</t>
  </si>
  <si>
    <t>DREC5</t>
  </si>
  <si>
    <t>DRSW5</t>
  </si>
  <si>
    <t>DUNK5</t>
  </si>
  <si>
    <t>EASB5</t>
  </si>
  <si>
    <t>EASG5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</si>
  <si>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</si>
  <si>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</si>
  <si>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</si>
  <si>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</si>
  <si>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</si>
  <si>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</si>
  <si>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</si>
  <si>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</si>
  <si>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</si>
  <si>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</si>
  <si>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</si>
  <si>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</si>
  <si>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</si>
  <si>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</si>
  <si>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</si>
  <si>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</si>
  <si>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</si>
  <si>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</si>
  <si>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</si>
  <si>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</si>
  <si>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</si>
  <si>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</si>
  <si>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</si>
  <si>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</si>
  <si>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</si>
  <si>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</si>
  <si>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</si>
  <si>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</si>
  <si>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</si>
  <si>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HEMY5a</t>
  </si>
  <si>
    <t>HEWL5</t>
  </si>
  <si>
    <t>HIGL5</t>
  </si>
  <si>
    <t>HOLF5</t>
  </si>
  <si>
    <t>HOLL5</t>
  </si>
  <si>
    <t>HOLS5</t>
  </si>
  <si>
    <t>HONI5</t>
  </si>
  <si>
    <t>HYLL5</t>
  </si>
  <si>
    <t>ILFR5</t>
  </si>
  <si>
    <t>IMPS5</t>
  </si>
  <si>
    <t>ISLE5a</t>
  </si>
  <si>
    <t>IVYB5</t>
  </si>
  <si>
    <t>KEYE5</t>
  </si>
  <si>
    <t>KEYW5</t>
  </si>
  <si>
    <t>KINB5</t>
  </si>
  <si>
    <t>LANE5</t>
  </si>
  <si>
    <t>LANG5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</si>
  <si>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</si>
  <si>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</si>
  <si>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</si>
  <si>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</si>
  <si>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</si>
  <si>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</si>
  <si>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</si>
  <si>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</si>
  <si>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</si>
  <si>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</si>
  <si>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</si>
  <si>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</si>
  <si>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</si>
  <si>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</si>
  <si>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</si>
  <si>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</si>
  <si>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</si>
  <si>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</si>
  <si>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</si>
  <si>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</si>
  <si>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</si>
  <si>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</si>
  <si>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</si>
  <si>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</si>
  <si>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</si>
  <si>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</si>
  <si>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</si>
  <si>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</si>
  <si>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</si>
  <si>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ABBW5</t>
  </si>
  <si>
    <t>MODB5</t>
  </si>
  <si>
    <t>MONT5</t>
  </si>
  <si>
    <t>MORH5</t>
  </si>
  <si>
    <t>MORW5</t>
  </si>
  <si>
    <t>MOUS5</t>
  </si>
  <si>
    <t>MULL5</t>
  </si>
  <si>
    <t>NASE5</t>
  </si>
  <si>
    <t>NEAB5</t>
  </si>
  <si>
    <t>NECY5</t>
  </si>
  <si>
    <t>NEOT5</t>
  </si>
  <si>
    <t>NETK5</t>
  </si>
  <si>
    <t>NETR5</t>
  </si>
  <si>
    <t>NETS5</t>
  </si>
  <si>
    <t>NEWB5</t>
  </si>
  <si>
    <t>NEWF5</t>
  </si>
  <si>
    <t>NEWP5</t>
  </si>
  <si>
    <t>NORS5</t>
  </si>
  <si>
    <t>OFFW5</t>
  </si>
  <si>
    <t>OKEH5</t>
  </si>
  <si>
    <t>OLDF7</t>
  </si>
  <si>
    <t>OLDL5</t>
  </si>
  <si>
    <t>OTTS5</t>
  </si>
  <si>
    <t>PADS5</t>
  </si>
  <si>
    <t>PARH5a</t>
  </si>
  <si>
    <t>PARL5</t>
  </si>
  <si>
    <t>PARS7</t>
  </si>
  <si>
    <t>PAUL5</t>
  </si>
  <si>
    <t>PEAS5</t>
  </si>
  <si>
    <t>PENH5</t>
  </si>
  <si>
    <t>PENR5</t>
  </si>
  <si>
    <t>PENS5</t>
  </si>
  <si>
    <t>PENX5</t>
  </si>
  <si>
    <t>PERI5</t>
  </si>
  <si>
    <t>PERR5</t>
  </si>
  <si>
    <t>PINH5</t>
  </si>
  <si>
    <t>PLYS5</t>
  </si>
  <si>
    <t>POLZ5</t>
  </si>
  <si>
    <t>PRIO5</t>
  </si>
  <si>
    <t>PRIR5</t>
  </si>
  <si>
    <t>PROB5</t>
  </si>
  <si>
    <t>PURR7</t>
  </si>
  <si>
    <t>REDR5</t>
  </si>
  <si>
    <t>ROAD3</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</si>
  <si>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</si>
  <si>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</si>
  <si>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</si>
  <si>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</si>
  <si>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</si>
  <si>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</si>
  <si>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</si>
  <si>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</si>
  <si>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</si>
  <si>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</si>
  <si>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</si>
  <si>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</si>
  <si>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</si>
  <si>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</si>
  <si>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</si>
  <si>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</si>
  <si>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</si>
  <si>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</si>
  <si>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</si>
  <si>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</si>
  <si>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</si>
  <si>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t>
  </si>
  <si>
    <t>STBU5</t>
  </si>
  <si>
    <t>STCO5</t>
  </si>
  <si>
    <t>STEN5</t>
  </si>
  <si>
    <t>STHO5</t>
  </si>
  <si>
    <t>STIV5</t>
  </si>
  <si>
    <t>STMA5</t>
  </si>
  <si>
    <t>STOB5</t>
  </si>
  <si>
    <t>STOK5</t>
  </si>
  <si>
    <t>STUD5</t>
  </si>
  <si>
    <t>TAMA3</t>
  </si>
  <si>
    <t>TAUL5</t>
  </si>
  <si>
    <t>TAVI5</t>
  </si>
  <si>
    <t>TEIG5</t>
  </si>
  <si>
    <t>TEIH5</t>
  </si>
  <si>
    <t>TINX5J</t>
  </si>
  <si>
    <t>TINX5K</t>
  </si>
  <si>
    <t>TIVE5</t>
  </si>
  <si>
    <t>TIVM5</t>
  </si>
  <si>
    <t>TIVS5</t>
  </si>
  <si>
    <t>TOPS5</t>
  </si>
  <si>
    <t>TORA5</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</si>
  <si>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</si>
  <si>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</si>
  <si>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</si>
  <si>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</si>
  <si>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</si>
  <si>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</si>
  <si>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</si>
  <si>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</si>
  <si>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</si>
  <si>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</si>
  <si>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</si>
  <si>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</si>
  <si>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</si>
  <si>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</si>
  <si>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</si>
  <si>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</si>
  <si>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</si>
  <si>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</si>
  <si>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</si>
  <si>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</si>
  <si>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</si>
  <si>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</si>
  <si>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</si>
  <si>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</si>
  <si>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</si>
  <si>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WHAQ5</t>
  </si>
  <si>
    <t>WHID5</t>
  </si>
  <si>
    <t>WHRH5</t>
  </si>
  <si>
    <t>WINS5</t>
  </si>
  <si>
    <t>WINT5</t>
  </si>
  <si>
    <t>WITH5</t>
  </si>
  <si>
    <t>WITR5</t>
  </si>
  <si>
    <t>WIVE5</t>
  </si>
  <si>
    <t>WOOD5J</t>
  </si>
  <si>
    <t>WOOY5</t>
  </si>
  <si>
    <t>YELV5</t>
  </si>
  <si>
    <t>PAPR3</t>
  </si>
  <si>
    <t>BLAK5</t>
  </si>
  <si>
    <t>WOOD5K</t>
  </si>
  <si>
    <t>AVOH5K</t>
  </si>
  <si>
    <t>FILT5K</t>
  </si>
  <si>
    <t>PAIG5</t>
  </si>
  <si>
    <t>DORS7K</t>
  </si>
  <si>
    <t>BAIR5</t>
  </si>
  <si>
    <t>STWB5</t>
  </si>
  <si>
    <t>DACR5</t>
  </si>
  <si>
    <t>ASTZ5</t>
  </si>
  <si>
    <t>NTAW5</t>
  </si>
  <si>
    <t>BRDW5</t>
  </si>
  <si>
    <t>SAWR5</t>
  </si>
  <si>
    <t>LNGE3</t>
  </si>
  <si>
    <t>SPAU5J</t>
  </si>
  <si>
    <t>SPAU5K</t>
  </si>
  <si>
    <t>WAPP5</t>
  </si>
  <si>
    <t>WWIC5</t>
  </si>
  <si>
    <t>ASHL5</t>
  </si>
  <si>
    <t>MARG5J</t>
  </si>
  <si>
    <t>CALY5</t>
  </si>
  <si>
    <t>COTH5</t>
  </si>
  <si>
    <t>EMGR5</t>
  </si>
  <si>
    <t>SMET5</t>
  </si>
  <si>
    <t>EXSC5</t>
  </si>
  <si>
    <t>HBBP5</t>
  </si>
  <si>
    <t>UOBA3D</t>
  </si>
  <si>
    <t>AHMD3</t>
  </si>
  <si>
    <t>HEMI3</t>
  </si>
  <si>
    <t>PATC5</t>
  </si>
  <si>
    <t>SHER3</t>
  </si>
  <si>
    <t>LGTH3</t>
  </si>
  <si>
    <t>NSMA3</t>
  </si>
  <si>
    <t>WIGR3</t>
  </si>
  <si>
    <t>LANF3</t>
  </si>
  <si>
    <t>FNAT3</t>
  </si>
  <si>
    <t>Girlington Stor</t>
  </si>
  <si>
    <t>Bradford West</t>
  </si>
  <si>
    <t>ovenden moor</t>
  </si>
  <si>
    <t>airedale road 11 (1001)</t>
  </si>
  <si>
    <t>balme street 11 (1006)</t>
  </si>
  <si>
    <t>barnoldswick 11 (1014)</t>
  </si>
  <si>
    <t>bingley 11 (1018)</t>
  </si>
  <si>
    <t>bolton road 11 (1026)</t>
  </si>
  <si>
    <t>br bingley 25 (1029)</t>
  </si>
  <si>
    <t>bramhope 11 (1034)</t>
  </si>
  <si>
    <t>chelker reservoir 11 (1038)</t>
  </si>
  <si>
    <t>chevin end 11 (1040)</t>
  </si>
  <si>
    <t>cracoe 11 (1045)</t>
  </si>
  <si>
    <t>crosshills 11 (1049)</t>
  </si>
  <si>
    <t>crown street 11 (1053)</t>
  </si>
  <si>
    <t>denholme 11 (1057)</t>
  </si>
  <si>
    <t>four lane ends 11 (1060)</t>
  </si>
  <si>
    <t>furness avenue 11 (1063)</t>
  </si>
  <si>
    <t>gaisby lane 11 (1066)</t>
  </si>
  <si>
    <t>gibraltar road 11 (1070)</t>
  </si>
  <si>
    <t>hallam street 11 (1077)</t>
  </si>
  <si>
    <t>harden lane 11 (1081)</t>
  </si>
  <si>
    <t>haworth 1 11 (1083)</t>
  </si>
  <si>
    <t>haworth 2 11 (1084)</t>
  </si>
  <si>
    <t>idle 11 (1092)</t>
  </si>
  <si>
    <t>ilkley 11 (1095)</t>
  </si>
  <si>
    <t>ings lane 11 (1098)</t>
  </si>
  <si>
    <t>keighley 11 (1100)</t>
  </si>
  <si>
    <t>killinghall road 11 (1102)</t>
  </si>
  <si>
    <t>kirk drive 11 (1104)</t>
  </si>
  <si>
    <t>legrams mill lane 11 (1107)</t>
  </si>
  <si>
    <t>manchester road 11 (1110)</t>
  </si>
  <si>
    <t>moorside road 11 (1115)</t>
  </si>
  <si>
    <t>mount street 11 (1118)</t>
  </si>
  <si>
    <t>nab wood 11 (1121)</t>
  </si>
  <si>
    <t>north avenue 11 (1124)</t>
  </si>
  <si>
    <t>pool 11 (1127)</t>
  </si>
  <si>
    <t>queensbury 11 (1130)</t>
  </si>
  <si>
    <t>rawson road 11 (1133)</t>
  </si>
  <si>
    <t>saint street 11 (1136)</t>
  </si>
  <si>
    <t>salterforth 11 (1139)</t>
  </si>
  <si>
    <t>shipley 11 (1143)</t>
  </si>
  <si>
    <t>skipton 11 (1149)</t>
  </si>
  <si>
    <t>south street 11 (1152)</t>
  </si>
  <si>
    <t>thornton 11 (1158)</t>
  </si>
  <si>
    <t>toller lane 11 (1161)</t>
  </si>
  <si>
    <t>Beverley lane</t>
  </si>
  <si>
    <t>Creyke Beck</t>
  </si>
  <si>
    <t>Burn Park Cottages Battery</t>
  </si>
  <si>
    <t>Burn Park Cottages STOR</t>
  </si>
  <si>
    <t>Fraisthorpe</t>
  </si>
  <si>
    <t>Gibson Lane Windfarm</t>
  </si>
  <si>
    <t>Great Field Lane Generation</t>
  </si>
  <si>
    <t>Routh Windfarm</t>
  </si>
  <si>
    <t>Soberhill wf</t>
  </si>
  <si>
    <t>hull energy centre</t>
  </si>
  <si>
    <t>hull power station</t>
  </si>
  <si>
    <t>humberfield landfill ehvc (1099)</t>
  </si>
  <si>
    <t>lissett wind farm (1155)</t>
  </si>
  <si>
    <t>tansterne biomass</t>
  </si>
  <si>
    <t>withernwick wf dummy</t>
  </si>
  <si>
    <t>Burn Park Cottage</t>
  </si>
  <si>
    <t>alfred gelder street (1001)</t>
  </si>
  <si>
    <t>belthorpe lane (1005)</t>
  </si>
  <si>
    <t>brett street (1020)</t>
  </si>
  <si>
    <t>burton pidsea (1025)</t>
  </si>
  <si>
    <t>butterwick (1028)</t>
  </si>
  <si>
    <t>clarendon street (1030)</t>
  </si>
  <si>
    <t>cornwall street (1035)</t>
  </si>
  <si>
    <t>county road north (1038)</t>
  </si>
  <si>
    <t>driffield (1044)</t>
  </si>
  <si>
    <t>elgar road (1051)</t>
  </si>
  <si>
    <t>endike lane (1054)</t>
  </si>
  <si>
    <t>first avenue (1059)</t>
  </si>
  <si>
    <t>gibson lane (1076)</t>
  </si>
  <si>
    <t>hayton (1080)</t>
  </si>
  <si>
    <t>hessle road 1 (1083)</t>
  </si>
  <si>
    <t>hessle road 2 (1084)</t>
  </si>
  <si>
    <t>holderness (1087)</t>
  </si>
  <si>
    <t>holme upon spalding moor (1091)</t>
  </si>
  <si>
    <t>hunmanby (1100)</t>
  </si>
  <si>
    <t>kirkburn  (1103)</t>
  </si>
  <si>
    <t>marton gate  (1105)</t>
  </si>
  <si>
    <t>national avenue (1109)</t>
  </si>
  <si>
    <t>newport t1 (1112)</t>
  </si>
  <si>
    <t>norwood (1114)</t>
  </si>
  <si>
    <t>plangeo (1117)</t>
  </si>
  <si>
    <t>salthouse road (1121)</t>
  </si>
  <si>
    <t>sandhill lane  (1125)</t>
  </si>
  <si>
    <t>sculcoates (1127)</t>
  </si>
  <si>
    <t>seaton  (1130)</t>
  </si>
  <si>
    <t>skillings lane (1132)</t>
  </si>
  <si>
    <t>southgate (1135)</t>
  </si>
  <si>
    <t>southwood road (1137)</t>
  </si>
  <si>
    <t>spark mill lane (1140)</t>
  </si>
  <si>
    <t>tiverton road (1143)</t>
  </si>
  <si>
    <t>wawne road (1146)</t>
  </si>
  <si>
    <t>west docks (1151)</t>
  </si>
  <si>
    <t>Selby Stor</t>
  </si>
  <si>
    <t>Drax</t>
  </si>
  <si>
    <t>Spaldington WF</t>
  </si>
  <si>
    <t>gascoigne wood (1002)</t>
  </si>
  <si>
    <t>sixpenny wood wf</t>
  </si>
  <si>
    <t>stillingfleet (1015)</t>
  </si>
  <si>
    <t>whitemoor (1019)</t>
  </si>
  <si>
    <t>newport t2 (1025)</t>
  </si>
  <si>
    <t>olympia mills 11 (1004)</t>
  </si>
  <si>
    <t>riccall (1011)</t>
  </si>
  <si>
    <t>selby 11 (1012)</t>
  </si>
  <si>
    <t>thorpe road 11 (1016)</t>
  </si>
  <si>
    <t>thornhill (1099)</t>
  </si>
  <si>
    <t>Elland</t>
  </si>
  <si>
    <t>todmorden wf</t>
  </si>
  <si>
    <t>bailiff bridge (1002)</t>
  </si>
  <si>
    <t>batley (1005)</t>
  </si>
  <si>
    <t>brighouse 11kv (1008)</t>
  </si>
  <si>
    <t>calder wharf (1012)</t>
  </si>
  <si>
    <t>deighton (1015)</t>
  </si>
  <si>
    <t>denby grange (1018)</t>
  </si>
  <si>
    <t>dowker street (1020)</t>
  </si>
  <si>
    <t>elland (1024)</t>
  </si>
  <si>
    <t>grove street (1028)</t>
  </si>
  <si>
    <t>halifax 11kv (1031)</t>
  </si>
  <si>
    <t>hazelhead (1034)</t>
  </si>
  <si>
    <t>hebden bridge (1039)</t>
  </si>
  <si>
    <t>honley (1041)</t>
  </si>
  <si>
    <t>horbury (1045)</t>
  </si>
  <si>
    <t>lowfield (1054)</t>
  </si>
  <si>
    <t>meltham (1057)</t>
  </si>
  <si>
    <t>mill royd street (1060)</t>
  </si>
  <si>
    <t>mirfield (1063)</t>
  </si>
  <si>
    <t>mytholmroyd (1066)</t>
  </si>
  <si>
    <t>oakes road (1070)</t>
  </si>
  <si>
    <t>park road (1073)</t>
  </si>
  <si>
    <t>prospect road (1076)</t>
  </si>
  <si>
    <t>salterhebble (1079)</t>
  </si>
  <si>
    <t>scholes (1082)</t>
  </si>
  <si>
    <t>slaithwaite (1086)</t>
  </si>
  <si>
    <t>snelsins lane (1089)</t>
  </si>
  <si>
    <t>sowerby bridge 11kv (1092)</t>
  </si>
  <si>
    <t>spenborough (1096)</t>
  </si>
  <si>
    <t>swan bank lane 11 (1155)</t>
  </si>
  <si>
    <t>todmorden (1104)</t>
  </si>
  <si>
    <t>Goole 2</t>
  </si>
  <si>
    <t>Ferrybridge A</t>
  </si>
  <si>
    <t>Twin Rivers</t>
  </si>
  <si>
    <t>goolefields wf</t>
  </si>
  <si>
    <t>rusholme wf</t>
  </si>
  <si>
    <t>SGG</t>
  </si>
  <si>
    <t>crowle (1049)</t>
  </si>
  <si>
    <t>drax 11 (1003)</t>
  </si>
  <si>
    <t>eggborough 11 (1005)</t>
  </si>
  <si>
    <t>ferrybridge 11 (1010)</t>
  </si>
  <si>
    <t>goole 11 (1015)</t>
  </si>
  <si>
    <t>grimethorpe 11 (1017)</t>
  </si>
  <si>
    <t>guardian glass 11 (1018)</t>
  </si>
  <si>
    <t>guardian glass 66 (1019)</t>
  </si>
  <si>
    <t>hemsworth 11 (1020)</t>
  </si>
  <si>
    <t>ledston 11 (1023)</t>
  </si>
  <si>
    <t>monckton 11 (1027)</t>
  </si>
  <si>
    <t>rawcliffe 11 (1028)</t>
  </si>
  <si>
    <t>south elmsall 11 (1013)</t>
  </si>
  <si>
    <t>south kirkby 11 (1031)</t>
  </si>
  <si>
    <t>FMF2</t>
  </si>
  <si>
    <t>Ferrybridge B</t>
  </si>
  <si>
    <t>Hook Moor</t>
  </si>
  <si>
    <t>beal 11 (2010)</t>
  </si>
  <si>
    <t>duke street</t>
  </si>
  <si>
    <t>ferrybridge multifuel</t>
  </si>
  <si>
    <t>wellbeck generation</t>
  </si>
  <si>
    <t>wheldale generation (2102)</t>
  </si>
  <si>
    <t>agfa 33 (2001)</t>
  </si>
  <si>
    <t>audby lane 11 (2002)</t>
  </si>
  <si>
    <t>barwick 11 (2007)</t>
  </si>
  <si>
    <t>carr lane 11 (2019)</t>
  </si>
  <si>
    <t>commonside lane 11 (2023)</t>
  </si>
  <si>
    <t>duke street (2026)</t>
  </si>
  <si>
    <t>dunkeswick 11 (2028)</t>
  </si>
  <si>
    <t>fenton lane 11 (2033)</t>
  </si>
  <si>
    <t>leeds road collingham 11 (2051)</t>
  </si>
  <si>
    <t>ninelands lane 11 (2053)</t>
  </si>
  <si>
    <t>normanton 11 (2056)</t>
  </si>
  <si>
    <t>oakwood lane 11 (2059)</t>
  </si>
  <si>
    <t>pollington 11 (2085)</t>
  </si>
  <si>
    <t>premier way north 1</t>
  </si>
  <si>
    <t>premier way north 2</t>
  </si>
  <si>
    <t>prince of wales 11 (2063)</t>
  </si>
  <si>
    <t>roman avenue 11 (2066)</t>
  </si>
  <si>
    <t>seacroft 11 (2070)</t>
  </si>
  <si>
    <t>sharlston 11 (2073)</t>
  </si>
  <si>
    <t>sherburn 11 (2076)</t>
  </si>
  <si>
    <t>sledmere garth 11 (2079)</t>
  </si>
  <si>
    <t>smith street 11 (2082)</t>
  </si>
  <si>
    <t>tadcaster 11 (2089)</t>
  </si>
  <si>
    <t>warren lane 11</t>
  </si>
  <si>
    <t>weeland road 11 (2095)</t>
  </si>
  <si>
    <t>wellington street 11 (2098)</t>
  </si>
  <si>
    <t>Kings Road_Phase 1</t>
  </si>
  <si>
    <t>Grimsby West</t>
  </si>
  <si>
    <t>PortImm-Gas</t>
  </si>
  <si>
    <t>Queens Road_Phase 2</t>
  </si>
  <si>
    <t>bishopsthorpe33</t>
  </si>
  <si>
    <t>immland33 (2071)</t>
  </si>
  <si>
    <t>lind33</t>
  </si>
  <si>
    <t>tiox33 (2060)</t>
  </si>
  <si>
    <t>bart11 (2001)</t>
  </si>
  <si>
    <t>btp11b (2003)</t>
  </si>
  <si>
    <t>clot11 (2006)</t>
  </si>
  <si>
    <t>conv11 (2008)</t>
  </si>
  <si>
    <t>cony11 (2011)</t>
  </si>
  <si>
    <t>doug11 (2014)</t>
  </si>
  <si>
    <t>east11 (2017)</t>
  </si>
  <si>
    <t>grimd6 (2024)</t>
  </si>
  <si>
    <t>grtc11 (2021)</t>
  </si>
  <si>
    <t>humb11 (2030)</t>
  </si>
  <si>
    <t>lind33 (2041)</t>
  </si>
  <si>
    <t>mars11 (2043)</t>
  </si>
  <si>
    <t>mil33 (2047)</t>
  </si>
  <si>
    <t>quer11 (2054)</t>
  </si>
  <si>
    <t>scar11 (2057)</t>
  </si>
  <si>
    <t>wesc11 (2062)</t>
  </si>
  <si>
    <t>yarb11 (2066)</t>
  </si>
  <si>
    <t>baslow road (1001)</t>
  </si>
  <si>
    <t>Jordonthorpe</t>
  </si>
  <si>
    <t>callywhite lane 11 (1017)</t>
  </si>
  <si>
    <t>dronfield (1004)</t>
  </si>
  <si>
    <t>greenhill (1007)</t>
  </si>
  <si>
    <t>millhouses (1010)</t>
  </si>
  <si>
    <t>woodseats (1013)</t>
  </si>
  <si>
    <t>Brigg biomass</t>
  </si>
  <si>
    <t>Keadby</t>
  </si>
  <si>
    <t>Gayton</t>
  </si>
  <si>
    <t>Laceby Solar</t>
  </si>
  <si>
    <t>Ravensthorpe</t>
  </si>
  <si>
    <t>Scun STOR</t>
  </si>
  <si>
    <t>bagmoor wind farm (3129)</t>
  </si>
  <si>
    <t>fen farm wind farm (3127)</t>
  </si>
  <si>
    <t>fibrogen (3038)</t>
  </si>
  <si>
    <t>grange wf</t>
  </si>
  <si>
    <t>roxby (3084)</t>
  </si>
  <si>
    <t>scawby brook</t>
  </si>
  <si>
    <t>scawby brook_148</t>
  </si>
  <si>
    <t>belmont covert (3002)</t>
  </si>
  <si>
    <t>billet lane (3004)</t>
  </si>
  <si>
    <t>binbrook (3007)</t>
  </si>
  <si>
    <t>boc scunthorpe (3014)</t>
  </si>
  <si>
    <t>bottesford (3015)</t>
  </si>
  <si>
    <t>bridges road (3018)</t>
  </si>
  <si>
    <t>broughton (3022)</t>
  </si>
  <si>
    <t>caistor (3029)</t>
  </si>
  <si>
    <t>corringham road (3034)</t>
  </si>
  <si>
    <t>epworth (3035)</t>
  </si>
  <si>
    <t>firth brown (3039)</t>
  </si>
  <si>
    <t>flixborough (3042)</t>
  </si>
  <si>
    <t>foxhills (3046)</t>
  </si>
  <si>
    <t>grainthorpe (3049)</t>
  </si>
  <si>
    <t>harpswell (3051)</t>
  </si>
  <si>
    <t>haxey (3053)</t>
  </si>
  <si>
    <t>hibaldstow (3055)</t>
  </si>
  <si>
    <t>keddington road (3060)</t>
  </si>
  <si>
    <t>lea road (3067)</t>
  </si>
  <si>
    <t>louth (3070)</t>
  </si>
  <si>
    <t>normanby (3074)</t>
  </si>
  <si>
    <t>north thoresby (3076)</t>
  </si>
  <si>
    <t>pasture road south (3080)</t>
  </si>
  <si>
    <t>scawby brook (3089)</t>
  </si>
  <si>
    <t>south ferriby (3098)</t>
  </si>
  <si>
    <t>south reston (3101)</t>
  </si>
  <si>
    <t>station road (3104)</t>
  </si>
  <si>
    <t>stow (3107)</t>
  </si>
  <si>
    <t>walesby (3109)</t>
  </si>
  <si>
    <t>wrawby (3114)</t>
  </si>
  <si>
    <t>keadby wf</t>
  </si>
  <si>
    <t>UoL</t>
  </si>
  <si>
    <t>Kirkstall</t>
  </si>
  <si>
    <t>abbey road (1001)</t>
  </si>
  <si>
    <t>beeston royds (1006)</t>
  </si>
  <si>
    <t>beeston royds t6/7 (1014)</t>
  </si>
  <si>
    <t>br kirkstall (1016)</t>
  </si>
  <si>
    <t>bramley (1017)</t>
  </si>
  <si>
    <t>burley street (1020)</t>
  </si>
  <si>
    <t>clarendon road (1023)</t>
  </si>
  <si>
    <t>farnley crescent (1026)</t>
  </si>
  <si>
    <t>fir tree lane (1029)</t>
  </si>
  <si>
    <t>gildersome bdfd road (1038)</t>
  </si>
  <si>
    <t>hedley chase (1041)</t>
  </si>
  <si>
    <t>iveson house (1044)</t>
  </si>
  <si>
    <t>middleton town street (1053)</t>
  </si>
  <si>
    <t>morley (1056)</t>
  </si>
  <si>
    <t>sulzers t1 (1063)</t>
  </si>
  <si>
    <t>tingley (1066)</t>
  </si>
  <si>
    <t>upper basinghall street (1071)</t>
  </si>
  <si>
    <t>west park (1075)</t>
  </si>
  <si>
    <t>whingate (1077)</t>
  </si>
  <si>
    <t>whitehall road 11kV (1080)</t>
  </si>
  <si>
    <t>blue boy street (2001)</t>
  </si>
  <si>
    <t>Neepsend</t>
  </si>
  <si>
    <t>claywheels lane (2004)</t>
  </si>
  <si>
    <t>crookesmoor road (2007)</t>
  </si>
  <si>
    <t>loxley road (2011)</t>
  </si>
  <si>
    <t>penistone road (2013)</t>
  </si>
  <si>
    <t>rawson spring road (2016)</t>
  </si>
  <si>
    <t>stannington road (2019)</t>
  </si>
  <si>
    <t>gleadless valley (3001)</t>
  </si>
  <si>
    <t>Norton Lees</t>
  </si>
  <si>
    <t>marmion road (3004)</t>
  </si>
  <si>
    <t>norfolk park (3007)</t>
  </si>
  <si>
    <t>saxon road (3011)</t>
  </si>
  <si>
    <t>snaithing park road (3014)</t>
  </si>
  <si>
    <t>Pitsmoor A forgemasters (4008)</t>
  </si>
  <si>
    <t>Pitsmoor</t>
  </si>
  <si>
    <t>barnsley road (4001)</t>
  </si>
  <si>
    <t>bellhouse road (4004)</t>
  </si>
  <si>
    <t>firth brown (4007)</t>
  </si>
  <si>
    <t>newhall road (4009)</t>
  </si>
  <si>
    <t>stanley street (4013)</t>
  </si>
  <si>
    <t>stevenson road (4016)</t>
  </si>
  <si>
    <t>Northern Gateway Biomass</t>
  </si>
  <si>
    <t>Saltend</t>
  </si>
  <si>
    <t>Staithes Road Gas Facility</t>
  </si>
  <si>
    <t>ellifoot lane (2005)</t>
  </si>
  <si>
    <t>ottringham road (2021)</t>
  </si>
  <si>
    <t>out newton windfarm (2024)</t>
  </si>
  <si>
    <t>roos wf dummy</t>
  </si>
  <si>
    <t>King George Dock 11kV</t>
  </si>
  <si>
    <t>aldbrough gas caverns (2001)</t>
  </si>
  <si>
    <t>easington (2002)</t>
  </si>
  <si>
    <t>hedon road (2011)</t>
  </si>
  <si>
    <t>hull east (2014)</t>
  </si>
  <si>
    <t>patrington road (2025)</t>
  </si>
  <si>
    <t>westcott street (2030)</t>
  </si>
  <si>
    <t>withernsea (2033)</t>
  </si>
  <si>
    <t>yw hull road (2037)</t>
  </si>
  <si>
    <t>arundel street (5001)</t>
  </si>
  <si>
    <t>Sheffield City</t>
  </si>
  <si>
    <t>brinsworth strip mill</t>
  </si>
  <si>
    <t>ellin street (5004)</t>
  </si>
  <si>
    <t>fullerton road (6001)</t>
  </si>
  <si>
    <t>mansfield road (5009)</t>
  </si>
  <si>
    <t>park hill (5012)</t>
  </si>
  <si>
    <t>silver street (5016)</t>
  </si>
  <si>
    <t>victoria street (5019)</t>
  </si>
  <si>
    <t>Newmarket Approach Generation</t>
  </si>
  <si>
    <t>Skelton Grange</t>
  </si>
  <si>
    <t>emerald street (1038)</t>
  </si>
  <si>
    <t>zeneca (1177)</t>
  </si>
  <si>
    <t>allerton hill t1 11kv (1002)</t>
  </si>
  <si>
    <t>allerton hill t2 11kv (1004)</t>
  </si>
  <si>
    <t>alverthorpe road (1005)</t>
  </si>
  <si>
    <t>armouries drive (1008)</t>
  </si>
  <si>
    <t>birkby (1011)</t>
  </si>
  <si>
    <t>brookfield street (1014)</t>
  </si>
  <si>
    <t>burmantofts (1017)</t>
  </si>
  <si>
    <t>burnleyville (1020)</t>
  </si>
  <si>
    <t>buslingthorpe green (1023)</t>
  </si>
  <si>
    <t>carlton hill (1026)</t>
  </si>
  <si>
    <t>clarence road (1029)</t>
  </si>
  <si>
    <t>dalton (1032)</t>
  </si>
  <si>
    <t>dudley hill (1035)</t>
  </si>
  <si>
    <t>folly hall (1040)</t>
  </si>
  <si>
    <t>hillcrest (1055)</t>
  </si>
  <si>
    <t>holbeck (1058)</t>
  </si>
  <si>
    <t>kenmore road (1061)</t>
  </si>
  <si>
    <t>knostrop  (1065)</t>
  </si>
  <si>
    <t>leasowe road (1068)</t>
  </si>
  <si>
    <t>leylands road (1079)</t>
  </si>
  <si>
    <t>liversedge (1082)</t>
  </si>
  <si>
    <t>low moor  (1085)</t>
  </si>
  <si>
    <t>milton place (1094)</t>
  </si>
  <si>
    <t>moor road (1097)</t>
  </si>
  <si>
    <t>nab lane</t>
  </si>
  <si>
    <t>odsal (1100)</t>
  </si>
  <si>
    <t>outwood (1103)</t>
  </si>
  <si>
    <t>pontefract lane t1/2 (1107)</t>
  </si>
  <si>
    <t>pontefract lane t3 (1109)</t>
  </si>
  <si>
    <t>rawdon (1111)</t>
  </si>
  <si>
    <t>rodley lane (1117)</t>
  </si>
  <si>
    <t>royds lane (1124)</t>
  </si>
  <si>
    <t>selby road (1130)</t>
  </si>
  <si>
    <t>springmill street (1137)</t>
  </si>
  <si>
    <t>st andrews road (1138)</t>
  </si>
  <si>
    <t>station lane 25kv (1139)</t>
  </si>
  <si>
    <t>stourton (1145)</t>
  </si>
  <si>
    <t>stourton 132/11kv (1147)</t>
  </si>
  <si>
    <t>sweet street</t>
  </si>
  <si>
    <t>swinnow moor (1150)</t>
  </si>
  <si>
    <t>thornbury (1153)</t>
  </si>
  <si>
    <t>tong street  (1156)</t>
  </si>
  <si>
    <t>varley street (1159)</t>
  </si>
  <si>
    <t>white lee (1165)</t>
  </si>
  <si>
    <t>whitehall road 2/3</t>
  </si>
  <si>
    <t>wibsey (1168)</t>
  </si>
  <si>
    <t>yew green road (1171)</t>
  </si>
  <si>
    <t>york road (1174)</t>
  </si>
  <si>
    <t>caxton way gas</t>
  </si>
  <si>
    <t>Thurcroft</t>
  </si>
  <si>
    <t>chesterfield road</t>
  </si>
  <si>
    <t>green lane generation</t>
  </si>
  <si>
    <t>harworth (1015)</t>
  </si>
  <si>
    <t>maltby (1020)</t>
  </si>
  <si>
    <t>penny hill wf dummy</t>
  </si>
  <si>
    <t>beighton (1001)</t>
  </si>
  <si>
    <t>costhorpe (1003)</t>
  </si>
  <si>
    <t>dinnington (1005)</t>
  </si>
  <si>
    <t>edlington (1007)</t>
  </si>
  <si>
    <t>hackenthorpe (1013)</t>
  </si>
  <si>
    <t>kiveton park (1018)</t>
  </si>
  <si>
    <t>mexborough 1&amp;2 (1022)</t>
  </si>
  <si>
    <t>mexborough 3 (1023)</t>
  </si>
  <si>
    <t>new orchard lane (1025)</t>
  </si>
  <si>
    <t>silverwood (1028)</t>
  </si>
  <si>
    <t>tickhill road (1031)</t>
  </si>
  <si>
    <t>BCB_10MW</t>
  </si>
  <si>
    <t>West Melton</t>
  </si>
  <si>
    <t>BCB_20MW</t>
  </si>
  <si>
    <t>Greenpark Energy Askern (1006)</t>
  </si>
  <si>
    <t>Greenpark Energy Brodsworth (1121)</t>
  </si>
  <si>
    <t>UK power reserve</t>
  </si>
  <si>
    <t>bcb vpower</t>
  </si>
  <si>
    <t>bernard road (1030)</t>
  </si>
  <si>
    <t>blackburn meadows biomass</t>
  </si>
  <si>
    <t>hampole wf</t>
  </si>
  <si>
    <t>trumfleet (1181)</t>
  </si>
  <si>
    <t>tween bridge wf</t>
  </si>
  <si>
    <t>water vole way generation</t>
  </si>
  <si>
    <t>Kilnhurst (1148)</t>
  </si>
  <si>
    <t>aldham (1001)</t>
  </si>
  <si>
    <t>armthorpe (1003)</t>
  </si>
  <si>
    <t>askern (1005)</t>
  </si>
  <si>
    <t>austerfield (1011)</t>
  </si>
  <si>
    <t>balby  (1013)</t>
  </si>
  <si>
    <t>barnburgh (1015)</t>
  </si>
  <si>
    <t>barnsley (1017)</t>
  </si>
  <si>
    <t>barugh (1020)</t>
  </si>
  <si>
    <t>belmont avenue (1024)</t>
  </si>
  <si>
    <t>bentley (1027)</t>
  </si>
  <si>
    <t>blackburn meadows (1031)</t>
  </si>
  <si>
    <t>boc brinsworth (1038)</t>
  </si>
  <si>
    <t>brodsworth (1041)</t>
  </si>
  <si>
    <t>bsc shepcote lane (1043)</t>
  </si>
  <si>
    <t>burton road (1046)</t>
  </si>
  <si>
    <t>darnall (1052)</t>
  </si>
  <si>
    <t>dearne road (1055)</t>
  </si>
  <si>
    <t>denby dale road (1057)</t>
  </si>
  <si>
    <t>doncaster central 25kv (1063)</t>
  </si>
  <si>
    <t>durkar low lane (1067)</t>
  </si>
  <si>
    <t>ecclesfield (1070)</t>
  </si>
  <si>
    <t>elmhirst lane 1  (1072)</t>
  </si>
  <si>
    <t>elmhirst lane 2 (1073)</t>
  </si>
  <si>
    <t>elsecar (1076)</t>
  </si>
  <si>
    <t>fish dam lane (1078)</t>
  </si>
  <si>
    <t>greyfriars road (1092)</t>
  </si>
  <si>
    <t>greyfriars road t3&amp;t4 11 (1213)</t>
  </si>
  <si>
    <t>hickleton (1095)</t>
  </si>
  <si>
    <t>hope (1097)</t>
  </si>
  <si>
    <t>hope cement (1098)</t>
  </si>
  <si>
    <t>houghton main (1101)</t>
  </si>
  <si>
    <t>ici fibres (1113)</t>
  </si>
  <si>
    <t>jarratt street (1115)</t>
  </si>
  <si>
    <t>kirk sandall  (1119)</t>
  </si>
  <si>
    <t>markham gates (1123)</t>
  </si>
  <si>
    <t>network rail mallard way</t>
  </si>
  <si>
    <t>orgreave (1125)</t>
  </si>
  <si>
    <t>park street (1128)</t>
  </si>
  <si>
    <t>penistone  (1132)</t>
  </si>
  <si>
    <t>rawmarsh road 1_2 (1135)</t>
  </si>
  <si>
    <t>rawmarsh road 3_4 (1136)</t>
  </si>
  <si>
    <t>revill lane (1143)</t>
  </si>
  <si>
    <t>rockware (1146)</t>
  </si>
  <si>
    <t>scissett (1150)</t>
  </si>
  <si>
    <t>shirland lane (1153)</t>
  </si>
  <si>
    <t>smithy green (1156)</t>
  </si>
  <si>
    <t>stainforth (1158)</t>
  </si>
  <si>
    <t>stairfoot (1161)</t>
  </si>
  <si>
    <t>stoke street (1166)</t>
  </si>
  <si>
    <t>tankersley park (1169)</t>
  </si>
  <si>
    <t>templeborough (1171)</t>
  </si>
  <si>
    <t>thorne (1174)</t>
  </si>
  <si>
    <t>tinsley wire (1178)</t>
  </si>
  <si>
    <t>ues stocksbridge fume (1184)</t>
  </si>
  <si>
    <t>wakefield monckton road 33 (1187)</t>
  </si>
  <si>
    <t>wath upon dearne</t>
  </si>
  <si>
    <t>west end lane (1192)</t>
  </si>
  <si>
    <t>west moor park (1196)</t>
  </si>
  <si>
    <t>wheatacre road (1198)</t>
  </si>
  <si>
    <t>wheatley park (1200)</t>
  </si>
  <si>
    <t>woodcock street (1202)</t>
  </si>
  <si>
    <t>woolley (1205)</t>
  </si>
  <si>
    <t>worsborough (1207)</t>
  </si>
  <si>
    <t>york street (1210)</t>
  </si>
  <si>
    <t>Templeborough Biomass</t>
  </si>
  <si>
    <t>Wincobank</t>
  </si>
  <si>
    <t>new droppingwell</t>
  </si>
  <si>
    <t>shepcote tinsley (7005)</t>
  </si>
  <si>
    <t>tinsley park road (7008)</t>
  </si>
  <si>
    <t>waverley (7011)</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</si>
  <si>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</si>
  <si>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</si>
  <si>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</si>
  <si>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</si>
  <si>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</si>
  <si>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</si>
  <si>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</si>
  <si>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</si>
  <si>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</si>
  <si>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</si>
  <si>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</si>
  <si>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</si>
  <si>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</si>
  <si>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</si>
  <si>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</si>
  <si>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</si>
  <si>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</si>
  <si>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</si>
  <si>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</si>
  <si>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</si>
  <si>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</si>
  <si>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</si>
  <si>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</si>
  <si>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</si>
  <si>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</si>
  <si>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</si>
  <si>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</si>
  <si>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</si>
  <si>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</si>
  <si>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</si>
  <si>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</si>
  <si>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</si>
  <si>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</si>
  <si>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</si>
  <si>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</si>
  <si>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</si>
  <si>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</si>
  <si>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</si>
  <si>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</si>
  <si>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</si>
  <si>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</si>
  <si>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</si>
  <si>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</si>
  <si>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</si>
  <si>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</si>
  <si>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</si>
  <si>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</si>
  <si>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</si>
  <si>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</si>
  <si>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</si>
  <si>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</si>
  <si>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</si>
  <si>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</si>
  <si>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</si>
  <si>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</si>
  <si>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</si>
  <si>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</si>
  <si>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</si>
  <si>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</si>
  <si>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</si>
  <si>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</si>
  <si>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</si>
  <si>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</si>
  <si>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</si>
  <si>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</si>
  <si>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</si>
  <si>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</si>
  <si>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</si>
  <si>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</si>
  <si>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</si>
  <si>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</si>
  <si>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</si>
  <si>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</si>
  <si>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</si>
  <si>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</si>
  <si>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</si>
  <si>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</si>
  <si>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</si>
  <si>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</si>
  <si>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</si>
  <si>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</si>
  <si>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</si>
  <si>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</si>
  <si>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</si>
  <si>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</si>
  <si>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</si>
  <si>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</si>
  <si>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</si>
  <si>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</si>
  <si>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</si>
  <si>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</si>
  <si>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</si>
  <si>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</si>
  <si>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</si>
  <si>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</si>
  <si>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</si>
  <si>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</si>
  <si>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</si>
  <si>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</si>
  <si>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</si>
  <si>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</si>
  <si>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</si>
  <si>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</si>
  <si>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</si>
  <si>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</si>
  <si>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</si>
  <si>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</si>
  <si>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</si>
  <si>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</si>
  <si>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</si>
  <si>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</si>
  <si>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</si>
  <si>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</si>
  <si>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</si>
  <si>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</si>
  <si>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</si>
  <si>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</si>
  <si>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</si>
  <si>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</si>
  <si>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</si>
  <si>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</si>
  <si>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</si>
  <si>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</si>
  <si>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</si>
  <si>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</si>
  <si>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</si>
  <si>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</si>
  <si>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</si>
  <si>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</si>
  <si>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</si>
  <si>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</si>
  <si>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</si>
  <si>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</si>
  <si>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</si>
  <si>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</si>
  <si>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</si>
  <si>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</si>
  <si>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</si>
  <si>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</si>
  <si>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</si>
  <si>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</si>
  <si>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</si>
  <si>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</si>
  <si>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</si>
  <si>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</si>
  <si>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</si>
  <si>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</si>
  <si>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</si>
  <si>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</si>
  <si>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</si>
  <si>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</si>
  <si>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</si>
  <si>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</si>
  <si>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</si>
  <si>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</si>
  <si>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</si>
  <si>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</si>
  <si>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</si>
  <si>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</si>
  <si>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</si>
  <si>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</si>
  <si>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</si>
  <si>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</si>
  <si>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</si>
  <si>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</si>
  <si>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</si>
  <si>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</si>
  <si>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</si>
  <si>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</si>
  <si>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</si>
  <si>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</si>
  <si>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</si>
  <si>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</si>
  <si>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</si>
  <si>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</si>
  <si>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</si>
  <si>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</si>
  <si>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</si>
  <si>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</si>
  <si>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</si>
  <si>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</si>
  <si>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</si>
  <si>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</si>
  <si>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</si>
  <si>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</si>
  <si>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</si>
  <si>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</si>
  <si>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</si>
  <si>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</si>
  <si>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</si>
  <si>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</si>
  <si>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</si>
  <si>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</si>
  <si>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</si>
  <si>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</si>
  <si>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</si>
  <si>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</si>
  <si>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</si>
  <si>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</si>
  <si>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</si>
  <si>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</si>
  <si>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</si>
  <si>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</si>
  <si>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</si>
  <si>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</si>
  <si>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</si>
  <si>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</si>
  <si>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</si>
  <si>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</si>
  <si>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</si>
  <si>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</si>
  <si>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</si>
  <si>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</si>
  <si>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</si>
  <si>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</si>
  <si>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</si>
  <si>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</si>
  <si>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</si>
  <si>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</si>
  <si>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</si>
  <si>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</si>
  <si>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</si>
  <si>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</si>
  <si>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</si>
  <si>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</si>
  <si>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</si>
  <si>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</si>
  <si>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</si>
  <si>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</si>
  <si>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</si>
  <si>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</si>
  <si>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</si>
  <si>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</si>
  <si>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</si>
  <si>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</si>
  <si>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</si>
  <si>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</si>
  <si>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</si>
  <si>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</si>
  <si>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</si>
  <si>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</si>
  <si>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</si>
  <si>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</si>
  <si>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</si>
  <si>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</si>
  <si>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</si>
  <si>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</si>
  <si>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Fixed Charge (p/day)</t>
  </si>
  <si>
    <t>Domestic Aggregated</t>
  </si>
  <si>
    <t>Single band</t>
  </si>
  <si>
    <t>Properties connected at LV, billing with no MIC</t>
  </si>
  <si>
    <t>kWh</t>
  </si>
  <si>
    <t>∞</t>
  </si>
  <si>
    <t>Properties connected at LV, billing with MIC</t>
  </si>
  <si>
    <t>kVA</t>
  </si>
  <si>
    <t>Properties connected at HV</t>
  </si>
  <si>
    <t>EHV Properties</t>
  </si>
  <si>
    <t>* All boundaries are inclusive of the upper threshold and exclusive of the lower threshold i.e. Lower &lt; x ≤ Upper.</t>
  </si>
  <si>
    <t>Boundary thresholds</t>
  </si>
  <si>
    <t>0 to 3571</t>
  </si>
  <si>
    <t>3571 to 12553</t>
  </si>
  <si>
    <t>12553 to 25279</t>
  </si>
  <si>
    <t>25279 to ∞</t>
  </si>
  <si>
    <t>0 to 80</t>
  </si>
  <si>
    <t>80 to 150</t>
  </si>
  <si>
    <t>150 to 231</t>
  </si>
  <si>
    <t>231 to ∞</t>
  </si>
  <si>
    <t>0 to 422</t>
  </si>
  <si>
    <t>422 to 1000</t>
  </si>
  <si>
    <t>1000 to 1800</t>
  </si>
  <si>
    <t>1800 to ∞</t>
  </si>
  <si>
    <t>EDCM Band 1</t>
  </si>
  <si>
    <t>0 to 5000</t>
  </si>
  <si>
    <t>EDCM Band 2</t>
  </si>
  <si>
    <t>5000 to 12000</t>
  </si>
  <si>
    <t>EDCM Band 3</t>
  </si>
  <si>
    <t>12000 to 21500</t>
  </si>
  <si>
    <t>EDCM Band 4</t>
  </si>
  <si>
    <t>21500 to ∞</t>
  </si>
  <si>
    <t>Residual Charge per Fixed Charge** (p/day)</t>
  </si>
  <si>
    <t>Residual Charge per Unit rate 1** (p/kWh)</t>
  </si>
  <si>
    <t>Residual Charge per Unit rate 2** (p/kWh)</t>
  </si>
  <si>
    <t>Residual Charge per Unit rate 3** (p/kWh)</t>
  </si>
  <si>
    <t>**Residual charge element in London Power Networks CDCM model is negative and therefore the application of the residual reduces the calculated fixed charge. If the fixed charge reaches zero then the remaining reduction is applied to the unit rates.</t>
  </si>
  <si>
    <t>Residual Charge per MPAN (£)</t>
  </si>
  <si>
    <t>Residual Charge per MPAN (£) per year</t>
  </si>
  <si>
    <t>Red unit charge
p/kWh</t>
  </si>
  <si>
    <t>Amber unit charge
p/kWh</t>
  </si>
  <si>
    <t>Fixed charge 
p/MPAN/day</t>
  </si>
  <si>
    <t>n/a</t>
  </si>
  <si>
    <t>LV and HV properties and Unmetered Supplies tariff calculator</t>
  </si>
  <si>
    <t>EHV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</si>
  <si>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</si>
  <si>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</si>
  <si>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</si>
  <si>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</si>
  <si>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</si>
  <si>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</si>
  <si>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</si>
  <si>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</si>
  <si>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</si>
  <si>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</si>
  <si>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</si>
  <si>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</si>
  <si>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</si>
  <si>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</si>
  <si>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</si>
  <si>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</si>
  <si>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</si>
  <si>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</si>
  <si>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</si>
  <si>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</si>
  <si>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</si>
  <si>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</si>
  <si>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</si>
  <si>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</si>
  <si>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</si>
  <si>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</si>
  <si>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</si>
  <si>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</si>
  <si>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</si>
  <si>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</si>
  <si>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</si>
  <si>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</si>
  <si>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</si>
  <si>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</si>
  <si>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</si>
  <si>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</si>
  <si>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</si>
  <si>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</si>
  <si>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</si>
  <si>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</si>
  <si>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</si>
  <si>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</si>
  <si>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</si>
  <si>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</si>
  <si>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</si>
  <si>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</si>
  <si>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</si>
  <si>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</si>
  <si>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</si>
  <si>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</si>
  <si>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</si>
  <si>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Version: 1.1 - 01/04/22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</si>
</sst>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
    <numFmt numFmtId="181" formatCode="#,##0.00_ ;[Red]\-#,##0.00\ "/>
    <numFmt numFmtId="182" formatCode="0.00;\(0.00\);"/>
    <numFmt numFmtId="183" formatCode="0.0000"/>
    <numFmt numFmtId="184" formatCode="#,##0_ ;\-#,##0\ "/>
    <numFmt numFmtId="185" formatCode="#,##0.00_ ;\-#,##0.00\ "/>
    <numFmt numFmtId="186" formatCode="#,##0.000_ ;\-#,##0.000\ "/>
    <numFmt numFmtId="187" formatCode="&quot;£&quot;#,##0.00"/>
    <numFmt numFmtId="188" formatCode="_-* #,##0_-;\-* #,##0_-;_-* &quot;-&quot;??_-;_-@_-"/>
  </numFmts>
  <fonts count="5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sz val="11"/>
      <name val="CG Omega"/>
      <family val="2"/>
    </font>
    <font>
      <i/>
      <sz val="11"/>
      <color theme="3" tint="-0.24994659260841701"/>
      <name val="Calibri"/>
      <family val="2"/>
      <scheme val="minor"/>
    </font>
    <font>
      <u/>
      <sz val="11"/>
      <color theme="11"/>
      <name val="Calibri"/>
      <family val="2"/>
      <scheme val="minor"/>
    </font>
    <font>
      <u/>
      <sz val="11"/>
      <color theme="10"/>
      <name val="Calibri"/>
      <family val="2"/>
      <scheme val="minor"/>
    </font>
    <font>
      <u/>
      <sz val="11"/>
      <color theme="5"/>
      <name val="Calibri"/>
      <family val="2"/>
      <scheme val="minor"/>
    </font>
    <font>
      <b/>
      <sz val="11"/>
      <color theme="4"/>
      <name val="Calibri"/>
      <family val="2"/>
      <scheme val="minor"/>
    </font>
    <font>
      <sz val="10"/>
      <color theme="1"/>
      <name val="Verdana"/>
      <family val="2"/>
    </font>
    <font>
      <sz val="11"/>
      <color theme="1"/>
      <name val="Arial"/>
      <family val="2"/>
    </font>
    <font>
      <b/>
      <sz val="11"/>
      <name val="Calibri"/>
      <family val="2"/>
      <scheme val="minor"/>
    </font>
    <font>
      <sz val="10"/>
      <color rgb="FFFF0000"/>
      <name val="Arial"/>
      <family val="2"/>
    </font>
    <font>
      <b/>
      <sz val="14"/>
      <color theme="3"/>
      <name val="Trebuchet MS"/>
      <family val="2"/>
    </font>
    <font>
      <sz val="10"/>
      <name val="Trebuchet MS"/>
      <family val="2"/>
    </font>
    <font>
      <b/>
      <sz val="10"/>
      <name val="Trebuchet MS"/>
      <family val="2"/>
    </font>
    <font>
      <sz val="11"/>
      <name val="Trebuchet MS"/>
      <family val="2"/>
    </font>
    <font>
      <b/>
      <sz val="11"/>
      <name val="Trebuchet MS"/>
      <family val="2"/>
    </font>
  </fonts>
  <fills count="5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rgb="FFCCFFFF"/>
        <bgColor indexed="64"/>
      </patternFill>
    </fill>
    <fill>
      <patternFill patternType="solid">
        <fgColor rgb="FFC0C0C0"/>
        <bgColor rgb="FF000000"/>
      </patternFill>
    </fill>
    <fill>
      <patternFill patternType="solid">
        <fgColor rgb="FFFFCC99"/>
        <bgColor rgb="FF000000"/>
      </patternFill>
    </fill>
    <fill>
      <patternFill patternType="solid">
        <fgColor rgb="FFBFBFBF"/>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999999"/>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s>
  <cellStyleXfs count="63">
    <xf numFmtId="0" fontId="0" fillId="0" borderId="0"/>
    <xf numFmtId="0" fontId="12" fillId="0" borderId="0" applyNumberFormat="0" applyFill="0" applyBorder="0" applyAlignment="0" applyProtection="0"/>
    <xf numFmtId="0" fontId="13" fillId="5" borderId="6" applyNumberFormat="0" applyAlignment="0" applyProtection="0"/>
    <xf numFmtId="0" fontId="14" fillId="0" borderId="0" applyNumberFormat="0" applyFill="0" applyBorder="0" applyAlignment="0" applyProtection="0">
      <alignment vertical="top"/>
      <protection locked="0"/>
    </xf>
    <xf numFmtId="0" fontId="19" fillId="0" borderId="8" applyNumberFormat="0" applyFill="0" applyAlignment="0" applyProtection="0"/>
    <xf numFmtId="0" fontId="12" fillId="0" borderId="9"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4"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6" fillId="0" borderId="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49" fontId="37" fillId="0" borderId="0" applyFill="0" applyBorder="0" applyAlignment="0" applyProtection="0">
      <alignment vertical="center"/>
    </xf>
    <xf numFmtId="0" fontId="1" fillId="49" borderId="21" applyNumberFormat="0" applyBorder="0" applyAlignment="0" applyProtection="0">
      <alignment vertical="center"/>
    </xf>
    <xf numFmtId="49" fontId="34" fillId="50" borderId="0" applyBorder="0" applyAlignment="0" applyProtection="0">
      <alignment horizontal="left" vertical="center" wrapText="1"/>
    </xf>
    <xf numFmtId="43" fontId="7" fillId="0" borderId="0" applyFont="0" applyFill="0" applyBorder="0" applyAlignment="0" applyProtection="0"/>
    <xf numFmtId="44" fontId="1" fillId="0" borderId="0" applyFont="0" applyFill="0" applyBorder="0" applyAlignment="0" applyProtection="0"/>
    <xf numFmtId="0" fontId="1" fillId="0" borderId="0" applyNumberFormat="0" applyFont="0" applyBorder="0" applyAlignment="0" applyProtection="0"/>
    <xf numFmtId="0" fontId="1" fillId="51" borderId="0" applyNumberFormat="0" applyBorder="0" applyAlignment="0">
      <alignment horizontal="center"/>
      <protection locked="0"/>
    </xf>
    <xf numFmtId="0" fontId="38" fillId="0" borderId="0" applyNumberFormat="0" applyFill="0" applyBorder="0" applyAlignment="0"/>
    <xf numFmtId="0" fontId="39" fillId="0" borderId="0" applyNumberFormat="0" applyFill="0" applyBorder="0" applyAlignment="0"/>
    <xf numFmtId="0" fontId="40" fillId="0" borderId="21" applyNumberFormat="0" applyFill="0" applyBorder="0" applyAlignment="0" applyProtection="0"/>
    <xf numFmtId="2" fontId="41" fillId="0" borderId="0" applyNumberFormat="0" applyFill="0" applyBorder="0" applyAlignment="0" applyProtection="0"/>
    <xf numFmtId="0" fontId="1" fillId="0" borderId="0"/>
    <xf numFmtId="0" fontId="1" fillId="0" borderId="0"/>
    <xf numFmtId="0" fontId="7" fillId="0" borderId="0"/>
    <xf numFmtId="0" fontId="1" fillId="0" borderId="0"/>
    <xf numFmtId="0" fontId="42" fillId="0" borderId="0"/>
    <xf numFmtId="0" fontId="42" fillId="0" borderId="0"/>
    <xf numFmtId="0" fontId="1" fillId="0" borderId="0"/>
    <xf numFmtId="0" fontId="7" fillId="0" borderId="0"/>
    <xf numFmtId="0" fontId="7" fillId="0" borderId="0"/>
    <xf numFmtId="0" fontId="1" fillId="0" borderId="0"/>
    <xf numFmtId="0" fontId="43" fillId="0" borderId="0"/>
    <xf numFmtId="0" fontId="1" fillId="38" borderId="20" applyNumberFormat="0" applyFont="0" applyAlignment="0" applyProtection="0"/>
    <xf numFmtId="0" fontId="1" fillId="38" borderId="20" applyNumberFormat="0" applyFont="0" applyAlignment="0" applyProtection="0"/>
    <xf numFmtId="0" fontId="1" fillId="38" borderId="20" applyNumberFormat="0" applyFont="0" applyAlignment="0" applyProtection="0"/>
    <xf numFmtId="9" fontId="7" fillId="0" borderId="0" applyFont="0" applyFill="0" applyBorder="0" applyAlignment="0" applyProtection="0"/>
    <xf numFmtId="49" fontId="35" fillId="0" borderId="0" applyBorder="0" applyAlignment="0" applyProtection="0"/>
    <xf numFmtId="49" fontId="34" fillId="52" borderId="0" applyBorder="0" applyAlignment="0" applyProtection="0"/>
    <xf numFmtId="49" fontId="44" fillId="53" borderId="0" applyAlignment="0" applyProtection="0">
      <alignment vertical="center"/>
    </xf>
  </cellStyleXfs>
  <cellXfs count="44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0" borderId="5"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6"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7"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5"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5" xfId="0" applyFont="1" applyBorder="1" applyAlignment="1">
      <alignment vertical="center" wrapText="1"/>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9" fillId="17" borderId="0" xfId="6" applyFont="1" applyFill="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8" fillId="17" borderId="3" xfId="0" applyFont="1" applyFill="1" applyBorder="1" applyAlignment="1">
      <alignment horizontal="left" vertical="center" wrapText="1"/>
    </xf>
    <xf numFmtId="0" fontId="7" fillId="17" borderId="3"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17" fillId="17" borderId="7"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5"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4"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8" fillId="7" borderId="1" xfId="0"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7" fillId="2" borderId="0" xfId="6" quotePrefix="1" applyFill="1" applyAlignment="1">
      <alignment horizontal="center" vertical="center" wrapText="1"/>
    </xf>
    <xf numFmtId="0" fontId="17" fillId="17" borderId="0" xfId="1" applyNumberFormat="1" applyFont="1" applyFill="1" applyBorder="1" applyAlignment="1">
      <alignment horizontal="center" vertical="center" wrapText="1"/>
    </xf>
    <xf numFmtId="0" fontId="14" fillId="0" borderId="0" xfId="3" applyAlignment="1" applyProtection="1">
      <alignment horizontal="left" vertical="top" wrapText="1"/>
    </xf>
    <xf numFmtId="0" fontId="8" fillId="7" borderId="5" xfId="0" applyFont="1" applyFill="1" applyBorder="1" applyAlignment="1">
      <alignment vertical="center" wrapText="1"/>
    </xf>
    <xf numFmtId="0" fontId="25" fillId="18" borderId="1" xfId="0" applyFont="1" applyFill="1" applyBorder="1" applyAlignment="1">
      <alignment horizontal="center" vertical="center" wrapText="1"/>
    </xf>
    <xf numFmtId="172" fontId="21" fillId="19" borderId="2" xfId="0" applyNumberFormat="1" applyFont="1" applyFill="1" applyBorder="1" applyAlignment="1">
      <alignment horizontal="center" vertical="center" wrapText="1"/>
    </xf>
    <xf numFmtId="0" fontId="25" fillId="20" borderId="1" xfId="0" applyFont="1" applyFill="1" applyBorder="1" applyAlignment="1">
      <alignment horizontal="center" vertical="center" wrapText="1"/>
    </xf>
    <xf numFmtId="0" fontId="25" fillId="21" borderId="1"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7" borderId="0" xfId="0" applyFont="1" applyFill="1" applyAlignment="1">
      <alignment horizontal="center" vertical="center" wrapText="1"/>
    </xf>
    <xf numFmtId="0" fontId="7" fillId="2" borderId="0" xfId="6" quotePrefix="1" applyFill="1" applyAlignment="1">
      <alignment vertical="center" wrapText="1"/>
    </xf>
    <xf numFmtId="0" fontId="0" fillId="2" borderId="10" xfId="0" applyFill="1" applyBorder="1"/>
    <xf numFmtId="0" fontId="8" fillId="0" borderId="5" xfId="6" applyFont="1" applyBorder="1" applyAlignment="1">
      <alignment horizontal="center" vertical="center" wrapText="1"/>
    </xf>
    <xf numFmtId="0" fontId="7" fillId="0" borderId="5" xfId="6" applyBorder="1" applyAlignment="1">
      <alignment horizontal="center" vertical="center" wrapText="1"/>
    </xf>
    <xf numFmtId="0" fontId="7" fillId="17" borderId="1" xfId="6" applyFill="1" applyBorder="1" applyAlignment="1">
      <alignment horizontal="center" vertical="center" wrapText="1"/>
    </xf>
    <xf numFmtId="0" fontId="7" fillId="4" borderId="1" xfId="6" applyFill="1" applyBorder="1" applyAlignment="1">
      <alignment horizontal="center" vertical="center" wrapText="1"/>
    </xf>
    <xf numFmtId="0" fontId="8" fillId="0" borderId="5" xfId="0" applyFont="1" applyBorder="1" applyAlignment="1">
      <alignment horizontal="left" vertical="center" wrapText="1" indent="1"/>
    </xf>
    <xf numFmtId="0" fontId="7" fillId="37" borderId="5" xfId="0" applyFont="1" applyFill="1" applyBorder="1" applyAlignment="1">
      <alignment horizontal="center" vertical="center" wrapText="1"/>
    </xf>
    <xf numFmtId="0" fontId="8" fillId="0" borderId="5" xfId="0" applyFont="1" applyBorder="1" applyAlignment="1">
      <alignment horizontal="center" vertical="center" wrapText="1"/>
    </xf>
    <xf numFmtId="180" fontId="7" fillId="4" borderId="1" xfId="0" applyNumberFormat="1" applyFont="1" applyFill="1" applyBorder="1" applyAlignment="1">
      <alignment horizontal="center" vertical="center" wrapText="1"/>
    </xf>
    <xf numFmtId="0" fontId="8" fillId="17" borderId="0" xfId="0" applyFont="1" applyFill="1" applyAlignment="1">
      <alignment horizontal="left" vertical="center" wrapText="1" indent="1"/>
    </xf>
    <xf numFmtId="0" fontId="8" fillId="17" borderId="0" xfId="0" applyFont="1" applyFill="1" applyAlignment="1">
      <alignment horizontal="center" vertical="center" wrapText="1"/>
    </xf>
    <xf numFmtId="0" fontId="7" fillId="17" borderId="0" xfId="6" applyFill="1" applyAlignment="1">
      <alignment horizontal="center" vertical="center"/>
    </xf>
    <xf numFmtId="166" fontId="7" fillId="17" borderId="0" xfId="6" applyNumberFormat="1" applyFill="1" applyAlignment="1">
      <alignment horizontal="center" vertical="center"/>
    </xf>
    <xf numFmtId="0" fontId="7" fillId="17" borderId="0" xfId="6" applyFill="1"/>
    <xf numFmtId="0" fontId="7" fillId="17" borderId="0" xfId="6" applyFill="1" applyAlignment="1">
      <alignment vertical="center"/>
    </xf>
    <xf numFmtId="0" fontId="7" fillId="4" borderId="1" xfId="0" applyFont="1" applyFill="1" applyBorder="1" applyAlignment="1">
      <alignment vertical="center" wrapText="1"/>
    </xf>
    <xf numFmtId="0" fontId="17" fillId="17" borderId="11" xfId="1" applyNumberFormat="1" applyFont="1" applyFill="1" applyBorder="1" applyAlignment="1">
      <alignment horizontal="center" vertical="center" wrapText="1"/>
    </xf>
    <xf numFmtId="0" fontId="7" fillId="17" borderId="2" xfId="0" applyFont="1" applyFill="1" applyBorder="1" applyAlignment="1">
      <alignment horizontal="center" vertical="center" wrapText="1"/>
    </xf>
    <xf numFmtId="0" fontId="7" fillId="0" borderId="2" xfId="6" applyBorder="1" applyAlignment="1">
      <alignment horizontal="center" vertical="center" wrapText="1"/>
    </xf>
    <xf numFmtId="0" fontId="8" fillId="0" borderId="16" xfId="0" applyFont="1" applyBorder="1" applyAlignment="1">
      <alignment vertical="center" wrapText="1"/>
    </xf>
    <xf numFmtId="0" fontId="7" fillId="0" borderId="16" xfId="0" applyFont="1" applyBorder="1" applyAlignment="1">
      <alignment horizontal="center" vertical="center" wrapText="1"/>
    </xf>
    <xf numFmtId="0" fontId="7" fillId="0" borderId="16" xfId="0" applyFont="1" applyBorder="1" applyAlignment="1">
      <alignment vertical="center" wrapText="1"/>
    </xf>
    <xf numFmtId="0" fontId="8" fillId="7" borderId="1" xfId="6" applyFont="1" applyFill="1" applyBorder="1" applyAlignment="1" applyProtection="1">
      <alignment horizontal="center" vertical="center" wrapText="1"/>
      <protection locked="0"/>
    </xf>
    <xf numFmtId="0" fontId="7" fillId="0" borderId="1" xfId="6" quotePrefix="1" applyBorder="1" applyAlignment="1">
      <alignment horizontal="center" vertical="center" wrapText="1"/>
    </xf>
    <xf numFmtId="0" fontId="8" fillId="0" borderId="1" xfId="6" applyFont="1" applyBorder="1" applyAlignment="1">
      <alignment vertical="center" wrapText="1"/>
    </xf>
    <xf numFmtId="0" fontId="0" fillId="2" borderId="18" xfId="0" applyFill="1" applyBorder="1" applyAlignment="1">
      <alignment vertical="center"/>
    </xf>
    <xf numFmtId="0" fontId="0" fillId="2" borderId="18" xfId="0" applyFill="1" applyBorder="1" applyAlignment="1">
      <alignment horizontal="center" vertical="center"/>
    </xf>
    <xf numFmtId="166" fontId="0" fillId="2" borderId="18" xfId="0" applyNumberFormat="1" applyFill="1" applyBorder="1" applyAlignment="1">
      <alignment horizontal="center" vertical="center"/>
    </xf>
    <xf numFmtId="0" fontId="0" fillId="2" borderId="18" xfId="0" applyFill="1" applyBorder="1"/>
    <xf numFmtId="0" fontId="0" fillId="2" borderId="19" xfId="0" applyFill="1" applyBorder="1" applyAlignment="1">
      <alignment vertical="center"/>
    </xf>
    <xf numFmtId="0" fontId="0" fillId="2" borderId="19" xfId="0" applyFill="1" applyBorder="1" applyAlignment="1">
      <alignment horizontal="center" vertical="center"/>
    </xf>
    <xf numFmtId="166" fontId="0" fillId="2" borderId="19" xfId="0" applyNumberFormat="1" applyFill="1" applyBorder="1" applyAlignment="1">
      <alignment horizontal="center" vertical="center"/>
    </xf>
    <xf numFmtId="0" fontId="0" fillId="2" borderId="19" xfId="0" applyFill="1" applyBorder="1"/>
    <xf numFmtId="0" fontId="7" fillId="0" borderId="1" xfId="0" quotePrefix="1" applyFont="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165" fontId="0" fillId="2" borderId="1" xfId="0" applyNumberFormat="1" applyFill="1" applyBorder="1" applyAlignment="1">
      <alignment horizontal="center" vertical="center"/>
    </xf>
    <xf numFmtId="0" fontId="7" fillId="11" borderId="1" xfId="6" applyFill="1" applyBorder="1" applyAlignment="1" applyProtection="1">
      <alignment horizontal="left" vertical="center" wrapText="1"/>
      <protection locked="0"/>
    </xf>
    <xf numFmtId="181" fontId="5" fillId="12" borderId="1" xfId="6" applyNumberFormat="1" applyFont="1" applyFill="1" applyBorder="1" applyAlignment="1" applyProtection="1">
      <alignment horizontal="center" vertical="center"/>
      <protection locked="0"/>
    </xf>
    <xf numFmtId="0" fontId="0" fillId="2" borderId="1" xfId="0" applyFill="1" applyBorder="1" applyAlignment="1">
      <alignment vertical="center" wrapText="1"/>
    </xf>
    <xf numFmtId="0" fontId="7" fillId="2" borderId="7" xfId="6" quotePrefix="1" applyFill="1" applyBorder="1" applyAlignment="1">
      <alignment horizontal="center" vertical="center" wrapText="1"/>
    </xf>
    <xf numFmtId="1" fontId="7" fillId="9" borderId="1" xfId="6" applyNumberFormat="1" applyFill="1" applyBorder="1" applyAlignment="1" applyProtection="1">
      <alignment horizontal="center" vertical="center" wrapText="1"/>
      <protection locked="0"/>
    </xf>
    <xf numFmtId="0" fontId="17" fillId="17" borderId="10" xfId="1" applyNumberFormat="1" applyFont="1" applyFill="1" applyBorder="1" applyAlignment="1">
      <alignment horizontal="center" vertical="center" wrapText="1"/>
    </xf>
    <xf numFmtId="0" fontId="7" fillId="2" borderId="0" xfId="6" quotePrefix="1" applyFill="1" applyAlignment="1">
      <alignment horizontal="left" vertical="center" wrapText="1"/>
    </xf>
    <xf numFmtId="0" fontId="0" fillId="2" borderId="10" xfId="0" applyFill="1" applyBorder="1" applyAlignment="1">
      <alignment vertical="center"/>
    </xf>
    <xf numFmtId="164" fontId="21" fillId="9" borderId="1" xfId="0" applyNumberFormat="1"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182" fontId="21" fillId="3" borderId="1" xfId="0" applyNumberFormat="1" applyFont="1" applyFill="1" applyBorder="1" applyAlignment="1" applyProtection="1">
      <alignment horizontal="center" vertical="center"/>
      <protection locked="0"/>
    </xf>
    <xf numFmtId="165" fontId="0" fillId="2" borderId="1" xfId="0" applyNumberFormat="1" applyFill="1" applyBorder="1" applyAlignment="1">
      <alignment vertical="center"/>
    </xf>
    <xf numFmtId="183" fontId="0" fillId="2" borderId="1" xfId="0" applyNumberFormat="1" applyFill="1" applyBorder="1" applyAlignment="1">
      <alignment vertical="center"/>
    </xf>
    <xf numFmtId="0" fontId="7" fillId="0" borderId="0" xfId="0" quotePrefix="1"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7" fillId="0" borderId="1" xfId="0" applyFont="1" applyBorder="1" applyAlignment="1">
      <alignment horizontal="center" vertical="center" wrapText="1"/>
    </xf>
    <xf numFmtId="0" fontId="8" fillId="0" borderId="1" xfId="0" applyFont="1" applyBorder="1" applyAlignment="1">
      <alignment horizontal="left" vertical="center" wrapText="1" indent="1"/>
    </xf>
    <xf numFmtId="0" fontId="8" fillId="17" borderId="0" xfId="0" applyFont="1" applyFill="1" applyAlignment="1">
      <alignment horizontal="left"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indent="1"/>
    </xf>
    <xf numFmtId="0" fontId="8" fillId="0" borderId="1" xfId="6" applyFont="1" applyBorder="1" applyAlignment="1">
      <alignment horizontal="center"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8" fillId="0" borderId="1" xfId="0" applyFont="1" applyBorder="1" applyAlignment="1">
      <alignment vertical="center" wrapText="1"/>
    </xf>
    <xf numFmtId="0" fontId="7" fillId="0" borderId="1" xfId="6" applyBorder="1" applyAlignment="1">
      <alignment horizontal="center" vertical="center" wrapText="1"/>
    </xf>
    <xf numFmtId="0" fontId="7" fillId="37" borderId="1" xfId="0" applyFont="1" applyFill="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14" fillId="0" borderId="0" xfId="3" applyFill="1" applyBorder="1" applyAlignment="1" applyProtection="1">
      <alignment horizontal="left" vertical="center"/>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184" fontId="15" fillId="8" borderId="1" xfId="7" applyNumberFormat="1" applyFont="1" applyFill="1" applyBorder="1" applyAlignment="1" applyProtection="1">
      <alignment horizontal="center" vertical="center"/>
      <protection locked="0"/>
    </xf>
    <xf numFmtId="43" fontId="15" fillId="8" borderId="1" xfId="7" applyFont="1" applyFill="1" applyBorder="1" applyAlignment="1" applyProtection="1">
      <alignment horizontal="center" vertical="center"/>
      <protection locked="0"/>
    </xf>
    <xf numFmtId="43" fontId="8" fillId="7" borderId="1" xfId="7" quotePrefix="1" applyFont="1" applyFill="1" applyBorder="1" applyAlignment="1" applyProtection="1">
      <alignment horizontal="center" vertical="center" wrapText="1"/>
      <protection locked="0"/>
    </xf>
    <xf numFmtId="3" fontId="15" fillId="8" borderId="1" xfId="0" applyNumberFormat="1" applyFont="1" applyFill="1" applyBorder="1" applyAlignment="1" applyProtection="1">
      <alignment horizontal="center" vertical="center"/>
      <protection locked="0"/>
    </xf>
    <xf numFmtId="185" fontId="15" fillId="8" borderId="1" xfId="7" applyNumberFormat="1" applyFont="1" applyFill="1" applyBorder="1" applyAlignment="1" applyProtection="1">
      <alignment vertical="center"/>
      <protection locked="0"/>
    </xf>
    <xf numFmtId="184" fontId="15" fillId="8" borderId="1" xfId="7" applyNumberFormat="1" applyFont="1" applyFill="1" applyBorder="1" applyAlignment="1" applyProtection="1">
      <alignment vertical="center"/>
      <protection locked="0"/>
    </xf>
    <xf numFmtId="186" fontId="15" fillId="8" borderId="1" xfId="7" applyNumberFormat="1" applyFont="1" applyFill="1" applyBorder="1" applyAlignment="1" applyProtection="1">
      <alignment vertical="center"/>
      <protection locked="0"/>
    </xf>
    <xf numFmtId="0" fontId="45" fillId="0" borderId="0" xfId="0" applyFont="1"/>
    <xf numFmtId="187" fontId="15" fillId="8" borderId="1" xfId="0" applyNumberFormat="1" applyFont="1" applyFill="1" applyBorder="1" applyAlignment="1" applyProtection="1">
      <alignment horizontal="center" vertical="center"/>
      <protection locked="0"/>
    </xf>
    <xf numFmtId="3" fontId="15" fillId="22" borderId="1" xfId="0" applyNumberFormat="1" applyFont="1" applyFill="1" applyBorder="1" applyAlignment="1" applyProtection="1">
      <alignment horizontal="center" vertical="center"/>
      <protection locked="0"/>
    </xf>
    <xf numFmtId="188" fontId="0" fillId="0" borderId="0" xfId="7" applyNumberFormat="1" applyFont="1"/>
    <xf numFmtId="0" fontId="7" fillId="0" borderId="0" xfId="0" applyFont="1"/>
    <xf numFmtId="0" fontId="47" fillId="17" borderId="0" xfId="6" applyFont="1" applyFill="1"/>
    <xf numFmtId="0" fontId="48" fillId="7" borderId="1" xfId="6" applyFont="1" applyFill="1" applyBorder="1" applyAlignment="1" applyProtection="1">
      <alignment horizontal="center" vertical="center"/>
      <protection locked="0"/>
    </xf>
    <xf numFmtId="0" fontId="48" fillId="7" borderId="1" xfId="6" applyFont="1" applyFill="1" applyBorder="1" applyAlignment="1" applyProtection="1">
      <alignment horizontal="center" vertical="center" wrapText="1"/>
      <protection locked="0"/>
    </xf>
    <xf numFmtId="0" fontId="48" fillId="7" borderId="1" xfId="6" applyFont="1" applyFill="1" applyBorder="1" applyAlignment="1" applyProtection="1">
      <alignment vertical="center"/>
      <protection locked="0"/>
    </xf>
    <xf numFmtId="0" fontId="49" fillId="8" borderId="1" xfId="0" applyFont="1" applyFill="1" applyBorder="1" applyAlignment="1" applyProtection="1">
      <alignment horizontal="center" vertical="center"/>
      <protection locked="0"/>
    </xf>
    <xf numFmtId="3" fontId="49" fillId="8" borderId="1" xfId="0" applyNumberFormat="1" applyFont="1" applyFill="1" applyBorder="1" applyAlignment="1" applyProtection="1">
      <alignment horizontal="center" vertical="center"/>
      <protection locked="0"/>
    </xf>
    <xf numFmtId="187" fontId="49" fillId="8" borderId="1" xfId="0" applyNumberFormat="1" applyFont="1" applyFill="1" applyBorder="1" applyAlignment="1" applyProtection="1">
      <alignment horizontal="center" vertical="center"/>
      <protection locked="0"/>
    </xf>
    <xf numFmtId="3" fontId="49" fillId="54" borderId="1" xfId="0" applyNumberFormat="1" applyFont="1" applyFill="1" applyBorder="1" applyAlignment="1" applyProtection="1">
      <alignment horizontal="center" vertical="center"/>
      <protection locked="0"/>
    </xf>
    <xf numFmtId="0" fontId="49" fillId="8" borderId="1" xfId="6" applyFont="1" applyFill="1" applyBorder="1" applyAlignment="1" applyProtection="1">
      <alignment horizontal="center" vertical="center"/>
      <protection locked="0"/>
    </xf>
    <xf numFmtId="3" fontId="49" fillId="8" borderId="1" xfId="6" applyNumberFormat="1" applyFont="1" applyFill="1" applyBorder="1" applyAlignment="1" applyProtection="1">
      <alignment horizontal="center" vertical="center"/>
      <protection locked="0"/>
    </xf>
    <xf numFmtId="187" fontId="49" fillId="8" borderId="1" xfId="6" applyNumberFormat="1" applyFont="1" applyFill="1" applyBorder="1" applyAlignment="1" applyProtection="1">
      <alignment horizontal="center" vertical="center"/>
      <protection locked="0"/>
    </xf>
    <xf numFmtId="3" fontId="49" fillId="54" borderId="1" xfId="6" applyNumberFormat="1" applyFont="1" applyFill="1" applyBorder="1" applyAlignment="1" applyProtection="1">
      <alignment horizontal="center" vertical="center"/>
      <protection locked="0"/>
    </xf>
    <xf numFmtId="2" fontId="15" fillId="8" borderId="1" xfId="0" applyNumberFormat="1" applyFont="1" applyFill="1" applyBorder="1" applyAlignment="1" applyProtection="1">
      <alignment horizontal="center" vertical="center"/>
      <protection locked="0"/>
    </xf>
    <xf numFmtId="0" fontId="7" fillId="0" borderId="4" xfId="0" applyFont="1" applyBorder="1" applyAlignment="1">
      <alignment horizontal="center" vertical="center" wrapText="1"/>
    </xf>
    <xf numFmtId="0" fontId="0" fillId="0" borderId="4" xfId="0" applyBorder="1" applyAlignment="1">
      <alignment horizontal="center" vertical="center" wrapText="1"/>
    </xf>
    <xf numFmtId="2" fontId="50" fillId="10" borderId="1" xfId="0" applyNumberFormat="1" applyFont="1" applyFill="1" applyBorder="1" applyAlignment="1" applyProtection="1">
      <alignment horizontal="center" vertical="center"/>
      <protection locked="0"/>
    </xf>
    <xf numFmtId="164" fontId="50" fillId="9" borderId="1" xfId="0" applyNumberFormat="1" applyFont="1" applyFill="1" applyBorder="1" applyAlignment="1" applyProtection="1">
      <alignment horizontal="center" vertical="center"/>
      <protection locked="0"/>
    </xf>
    <xf numFmtId="0" fontId="0" fillId="0" borderId="1" xfId="0" applyBorder="1" applyAlignment="1">
      <alignment vertical="center" wrapText="1"/>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8" fillId="56" borderId="1" xfId="0" applyFont="1" applyFill="1" applyBorder="1" applyAlignment="1">
      <alignment horizontal="center" vertical="center" wrapText="1"/>
    </xf>
    <xf numFmtId="0" fontId="8" fillId="56" borderId="4" xfId="0" applyFont="1" applyFill="1" applyBorder="1" applyAlignment="1">
      <alignment horizontal="center" vertical="center" wrapText="1"/>
    </xf>
    <xf numFmtId="0" fontId="0" fillId="55" borderId="4" xfId="0" applyFill="1" applyBorder="1" applyAlignment="1">
      <alignment horizontal="center" vertical="center" wrapText="1"/>
    </xf>
    <xf numFmtId="0" fontId="0" fillId="0" borderId="23" xfId="0" applyBorder="1" applyAlignment="1">
      <alignment horizontal="center" vertical="center" wrapText="1"/>
    </xf>
    <xf numFmtId="0" fontId="0" fillId="0" borderId="11" xfId="0" applyBorder="1" applyAlignment="1">
      <alignment horizontal="center" vertical="center" wrapText="1"/>
    </xf>
    <xf numFmtId="0" fontId="0" fillId="0" borderId="24" xfId="0" applyBorder="1" applyAlignment="1">
      <alignment horizontal="center" vertical="center" wrapText="1"/>
    </xf>
    <xf numFmtId="0" fontId="0" fillId="55" borderId="24" xfId="0" applyFill="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wrapText="1"/>
    </xf>
    <xf numFmtId="0" fontId="0" fillId="0" borderId="17" xfId="0" applyBorder="1" applyAlignment="1">
      <alignment wrapText="1"/>
    </xf>
    <xf numFmtId="0" fontId="8" fillId="0" borderId="1" xfId="0" applyFont="1" applyBorder="1" applyAlignment="1">
      <alignment wrapText="1"/>
    </xf>
    <xf numFmtId="0" fontId="0" fillId="57" borderId="23" xfId="0" applyFill="1" applyBorder="1" applyAlignment="1">
      <alignment horizontal="center" vertical="center" wrapText="1"/>
    </xf>
    <xf numFmtId="0" fontId="0" fillId="0" borderId="1" xfId="0" applyBorder="1" applyAlignment="1">
      <alignment horizontal="left" vertical="center" wrapText="1"/>
    </xf>
    <xf numFmtId="0" fontId="0" fillId="0" borderId="17" xfId="0" applyBorder="1" applyAlignment="1">
      <alignment horizontal="left" vertical="center" wrapText="1"/>
    </xf>
    <xf numFmtId="1" fontId="0" fillId="0" borderId="1" xfId="0" applyNumberFormat="1" applyBorder="1" applyAlignment="1">
      <alignment horizontal="center" vertical="center"/>
    </xf>
    <xf numFmtId="0" fontId="0" fillId="57" borderId="11" xfId="0" applyFill="1" applyBorder="1" applyAlignment="1">
      <alignment horizontal="center" vertical="center" wrapText="1"/>
    </xf>
    <xf numFmtId="0" fontId="8" fillId="0" borderId="17" xfId="0" applyFont="1" applyBorder="1" applyAlignment="1">
      <alignment vertical="center" wrapText="1"/>
    </xf>
    <xf numFmtId="0" fontId="0" fillId="0" borderId="17" xfId="0" applyBorder="1" applyAlignment="1">
      <alignment vertical="center" wrapText="1"/>
    </xf>
    <xf numFmtId="0" fontId="15" fillId="0" borderId="1" xfId="0" applyFont="1" applyBorder="1" applyAlignment="1">
      <alignment vertical="center" wrapText="1"/>
    </xf>
    <xf numFmtId="0" fontId="15" fillId="0" borderId="17" xfId="0" applyFont="1" applyBorder="1" applyAlignment="1">
      <alignment vertical="center" wrapText="1"/>
    </xf>
    <xf numFmtId="0" fontId="7" fillId="55" borderId="4" xfId="0" applyFont="1" applyFill="1" applyBorder="1" applyAlignment="1">
      <alignment horizontal="center" vertical="center" wrapText="1"/>
    </xf>
    <xf numFmtId="0" fontId="8" fillId="0" borderId="17" xfId="0" applyFont="1" applyBorder="1" applyAlignment="1">
      <alignment horizontal="left" vertical="center" wrapText="1"/>
    </xf>
    <xf numFmtId="0" fontId="7" fillId="0" borderId="24" xfId="0" applyFont="1" applyBorder="1" applyAlignment="1">
      <alignment horizontal="center" vertical="center" wrapText="1"/>
    </xf>
    <xf numFmtId="0" fontId="7" fillId="55" borderId="24" xfId="0" applyFont="1" applyFill="1" applyBorder="1" applyAlignment="1">
      <alignment horizontal="center" vertical="center" wrapText="1"/>
    </xf>
    <xf numFmtId="164" fontId="50" fillId="10" borderId="1" xfId="0" applyNumberFormat="1" applyFont="1" applyFill="1" applyBorder="1" applyAlignment="1" applyProtection="1">
      <alignment horizontal="center" vertical="center"/>
      <protection locked="0"/>
    </xf>
    <xf numFmtId="164" fontId="0" fillId="2" borderId="0" xfId="0" applyNumberFormat="1" applyFill="1" applyAlignment="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0" xfId="0" applyFont="1" applyAlignment="1" applyProtection="1">
      <alignment horizontal="left" vertical="top" wrapText="1"/>
      <protection locked="0"/>
    </xf>
    <xf numFmtId="0" fontId="8" fillId="0" borderId="0" xfId="0" applyFont="1" applyAlignment="1"/>
    <xf numFmtId="0" fontId="17" fillId="6" borderId="1" xfId="1" applyNumberFormat="1" applyFont="1" applyFill="1" applyBorder="1" applyAlignment="1">
      <alignment horizontal="center" vertical="center" wrapText="1"/>
    </xf>
    <xf numFmtId="172" fontId="21" fillId="19" borderId="2" xfId="0" applyNumberFormat="1" applyFont="1" applyFill="1" applyBorder="1" applyAlignment="1" applyProtection="1">
      <alignment horizontal="center" vertical="center"/>
      <protection locked="0"/>
    </xf>
    <xf numFmtId="172" fontId="21" fillId="19" borderId="4"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7" fillId="17" borderId="0" xfId="0" applyFont="1" applyFill="1" applyAlignment="1">
      <alignment horizontal="left" vertical="center" wrapText="1"/>
    </xf>
    <xf numFmtId="0" fontId="8" fillId="17" borderId="0" xfId="0" applyFont="1" applyFill="1" applyAlignment="1">
      <alignment horizontal="left" vertical="center" wrapText="1"/>
    </xf>
    <xf numFmtId="0" fontId="7"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6" applyFont="1" applyBorder="1" applyAlignment="1">
      <alignment horizontal="center" vertical="center" wrapText="1"/>
    </xf>
    <xf numFmtId="0" fontId="7" fillId="0" borderId="2" xfId="6"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1" xfId="6" applyBorder="1" applyAlignment="1">
      <alignment horizontal="center" vertical="center" wrapText="1"/>
    </xf>
    <xf numFmtId="0" fontId="7" fillId="4" borderId="2" xfId="6" applyFill="1" applyBorder="1" applyAlignment="1">
      <alignment horizontal="center" vertical="center" wrapText="1"/>
    </xf>
    <xf numFmtId="0" fontId="7" fillId="4" borderId="4" xfId="6" applyFill="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8"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8" fillId="0" borderId="1" xfId="0" applyFont="1" applyBorder="1" applyAlignment="1">
      <alignment vertical="center" wrapText="1"/>
    </xf>
    <xf numFmtId="180" fontId="7" fillId="4" borderId="2" xfId="0" applyNumberFormat="1" applyFont="1" applyFill="1" applyBorder="1" applyAlignment="1">
      <alignment horizontal="center" vertical="center" wrapText="1"/>
    </xf>
    <xf numFmtId="180" fontId="7" fillId="4" borderId="4"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17" borderId="12" xfId="0" applyFont="1" applyFill="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17" borderId="12" xfId="0" applyFont="1" applyFill="1" applyBorder="1" applyAlignment="1">
      <alignment horizontal="left" vertical="center" wrapText="1"/>
    </xf>
    <xf numFmtId="0" fontId="17" fillId="6" borderId="2" xfId="1" applyNumberFormat="1" applyFont="1" applyFill="1" applyBorder="1" applyAlignment="1">
      <alignment horizontal="center"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25" fillId="18" borderId="2" xfId="0" applyFont="1" applyFill="1" applyBorder="1" applyAlignment="1" applyProtection="1">
      <alignment horizontal="center" vertical="center" wrapText="1"/>
      <protection locked="0"/>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7" fillId="2" borderId="7" xfId="0" quotePrefix="1" applyFont="1" applyFill="1"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2" borderId="7" xfId="6" quotePrefix="1" applyFill="1" applyBorder="1" applyAlignment="1">
      <alignment horizontal="left" vertical="center" wrapText="1"/>
    </xf>
    <xf numFmtId="0" fontId="0" fillId="0" borderId="7" xfId="0" applyBorder="1" applyAlignment="1">
      <alignment horizontal="left" vertical="center" wrapText="1"/>
    </xf>
    <xf numFmtId="0" fontId="7" fillId="37" borderId="1" xfId="0" applyFont="1" applyFill="1" applyBorder="1" applyAlignment="1">
      <alignment horizontal="center" vertical="center" wrapText="1"/>
    </xf>
    <xf numFmtId="0" fontId="8" fillId="7" borderId="10"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8" fillId="0" borderId="1" xfId="6" applyFont="1"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17" fillId="6" borderId="1" xfId="1" applyNumberFormat="1" applyFont="1" applyFill="1" applyBorder="1" applyAlignment="1" applyProtection="1">
      <alignment horizontal="center" vertical="center" wrapText="1"/>
    </xf>
    <xf numFmtId="0" fontId="8" fillId="7" borderId="2"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7" borderId="5" xfId="0" applyFont="1" applyFill="1" applyBorder="1" applyAlignment="1" applyProtection="1">
      <alignment horizontal="center" vertical="center" wrapText="1"/>
      <protection locked="0"/>
    </xf>
    <xf numFmtId="0" fontId="0" fillId="0" borderId="17" xfId="0"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7" xfId="0" applyFont="1" applyFill="1" applyBorder="1" applyAlignment="1" applyProtection="1">
      <alignment horizontal="center" vertical="center" wrapText="1"/>
      <protection locked="0"/>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3" xfId="0" applyBorder="1" applyAlignment="1">
      <alignment wrapText="1"/>
    </xf>
    <xf numFmtId="0" fontId="0" fillId="0" borderId="25" xfId="0" applyBorder="1" applyAlignment="1">
      <alignment wrapText="1"/>
    </xf>
    <xf numFmtId="0" fontId="8" fillId="7" borderId="5" xfId="6" applyFont="1" applyFill="1" applyBorder="1" applyAlignment="1" applyProtection="1">
      <alignment horizontal="center" vertical="center" wrapText="1"/>
      <protection locked="0"/>
    </xf>
    <xf numFmtId="0" fontId="8" fillId="7" borderId="17" xfId="6" applyFont="1" applyFill="1" applyBorder="1" applyAlignment="1" applyProtection="1">
      <alignment horizontal="center" vertical="center" wrapText="1"/>
      <protection locked="0"/>
    </xf>
    <xf numFmtId="0" fontId="7" fillId="0" borderId="2" xfId="6" applyBorder="1" applyAlignment="1">
      <alignment vertical="center" wrapText="1"/>
    </xf>
    <xf numFmtId="0" fontId="7" fillId="0" borderId="3" xfId="6" applyBorder="1" applyAlignment="1">
      <alignment vertical="center" wrapText="1"/>
    </xf>
    <xf numFmtId="0" fontId="7" fillId="0" borderId="4" xfId="6" applyBorder="1" applyAlignment="1">
      <alignment vertical="center"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17" borderId="0" xfId="15" quotePrefix="1" applyFill="1" applyBorder="1" applyAlignment="1">
      <alignment horizontal="left" vertical="top" wrapText="1"/>
    </xf>
    <xf numFmtId="0" fontId="46" fillId="6" borderId="2" xfId="1" applyNumberFormat="1" applyFont="1" applyFill="1" applyBorder="1" applyAlignment="1">
      <alignment horizontal="center" vertical="center" wrapText="1"/>
    </xf>
    <xf numFmtId="0" fontId="46" fillId="6" borderId="3" xfId="1" applyNumberFormat="1" applyFont="1" applyFill="1" applyBorder="1" applyAlignment="1">
      <alignment horizontal="center" vertical="center" wrapText="1"/>
    </xf>
    <xf numFmtId="0" fontId="46" fillId="6" borderId="4" xfId="1" applyNumberFormat="1" applyFont="1" applyFill="1" applyBorder="1" applyAlignment="1">
      <alignment horizontal="center" vertical="center" wrapText="1"/>
    </xf>
    <xf numFmtId="0" fontId="48" fillId="7" borderId="5" xfId="6" applyFont="1" applyFill="1" applyBorder="1" applyAlignment="1" applyProtection="1">
      <alignment vertical="center" wrapText="1"/>
      <protection locked="0"/>
    </xf>
    <xf numFmtId="0" fontId="48" fillId="7" borderId="22" xfId="6" applyFont="1" applyFill="1" applyBorder="1" applyAlignment="1" applyProtection="1">
      <alignment vertical="center" wrapText="1"/>
      <protection locked="0"/>
    </xf>
    <xf numFmtId="0" fontId="48" fillId="7" borderId="17" xfId="6" applyFont="1" applyFill="1" applyBorder="1" applyAlignment="1" applyProtection="1">
      <alignment vertical="center" wrapText="1"/>
      <protection locked="0"/>
    </xf>
    <xf numFmtId="0" fontId="48" fillId="7" borderId="5" xfId="6" applyFont="1" applyFill="1" applyBorder="1" applyAlignment="1" applyProtection="1">
      <alignment vertical="center"/>
      <protection locked="0"/>
    </xf>
    <xf numFmtId="0" fontId="48" fillId="7" borderId="22" xfId="6" applyFont="1" applyFill="1" applyBorder="1" applyAlignment="1" applyProtection="1">
      <alignment vertical="center"/>
      <protection locked="0"/>
    </xf>
    <xf numFmtId="0" fontId="48" fillId="7" borderId="17" xfId="6" applyFont="1" applyFill="1" applyBorder="1" applyAlignment="1" applyProtection="1">
      <alignment vertical="center"/>
      <protection locked="0"/>
    </xf>
    <xf numFmtId="0" fontId="17" fillId="6" borderId="10"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8" fillId="7" borderId="5" xfId="0" applyFont="1" applyFill="1" applyBorder="1" applyAlignment="1" applyProtection="1">
      <alignment vertical="center" wrapText="1"/>
      <protection locked="0"/>
    </xf>
    <xf numFmtId="0" fontId="8" fillId="7" borderId="22" xfId="0" applyFont="1" applyFill="1" applyBorder="1" applyAlignment="1" applyProtection="1">
      <alignment vertical="center" wrapText="1"/>
      <protection locked="0"/>
    </xf>
    <xf numFmtId="0" fontId="8" fillId="7" borderId="17" xfId="0" applyFont="1" applyFill="1" applyBorder="1" applyAlignment="1" applyProtection="1">
      <alignment vertical="center" wrapText="1"/>
      <protection locked="0"/>
    </xf>
    <xf numFmtId="0" fontId="8" fillId="7" borderId="5" xfId="0" applyFont="1" applyFill="1" applyBorder="1" applyAlignment="1" applyProtection="1">
      <alignment vertical="center"/>
      <protection locked="0"/>
    </xf>
    <xf numFmtId="0" fontId="8" fillId="7" borderId="22" xfId="0" applyFont="1" applyFill="1" applyBorder="1" applyAlignment="1" applyProtection="1">
      <alignment vertical="center"/>
      <protection locked="0"/>
    </xf>
    <xf numFmtId="0" fontId="8" fillId="7" borderId="17" xfId="0" applyFont="1" applyFill="1" applyBorder="1" applyAlignment="1" applyProtection="1">
      <alignment vertical="center"/>
      <protection locked="0"/>
    </xf>
    <xf numFmtId="0" fontId="0" fillId="0" borderId="12" xfId="0" applyBorder="1" applyAlignment="1">
      <alignment horizontal="left"/>
    </xf>
    <xf numFmtId="0" fontId="0" fillId="2" borderId="0" xfId="0" applyFill="1" applyAlignment="1">
      <alignment horizontal="left" vertical="center" wrapText="1"/>
    </xf>
    <xf numFmtId="0" fontId="26" fillId="6" borderId="2" xfId="1" applyNumberFormat="1" applyFont="1" applyFill="1" applyBorder="1" applyAlignment="1" applyProtection="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26" fillId="6" borderId="2" xfId="1" applyNumberFormat="1"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63">
    <cellStyle name="=C:\WINNT\SYSTEM32\COMMAND.COM 2 2" xfId="23" xr:uid="{999E498D-DB1B-41B0-8BCE-E94C44B61A68}"/>
    <cellStyle name="20% - Accent1 2" xfId="24" xr:uid="{6322128B-E147-4843-9208-7F86C5C2568D}"/>
    <cellStyle name="20% - Accent2 2" xfId="25" xr:uid="{45173768-67C6-4404-9F54-CEF6D6BC0CFC}"/>
    <cellStyle name="20% - Accent3 2" xfId="26" xr:uid="{C8D6BD2B-C9A1-4760-B4E2-7196FF8D43E3}"/>
    <cellStyle name="20% - Accent4 2" xfId="27" xr:uid="{4EAF05DD-423C-4BB0-B77A-3B7F8D7E09E8}"/>
    <cellStyle name="20% - Accent5 2" xfId="28" xr:uid="{45BC644D-304D-46F3-9E3D-45CB8EFD3B0B}"/>
    <cellStyle name="20% - Accent6 2" xfId="29" xr:uid="{B628DFA3-B8FF-4F34-B3E1-65C7D0BF6379}"/>
    <cellStyle name="40% - Accent1" xfId="9" builtinId="31"/>
    <cellStyle name="40% - Accent1 2" xfId="17" xr:uid="{00000000-0005-0000-0000-000001000000}"/>
    <cellStyle name="40% - Accent2 2" xfId="30" xr:uid="{D427CE09-5B21-4145-BBBF-8F6722C58591}"/>
    <cellStyle name="40% - Accent3 2" xfId="31" xr:uid="{7FE8D4C3-D6D1-47DA-A2DA-7B36D52EB4DE}"/>
    <cellStyle name="40% - Accent4" xfId="12" builtinId="43"/>
    <cellStyle name="40% - Accent4 2" xfId="18" xr:uid="{00000000-0005-0000-0000-000003000000}"/>
    <cellStyle name="40% - Accent5 2" xfId="32" xr:uid="{85131AFA-0D2F-419A-B74A-E8BADE5B1DC7}"/>
    <cellStyle name="40% - Accent6 2" xfId="33" xr:uid="{F11A34B1-0F51-4EE2-8D58-9ECFF7D5DA05}"/>
    <cellStyle name="60% - Accent2" xfId="10" builtinId="36"/>
    <cellStyle name="Accent1" xfId="8" builtinId="29"/>
    <cellStyle name="Accent4" xfId="11" builtinId="41"/>
    <cellStyle name="Accent6" xfId="13" builtinId="49"/>
    <cellStyle name="Annotation_CEPATNEI" xfId="34" xr:uid="{28126142-D581-4F6E-8528-8F85F90B4FAB}"/>
    <cellStyle name="Blank_CEPATNEI" xfId="35" xr:uid="{C64BD69C-3E31-4958-B3CD-5B1F02C0AF80}"/>
    <cellStyle name="ColumnHeading_CEPATNEI" xfId="36" xr:uid="{1C0D2341-C1E1-414D-917A-174D700CEF4A}"/>
    <cellStyle name="Comma 2" xfId="7" xr:uid="{00000000-0005-0000-0000-000008000000}"/>
    <cellStyle name="Comma 3" xfId="37" xr:uid="{9C5D4AA3-0939-4FC8-8BF0-889DCB04A433}"/>
    <cellStyle name="Currency 2" xfId="20" xr:uid="{8BEAD877-8225-4978-BCEF-205A8A721D3A}"/>
    <cellStyle name="Currency 2 2" xfId="38" xr:uid="{9651E298-A1AE-4DD4-B18B-149ED3F09EF9}"/>
    <cellStyle name="Currency 3" xfId="21" xr:uid="{1538E0F3-45CD-41CD-8CE0-DBC7501AF5E2}"/>
    <cellStyle name="EmptyCell_CEPATNEI" xfId="39" xr:uid="{D038B47E-98A7-4D42-91CB-58237B50B70B}"/>
    <cellStyle name="Fixed_CEPATNEI" xfId="40" xr:uid="{5DD6C1DE-2850-4B62-B2E1-B281879F0752}"/>
    <cellStyle name="Followed Hyperlink 2" xfId="41" xr:uid="{6DC78776-7FA5-4E4A-AF28-0DEBC880D287}"/>
    <cellStyle name="Heading 2" xfId="4" builtinId="17"/>
    <cellStyle name="Heading 3" xfId="5" builtinId="18"/>
    <cellStyle name="Heading 4" xfId="1" builtinId="19"/>
    <cellStyle name="Hyperlink" xfId="3" builtinId="8"/>
    <cellStyle name="Hyperlink 2" xfId="42" xr:uid="{8FBEB6A0-E84D-4716-B83B-5E2BADFE55E0}"/>
    <cellStyle name="Input" xfId="2" builtinId="20"/>
    <cellStyle name="LinkedTo_CEPATNEI" xfId="43" xr:uid="{11024A49-8907-4650-96AE-DE833867667C}"/>
    <cellStyle name="LinksFrom_CEPATNEI" xfId="44" xr:uid="{A6741F6B-1B46-4C6A-9103-2A5E8611191F}"/>
    <cellStyle name="Neutral" xfId="15" builtinId="28"/>
    <cellStyle name="Normal" xfId="0" builtinId="0"/>
    <cellStyle name="Normal 11 26 2" xfId="45" xr:uid="{94EBB87C-5E4E-44DF-AD08-0CCDF75F1844}"/>
    <cellStyle name="Normal 11 26 2 2" xfId="46" xr:uid="{0F6941D8-DCA9-4A9E-AB9A-2C49D69F68B9}"/>
    <cellStyle name="Normal 16" xfId="47" xr:uid="{72C45EE6-77A5-4019-81A8-CE4FBE9EE70A}"/>
    <cellStyle name="Normal 2" xfId="6" xr:uid="{00000000-0005-0000-0000-000010000000}"/>
    <cellStyle name="Normal 2 2" xfId="48" xr:uid="{E9AB0DDC-35F8-4743-A877-F336A39C4F98}"/>
    <cellStyle name="Normal 3" xfId="14" xr:uid="{00000000-0005-0000-0000-000011000000}"/>
    <cellStyle name="Normal 4" xfId="49" xr:uid="{A47A12BB-6B3D-4A61-8A39-25A81458F616}"/>
    <cellStyle name="Normal 4 2 3" xfId="50" xr:uid="{4A4263E5-04AC-43C3-9566-CEE78A7453B7}"/>
    <cellStyle name="Normal 4_Summary" xfId="51" xr:uid="{04643C13-043D-4377-B5AD-3CCBE76F25E7}"/>
    <cellStyle name="Normal 5" xfId="52" xr:uid="{3ECE6558-A9AE-44E7-90C2-B229C4FD3811}"/>
    <cellStyle name="Normal 6" xfId="53" xr:uid="{DBE1C540-C3C4-4493-8871-FE745B3D7CB5}"/>
    <cellStyle name="Normal 7" xfId="54" xr:uid="{0F69249F-E65C-4A50-A30C-C55049C44AAE}"/>
    <cellStyle name="Normal 8" xfId="55" xr:uid="{858E4B83-AFA7-484D-BE67-5019D302297C}"/>
    <cellStyle name="Normal_Sheet1" xfId="16" xr:uid="{00000000-0005-0000-0000-000012000000}"/>
    <cellStyle name="Note 2" xfId="56" xr:uid="{4B37B825-C520-4BFA-B65A-8522C057675D}"/>
    <cellStyle name="Note 3" xfId="57" xr:uid="{3CC1F83E-085A-4090-B041-1F2CC6A19998}"/>
    <cellStyle name="Note 4" xfId="58" xr:uid="{D285D6DD-5762-4012-BD12-C44BE8CD3CFA}"/>
    <cellStyle name="Percent 2" xfId="22" xr:uid="{139F0E9E-CD6F-474E-A9A7-4751FDC5079A}"/>
    <cellStyle name="Percent 3" xfId="59" xr:uid="{F8BF65FA-AF7E-48D4-AD1C-F3CB5C887B2E}"/>
    <cellStyle name="RowHeading_CEPATNEI" xfId="60" xr:uid="{0C6B5599-8ECF-4EB9-8A52-2940863E3A40}"/>
    <cellStyle name="SectionHeading_CEPATNEI" xfId="61" xr:uid="{A0C19184-6199-40B0-A553-155C22AC2BC1}"/>
    <cellStyle name="SubSection_CEPATNEI" xfId="62" xr:uid="{27DA37B3-0A99-4DBB-9D18-48ABA9C45EC2}"/>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0"/>
  <sheetViews>
    <sheetView showGridLines="0" tabSelected="1" zoomScale="80" zoomScaleNormal="80" zoomScaleSheetLayoutView="100" workbookViewId="0">
      <selection activeCell="F4" sqref="F4"/>
    </sheetView>
  </sheetViews>
  <sheetFormatPr defaultRowHeight="12.5"/>
  <cols>
    <col min="1" max="1" width="70.26953125" customWidth="1"/>
    <col min="2" max="2" width="42.1796875" customWidth="1"/>
    <col min="3" max="3" width="28" customWidth="1"/>
    <col min="4" max="4" width="18.1796875" customWidth="1"/>
    <col min="5" max="5" width="21.54296875" customWidth="1"/>
  </cols>
  <sheetData>
    <row r="1" spans="1:8">
      <c r="A1" s="22"/>
      <c r="B1" s="22"/>
      <c r="C1" s="22"/>
      <c r="D1" s="22"/>
      <c r="E1" s="22"/>
    </row>
    <row r="2" spans="1:8" ht="16.5">
      <c r="A2" s="130" t="s">
        <v>0</v>
      </c>
      <c r="B2" s="66"/>
      <c r="C2" s="66"/>
      <c r="D2" s="66"/>
      <c r="E2" s="66"/>
    </row>
    <row r="3" spans="1:8" ht="14">
      <c r="A3" s="66"/>
      <c r="B3" s="128" t="s">
        <v>1</v>
      </c>
      <c r="C3" s="232" t="s">
        <v>2</v>
      </c>
      <c r="D3" s="232" t="s">
        <v>3</v>
      </c>
      <c r="E3" s="232" t="s">
        <v>4</v>
      </c>
    </row>
    <row r="4" spans="1:8" ht="30" customHeight="1">
      <c r="A4" s="67" t="s">
        <v>0</v>
      </c>
      <c r="B4" s="26" t="s">
        <v>5</v>
      </c>
      <c r="C4" s="26" t="s">
        <v>6</v>
      </c>
      <c r="D4" s="26" t="s">
        <v>7</v>
      </c>
      <c r="E4" s="26" t="s">
        <v>8</v>
      </c>
    </row>
    <row r="5" spans="1:8">
      <c r="A5" s="66"/>
      <c r="B5" s="66"/>
      <c r="C5" s="66"/>
      <c r="D5" s="66"/>
      <c r="E5" s="66"/>
    </row>
    <row r="6" spans="1:8" ht="16.5">
      <c r="A6" s="69" t="s">
        <v>9</v>
      </c>
      <c r="B6" s="66"/>
      <c r="C6" s="66"/>
      <c r="D6" s="66"/>
      <c r="E6" s="66"/>
    </row>
    <row r="7" spans="1:8" ht="14">
      <c r="A7" s="70" t="s">
        <v>10</v>
      </c>
      <c r="B7" s="313" t="s">
        <v>11</v>
      </c>
      <c r="C7" s="313"/>
      <c r="D7" s="313"/>
      <c r="E7" s="313"/>
    </row>
    <row r="8" spans="1:8" ht="30" customHeight="1">
      <c r="A8" s="74" t="s">
        <v>12</v>
      </c>
      <c r="B8" s="312" t="s">
        <v>13</v>
      </c>
      <c r="C8" s="312"/>
      <c r="D8" s="312"/>
      <c r="E8" s="312"/>
    </row>
    <row r="9" spans="1:8" ht="30" customHeight="1">
      <c r="A9" s="74" t="s">
        <v>14</v>
      </c>
      <c r="B9" s="312"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Southern Electric Power Distribution plc Licence area.</v>
      </c>
      <c r="C9" s="312"/>
      <c r="D9" s="312"/>
      <c r="E9" s="312"/>
    </row>
    <row r="10" spans="1:8" ht="30" customHeight="1">
      <c r="A10" s="74" t="s">
        <v>15</v>
      </c>
      <c r="B10" s="312" t="s">
        <v>16</v>
      </c>
      <c r="C10" s="312"/>
      <c r="D10" s="312"/>
      <c r="E10" s="312"/>
    </row>
    <row r="11" spans="1:8" ht="61.5" customHeight="1">
      <c r="A11" s="74" t="s">
        <v>17</v>
      </c>
      <c r="B11" s="3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Southern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312"/>
      <c r="D11" s="312"/>
      <c r="E11" s="312"/>
      <c r="F11" s="315"/>
      <c r="G11" s="315"/>
      <c r="H11" s="315"/>
    </row>
    <row r="12" spans="1:8" ht="86.25" customHeight="1">
      <c r="A12" s="74" t="s">
        <v>18</v>
      </c>
      <c r="B12" s="312" t="s">
        <v>19</v>
      </c>
      <c r="C12" s="312"/>
      <c r="D12" s="312"/>
      <c r="E12" s="312"/>
    </row>
    <row r="13" spans="1:8" ht="49.5" customHeight="1">
      <c r="A13" s="74" t="s">
        <v>20</v>
      </c>
      <c r="B13" s="312"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Southern Electric Power Distribution plc Licence area.</v>
      </c>
      <c r="C13" s="312"/>
      <c r="D13" s="312"/>
      <c r="E13" s="312"/>
    </row>
    <row r="14" spans="1:8" ht="33.75" customHeight="1">
      <c r="A14" s="170" t="s">
        <v>21</v>
      </c>
      <c r="B14" s="312" t="s">
        <v>22</v>
      </c>
      <c r="C14" s="312"/>
      <c r="D14" s="312"/>
      <c r="E14" s="312"/>
    </row>
    <row r="15" spans="1:8" ht="29.25" customHeight="1">
      <c r="A15" s="74" t="s">
        <v>23</v>
      </c>
      <c r="B15" s="312" t="s">
        <v>24</v>
      </c>
      <c r="C15" s="312"/>
      <c r="D15" s="312"/>
      <c r="E15" s="312"/>
    </row>
    <row r="16" spans="1:8" ht="29.25" customHeight="1">
      <c r="A16" s="74" t="s">
        <v>25</v>
      </c>
      <c r="B16" s="312" t="s">
        <v>26</v>
      </c>
      <c r="C16" s="312"/>
      <c r="D16" s="312"/>
      <c r="E16" s="312"/>
    </row>
    <row r="17" spans="1:6" ht="30" customHeight="1">
      <c r="A17" s="74" t="s">
        <v>27</v>
      </c>
      <c r="B17" s="312" t="s">
        <v>28</v>
      </c>
      <c r="C17" s="312"/>
      <c r="D17" s="312"/>
      <c r="E17" s="312"/>
    </row>
    <row r="18" spans="1:6">
      <c r="A18" s="66"/>
      <c r="B18" s="66"/>
      <c r="C18" s="66"/>
      <c r="D18" s="66"/>
      <c r="E18" s="66"/>
    </row>
    <row r="19" spans="1:6" ht="14">
      <c r="A19" s="71" t="s">
        <v>29</v>
      </c>
      <c r="B19" s="66"/>
      <c r="C19" s="66"/>
      <c r="D19" s="66"/>
      <c r="E19" s="66"/>
    </row>
    <row r="20" spans="1:6" ht="14">
      <c r="A20" s="70"/>
      <c r="B20" s="318"/>
      <c r="C20" s="318"/>
      <c r="D20" s="318"/>
      <c r="E20" s="318"/>
    </row>
    <row r="21" spans="1:6" ht="32.25" customHeight="1">
      <c r="A21" s="316" t="s">
        <v>30</v>
      </c>
      <c r="B21" s="317"/>
      <c r="C21" s="317"/>
      <c r="D21" s="317"/>
      <c r="E21" s="317"/>
    </row>
    <row r="22" spans="1:6">
      <c r="A22" s="317" t="s">
        <v>31</v>
      </c>
      <c r="B22" s="316"/>
      <c r="C22" s="316"/>
      <c r="D22" s="316"/>
      <c r="E22" s="316"/>
    </row>
    <row r="23" spans="1:6" ht="13">
      <c r="A23" s="233" t="s">
        <v>9231</v>
      </c>
      <c r="B23" s="231"/>
      <c r="C23" s="231"/>
      <c r="D23" s="231"/>
      <c r="E23" s="231"/>
    </row>
    <row r="24" spans="1:6">
      <c r="A24" s="66"/>
      <c r="B24" s="66"/>
      <c r="C24" s="66"/>
      <c r="D24" s="66"/>
      <c r="E24" s="66"/>
    </row>
    <row r="25" spans="1:6" ht="13">
      <c r="A25" s="319" t="s">
        <v>32</v>
      </c>
      <c r="B25" s="320"/>
      <c r="C25" s="320"/>
      <c r="D25" s="320"/>
      <c r="E25" s="320"/>
      <c r="F25" s="320"/>
    </row>
    <row r="26" spans="1:6">
      <c r="A26" s="66"/>
      <c r="B26" s="66"/>
      <c r="C26" s="66"/>
      <c r="D26" s="66"/>
      <c r="E26" s="66"/>
    </row>
    <row r="27" spans="1:6" ht="14">
      <c r="A27" s="72" t="s">
        <v>33</v>
      </c>
      <c r="B27" s="66"/>
      <c r="C27" s="66"/>
      <c r="D27" s="66"/>
      <c r="E27" s="66"/>
    </row>
    <row r="28" spans="1:6" ht="14">
      <c r="A28" s="68"/>
      <c r="B28" s="318"/>
      <c r="C28" s="318"/>
      <c r="D28" s="318"/>
      <c r="E28" s="318"/>
    </row>
    <row r="29" spans="1:6" ht="28.5" customHeight="1">
      <c r="A29" s="316" t="s">
        <v>34</v>
      </c>
      <c r="B29" s="317"/>
      <c r="C29" s="317"/>
      <c r="D29" s="317"/>
      <c r="E29" s="317"/>
    </row>
    <row r="30" spans="1:6" ht="28.5" customHeight="1">
      <c r="A30" s="314" t="s">
        <v>35</v>
      </c>
      <c r="B30" s="314"/>
      <c r="C30" s="314"/>
      <c r="D30" s="314"/>
      <c r="E30" s="314"/>
    </row>
  </sheetData>
  <customSheetViews>
    <customSheetView guid="{5032A364-B81A-48DA-88DA-AB3B86B47EE9}">
      <selection activeCell="A12" sqref="A12"/>
      <pageMargins left="0" right="0" top="0" bottom="0" header="0" footer="0"/>
    </customSheetView>
  </customSheetViews>
  <mergeCells count="19">
    <mergeCell ref="A30:E30"/>
    <mergeCell ref="F11:H11"/>
    <mergeCell ref="A21:E21"/>
    <mergeCell ref="A29:E29"/>
    <mergeCell ref="B12:E12"/>
    <mergeCell ref="B15:E15"/>
    <mergeCell ref="B13:E13"/>
    <mergeCell ref="B17:E17"/>
    <mergeCell ref="B20:E20"/>
    <mergeCell ref="B28:E28"/>
    <mergeCell ref="B14:E14"/>
    <mergeCell ref="A22:E22"/>
    <mergeCell ref="A25:F25"/>
    <mergeCell ref="B16:E16"/>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s" xr:uid="{CDBB2A1C-1825-4E4B-A0C2-ADF7A71C8E06}"/>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49"/>
  <sheetViews>
    <sheetView zoomScale="55" zoomScaleNormal="55" zoomScaleSheetLayoutView="100" workbookViewId="0"/>
  </sheetViews>
  <sheetFormatPr defaultColWidth="9.1796875" defaultRowHeight="27.75" customHeight="1"/>
  <cols>
    <col min="1" max="1" width="49" style="2" bestFit="1" customWidth="1"/>
    <col min="2" max="2" width="21.7265625" style="3" customWidth="1"/>
    <col min="3" max="3" width="14.4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UKPN EPN Area (GSP Group _A)"</f>
        <v>Southern Electric Power Distribution plc - Effective from 1 April 2022 - Final LV and HV charges in UKPN EPN Area (GSP Group _A)</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78" t="s">
        <v>45</v>
      </c>
      <c r="B6" s="20" t="s">
        <v>46</v>
      </c>
      <c r="C6" s="324" t="s">
        <v>47</v>
      </c>
      <c r="D6" s="324"/>
      <c r="E6" s="177" t="s">
        <v>48</v>
      </c>
      <c r="F6" s="49"/>
      <c r="G6" s="327" t="s">
        <v>49</v>
      </c>
      <c r="H6" s="327"/>
      <c r="I6" s="20" t="s">
        <v>46</v>
      </c>
      <c r="J6" s="234" t="s">
        <v>47</v>
      </c>
      <c r="K6" s="177" t="s">
        <v>48</v>
      </c>
      <c r="L6" s="169"/>
      <c r="N6" s="4"/>
    </row>
    <row r="7" spans="1:15" ht="49.5" customHeight="1">
      <c r="A7" s="78" t="s">
        <v>50</v>
      </c>
      <c r="B7" s="237"/>
      <c r="C7" s="330"/>
      <c r="D7" s="330"/>
      <c r="E7" s="234" t="s">
        <v>51</v>
      </c>
      <c r="F7" s="49"/>
      <c r="G7" s="327" t="s">
        <v>52</v>
      </c>
      <c r="H7" s="327"/>
      <c r="I7" s="237"/>
      <c r="J7" s="234" t="s">
        <v>53</v>
      </c>
      <c r="K7" s="177" t="s">
        <v>48</v>
      </c>
      <c r="L7" s="169"/>
      <c r="N7" s="4"/>
    </row>
    <row r="8" spans="1:15" ht="49.5" customHeight="1">
      <c r="A8" s="244" t="s">
        <v>54</v>
      </c>
      <c r="B8" s="332" t="s">
        <v>55</v>
      </c>
      <c r="C8" s="333"/>
      <c r="D8" s="333"/>
      <c r="E8" s="334"/>
      <c r="F8" s="49"/>
      <c r="G8" s="332" t="s">
        <v>50</v>
      </c>
      <c r="H8" s="334"/>
      <c r="I8" s="237"/>
      <c r="J8" s="237"/>
      <c r="K8" s="234" t="s">
        <v>51</v>
      </c>
      <c r="L8" s="169"/>
      <c r="N8" s="4"/>
    </row>
    <row r="9" spans="1:15" s="76" customFormat="1" ht="45" customHeight="1">
      <c r="A9" s="49"/>
      <c r="B9" s="49"/>
      <c r="C9" s="49"/>
      <c r="D9" s="49"/>
      <c r="E9" s="49"/>
      <c r="F9" s="49"/>
      <c r="G9" s="331" t="s">
        <v>54</v>
      </c>
      <c r="H9" s="331"/>
      <c r="I9" s="335" t="s">
        <v>55</v>
      </c>
      <c r="J9" s="336"/>
      <c r="K9" s="337"/>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32.25" customHeight="1">
      <c r="A14" s="16" t="s">
        <v>67</v>
      </c>
      <c r="B14" s="39" t="s">
        <v>68</v>
      </c>
      <c r="C14" s="225" t="s">
        <v>69</v>
      </c>
      <c r="D14" s="132">
        <v>15.429</v>
      </c>
      <c r="E14" s="133">
        <v>0.65700000000000003</v>
      </c>
      <c r="F14" s="134">
        <v>0.122</v>
      </c>
      <c r="G14" s="44">
        <v>16.23</v>
      </c>
      <c r="H14" s="45"/>
      <c r="I14" s="45"/>
      <c r="J14" s="41"/>
      <c r="K14" s="42"/>
    </row>
    <row r="15" spans="1:15" ht="32.25" customHeight="1">
      <c r="A15" s="16" t="s">
        <v>70</v>
      </c>
      <c r="B15" s="39"/>
      <c r="C15" s="226">
        <v>2</v>
      </c>
      <c r="D15" s="132">
        <v>15.429</v>
      </c>
      <c r="E15" s="133">
        <v>0.65700000000000003</v>
      </c>
      <c r="F15" s="134">
        <v>0.122</v>
      </c>
      <c r="G15" s="45"/>
      <c r="H15" s="45"/>
      <c r="I15" s="45"/>
      <c r="J15" s="41"/>
      <c r="K15" s="42"/>
    </row>
    <row r="16" spans="1:15" ht="56">
      <c r="A16" s="16" t="s">
        <v>71</v>
      </c>
      <c r="B16" s="39" t="s">
        <v>72</v>
      </c>
      <c r="C16" s="159" t="s">
        <v>73</v>
      </c>
      <c r="D16" s="132">
        <v>14.288</v>
      </c>
      <c r="E16" s="133">
        <v>0.60799999999999998</v>
      </c>
      <c r="F16" s="134">
        <v>0.113</v>
      </c>
      <c r="G16" s="44">
        <v>4.2</v>
      </c>
      <c r="H16" s="45"/>
      <c r="I16" s="45"/>
      <c r="J16" s="41"/>
      <c r="K16" s="42"/>
    </row>
    <row r="17" spans="1:11" ht="56">
      <c r="A17" s="16" t="s">
        <v>74</v>
      </c>
      <c r="B17" s="39" t="s">
        <v>75</v>
      </c>
      <c r="C17" s="159" t="s">
        <v>73</v>
      </c>
      <c r="D17" s="132">
        <v>14.288</v>
      </c>
      <c r="E17" s="133">
        <v>0.60799999999999998</v>
      </c>
      <c r="F17" s="134">
        <v>0.113</v>
      </c>
      <c r="G17" s="44">
        <v>5.33</v>
      </c>
      <c r="H17" s="45"/>
      <c r="I17" s="45"/>
      <c r="J17" s="41"/>
      <c r="K17" s="42"/>
    </row>
    <row r="18" spans="1:11" ht="56">
      <c r="A18" s="16" t="s">
        <v>76</v>
      </c>
      <c r="B18" s="39" t="s">
        <v>77</v>
      </c>
      <c r="C18" s="159" t="s">
        <v>73</v>
      </c>
      <c r="D18" s="132">
        <v>14.288</v>
      </c>
      <c r="E18" s="133">
        <v>0.60799999999999998</v>
      </c>
      <c r="F18" s="134">
        <v>0.113</v>
      </c>
      <c r="G18" s="44">
        <v>10.51</v>
      </c>
      <c r="H18" s="45"/>
      <c r="I18" s="45"/>
      <c r="J18" s="41"/>
      <c r="K18" s="42"/>
    </row>
    <row r="19" spans="1:11" ht="56">
      <c r="A19" s="16" t="s">
        <v>78</v>
      </c>
      <c r="B19" s="39" t="s">
        <v>79</v>
      </c>
      <c r="C19" s="159" t="s">
        <v>73</v>
      </c>
      <c r="D19" s="132">
        <v>14.288</v>
      </c>
      <c r="E19" s="133">
        <v>0.60799999999999998</v>
      </c>
      <c r="F19" s="134">
        <v>0.113</v>
      </c>
      <c r="G19" s="44">
        <v>19.940000000000001</v>
      </c>
      <c r="H19" s="45"/>
      <c r="I19" s="45"/>
      <c r="J19" s="41"/>
      <c r="K19" s="42"/>
    </row>
    <row r="20" spans="1:11" ht="56">
      <c r="A20" s="16" t="s">
        <v>80</v>
      </c>
      <c r="B20" s="39" t="s">
        <v>81</v>
      </c>
      <c r="C20" s="159" t="s">
        <v>73</v>
      </c>
      <c r="D20" s="132">
        <v>14.288</v>
      </c>
      <c r="E20" s="133">
        <v>0.60799999999999998</v>
      </c>
      <c r="F20" s="134">
        <v>0.113</v>
      </c>
      <c r="G20" s="44">
        <v>52.8</v>
      </c>
      <c r="H20" s="45"/>
      <c r="I20" s="45"/>
      <c r="J20" s="41"/>
      <c r="K20" s="42"/>
    </row>
    <row r="21" spans="1:11" ht="32.25" customHeight="1">
      <c r="A21" s="16" t="s">
        <v>82</v>
      </c>
      <c r="B21" s="39"/>
      <c r="C21" s="226">
        <v>4</v>
      </c>
      <c r="D21" s="132">
        <v>14.288</v>
      </c>
      <c r="E21" s="133">
        <v>0.60799999999999998</v>
      </c>
      <c r="F21" s="134">
        <v>0.113</v>
      </c>
      <c r="G21" s="45"/>
      <c r="H21" s="45"/>
      <c r="I21" s="45"/>
      <c r="J21" s="41"/>
      <c r="K21" s="42"/>
    </row>
    <row r="22" spans="1:11" ht="32.25" customHeight="1">
      <c r="A22" s="16" t="s">
        <v>83</v>
      </c>
      <c r="B22" s="39" t="s">
        <v>84</v>
      </c>
      <c r="C22" s="226">
        <v>0</v>
      </c>
      <c r="D22" s="132">
        <v>9.8239999999999998</v>
      </c>
      <c r="E22" s="133">
        <v>0.39600000000000002</v>
      </c>
      <c r="F22" s="134">
        <v>7.3999999999999996E-2</v>
      </c>
      <c r="G22" s="44">
        <v>11.04</v>
      </c>
      <c r="H22" s="44">
        <v>3.65</v>
      </c>
      <c r="I22" s="131">
        <v>7.57</v>
      </c>
      <c r="J22" s="40">
        <v>0.34100000000000003</v>
      </c>
      <c r="K22" s="42"/>
    </row>
    <row r="23" spans="1:11" ht="32.25" customHeight="1">
      <c r="A23" s="16" t="s">
        <v>85</v>
      </c>
      <c r="B23" s="39" t="s">
        <v>86</v>
      </c>
      <c r="C23" s="226">
        <v>0</v>
      </c>
      <c r="D23" s="132">
        <v>9.8239999999999998</v>
      </c>
      <c r="E23" s="133">
        <v>0.39600000000000002</v>
      </c>
      <c r="F23" s="134">
        <v>7.3999999999999996E-2</v>
      </c>
      <c r="G23" s="44">
        <v>98.67</v>
      </c>
      <c r="H23" s="44">
        <v>3.65</v>
      </c>
      <c r="I23" s="131">
        <v>7.57</v>
      </c>
      <c r="J23" s="40">
        <v>0.34100000000000003</v>
      </c>
      <c r="K23" s="42"/>
    </row>
    <row r="24" spans="1:11" ht="32.25" customHeight="1">
      <c r="A24" s="16" t="s">
        <v>87</v>
      </c>
      <c r="B24" s="39" t="s">
        <v>88</v>
      </c>
      <c r="C24" s="226">
        <v>0</v>
      </c>
      <c r="D24" s="132">
        <v>9.8239999999999998</v>
      </c>
      <c r="E24" s="133">
        <v>0.39600000000000002</v>
      </c>
      <c r="F24" s="134">
        <v>7.3999999999999996E-2</v>
      </c>
      <c r="G24" s="44">
        <v>142.19</v>
      </c>
      <c r="H24" s="44">
        <v>3.65</v>
      </c>
      <c r="I24" s="131">
        <v>7.57</v>
      </c>
      <c r="J24" s="40">
        <v>0.34100000000000003</v>
      </c>
      <c r="K24" s="42"/>
    </row>
    <row r="25" spans="1:11" ht="32.25" customHeight="1">
      <c r="A25" s="16" t="s">
        <v>89</v>
      </c>
      <c r="B25" s="39" t="s">
        <v>90</v>
      </c>
      <c r="C25" s="226">
        <v>0</v>
      </c>
      <c r="D25" s="132">
        <v>9.8239999999999998</v>
      </c>
      <c r="E25" s="133">
        <v>0.39600000000000002</v>
      </c>
      <c r="F25" s="134">
        <v>7.3999999999999996E-2</v>
      </c>
      <c r="G25" s="44">
        <v>234.29</v>
      </c>
      <c r="H25" s="44">
        <v>3.65</v>
      </c>
      <c r="I25" s="131">
        <v>7.57</v>
      </c>
      <c r="J25" s="40">
        <v>0.34100000000000003</v>
      </c>
      <c r="K25" s="42"/>
    </row>
    <row r="26" spans="1:11" ht="32.25" customHeight="1">
      <c r="A26" s="16" t="s">
        <v>91</v>
      </c>
      <c r="B26" s="39" t="s">
        <v>92</v>
      </c>
      <c r="C26" s="226">
        <v>0</v>
      </c>
      <c r="D26" s="132">
        <v>9.8239999999999998</v>
      </c>
      <c r="E26" s="133">
        <v>0.39600000000000002</v>
      </c>
      <c r="F26" s="134">
        <v>7.3999999999999996E-2</v>
      </c>
      <c r="G26" s="44">
        <v>490.22</v>
      </c>
      <c r="H26" s="44">
        <v>3.65</v>
      </c>
      <c r="I26" s="131">
        <v>7.57</v>
      </c>
      <c r="J26" s="40">
        <v>0.34100000000000003</v>
      </c>
      <c r="K26" s="42"/>
    </row>
    <row r="27" spans="1:11" ht="32.25" customHeight="1">
      <c r="A27" s="16" t="s">
        <v>93</v>
      </c>
      <c r="B27" s="39" t="s">
        <v>94</v>
      </c>
      <c r="C27" s="226">
        <v>0</v>
      </c>
      <c r="D27" s="132">
        <v>6.7549999999999999</v>
      </c>
      <c r="E27" s="133">
        <v>0.24299999999999999</v>
      </c>
      <c r="F27" s="134">
        <v>4.5999999999999999E-2</v>
      </c>
      <c r="G27" s="44">
        <v>8.15</v>
      </c>
      <c r="H27" s="44">
        <v>5.0199999999999996</v>
      </c>
      <c r="I27" s="131">
        <v>6.55</v>
      </c>
      <c r="J27" s="40">
        <v>0.217</v>
      </c>
      <c r="K27" s="42"/>
    </row>
    <row r="28" spans="1:11" ht="32.25" customHeight="1">
      <c r="A28" s="16" t="s">
        <v>95</v>
      </c>
      <c r="B28" s="39" t="s">
        <v>96</v>
      </c>
      <c r="C28" s="226">
        <v>0</v>
      </c>
      <c r="D28" s="132">
        <v>6.7549999999999999</v>
      </c>
      <c r="E28" s="133">
        <v>0.24299999999999999</v>
      </c>
      <c r="F28" s="134">
        <v>4.5999999999999999E-2</v>
      </c>
      <c r="G28" s="44">
        <v>95.78</v>
      </c>
      <c r="H28" s="44">
        <v>5.0199999999999996</v>
      </c>
      <c r="I28" s="131">
        <v>6.55</v>
      </c>
      <c r="J28" s="40">
        <v>0.217</v>
      </c>
      <c r="K28" s="42"/>
    </row>
    <row r="29" spans="1:11" ht="32.25" customHeight="1">
      <c r="A29" s="16" t="s">
        <v>97</v>
      </c>
      <c r="B29" s="39" t="s">
        <v>98</v>
      </c>
      <c r="C29" s="226">
        <v>0</v>
      </c>
      <c r="D29" s="132">
        <v>6.7549999999999999</v>
      </c>
      <c r="E29" s="133">
        <v>0.24299999999999999</v>
      </c>
      <c r="F29" s="134">
        <v>4.5999999999999999E-2</v>
      </c>
      <c r="G29" s="44">
        <v>139.31</v>
      </c>
      <c r="H29" s="44">
        <v>5.0199999999999996</v>
      </c>
      <c r="I29" s="131">
        <v>6.55</v>
      </c>
      <c r="J29" s="40">
        <v>0.217</v>
      </c>
      <c r="K29" s="42"/>
    </row>
    <row r="30" spans="1:11" ht="27.75" customHeight="1">
      <c r="A30" s="16" t="s">
        <v>99</v>
      </c>
      <c r="B30" s="39" t="s">
        <v>100</v>
      </c>
      <c r="C30" s="226">
        <v>0</v>
      </c>
      <c r="D30" s="132">
        <v>6.7549999999999999</v>
      </c>
      <c r="E30" s="133">
        <v>0.24299999999999999</v>
      </c>
      <c r="F30" s="134">
        <v>4.5999999999999999E-2</v>
      </c>
      <c r="G30" s="44">
        <v>231.4</v>
      </c>
      <c r="H30" s="44">
        <v>5.0199999999999996</v>
      </c>
      <c r="I30" s="131">
        <v>6.55</v>
      </c>
      <c r="J30" s="40">
        <v>0.217</v>
      </c>
      <c r="K30" s="42"/>
    </row>
    <row r="31" spans="1:11" ht="27.75" customHeight="1">
      <c r="A31" s="16" t="s">
        <v>101</v>
      </c>
      <c r="B31" s="39" t="s">
        <v>102</v>
      </c>
      <c r="C31" s="226">
        <v>0</v>
      </c>
      <c r="D31" s="132">
        <v>6.7549999999999999</v>
      </c>
      <c r="E31" s="133">
        <v>0.24299999999999999</v>
      </c>
      <c r="F31" s="134">
        <v>4.5999999999999999E-2</v>
      </c>
      <c r="G31" s="44">
        <v>487.33</v>
      </c>
      <c r="H31" s="44">
        <v>5.0199999999999996</v>
      </c>
      <c r="I31" s="131">
        <v>6.55</v>
      </c>
      <c r="J31" s="40">
        <v>0.217</v>
      </c>
      <c r="K31" s="42"/>
    </row>
    <row r="32" spans="1:11" ht="27.75" customHeight="1">
      <c r="A32" s="16" t="s">
        <v>103</v>
      </c>
      <c r="B32" s="39" t="s">
        <v>104</v>
      </c>
      <c r="C32" s="226">
        <v>0</v>
      </c>
      <c r="D32" s="132">
        <v>5.57</v>
      </c>
      <c r="E32" s="133">
        <v>0.18</v>
      </c>
      <c r="F32" s="134">
        <v>3.5000000000000003E-2</v>
      </c>
      <c r="G32" s="44">
        <v>109.59</v>
      </c>
      <c r="H32" s="44">
        <v>4.1900000000000004</v>
      </c>
      <c r="I32" s="131">
        <v>5.86</v>
      </c>
      <c r="J32" s="40">
        <v>0.17599999999999999</v>
      </c>
      <c r="K32" s="42"/>
    </row>
    <row r="33" spans="1:11" ht="27.75" customHeight="1">
      <c r="A33" s="16" t="s">
        <v>105</v>
      </c>
      <c r="B33" s="39" t="s">
        <v>106</v>
      </c>
      <c r="C33" s="226">
        <v>0</v>
      </c>
      <c r="D33" s="132">
        <v>5.57</v>
      </c>
      <c r="E33" s="133">
        <v>0.18</v>
      </c>
      <c r="F33" s="134">
        <v>3.5000000000000003E-2</v>
      </c>
      <c r="G33" s="44">
        <v>637.99</v>
      </c>
      <c r="H33" s="44">
        <v>4.1900000000000004</v>
      </c>
      <c r="I33" s="131">
        <v>5.86</v>
      </c>
      <c r="J33" s="40">
        <v>0.17599999999999999</v>
      </c>
      <c r="K33" s="42"/>
    </row>
    <row r="34" spans="1:11" ht="27.75" customHeight="1">
      <c r="A34" s="16" t="s">
        <v>107</v>
      </c>
      <c r="B34" s="39" t="s">
        <v>108</v>
      </c>
      <c r="C34" s="226">
        <v>0</v>
      </c>
      <c r="D34" s="132">
        <v>5.57</v>
      </c>
      <c r="E34" s="133">
        <v>0.18</v>
      </c>
      <c r="F34" s="134">
        <v>3.5000000000000003E-2</v>
      </c>
      <c r="G34" s="44">
        <v>1440.55</v>
      </c>
      <c r="H34" s="44">
        <v>4.1900000000000004</v>
      </c>
      <c r="I34" s="131">
        <v>5.86</v>
      </c>
      <c r="J34" s="40">
        <v>0.17599999999999999</v>
      </c>
      <c r="K34" s="42"/>
    </row>
    <row r="35" spans="1:11" ht="27.75" customHeight="1">
      <c r="A35" s="16" t="s">
        <v>109</v>
      </c>
      <c r="B35" s="39" t="s">
        <v>110</v>
      </c>
      <c r="C35" s="226">
        <v>0</v>
      </c>
      <c r="D35" s="132">
        <v>5.57</v>
      </c>
      <c r="E35" s="133">
        <v>0.18</v>
      </c>
      <c r="F35" s="134">
        <v>3.5000000000000003E-2</v>
      </c>
      <c r="G35" s="44">
        <v>2834.21</v>
      </c>
      <c r="H35" s="44">
        <v>4.1900000000000004</v>
      </c>
      <c r="I35" s="131">
        <v>5.86</v>
      </c>
      <c r="J35" s="40">
        <v>0.17599999999999999</v>
      </c>
      <c r="K35" s="42"/>
    </row>
    <row r="36" spans="1:11" ht="27.75" customHeight="1">
      <c r="A36" s="16" t="s">
        <v>111</v>
      </c>
      <c r="B36" s="39" t="s">
        <v>112</v>
      </c>
      <c r="C36" s="226">
        <v>0</v>
      </c>
      <c r="D36" s="132">
        <v>5.57</v>
      </c>
      <c r="E36" s="133">
        <v>0.18</v>
      </c>
      <c r="F36" s="134">
        <v>3.5000000000000003E-2</v>
      </c>
      <c r="G36" s="44">
        <v>6770.43</v>
      </c>
      <c r="H36" s="44">
        <v>4.1900000000000004</v>
      </c>
      <c r="I36" s="131">
        <v>5.86</v>
      </c>
      <c r="J36" s="40">
        <v>0.17599999999999999</v>
      </c>
      <c r="K36" s="42"/>
    </row>
    <row r="37" spans="1:11" ht="27.75" customHeight="1">
      <c r="A37" s="16" t="s">
        <v>113</v>
      </c>
      <c r="B37" s="42" t="s">
        <v>114</v>
      </c>
      <c r="C37" s="226" t="s">
        <v>115</v>
      </c>
      <c r="D37" s="135">
        <v>40.225999999999999</v>
      </c>
      <c r="E37" s="136">
        <v>1.512</v>
      </c>
      <c r="F37" s="134">
        <v>1.0409999999999999</v>
      </c>
      <c r="G37" s="45"/>
      <c r="H37" s="45"/>
      <c r="I37" s="45"/>
      <c r="J37" s="41"/>
      <c r="K37" s="42"/>
    </row>
    <row r="38" spans="1:11" ht="27.75" customHeight="1">
      <c r="A38" s="16" t="s">
        <v>116</v>
      </c>
      <c r="B38" s="43" t="s">
        <v>117</v>
      </c>
      <c r="C38" s="227" t="s">
        <v>118</v>
      </c>
      <c r="D38" s="132">
        <v>-9.2870000000000008</v>
      </c>
      <c r="E38" s="133">
        <v>-0.39600000000000002</v>
      </c>
      <c r="F38" s="134">
        <v>-7.2999999999999995E-2</v>
      </c>
      <c r="G38" s="44">
        <v>0</v>
      </c>
      <c r="H38" s="45"/>
      <c r="I38" s="45"/>
      <c r="J38" s="41"/>
      <c r="K38" s="42"/>
    </row>
    <row r="39" spans="1:11" ht="27.75" customHeight="1">
      <c r="A39" s="16" t="s">
        <v>119</v>
      </c>
      <c r="B39" s="42"/>
      <c r="C39" s="226">
        <v>0</v>
      </c>
      <c r="D39" s="132">
        <v>-8.2840000000000007</v>
      </c>
      <c r="E39" s="133">
        <v>-0.34100000000000003</v>
      </c>
      <c r="F39" s="134">
        <v>-6.3E-2</v>
      </c>
      <c r="G39" s="44">
        <v>0</v>
      </c>
      <c r="H39" s="45"/>
      <c r="I39" s="45"/>
      <c r="J39" s="41"/>
      <c r="K39" s="42"/>
    </row>
    <row r="40" spans="1:11" ht="27.75" customHeight="1">
      <c r="A40" s="16" t="s">
        <v>120</v>
      </c>
      <c r="B40" s="42" t="s">
        <v>121</v>
      </c>
      <c r="C40" s="226">
        <v>0</v>
      </c>
      <c r="D40" s="132">
        <v>-9.2870000000000008</v>
      </c>
      <c r="E40" s="133">
        <v>-0.39600000000000002</v>
      </c>
      <c r="F40" s="134">
        <v>-7.2999999999999995E-2</v>
      </c>
      <c r="G40" s="44">
        <v>0</v>
      </c>
      <c r="H40" s="45"/>
      <c r="I40" s="45"/>
      <c r="J40" s="40">
        <v>0.3</v>
      </c>
      <c r="K40" s="42"/>
    </row>
    <row r="41" spans="1:11" ht="27.75" customHeight="1">
      <c r="A41" s="16" t="s">
        <v>122</v>
      </c>
      <c r="B41" s="42" t="s">
        <v>123</v>
      </c>
      <c r="C41" s="226">
        <v>0</v>
      </c>
      <c r="D41" s="132">
        <v>-9.2870000000000008</v>
      </c>
      <c r="E41" s="133">
        <v>-0.39600000000000002</v>
      </c>
      <c r="F41" s="134">
        <v>-7.2999999999999995E-2</v>
      </c>
      <c r="G41" s="44">
        <v>0</v>
      </c>
      <c r="H41" s="45"/>
      <c r="I41" s="45"/>
      <c r="J41" s="41"/>
      <c r="K41" s="42"/>
    </row>
    <row r="42" spans="1:11" ht="27.75" customHeight="1">
      <c r="A42" s="16" t="s">
        <v>124</v>
      </c>
      <c r="B42" s="42" t="s">
        <v>125</v>
      </c>
      <c r="C42" s="226">
        <v>0</v>
      </c>
      <c r="D42" s="132">
        <v>-8.2840000000000007</v>
      </c>
      <c r="E42" s="133">
        <v>-0.34100000000000003</v>
      </c>
      <c r="F42" s="134">
        <v>-6.3E-2</v>
      </c>
      <c r="G42" s="44">
        <v>0</v>
      </c>
      <c r="H42" s="45"/>
      <c r="I42" s="45"/>
      <c r="J42" s="40">
        <v>0.26500000000000001</v>
      </c>
      <c r="K42" s="42"/>
    </row>
    <row r="43" spans="1:11" ht="27.75" customHeight="1">
      <c r="A43" s="16" t="s">
        <v>126</v>
      </c>
      <c r="B43" s="42" t="s">
        <v>127</v>
      </c>
      <c r="C43" s="226">
        <v>0</v>
      </c>
      <c r="D43" s="132">
        <v>-8.2840000000000007</v>
      </c>
      <c r="E43" s="133">
        <v>-0.34100000000000003</v>
      </c>
      <c r="F43" s="134">
        <v>-6.3E-2</v>
      </c>
      <c r="G43" s="44">
        <v>0</v>
      </c>
      <c r="H43" s="45"/>
      <c r="I43" s="45"/>
      <c r="J43" s="41"/>
      <c r="K43" s="42"/>
    </row>
    <row r="44" spans="1:11" ht="27.75" customHeight="1">
      <c r="A44" s="16" t="s">
        <v>128</v>
      </c>
      <c r="B44" s="42" t="s">
        <v>129</v>
      </c>
      <c r="C44" s="226">
        <v>0</v>
      </c>
      <c r="D44" s="132">
        <v>-6.1219999999999999</v>
      </c>
      <c r="E44" s="133">
        <v>-0.216</v>
      </c>
      <c r="F44" s="134">
        <v>-4.1000000000000002E-2</v>
      </c>
      <c r="G44" s="44">
        <v>9.27</v>
      </c>
      <c r="H44" s="45"/>
      <c r="I44" s="45"/>
      <c r="J44" s="40">
        <v>0.217</v>
      </c>
      <c r="K44" s="42"/>
    </row>
    <row r="45" spans="1:11" ht="27.75" customHeight="1">
      <c r="A45" s="16" t="s">
        <v>130</v>
      </c>
      <c r="B45" s="42" t="s">
        <v>131</v>
      </c>
      <c r="C45" s="226">
        <v>0</v>
      </c>
      <c r="D45" s="132">
        <v>-6.1219999999999999</v>
      </c>
      <c r="E45" s="133">
        <v>-0.216</v>
      </c>
      <c r="F45" s="134">
        <v>-4.1000000000000002E-2</v>
      </c>
      <c r="G45" s="44">
        <v>9.27</v>
      </c>
      <c r="H45" s="45"/>
      <c r="I45" s="45"/>
      <c r="J45" s="41"/>
      <c r="K45" s="42"/>
    </row>
    <row r="49" spans="2:2" ht="27.75" customHeight="1">
      <c r="B49" s="2"/>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I11:K11"/>
    <mergeCell ref="G11:H11"/>
    <mergeCell ref="C7:D7"/>
    <mergeCell ref="G9:H9"/>
    <mergeCell ref="B8:E8"/>
    <mergeCell ref="G7:H7"/>
    <mergeCell ref="G8:H8"/>
    <mergeCell ref="I9:K9"/>
    <mergeCell ref="A2:K2"/>
    <mergeCell ref="C5:D5"/>
    <mergeCell ref="C6:D6"/>
    <mergeCell ref="G5:H5"/>
    <mergeCell ref="G6:H6"/>
    <mergeCell ref="G4:K4"/>
    <mergeCell ref="A4:E4"/>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18.54296875" style="3" customWidth="1"/>
    <col min="3" max="3" width="13.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WPD EM Area (GSP Group _B)"</f>
        <v>Southern Electric Power Distribution plc - Effective from 1 April 2022 - Final LV and HV charges in WPD EM Area (GSP Group _B)</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181" t="s">
        <v>132</v>
      </c>
      <c r="B6" s="182" t="s">
        <v>133</v>
      </c>
      <c r="C6" s="342" t="s">
        <v>134</v>
      </c>
      <c r="D6" s="342"/>
      <c r="E6" s="183" t="s">
        <v>135</v>
      </c>
      <c r="F6" s="49"/>
      <c r="G6" s="338" t="s">
        <v>136</v>
      </c>
      <c r="H6" s="338"/>
      <c r="I6" s="182" t="s">
        <v>133</v>
      </c>
      <c r="J6" s="245" t="s">
        <v>134</v>
      </c>
      <c r="K6" s="245" t="s">
        <v>135</v>
      </c>
      <c r="L6" s="169"/>
      <c r="N6" s="4"/>
    </row>
    <row r="7" spans="1:15" ht="49.5" customHeight="1">
      <c r="A7" s="181" t="s">
        <v>137</v>
      </c>
      <c r="B7" s="184"/>
      <c r="C7" s="343"/>
      <c r="D7" s="344"/>
      <c r="E7" s="245" t="s">
        <v>138</v>
      </c>
      <c r="F7" s="49"/>
      <c r="G7" s="338" t="s">
        <v>139</v>
      </c>
      <c r="H7" s="338"/>
      <c r="I7" s="184"/>
      <c r="J7" s="245" t="s">
        <v>140</v>
      </c>
      <c r="K7" s="245" t="s">
        <v>135</v>
      </c>
      <c r="L7" s="169"/>
      <c r="N7" s="4"/>
    </row>
    <row r="8" spans="1:15" ht="49.5" customHeight="1">
      <c r="A8" s="240" t="s">
        <v>54</v>
      </c>
      <c r="B8" s="342" t="s">
        <v>141</v>
      </c>
      <c r="C8" s="342"/>
      <c r="D8" s="342"/>
      <c r="E8" s="342"/>
      <c r="F8" s="49"/>
      <c r="G8" s="338" t="s">
        <v>137</v>
      </c>
      <c r="H8" s="338"/>
      <c r="I8" s="184"/>
      <c r="J8" s="184"/>
      <c r="K8" s="245" t="s">
        <v>138</v>
      </c>
      <c r="L8" s="169"/>
      <c r="N8" s="4"/>
    </row>
    <row r="9" spans="1:15" s="76" customFormat="1" ht="45" customHeight="1">
      <c r="A9" s="49"/>
      <c r="B9" s="49"/>
      <c r="C9" s="49"/>
      <c r="D9" s="49"/>
      <c r="E9" s="49"/>
      <c r="F9" s="49"/>
      <c r="G9" s="338" t="s">
        <v>54</v>
      </c>
      <c r="H9" s="338"/>
      <c r="I9" s="339" t="s">
        <v>141</v>
      </c>
      <c r="J9" s="340"/>
      <c r="K9" s="341"/>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32.25" customHeight="1">
      <c r="A14" s="16" t="s">
        <v>67</v>
      </c>
      <c r="B14" s="39" t="s">
        <v>142</v>
      </c>
      <c r="C14" s="225" t="s">
        <v>69</v>
      </c>
      <c r="D14" s="132">
        <v>6.8029999999999999</v>
      </c>
      <c r="E14" s="133">
        <v>1.2090000000000001</v>
      </c>
      <c r="F14" s="134">
        <v>8.8999999999999996E-2</v>
      </c>
      <c r="G14" s="44">
        <v>22.58</v>
      </c>
      <c r="H14" s="45" t="s">
        <v>143</v>
      </c>
      <c r="I14" s="45" t="s">
        <v>143</v>
      </c>
      <c r="J14" s="41" t="s">
        <v>143</v>
      </c>
      <c r="K14" s="42"/>
    </row>
    <row r="15" spans="1:15" ht="32.25" customHeight="1">
      <c r="A15" s="16" t="s">
        <v>70</v>
      </c>
      <c r="B15" s="39"/>
      <c r="C15" s="226">
        <v>2</v>
      </c>
      <c r="D15" s="132">
        <v>6.8029999999999999</v>
      </c>
      <c r="E15" s="133">
        <v>1.2090000000000001</v>
      </c>
      <c r="F15" s="134">
        <v>8.8999999999999996E-2</v>
      </c>
      <c r="G15" s="45" t="s">
        <v>143</v>
      </c>
      <c r="H15" s="45" t="s">
        <v>143</v>
      </c>
      <c r="I15" s="45" t="s">
        <v>143</v>
      </c>
      <c r="J15" s="41" t="s">
        <v>143</v>
      </c>
      <c r="K15" s="42"/>
    </row>
    <row r="16" spans="1:15" ht="56">
      <c r="A16" s="16" t="s">
        <v>71</v>
      </c>
      <c r="B16" s="39" t="s">
        <v>144</v>
      </c>
      <c r="C16" s="159" t="s">
        <v>73</v>
      </c>
      <c r="D16" s="132">
        <v>5.95</v>
      </c>
      <c r="E16" s="133">
        <v>1.0569999999999999</v>
      </c>
      <c r="F16" s="134">
        <v>7.8E-2</v>
      </c>
      <c r="G16" s="44">
        <v>7.38</v>
      </c>
      <c r="H16" s="45" t="s">
        <v>143</v>
      </c>
      <c r="I16" s="45" t="s">
        <v>143</v>
      </c>
      <c r="J16" s="41" t="s">
        <v>143</v>
      </c>
      <c r="K16" s="42"/>
    </row>
    <row r="17" spans="1:11" ht="56">
      <c r="A17" s="16" t="s">
        <v>74</v>
      </c>
      <c r="B17" s="39" t="s">
        <v>145</v>
      </c>
      <c r="C17" s="159" t="s">
        <v>73</v>
      </c>
      <c r="D17" s="132">
        <v>5.95</v>
      </c>
      <c r="E17" s="133">
        <v>1.0569999999999999</v>
      </c>
      <c r="F17" s="134">
        <v>7.8E-2</v>
      </c>
      <c r="G17" s="44">
        <v>11.46</v>
      </c>
      <c r="H17" s="45" t="s">
        <v>143</v>
      </c>
      <c r="I17" s="45" t="s">
        <v>143</v>
      </c>
      <c r="J17" s="41" t="s">
        <v>143</v>
      </c>
      <c r="K17" s="42"/>
    </row>
    <row r="18" spans="1:11" ht="56">
      <c r="A18" s="16" t="s">
        <v>76</v>
      </c>
      <c r="B18" s="39" t="s">
        <v>146</v>
      </c>
      <c r="C18" s="159" t="s">
        <v>73</v>
      </c>
      <c r="D18" s="132">
        <v>5.95</v>
      </c>
      <c r="E18" s="133">
        <v>1.0569999999999999</v>
      </c>
      <c r="F18" s="134">
        <v>7.8E-2</v>
      </c>
      <c r="G18" s="44">
        <v>28.94</v>
      </c>
      <c r="H18" s="45" t="s">
        <v>143</v>
      </c>
      <c r="I18" s="45" t="s">
        <v>143</v>
      </c>
      <c r="J18" s="41" t="s">
        <v>143</v>
      </c>
      <c r="K18" s="42"/>
    </row>
    <row r="19" spans="1:11" ht="56">
      <c r="A19" s="16" t="s">
        <v>78</v>
      </c>
      <c r="B19" s="39" t="s">
        <v>147</v>
      </c>
      <c r="C19" s="159" t="s">
        <v>73</v>
      </c>
      <c r="D19" s="132">
        <v>5.95</v>
      </c>
      <c r="E19" s="133">
        <v>1.0569999999999999</v>
      </c>
      <c r="F19" s="134">
        <v>7.8E-2</v>
      </c>
      <c r="G19" s="44">
        <v>61.13</v>
      </c>
      <c r="H19" s="45" t="s">
        <v>143</v>
      </c>
      <c r="I19" s="45" t="s">
        <v>143</v>
      </c>
      <c r="J19" s="41" t="s">
        <v>143</v>
      </c>
      <c r="K19" s="42"/>
    </row>
    <row r="20" spans="1:11" ht="56">
      <c r="A20" s="16" t="s">
        <v>80</v>
      </c>
      <c r="B20" s="39" t="s">
        <v>148</v>
      </c>
      <c r="C20" s="159" t="s">
        <v>73</v>
      </c>
      <c r="D20" s="132">
        <v>5.95</v>
      </c>
      <c r="E20" s="133">
        <v>1.0569999999999999</v>
      </c>
      <c r="F20" s="134">
        <v>7.8E-2</v>
      </c>
      <c r="G20" s="44">
        <v>174.91</v>
      </c>
      <c r="H20" s="45" t="s">
        <v>143</v>
      </c>
      <c r="I20" s="45" t="s">
        <v>143</v>
      </c>
      <c r="J20" s="41" t="s">
        <v>143</v>
      </c>
      <c r="K20" s="42"/>
    </row>
    <row r="21" spans="1:11" ht="32.25" customHeight="1">
      <c r="A21" s="16" t="s">
        <v>82</v>
      </c>
      <c r="B21" s="39"/>
      <c r="C21" s="226">
        <v>4</v>
      </c>
      <c r="D21" s="132">
        <v>5.95</v>
      </c>
      <c r="E21" s="133">
        <v>1.0569999999999999</v>
      </c>
      <c r="F21" s="134">
        <v>7.8E-2</v>
      </c>
      <c r="G21" s="45" t="s">
        <v>143</v>
      </c>
      <c r="H21" s="45" t="s">
        <v>143</v>
      </c>
      <c r="I21" s="45" t="s">
        <v>143</v>
      </c>
      <c r="J21" s="41" t="s">
        <v>143</v>
      </c>
      <c r="K21" s="42"/>
    </row>
    <row r="22" spans="1:11" ht="32.25" customHeight="1">
      <c r="A22" s="16" t="s">
        <v>83</v>
      </c>
      <c r="B22" s="39" t="s">
        <v>149</v>
      </c>
      <c r="C22" s="226">
        <v>0</v>
      </c>
      <c r="D22" s="132">
        <v>4.3010000000000002</v>
      </c>
      <c r="E22" s="133">
        <v>0.73699999999999999</v>
      </c>
      <c r="F22" s="134">
        <v>5.3999999999999999E-2</v>
      </c>
      <c r="G22" s="44">
        <v>11.44</v>
      </c>
      <c r="H22" s="44">
        <v>2.91</v>
      </c>
      <c r="I22" s="131">
        <v>5.73</v>
      </c>
      <c r="J22" s="40">
        <v>0.156</v>
      </c>
      <c r="K22" s="42"/>
    </row>
    <row r="23" spans="1:11" ht="32.25" customHeight="1">
      <c r="A23" s="16" t="s">
        <v>85</v>
      </c>
      <c r="B23" s="39" t="s">
        <v>150</v>
      </c>
      <c r="C23" s="226">
        <v>0</v>
      </c>
      <c r="D23" s="132">
        <v>4.3010000000000002</v>
      </c>
      <c r="E23" s="133">
        <v>0.73699999999999999</v>
      </c>
      <c r="F23" s="134">
        <v>5.3999999999999999E-2</v>
      </c>
      <c r="G23" s="44">
        <v>297.07</v>
      </c>
      <c r="H23" s="44">
        <v>2.91</v>
      </c>
      <c r="I23" s="131">
        <v>5.73</v>
      </c>
      <c r="J23" s="40">
        <v>0.156</v>
      </c>
      <c r="K23" s="42"/>
    </row>
    <row r="24" spans="1:11" ht="32.25" customHeight="1">
      <c r="A24" s="16" t="s">
        <v>87</v>
      </c>
      <c r="B24" s="39" t="s">
        <v>151</v>
      </c>
      <c r="C24" s="226">
        <v>0</v>
      </c>
      <c r="D24" s="132">
        <v>4.3010000000000002</v>
      </c>
      <c r="E24" s="133">
        <v>0.73699999999999999</v>
      </c>
      <c r="F24" s="134">
        <v>5.3999999999999999E-2</v>
      </c>
      <c r="G24" s="44">
        <v>501.77</v>
      </c>
      <c r="H24" s="44">
        <v>2.91</v>
      </c>
      <c r="I24" s="131">
        <v>5.73</v>
      </c>
      <c r="J24" s="40">
        <v>0.156</v>
      </c>
      <c r="K24" s="42"/>
    </row>
    <row r="25" spans="1:11" ht="32.25" customHeight="1">
      <c r="A25" s="16" t="s">
        <v>89</v>
      </c>
      <c r="B25" s="39" t="s">
        <v>152</v>
      </c>
      <c r="C25" s="226">
        <v>0</v>
      </c>
      <c r="D25" s="132">
        <v>4.3010000000000002</v>
      </c>
      <c r="E25" s="133">
        <v>0.73699999999999999</v>
      </c>
      <c r="F25" s="134">
        <v>5.3999999999999999E-2</v>
      </c>
      <c r="G25" s="44">
        <v>781.95</v>
      </c>
      <c r="H25" s="44">
        <v>2.91</v>
      </c>
      <c r="I25" s="131">
        <v>5.73</v>
      </c>
      <c r="J25" s="40">
        <v>0.156</v>
      </c>
      <c r="K25" s="42"/>
    </row>
    <row r="26" spans="1:11" ht="32.25" customHeight="1">
      <c r="A26" s="16" t="s">
        <v>91</v>
      </c>
      <c r="B26" s="39" t="s">
        <v>153</v>
      </c>
      <c r="C26" s="226">
        <v>0</v>
      </c>
      <c r="D26" s="132">
        <v>4.3010000000000002</v>
      </c>
      <c r="E26" s="133">
        <v>0.73699999999999999</v>
      </c>
      <c r="F26" s="134">
        <v>5.3999999999999999E-2</v>
      </c>
      <c r="G26" s="44">
        <v>1435.83</v>
      </c>
      <c r="H26" s="44">
        <v>2.91</v>
      </c>
      <c r="I26" s="131">
        <v>5.73</v>
      </c>
      <c r="J26" s="40">
        <v>0.156</v>
      </c>
      <c r="K26" s="42"/>
    </row>
    <row r="27" spans="1:11" ht="32.25" customHeight="1">
      <c r="A27" s="16" t="s">
        <v>93</v>
      </c>
      <c r="B27" s="39" t="s">
        <v>154</v>
      </c>
      <c r="C27" s="226">
        <v>0</v>
      </c>
      <c r="D27" s="132">
        <v>2.964</v>
      </c>
      <c r="E27" s="133">
        <v>0.46600000000000003</v>
      </c>
      <c r="F27" s="134">
        <v>3.3000000000000002E-2</v>
      </c>
      <c r="G27" s="44">
        <v>8.94</v>
      </c>
      <c r="H27" s="44">
        <v>3.56</v>
      </c>
      <c r="I27" s="131">
        <v>5.36</v>
      </c>
      <c r="J27" s="40">
        <v>0.109</v>
      </c>
      <c r="K27" s="42"/>
    </row>
    <row r="28" spans="1:11" ht="32.25" customHeight="1">
      <c r="A28" s="16" t="s">
        <v>95</v>
      </c>
      <c r="B28" s="39" t="s">
        <v>155</v>
      </c>
      <c r="C28" s="226">
        <v>0</v>
      </c>
      <c r="D28" s="132">
        <v>2.964</v>
      </c>
      <c r="E28" s="133">
        <v>0.46600000000000003</v>
      </c>
      <c r="F28" s="134">
        <v>3.3000000000000002E-2</v>
      </c>
      <c r="G28" s="44">
        <v>294.57</v>
      </c>
      <c r="H28" s="44">
        <v>3.56</v>
      </c>
      <c r="I28" s="131">
        <v>5.36</v>
      </c>
      <c r="J28" s="40">
        <v>0.109</v>
      </c>
      <c r="K28" s="42"/>
    </row>
    <row r="29" spans="1:11" ht="32.25" customHeight="1">
      <c r="A29" s="16" t="s">
        <v>97</v>
      </c>
      <c r="B29" s="39" t="s">
        <v>156</v>
      </c>
      <c r="C29" s="226">
        <v>0</v>
      </c>
      <c r="D29" s="132">
        <v>2.964</v>
      </c>
      <c r="E29" s="133">
        <v>0.46600000000000003</v>
      </c>
      <c r="F29" s="134">
        <v>3.3000000000000002E-2</v>
      </c>
      <c r="G29" s="44">
        <v>499.26</v>
      </c>
      <c r="H29" s="44">
        <v>3.56</v>
      </c>
      <c r="I29" s="131">
        <v>5.36</v>
      </c>
      <c r="J29" s="40">
        <v>0.109</v>
      </c>
      <c r="K29" s="42"/>
    </row>
    <row r="30" spans="1:11" ht="27.75" customHeight="1">
      <c r="A30" s="16" t="s">
        <v>99</v>
      </c>
      <c r="B30" s="39" t="s">
        <v>157</v>
      </c>
      <c r="C30" s="226">
        <v>0</v>
      </c>
      <c r="D30" s="132">
        <v>2.964</v>
      </c>
      <c r="E30" s="133">
        <v>0.46600000000000003</v>
      </c>
      <c r="F30" s="134">
        <v>3.3000000000000002E-2</v>
      </c>
      <c r="G30" s="44">
        <v>779.45</v>
      </c>
      <c r="H30" s="44">
        <v>3.56</v>
      </c>
      <c r="I30" s="131">
        <v>5.36</v>
      </c>
      <c r="J30" s="40">
        <v>0.109</v>
      </c>
      <c r="K30" s="42"/>
    </row>
    <row r="31" spans="1:11" ht="27.75" customHeight="1">
      <c r="A31" s="16" t="s">
        <v>101</v>
      </c>
      <c r="B31" s="39" t="s">
        <v>158</v>
      </c>
      <c r="C31" s="226">
        <v>0</v>
      </c>
      <c r="D31" s="132">
        <v>2.964</v>
      </c>
      <c r="E31" s="133">
        <v>0.46600000000000003</v>
      </c>
      <c r="F31" s="134">
        <v>3.3000000000000002E-2</v>
      </c>
      <c r="G31" s="44">
        <v>1433.33</v>
      </c>
      <c r="H31" s="44">
        <v>3.56</v>
      </c>
      <c r="I31" s="131">
        <v>5.36</v>
      </c>
      <c r="J31" s="40">
        <v>0.109</v>
      </c>
      <c r="K31" s="42"/>
    </row>
    <row r="32" spans="1:11" ht="27.75" customHeight="1">
      <c r="A32" s="16" t="s">
        <v>103</v>
      </c>
      <c r="B32" s="39" t="s">
        <v>159</v>
      </c>
      <c r="C32" s="226">
        <v>0</v>
      </c>
      <c r="D32" s="132">
        <v>1.778</v>
      </c>
      <c r="E32" s="133">
        <v>0.23899999999999999</v>
      </c>
      <c r="F32" s="134">
        <v>1.6E-2</v>
      </c>
      <c r="G32" s="44">
        <v>82.21</v>
      </c>
      <c r="H32" s="44">
        <v>4.32</v>
      </c>
      <c r="I32" s="131">
        <v>6.23</v>
      </c>
      <c r="J32" s="40">
        <v>5.6000000000000001E-2</v>
      </c>
      <c r="K32" s="42"/>
    </row>
    <row r="33" spans="1:11" ht="27.75" customHeight="1">
      <c r="A33" s="16" t="s">
        <v>105</v>
      </c>
      <c r="B33" s="39" t="s">
        <v>160</v>
      </c>
      <c r="C33" s="226">
        <v>0</v>
      </c>
      <c r="D33" s="132">
        <v>1.778</v>
      </c>
      <c r="E33" s="133">
        <v>0.23899999999999999</v>
      </c>
      <c r="F33" s="134">
        <v>1.6E-2</v>
      </c>
      <c r="G33" s="44">
        <v>1284.3</v>
      </c>
      <c r="H33" s="44">
        <v>4.32</v>
      </c>
      <c r="I33" s="131">
        <v>6.23</v>
      </c>
      <c r="J33" s="40">
        <v>5.6000000000000001E-2</v>
      </c>
      <c r="K33" s="42"/>
    </row>
    <row r="34" spans="1:11" ht="27.75" customHeight="1">
      <c r="A34" s="16" t="s">
        <v>107</v>
      </c>
      <c r="B34" s="39" t="s">
        <v>161</v>
      </c>
      <c r="C34" s="226">
        <v>0</v>
      </c>
      <c r="D34" s="132">
        <v>1.778</v>
      </c>
      <c r="E34" s="133">
        <v>0.23899999999999999</v>
      </c>
      <c r="F34" s="134">
        <v>1.6E-2</v>
      </c>
      <c r="G34" s="44">
        <v>4303.99</v>
      </c>
      <c r="H34" s="44">
        <v>4.32</v>
      </c>
      <c r="I34" s="131">
        <v>6.23</v>
      </c>
      <c r="J34" s="40">
        <v>5.6000000000000001E-2</v>
      </c>
      <c r="K34" s="42"/>
    </row>
    <row r="35" spans="1:11" ht="27.75" customHeight="1">
      <c r="A35" s="16" t="s">
        <v>109</v>
      </c>
      <c r="B35" s="39" t="s">
        <v>162</v>
      </c>
      <c r="C35" s="226">
        <v>0</v>
      </c>
      <c r="D35" s="132">
        <v>1.778</v>
      </c>
      <c r="E35" s="133">
        <v>0.23899999999999999</v>
      </c>
      <c r="F35" s="134">
        <v>1.6E-2</v>
      </c>
      <c r="G35" s="44">
        <v>9425.09</v>
      </c>
      <c r="H35" s="44">
        <v>4.32</v>
      </c>
      <c r="I35" s="131">
        <v>6.23</v>
      </c>
      <c r="J35" s="40">
        <v>5.6000000000000001E-2</v>
      </c>
      <c r="K35" s="42"/>
    </row>
    <row r="36" spans="1:11" ht="27.75" customHeight="1">
      <c r="A36" s="16" t="s">
        <v>111</v>
      </c>
      <c r="B36" s="39" t="s">
        <v>163</v>
      </c>
      <c r="C36" s="226">
        <v>0</v>
      </c>
      <c r="D36" s="132">
        <v>1.778</v>
      </c>
      <c r="E36" s="133">
        <v>0.23899999999999999</v>
      </c>
      <c r="F36" s="134">
        <v>1.6E-2</v>
      </c>
      <c r="G36" s="44">
        <v>24408.959999999999</v>
      </c>
      <c r="H36" s="44">
        <v>4.32</v>
      </c>
      <c r="I36" s="131">
        <v>6.23</v>
      </c>
      <c r="J36" s="40">
        <v>5.6000000000000001E-2</v>
      </c>
      <c r="K36" s="42"/>
    </row>
    <row r="37" spans="1:11" ht="27.75" customHeight="1">
      <c r="A37" s="16" t="s">
        <v>113</v>
      </c>
      <c r="B37" s="42" t="s">
        <v>164</v>
      </c>
      <c r="C37" s="226" t="s">
        <v>115</v>
      </c>
      <c r="D37" s="135">
        <v>20.608000000000001</v>
      </c>
      <c r="E37" s="136">
        <v>2.988</v>
      </c>
      <c r="F37" s="134">
        <v>1.9179999999999999</v>
      </c>
      <c r="G37" s="45" t="s">
        <v>143</v>
      </c>
      <c r="H37" s="45" t="s">
        <v>143</v>
      </c>
      <c r="I37" s="45" t="s">
        <v>143</v>
      </c>
      <c r="J37" s="41" t="s">
        <v>143</v>
      </c>
      <c r="K37" s="42"/>
    </row>
    <row r="38" spans="1:11" ht="27.75" customHeight="1">
      <c r="A38" s="16" t="s">
        <v>116</v>
      </c>
      <c r="B38" s="43" t="s">
        <v>165</v>
      </c>
      <c r="C38" s="227" t="s">
        <v>118</v>
      </c>
      <c r="D38" s="132">
        <v>-4.1550000000000002</v>
      </c>
      <c r="E38" s="133">
        <v>-0.73799999999999999</v>
      </c>
      <c r="F38" s="134">
        <v>-5.3999999999999999E-2</v>
      </c>
      <c r="G38" s="44">
        <v>0</v>
      </c>
      <c r="H38" s="45" t="s">
        <v>143</v>
      </c>
      <c r="I38" s="45" t="s">
        <v>143</v>
      </c>
      <c r="J38" s="41" t="s">
        <v>143</v>
      </c>
      <c r="K38" s="42"/>
    </row>
    <row r="39" spans="1:11" ht="27.75" customHeight="1">
      <c r="A39" s="16" t="s">
        <v>119</v>
      </c>
      <c r="B39" s="42"/>
      <c r="C39" s="226">
        <v>0</v>
      </c>
      <c r="D39" s="132">
        <v>-3.6520000000000001</v>
      </c>
      <c r="E39" s="133">
        <v>-0.63500000000000001</v>
      </c>
      <c r="F39" s="134">
        <v>-4.5999999999999999E-2</v>
      </c>
      <c r="G39" s="44">
        <v>0</v>
      </c>
      <c r="H39" s="45" t="s">
        <v>143</v>
      </c>
      <c r="I39" s="45" t="s">
        <v>143</v>
      </c>
      <c r="J39" s="41" t="s">
        <v>143</v>
      </c>
      <c r="K39" s="42"/>
    </row>
    <row r="40" spans="1:11" ht="27.75" customHeight="1">
      <c r="A40" s="16" t="s">
        <v>120</v>
      </c>
      <c r="B40" s="42" t="s">
        <v>166</v>
      </c>
      <c r="C40" s="226">
        <v>0</v>
      </c>
      <c r="D40" s="132">
        <v>-4.1550000000000002</v>
      </c>
      <c r="E40" s="133">
        <v>-0.73799999999999999</v>
      </c>
      <c r="F40" s="134">
        <v>-5.3999999999999999E-2</v>
      </c>
      <c r="G40" s="44">
        <v>0</v>
      </c>
      <c r="H40" s="45" t="s">
        <v>143</v>
      </c>
      <c r="I40" s="45" t="s">
        <v>143</v>
      </c>
      <c r="J40" s="40">
        <v>0.155</v>
      </c>
      <c r="K40" s="42"/>
    </row>
    <row r="41" spans="1:11" ht="27.75" customHeight="1">
      <c r="A41" s="16" t="s">
        <v>122</v>
      </c>
      <c r="B41" s="42" t="s">
        <v>167</v>
      </c>
      <c r="C41" s="226">
        <v>0</v>
      </c>
      <c r="D41" s="132">
        <v>-4.1550000000000002</v>
      </c>
      <c r="E41" s="133">
        <v>-0.73799999999999999</v>
      </c>
      <c r="F41" s="134">
        <v>-5.3999999999999999E-2</v>
      </c>
      <c r="G41" s="44">
        <v>0</v>
      </c>
      <c r="H41" s="45" t="s">
        <v>143</v>
      </c>
      <c r="I41" s="45" t="s">
        <v>143</v>
      </c>
      <c r="J41" s="41" t="s">
        <v>143</v>
      </c>
      <c r="K41" s="42"/>
    </row>
    <row r="42" spans="1:11" ht="27.75" customHeight="1">
      <c r="A42" s="16" t="s">
        <v>124</v>
      </c>
      <c r="B42" s="42" t="s">
        <v>168</v>
      </c>
      <c r="C42" s="226">
        <v>0</v>
      </c>
      <c r="D42" s="132">
        <v>-3.6520000000000001</v>
      </c>
      <c r="E42" s="133">
        <v>-0.63500000000000001</v>
      </c>
      <c r="F42" s="134">
        <v>-4.5999999999999999E-2</v>
      </c>
      <c r="G42" s="44">
        <v>0</v>
      </c>
      <c r="H42" s="45" t="s">
        <v>143</v>
      </c>
      <c r="I42" s="45" t="s">
        <v>143</v>
      </c>
      <c r="J42" s="40">
        <v>0.13100000000000001</v>
      </c>
      <c r="K42" s="42"/>
    </row>
    <row r="43" spans="1:11" ht="27.75" customHeight="1">
      <c r="A43" s="16" t="s">
        <v>126</v>
      </c>
      <c r="B43" s="42" t="s">
        <v>169</v>
      </c>
      <c r="C43" s="226">
        <v>0</v>
      </c>
      <c r="D43" s="132">
        <v>-3.6520000000000001</v>
      </c>
      <c r="E43" s="133">
        <v>-0.63500000000000001</v>
      </c>
      <c r="F43" s="134">
        <v>-4.5999999999999999E-2</v>
      </c>
      <c r="G43" s="44">
        <v>0</v>
      </c>
      <c r="H43" s="45" t="s">
        <v>143</v>
      </c>
      <c r="I43" s="45" t="s">
        <v>143</v>
      </c>
      <c r="J43" s="41" t="s">
        <v>143</v>
      </c>
      <c r="K43" s="42"/>
    </row>
    <row r="44" spans="1:11" ht="27.75" customHeight="1">
      <c r="A44" s="16" t="s">
        <v>128</v>
      </c>
      <c r="B44" s="42" t="s">
        <v>170</v>
      </c>
      <c r="C44" s="226">
        <v>0</v>
      </c>
      <c r="D44" s="132">
        <v>-2.3889999999999998</v>
      </c>
      <c r="E44" s="133">
        <v>-0.36699999999999999</v>
      </c>
      <c r="F44" s="134">
        <v>-2.5999999999999999E-2</v>
      </c>
      <c r="G44" s="44">
        <v>51.42</v>
      </c>
      <c r="H44" s="45" t="s">
        <v>143</v>
      </c>
      <c r="I44" s="45" t="s">
        <v>143</v>
      </c>
      <c r="J44" s="40">
        <v>0.105</v>
      </c>
      <c r="K44" s="42"/>
    </row>
    <row r="45" spans="1:11" ht="27.75" customHeight="1">
      <c r="A45" s="16" t="s">
        <v>130</v>
      </c>
      <c r="B45" s="42" t="s">
        <v>171</v>
      </c>
      <c r="C45" s="226">
        <v>0</v>
      </c>
      <c r="D45" s="132">
        <v>-2.3889999999999998</v>
      </c>
      <c r="E45" s="133">
        <v>-0.36699999999999999</v>
      </c>
      <c r="F45" s="134">
        <v>-2.5999999999999999E-2</v>
      </c>
      <c r="G45" s="44">
        <v>51.42</v>
      </c>
      <c r="H45" s="45" t="s">
        <v>143</v>
      </c>
      <c r="I45" s="45" t="s">
        <v>143</v>
      </c>
      <c r="J45" s="41" t="s">
        <v>143</v>
      </c>
      <c r="K45" s="42"/>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2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21.26953125" style="3" customWidth="1"/>
    <col min="3" max="3" width="14.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UKPN LPN Area (GSP Group _C)"</f>
        <v>Southern Electric Power Distribution plc - Effective from 1 April 2022 - Final LV and HV charges in UKPN LPN Area (GSP Group _C)</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8.5"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185" t="s">
        <v>45</v>
      </c>
      <c r="B6" s="20" t="s">
        <v>172</v>
      </c>
      <c r="C6" s="324" t="s">
        <v>173</v>
      </c>
      <c r="D6" s="324"/>
      <c r="E6" s="177" t="s">
        <v>48</v>
      </c>
      <c r="F6" s="49"/>
      <c r="G6" s="332" t="s">
        <v>174</v>
      </c>
      <c r="H6" s="334"/>
      <c r="I6" s="20" t="s">
        <v>175</v>
      </c>
      <c r="J6" s="234" t="s">
        <v>176</v>
      </c>
      <c r="K6" s="177" t="s">
        <v>48</v>
      </c>
      <c r="L6" s="169"/>
      <c r="N6" s="4"/>
    </row>
    <row r="7" spans="1:15" ht="49.5" customHeight="1">
      <c r="A7" s="185" t="s">
        <v>50</v>
      </c>
      <c r="B7" s="237"/>
      <c r="C7" s="330"/>
      <c r="D7" s="330"/>
      <c r="E7" s="234" t="s">
        <v>51</v>
      </c>
      <c r="F7" s="49"/>
      <c r="G7" s="332" t="s">
        <v>49</v>
      </c>
      <c r="H7" s="334"/>
      <c r="I7" s="20" t="s">
        <v>46</v>
      </c>
      <c r="J7" s="234" t="s">
        <v>47</v>
      </c>
      <c r="K7" s="177" t="s">
        <v>48</v>
      </c>
      <c r="L7" s="169"/>
      <c r="N7" s="4"/>
    </row>
    <row r="8" spans="1:15" ht="49.5" customHeight="1">
      <c r="A8" s="235" t="s">
        <v>54</v>
      </c>
      <c r="B8" s="332" t="s">
        <v>55</v>
      </c>
      <c r="C8" s="333"/>
      <c r="D8" s="333"/>
      <c r="E8" s="334"/>
      <c r="F8" s="49"/>
      <c r="G8" s="332" t="s">
        <v>177</v>
      </c>
      <c r="H8" s="334"/>
      <c r="I8" s="237"/>
      <c r="J8" s="234" t="s">
        <v>53</v>
      </c>
      <c r="K8" s="177" t="s">
        <v>48</v>
      </c>
      <c r="L8" s="169"/>
      <c r="N8" s="4"/>
    </row>
    <row r="9" spans="1:15" s="76" customFormat="1" ht="45" customHeight="1">
      <c r="A9" s="49"/>
      <c r="B9" s="49"/>
      <c r="C9" s="49"/>
      <c r="D9" s="49"/>
      <c r="E9" s="49"/>
      <c r="F9" s="49"/>
      <c r="G9" s="332" t="s">
        <v>178</v>
      </c>
      <c r="H9" s="334"/>
      <c r="I9" s="237"/>
      <c r="J9" s="237"/>
      <c r="K9" s="234" t="s">
        <v>51</v>
      </c>
      <c r="L9" s="169"/>
      <c r="M9" s="49"/>
      <c r="N9" s="49"/>
    </row>
    <row r="10" spans="1:15" s="76" customFormat="1" ht="18" customHeight="1">
      <c r="A10" s="49"/>
      <c r="B10" s="49"/>
      <c r="C10" s="49"/>
      <c r="D10" s="49"/>
      <c r="E10" s="49"/>
      <c r="F10" s="49"/>
      <c r="G10" s="327" t="s">
        <v>54</v>
      </c>
      <c r="H10" s="327"/>
      <c r="I10" s="327" t="s">
        <v>55</v>
      </c>
      <c r="J10" s="327"/>
      <c r="K10" s="327"/>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44.25" customHeight="1">
      <c r="A14" s="16" t="s">
        <v>67</v>
      </c>
      <c r="B14" s="39" t="s">
        <v>179</v>
      </c>
      <c r="C14" s="225" t="s">
        <v>69</v>
      </c>
      <c r="D14" s="132">
        <v>9.4689999999999994</v>
      </c>
      <c r="E14" s="133">
        <v>1.7849999999999999</v>
      </c>
      <c r="F14" s="134">
        <v>5.7000000000000002E-2</v>
      </c>
      <c r="G14" s="44">
        <v>10.86</v>
      </c>
      <c r="H14" s="45"/>
      <c r="I14" s="45"/>
      <c r="J14" s="41"/>
      <c r="K14" s="42"/>
    </row>
    <row r="15" spans="1:15" ht="32.25" customHeight="1">
      <c r="A15" s="16" t="s">
        <v>70</v>
      </c>
      <c r="B15" s="39"/>
      <c r="C15" s="226">
        <v>2</v>
      </c>
      <c r="D15" s="132">
        <v>9.4689999999999994</v>
      </c>
      <c r="E15" s="133">
        <v>1.7849999999999999</v>
      </c>
      <c r="F15" s="134">
        <v>5.7000000000000002E-2</v>
      </c>
      <c r="G15" s="45"/>
      <c r="H15" s="45"/>
      <c r="I15" s="45"/>
      <c r="J15" s="41"/>
      <c r="K15" s="42"/>
    </row>
    <row r="16" spans="1:15" ht="70">
      <c r="A16" s="16" t="s">
        <v>71</v>
      </c>
      <c r="B16" s="39" t="s">
        <v>180</v>
      </c>
      <c r="C16" s="159" t="s">
        <v>73</v>
      </c>
      <c r="D16" s="132">
        <v>5.7930000000000001</v>
      </c>
      <c r="E16" s="133">
        <v>1.0920000000000001</v>
      </c>
      <c r="F16" s="134">
        <v>3.5000000000000003E-2</v>
      </c>
      <c r="G16" s="44">
        <v>3.2</v>
      </c>
      <c r="H16" s="45"/>
      <c r="I16" s="45"/>
      <c r="J16" s="41"/>
      <c r="K16" s="42"/>
    </row>
    <row r="17" spans="1:11" ht="70">
      <c r="A17" s="16" t="s">
        <v>74</v>
      </c>
      <c r="B17" s="39" t="s">
        <v>181</v>
      </c>
      <c r="C17" s="159" t="s">
        <v>73</v>
      </c>
      <c r="D17" s="132">
        <v>5.7930000000000001</v>
      </c>
      <c r="E17" s="133">
        <v>1.0920000000000001</v>
      </c>
      <c r="F17" s="134">
        <v>3.5000000000000003E-2</v>
      </c>
      <c r="G17" s="44">
        <v>2.4300000000000002</v>
      </c>
      <c r="H17" s="45"/>
      <c r="I17" s="45"/>
      <c r="J17" s="41"/>
      <c r="K17" s="42"/>
    </row>
    <row r="18" spans="1:11" ht="70">
      <c r="A18" s="16" t="s">
        <v>76</v>
      </c>
      <c r="B18" s="39" t="s">
        <v>182</v>
      </c>
      <c r="C18" s="159" t="s">
        <v>73</v>
      </c>
      <c r="D18" s="132">
        <v>5.6680000000000001</v>
      </c>
      <c r="E18" s="133">
        <v>0.96699999999999997</v>
      </c>
      <c r="F18" s="134">
        <v>0</v>
      </c>
      <c r="G18" s="44">
        <v>0</v>
      </c>
      <c r="H18" s="45"/>
      <c r="I18" s="45"/>
      <c r="J18" s="41"/>
      <c r="K18" s="42"/>
    </row>
    <row r="19" spans="1:11" ht="70">
      <c r="A19" s="16" t="s">
        <v>78</v>
      </c>
      <c r="B19" s="39" t="s">
        <v>183</v>
      </c>
      <c r="C19" s="159" t="s">
        <v>73</v>
      </c>
      <c r="D19" s="132">
        <v>5.5190000000000001</v>
      </c>
      <c r="E19" s="133">
        <v>0.81799999999999995</v>
      </c>
      <c r="F19" s="134">
        <v>0</v>
      </c>
      <c r="G19" s="44">
        <v>0</v>
      </c>
      <c r="H19" s="45"/>
      <c r="I19" s="45"/>
      <c r="J19" s="41"/>
      <c r="K19" s="42"/>
    </row>
    <row r="20" spans="1:11" ht="70">
      <c r="A20" s="16" t="s">
        <v>80</v>
      </c>
      <c r="B20" s="39" t="s">
        <v>184</v>
      </c>
      <c r="C20" s="159" t="s">
        <v>73</v>
      </c>
      <c r="D20" s="132">
        <v>5.4450000000000003</v>
      </c>
      <c r="E20" s="133">
        <v>0.74399999999999999</v>
      </c>
      <c r="F20" s="134">
        <v>0</v>
      </c>
      <c r="G20" s="44">
        <v>0</v>
      </c>
      <c r="H20" s="45"/>
      <c r="I20" s="45"/>
      <c r="J20" s="41"/>
      <c r="K20" s="42"/>
    </row>
    <row r="21" spans="1:11" ht="32.25" customHeight="1">
      <c r="A21" s="16" t="s">
        <v>82</v>
      </c>
      <c r="B21" s="39"/>
      <c r="C21" s="226">
        <v>4</v>
      </c>
      <c r="D21" s="132">
        <v>5.7930000000000001</v>
      </c>
      <c r="E21" s="133">
        <v>1.0920000000000001</v>
      </c>
      <c r="F21" s="134">
        <v>3.5000000000000003E-2</v>
      </c>
      <c r="G21" s="45"/>
      <c r="H21" s="45"/>
      <c r="I21" s="45"/>
      <c r="J21" s="41"/>
      <c r="K21" s="42"/>
    </row>
    <row r="22" spans="1:11" ht="32.25" customHeight="1">
      <c r="A22" s="16" t="s">
        <v>83</v>
      </c>
      <c r="B22" s="39" t="s">
        <v>185</v>
      </c>
      <c r="C22" s="226">
        <v>0</v>
      </c>
      <c r="D22" s="132">
        <v>4.7690000000000001</v>
      </c>
      <c r="E22" s="133">
        <v>0.91600000000000004</v>
      </c>
      <c r="F22" s="134">
        <v>3.1E-2</v>
      </c>
      <c r="G22" s="44">
        <v>7.93</v>
      </c>
      <c r="H22" s="44">
        <v>4.29</v>
      </c>
      <c r="I22" s="131">
        <v>6.66</v>
      </c>
      <c r="J22" s="40">
        <v>0.40899999999999997</v>
      </c>
      <c r="K22" s="42"/>
    </row>
    <row r="23" spans="1:11" ht="32.25" customHeight="1">
      <c r="A23" s="16" t="s">
        <v>85</v>
      </c>
      <c r="B23" s="39" t="s">
        <v>186</v>
      </c>
      <c r="C23" s="226">
        <v>0</v>
      </c>
      <c r="D23" s="132">
        <v>4.3920000000000003</v>
      </c>
      <c r="E23" s="133">
        <v>0.53900000000000003</v>
      </c>
      <c r="F23" s="134">
        <v>7.0000000000000001E-3</v>
      </c>
      <c r="G23" s="44">
        <v>2.0699999999999998</v>
      </c>
      <c r="H23" s="44">
        <v>4.29</v>
      </c>
      <c r="I23" s="131">
        <v>6.66</v>
      </c>
      <c r="J23" s="40">
        <v>0.40899999999999997</v>
      </c>
      <c r="K23" s="42"/>
    </row>
    <row r="24" spans="1:11" ht="32.25" customHeight="1">
      <c r="A24" s="16" t="s">
        <v>87</v>
      </c>
      <c r="B24" s="39" t="s">
        <v>187</v>
      </c>
      <c r="C24" s="226">
        <v>0</v>
      </c>
      <c r="D24" s="132">
        <v>4.3819999999999997</v>
      </c>
      <c r="E24" s="133">
        <v>0.52900000000000003</v>
      </c>
      <c r="F24" s="134">
        <v>7.0000000000000001E-3</v>
      </c>
      <c r="G24" s="44">
        <v>2.0699999999999998</v>
      </c>
      <c r="H24" s="44">
        <v>4.29</v>
      </c>
      <c r="I24" s="131">
        <v>6.66</v>
      </c>
      <c r="J24" s="40">
        <v>0.40899999999999997</v>
      </c>
      <c r="K24" s="42"/>
    </row>
    <row r="25" spans="1:11" ht="32.25" customHeight="1">
      <c r="A25" s="16" t="s">
        <v>89</v>
      </c>
      <c r="B25" s="39" t="s">
        <v>188</v>
      </c>
      <c r="C25" s="226">
        <v>0</v>
      </c>
      <c r="D25" s="132">
        <v>4.3719999999999999</v>
      </c>
      <c r="E25" s="133">
        <v>0.52</v>
      </c>
      <c r="F25" s="134">
        <v>7.0000000000000001E-3</v>
      </c>
      <c r="G25" s="44">
        <v>2.0699999999999998</v>
      </c>
      <c r="H25" s="44">
        <v>4.29</v>
      </c>
      <c r="I25" s="131">
        <v>6.66</v>
      </c>
      <c r="J25" s="40">
        <v>0.40899999999999997</v>
      </c>
      <c r="K25" s="42"/>
    </row>
    <row r="26" spans="1:11" ht="32.25" customHeight="1">
      <c r="A26" s="16" t="s">
        <v>91</v>
      </c>
      <c r="B26" s="39" t="s">
        <v>189</v>
      </c>
      <c r="C26" s="226">
        <v>0</v>
      </c>
      <c r="D26" s="132">
        <v>4.3650000000000002</v>
      </c>
      <c r="E26" s="133">
        <v>0.51200000000000001</v>
      </c>
      <c r="F26" s="134">
        <v>7.0000000000000001E-3</v>
      </c>
      <c r="G26" s="44">
        <v>2.0699999999999998</v>
      </c>
      <c r="H26" s="44">
        <v>4.29</v>
      </c>
      <c r="I26" s="131">
        <v>6.66</v>
      </c>
      <c r="J26" s="40">
        <v>0.40899999999999997</v>
      </c>
      <c r="K26" s="42"/>
    </row>
    <row r="27" spans="1:11" ht="32.25" customHeight="1">
      <c r="A27" s="16" t="s">
        <v>93</v>
      </c>
      <c r="B27" s="39" t="s">
        <v>190</v>
      </c>
      <c r="C27" s="226">
        <v>0</v>
      </c>
      <c r="D27" s="132">
        <v>3.2370000000000001</v>
      </c>
      <c r="E27" s="133">
        <v>0.65400000000000003</v>
      </c>
      <c r="F27" s="134">
        <v>2.4E-2</v>
      </c>
      <c r="G27" s="44">
        <v>5.86</v>
      </c>
      <c r="H27" s="44">
        <v>7.53</v>
      </c>
      <c r="I27" s="131">
        <v>8.57</v>
      </c>
      <c r="J27" s="40">
        <v>0.24099999999999999</v>
      </c>
      <c r="K27" s="42"/>
    </row>
    <row r="28" spans="1:11" ht="32.25" customHeight="1">
      <c r="A28" s="16" t="s">
        <v>95</v>
      </c>
      <c r="B28" s="39" t="s">
        <v>191</v>
      </c>
      <c r="C28" s="226">
        <v>0</v>
      </c>
      <c r="D28" s="132">
        <v>2.86</v>
      </c>
      <c r="E28" s="133">
        <v>0.27700000000000002</v>
      </c>
      <c r="F28" s="134">
        <v>0</v>
      </c>
      <c r="G28" s="44">
        <v>0</v>
      </c>
      <c r="H28" s="44">
        <v>7.53</v>
      </c>
      <c r="I28" s="131">
        <v>8.57</v>
      </c>
      <c r="J28" s="40">
        <v>0.24099999999999999</v>
      </c>
      <c r="K28" s="42"/>
    </row>
    <row r="29" spans="1:11" ht="32.25" customHeight="1">
      <c r="A29" s="16" t="s">
        <v>97</v>
      </c>
      <c r="B29" s="39" t="s">
        <v>192</v>
      </c>
      <c r="C29" s="226">
        <v>0</v>
      </c>
      <c r="D29" s="132">
        <v>2.85</v>
      </c>
      <c r="E29" s="133">
        <v>0.26700000000000002</v>
      </c>
      <c r="F29" s="134">
        <v>0</v>
      </c>
      <c r="G29" s="44">
        <v>0</v>
      </c>
      <c r="H29" s="44">
        <v>7.53</v>
      </c>
      <c r="I29" s="131">
        <v>8.57</v>
      </c>
      <c r="J29" s="40">
        <v>0.24099999999999999</v>
      </c>
      <c r="K29" s="42"/>
    </row>
    <row r="30" spans="1:11" ht="27.75" customHeight="1">
      <c r="A30" s="16" t="s">
        <v>99</v>
      </c>
      <c r="B30" s="39" t="s">
        <v>193</v>
      </c>
      <c r="C30" s="226">
        <v>0</v>
      </c>
      <c r="D30" s="132">
        <v>2.8410000000000002</v>
      </c>
      <c r="E30" s="133">
        <v>0.25700000000000001</v>
      </c>
      <c r="F30" s="134">
        <v>0</v>
      </c>
      <c r="G30" s="44">
        <v>0</v>
      </c>
      <c r="H30" s="44">
        <v>7.53</v>
      </c>
      <c r="I30" s="131">
        <v>8.57</v>
      </c>
      <c r="J30" s="40">
        <v>0.24099999999999999</v>
      </c>
      <c r="K30" s="42"/>
    </row>
    <row r="31" spans="1:11" ht="27.75" customHeight="1">
      <c r="A31" s="16" t="s">
        <v>101</v>
      </c>
      <c r="B31" s="39" t="s">
        <v>194</v>
      </c>
      <c r="C31" s="226">
        <v>0</v>
      </c>
      <c r="D31" s="132">
        <v>2.8330000000000002</v>
      </c>
      <c r="E31" s="133">
        <v>0.25</v>
      </c>
      <c r="F31" s="134">
        <v>0</v>
      </c>
      <c r="G31" s="44">
        <v>0</v>
      </c>
      <c r="H31" s="44">
        <v>7.53</v>
      </c>
      <c r="I31" s="131">
        <v>8.57</v>
      </c>
      <c r="J31" s="40">
        <v>0.24099999999999999</v>
      </c>
      <c r="K31" s="42"/>
    </row>
    <row r="32" spans="1:11" ht="27.75" customHeight="1">
      <c r="A32" s="16" t="s">
        <v>103</v>
      </c>
      <c r="B32" s="39" t="s">
        <v>195</v>
      </c>
      <c r="C32" s="226">
        <v>0</v>
      </c>
      <c r="D32" s="132">
        <v>2.375</v>
      </c>
      <c r="E32" s="133">
        <v>0.46200000000000002</v>
      </c>
      <c r="F32" s="134">
        <v>1.7000000000000001E-2</v>
      </c>
      <c r="G32" s="44">
        <v>78.569999999999993</v>
      </c>
      <c r="H32" s="44">
        <v>7.67</v>
      </c>
      <c r="I32" s="131">
        <v>8.6199999999999992</v>
      </c>
      <c r="J32" s="40">
        <v>0.20399999999999999</v>
      </c>
      <c r="K32" s="42"/>
    </row>
    <row r="33" spans="1:11" ht="27.75" customHeight="1">
      <c r="A33" s="16" t="s">
        <v>105</v>
      </c>
      <c r="B33" s="39" t="s">
        <v>196</v>
      </c>
      <c r="C33" s="226">
        <v>0</v>
      </c>
      <c r="D33" s="132">
        <v>2.0230000000000001</v>
      </c>
      <c r="E33" s="133">
        <v>0.111</v>
      </c>
      <c r="F33" s="134">
        <v>0</v>
      </c>
      <c r="G33" s="44">
        <v>0</v>
      </c>
      <c r="H33" s="44">
        <v>7.67</v>
      </c>
      <c r="I33" s="131">
        <v>8.6199999999999992</v>
      </c>
      <c r="J33" s="40">
        <v>0.20399999999999999</v>
      </c>
      <c r="K33" s="42"/>
    </row>
    <row r="34" spans="1:11" ht="27.75" customHeight="1">
      <c r="A34" s="16" t="s">
        <v>107</v>
      </c>
      <c r="B34" s="39" t="s">
        <v>197</v>
      </c>
      <c r="C34" s="226">
        <v>0</v>
      </c>
      <c r="D34" s="132">
        <v>1.9770000000000001</v>
      </c>
      <c r="E34" s="133">
        <v>6.5000000000000002E-2</v>
      </c>
      <c r="F34" s="134">
        <v>0</v>
      </c>
      <c r="G34" s="44">
        <v>0</v>
      </c>
      <c r="H34" s="44">
        <v>7.67</v>
      </c>
      <c r="I34" s="131">
        <v>8.6199999999999992</v>
      </c>
      <c r="J34" s="40">
        <v>0.20399999999999999</v>
      </c>
      <c r="K34" s="42"/>
    </row>
    <row r="35" spans="1:11" ht="27.75" customHeight="1">
      <c r="A35" s="16" t="s">
        <v>109</v>
      </c>
      <c r="B35" s="39" t="s">
        <v>198</v>
      </c>
      <c r="C35" s="226">
        <v>0</v>
      </c>
      <c r="D35" s="132">
        <v>1.966</v>
      </c>
      <c r="E35" s="133">
        <v>5.2999999999999999E-2</v>
      </c>
      <c r="F35" s="134">
        <v>0</v>
      </c>
      <c r="G35" s="44">
        <v>0</v>
      </c>
      <c r="H35" s="44">
        <v>7.67</v>
      </c>
      <c r="I35" s="131">
        <v>8.6199999999999992</v>
      </c>
      <c r="J35" s="40">
        <v>0.20399999999999999</v>
      </c>
      <c r="K35" s="42"/>
    </row>
    <row r="36" spans="1:11" ht="27.75" customHeight="1">
      <c r="A36" s="16" t="s">
        <v>111</v>
      </c>
      <c r="B36" s="39" t="s">
        <v>199</v>
      </c>
      <c r="C36" s="226">
        <v>0</v>
      </c>
      <c r="D36" s="132">
        <v>1.954</v>
      </c>
      <c r="E36" s="133">
        <v>4.2000000000000003E-2</v>
      </c>
      <c r="F36" s="134">
        <v>0</v>
      </c>
      <c r="G36" s="44">
        <v>0</v>
      </c>
      <c r="H36" s="44">
        <v>7.67</v>
      </c>
      <c r="I36" s="131">
        <v>8.6199999999999992</v>
      </c>
      <c r="J36" s="40">
        <v>0.20399999999999999</v>
      </c>
      <c r="K36" s="42"/>
    </row>
    <row r="37" spans="1:11" ht="27.75" customHeight="1">
      <c r="A37" s="16" t="s">
        <v>113</v>
      </c>
      <c r="B37" s="42" t="s">
        <v>200</v>
      </c>
      <c r="C37" s="226" t="s">
        <v>115</v>
      </c>
      <c r="D37" s="135">
        <v>30.620999999999999</v>
      </c>
      <c r="E37" s="136">
        <v>2.2810000000000001</v>
      </c>
      <c r="F37" s="134">
        <v>0.28899999999999998</v>
      </c>
      <c r="G37" s="45"/>
      <c r="H37" s="45"/>
      <c r="I37" s="45"/>
      <c r="J37" s="41"/>
      <c r="K37" s="42"/>
    </row>
    <row r="38" spans="1:11" ht="27.75" customHeight="1">
      <c r="A38" s="16" t="s">
        <v>116</v>
      </c>
      <c r="B38" s="43" t="s">
        <v>201</v>
      </c>
      <c r="C38" s="227" t="s">
        <v>118</v>
      </c>
      <c r="D38" s="132">
        <v>-5.2389999999999999</v>
      </c>
      <c r="E38" s="133">
        <v>-0.98699999999999999</v>
      </c>
      <c r="F38" s="134">
        <v>-3.2000000000000001E-2</v>
      </c>
      <c r="G38" s="44">
        <v>0</v>
      </c>
      <c r="H38" s="45"/>
      <c r="I38" s="45"/>
      <c r="J38" s="41"/>
      <c r="K38" s="42"/>
    </row>
    <row r="39" spans="1:11" ht="27.75" customHeight="1">
      <c r="A39" s="16" t="s">
        <v>119</v>
      </c>
      <c r="B39" s="42"/>
      <c r="C39" s="226">
        <v>0</v>
      </c>
      <c r="D39" s="132">
        <v>-4.6139999999999999</v>
      </c>
      <c r="E39" s="133">
        <v>-0.879</v>
      </c>
      <c r="F39" s="134">
        <v>-2.9000000000000001E-2</v>
      </c>
      <c r="G39" s="44">
        <v>0</v>
      </c>
      <c r="H39" s="45"/>
      <c r="I39" s="45"/>
      <c r="J39" s="41"/>
      <c r="K39" s="42"/>
    </row>
    <row r="40" spans="1:11" ht="27.75" customHeight="1">
      <c r="A40" s="16" t="s">
        <v>120</v>
      </c>
      <c r="B40" s="42" t="s">
        <v>202</v>
      </c>
      <c r="C40" s="226">
        <v>0</v>
      </c>
      <c r="D40" s="132">
        <v>-5.2389999999999999</v>
      </c>
      <c r="E40" s="133">
        <v>-0.98699999999999999</v>
      </c>
      <c r="F40" s="134">
        <v>-3.2000000000000001E-2</v>
      </c>
      <c r="G40" s="44">
        <v>0</v>
      </c>
      <c r="H40" s="45"/>
      <c r="I40" s="45"/>
      <c r="J40" s="40">
        <v>0.36099999999999999</v>
      </c>
      <c r="K40" s="42"/>
    </row>
    <row r="41" spans="1:11" ht="27.75" customHeight="1">
      <c r="A41" s="16" t="s">
        <v>122</v>
      </c>
      <c r="B41" s="42" t="s">
        <v>203</v>
      </c>
      <c r="C41" s="226">
        <v>0</v>
      </c>
      <c r="D41" s="132">
        <v>-5.2389999999999999</v>
      </c>
      <c r="E41" s="133">
        <v>-0.98699999999999999</v>
      </c>
      <c r="F41" s="134">
        <v>-3.2000000000000001E-2</v>
      </c>
      <c r="G41" s="44">
        <v>0</v>
      </c>
      <c r="H41" s="45"/>
      <c r="I41" s="45"/>
      <c r="J41" s="41"/>
      <c r="K41" s="42"/>
    </row>
    <row r="42" spans="1:11" ht="27.75" customHeight="1">
      <c r="A42" s="16" t="s">
        <v>124</v>
      </c>
      <c r="B42" s="42" t="s">
        <v>204</v>
      </c>
      <c r="C42" s="226">
        <v>0</v>
      </c>
      <c r="D42" s="132">
        <v>-4.6139999999999999</v>
      </c>
      <c r="E42" s="133">
        <v>-0.879</v>
      </c>
      <c r="F42" s="134">
        <v>-2.9000000000000001E-2</v>
      </c>
      <c r="G42" s="44">
        <v>0</v>
      </c>
      <c r="H42" s="45"/>
      <c r="I42" s="45"/>
      <c r="J42" s="40">
        <v>0.32200000000000001</v>
      </c>
      <c r="K42" s="42"/>
    </row>
    <row r="43" spans="1:11" ht="27.75" customHeight="1">
      <c r="A43" s="16" t="s">
        <v>126</v>
      </c>
      <c r="B43" s="42" t="s">
        <v>205</v>
      </c>
      <c r="C43" s="226">
        <v>0</v>
      </c>
      <c r="D43" s="132">
        <v>-4.6139999999999999</v>
      </c>
      <c r="E43" s="133">
        <v>-0.879</v>
      </c>
      <c r="F43" s="134">
        <v>-2.9000000000000001E-2</v>
      </c>
      <c r="G43" s="44">
        <v>0</v>
      </c>
      <c r="H43" s="45"/>
      <c r="I43" s="45"/>
      <c r="J43" s="41"/>
      <c r="K43" s="42"/>
    </row>
    <row r="44" spans="1:11" ht="27.75" customHeight="1">
      <c r="A44" s="16" t="s">
        <v>128</v>
      </c>
      <c r="B44" s="42" t="s">
        <v>206</v>
      </c>
      <c r="C44" s="226">
        <v>0</v>
      </c>
      <c r="D44" s="132">
        <v>-2.9540000000000002</v>
      </c>
      <c r="E44" s="133">
        <v>-0.59599999999999997</v>
      </c>
      <c r="F44" s="134">
        <v>-2.1999999999999999E-2</v>
      </c>
      <c r="G44" s="44">
        <v>6.65</v>
      </c>
      <c r="H44" s="45"/>
      <c r="I44" s="45"/>
      <c r="J44" s="40">
        <v>0.28000000000000003</v>
      </c>
      <c r="K44" s="42"/>
    </row>
    <row r="45" spans="1:11" ht="27.75" customHeight="1">
      <c r="A45" s="16" t="s">
        <v>130</v>
      </c>
      <c r="B45" s="42" t="s">
        <v>207</v>
      </c>
      <c r="C45" s="226">
        <v>0</v>
      </c>
      <c r="D45" s="132">
        <v>-2.9540000000000002</v>
      </c>
      <c r="E45" s="133">
        <v>-0.59599999999999997</v>
      </c>
      <c r="F45" s="134">
        <v>-2.1999999999999999E-2</v>
      </c>
      <c r="G45" s="44">
        <v>6.65</v>
      </c>
      <c r="H45" s="45"/>
      <c r="I45" s="45"/>
      <c r="J45" s="41"/>
      <c r="K45" s="42"/>
    </row>
  </sheetData>
  <mergeCells count="16">
    <mergeCell ref="G9:H9"/>
    <mergeCell ref="G11:H11"/>
    <mergeCell ref="I11:K11"/>
    <mergeCell ref="G10:H10"/>
    <mergeCell ref="I10:K10"/>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3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18.54296875" style="3" customWidth="1"/>
    <col min="3" max="3" width="14.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SP Manweb Area (GSP Group _D)"</f>
        <v>Southern Electric Power Distribution plc - Effective from 1 April 2022 - Final LV and HV charges in SP Manweb Area (GSP Group _D)</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78" t="s">
        <v>45</v>
      </c>
      <c r="B6" s="20" t="s">
        <v>208</v>
      </c>
      <c r="C6" s="324" t="s">
        <v>209</v>
      </c>
      <c r="D6" s="324"/>
      <c r="E6" s="20" t="s">
        <v>210</v>
      </c>
      <c r="F6" s="49"/>
      <c r="G6" s="327" t="s">
        <v>174</v>
      </c>
      <c r="H6" s="327"/>
      <c r="I6" s="186"/>
      <c r="J6" s="20" t="s">
        <v>211</v>
      </c>
      <c r="K6" s="234" t="s">
        <v>210</v>
      </c>
      <c r="L6" s="169"/>
      <c r="N6" s="4"/>
    </row>
    <row r="7" spans="1:15" ht="49.5" customHeight="1">
      <c r="A7" s="78" t="s">
        <v>50</v>
      </c>
      <c r="B7" s="237"/>
      <c r="C7" s="324" t="s">
        <v>212</v>
      </c>
      <c r="D7" s="324"/>
      <c r="E7" s="20" t="s">
        <v>213</v>
      </c>
      <c r="F7" s="49"/>
      <c r="G7" s="327" t="s">
        <v>49</v>
      </c>
      <c r="H7" s="327"/>
      <c r="I7" s="20" t="s">
        <v>208</v>
      </c>
      <c r="J7" s="234" t="s">
        <v>209</v>
      </c>
      <c r="K7" s="177" t="s">
        <v>210</v>
      </c>
      <c r="L7" s="169"/>
      <c r="N7" s="4"/>
    </row>
    <row r="8" spans="1:15" ht="49.5" customHeight="1">
      <c r="A8" s="244" t="s">
        <v>54</v>
      </c>
      <c r="B8" s="345" t="s">
        <v>141</v>
      </c>
      <c r="C8" s="346"/>
      <c r="D8" s="346"/>
      <c r="E8" s="347"/>
      <c r="F8" s="49"/>
      <c r="G8" s="327" t="s">
        <v>177</v>
      </c>
      <c r="H8" s="327"/>
      <c r="I8" s="246"/>
      <c r="J8" s="234" t="s">
        <v>211</v>
      </c>
      <c r="K8" s="177" t="s">
        <v>210</v>
      </c>
      <c r="L8" s="169"/>
      <c r="N8" s="4"/>
    </row>
    <row r="9" spans="1:15" s="76" customFormat="1" ht="45" customHeight="1">
      <c r="A9" s="49"/>
      <c r="B9" s="49"/>
      <c r="C9" s="49"/>
      <c r="D9" s="49"/>
      <c r="E9" s="49"/>
      <c r="F9" s="49"/>
      <c r="G9" s="327" t="s">
        <v>178</v>
      </c>
      <c r="H9" s="327"/>
      <c r="I9" s="237"/>
      <c r="J9" s="177" t="s">
        <v>212</v>
      </c>
      <c r="K9" s="20" t="s">
        <v>214</v>
      </c>
      <c r="L9" s="169"/>
      <c r="M9" s="49"/>
      <c r="N9" s="49"/>
    </row>
    <row r="10" spans="1:15" s="76" customFormat="1" ht="18" customHeight="1">
      <c r="A10" s="49"/>
      <c r="B10" s="49"/>
      <c r="C10" s="49"/>
      <c r="D10" s="49"/>
      <c r="E10" s="49"/>
      <c r="F10" s="49"/>
      <c r="G10" s="327" t="s">
        <v>54</v>
      </c>
      <c r="H10" s="327"/>
      <c r="I10" s="345" t="s">
        <v>141</v>
      </c>
      <c r="J10" s="346"/>
      <c r="K10" s="347"/>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32.25" customHeight="1">
      <c r="A14" s="16" t="s">
        <v>67</v>
      </c>
      <c r="B14" s="39" t="s">
        <v>215</v>
      </c>
      <c r="C14" s="225" t="s">
        <v>69</v>
      </c>
      <c r="D14" s="132">
        <v>10.771000000000001</v>
      </c>
      <c r="E14" s="133">
        <v>1.9379999999999999</v>
      </c>
      <c r="F14" s="134">
        <v>0.215</v>
      </c>
      <c r="G14" s="44">
        <v>25.21</v>
      </c>
      <c r="H14" s="45" t="s">
        <v>143</v>
      </c>
      <c r="I14" s="45" t="s">
        <v>143</v>
      </c>
      <c r="J14" s="41" t="s">
        <v>143</v>
      </c>
      <c r="K14" s="42"/>
    </row>
    <row r="15" spans="1:15" ht="32.25" customHeight="1">
      <c r="A15" s="16" t="s">
        <v>70</v>
      </c>
      <c r="B15" s="39"/>
      <c r="C15" s="226">
        <v>2</v>
      </c>
      <c r="D15" s="132">
        <v>10.771000000000001</v>
      </c>
      <c r="E15" s="133">
        <v>1.9379999999999999</v>
      </c>
      <c r="F15" s="134">
        <v>0.215</v>
      </c>
      <c r="G15" s="45" t="s">
        <v>143</v>
      </c>
      <c r="H15" s="45" t="s">
        <v>143</v>
      </c>
      <c r="I15" s="45" t="s">
        <v>143</v>
      </c>
      <c r="J15" s="41" t="s">
        <v>143</v>
      </c>
      <c r="K15" s="42"/>
    </row>
    <row r="16" spans="1:15" ht="32.25" customHeight="1">
      <c r="A16" s="16" t="s">
        <v>71</v>
      </c>
      <c r="B16" s="39" t="s">
        <v>216</v>
      </c>
      <c r="C16" s="159" t="s">
        <v>73</v>
      </c>
      <c r="D16" s="132">
        <v>13.135999999999999</v>
      </c>
      <c r="E16" s="133">
        <v>2.363</v>
      </c>
      <c r="F16" s="134">
        <v>0.26200000000000001</v>
      </c>
      <c r="G16" s="44">
        <v>5.28</v>
      </c>
      <c r="H16" s="45" t="s">
        <v>143</v>
      </c>
      <c r="I16" s="45" t="s">
        <v>143</v>
      </c>
      <c r="J16" s="41" t="s">
        <v>143</v>
      </c>
      <c r="K16" s="42"/>
    </row>
    <row r="17" spans="1:11" ht="32.25" customHeight="1">
      <c r="A17" s="16" t="s">
        <v>74</v>
      </c>
      <c r="B17" s="39" t="s">
        <v>217</v>
      </c>
      <c r="C17" s="159" t="s">
        <v>73</v>
      </c>
      <c r="D17" s="132">
        <v>13.135999999999999</v>
      </c>
      <c r="E17" s="133">
        <v>2.363</v>
      </c>
      <c r="F17" s="134">
        <v>0.26200000000000001</v>
      </c>
      <c r="G17" s="44">
        <v>9.35</v>
      </c>
      <c r="H17" s="45" t="s">
        <v>143</v>
      </c>
      <c r="I17" s="45" t="s">
        <v>143</v>
      </c>
      <c r="J17" s="41" t="s">
        <v>143</v>
      </c>
      <c r="K17" s="42"/>
    </row>
    <row r="18" spans="1:11" ht="32.25" customHeight="1">
      <c r="A18" s="16" t="s">
        <v>76</v>
      </c>
      <c r="B18" s="39" t="s">
        <v>218</v>
      </c>
      <c r="C18" s="159" t="s">
        <v>73</v>
      </c>
      <c r="D18" s="132">
        <v>13.135999999999999</v>
      </c>
      <c r="E18" s="133">
        <v>2.363</v>
      </c>
      <c r="F18" s="134">
        <v>0.26200000000000001</v>
      </c>
      <c r="G18" s="44">
        <v>27.31</v>
      </c>
      <c r="H18" s="45" t="s">
        <v>143</v>
      </c>
      <c r="I18" s="45" t="s">
        <v>143</v>
      </c>
      <c r="J18" s="41" t="s">
        <v>143</v>
      </c>
      <c r="K18" s="42"/>
    </row>
    <row r="19" spans="1:11" ht="32.25" customHeight="1">
      <c r="A19" s="16" t="s">
        <v>78</v>
      </c>
      <c r="B19" s="39" t="s">
        <v>219</v>
      </c>
      <c r="C19" s="159" t="s">
        <v>73</v>
      </c>
      <c r="D19" s="132">
        <v>13.135999999999999</v>
      </c>
      <c r="E19" s="133">
        <v>2.363</v>
      </c>
      <c r="F19" s="134">
        <v>0.26200000000000001</v>
      </c>
      <c r="G19" s="44">
        <v>59.86</v>
      </c>
      <c r="H19" s="45" t="s">
        <v>143</v>
      </c>
      <c r="I19" s="45" t="s">
        <v>143</v>
      </c>
      <c r="J19" s="41" t="s">
        <v>143</v>
      </c>
      <c r="K19" s="42"/>
    </row>
    <row r="20" spans="1:11" ht="32.25" customHeight="1">
      <c r="A20" s="16" t="s">
        <v>80</v>
      </c>
      <c r="B20" s="39" t="s">
        <v>220</v>
      </c>
      <c r="C20" s="159" t="s">
        <v>73</v>
      </c>
      <c r="D20" s="132">
        <v>13.135999999999999</v>
      </c>
      <c r="E20" s="133">
        <v>2.363</v>
      </c>
      <c r="F20" s="134">
        <v>0.26200000000000001</v>
      </c>
      <c r="G20" s="44">
        <v>181.33</v>
      </c>
      <c r="H20" s="45" t="s">
        <v>143</v>
      </c>
      <c r="I20" s="45" t="s">
        <v>143</v>
      </c>
      <c r="J20" s="41" t="s">
        <v>143</v>
      </c>
      <c r="K20" s="42"/>
    </row>
    <row r="21" spans="1:11" ht="32.25" customHeight="1">
      <c r="A21" s="16" t="s">
        <v>82</v>
      </c>
      <c r="B21" s="39"/>
      <c r="C21" s="226">
        <v>4</v>
      </c>
      <c r="D21" s="132">
        <v>13.135999999999999</v>
      </c>
      <c r="E21" s="133">
        <v>2.363</v>
      </c>
      <c r="F21" s="134">
        <v>0.26200000000000001</v>
      </c>
      <c r="G21" s="45" t="s">
        <v>143</v>
      </c>
      <c r="H21" s="45" t="s">
        <v>143</v>
      </c>
      <c r="I21" s="45" t="s">
        <v>143</v>
      </c>
      <c r="J21" s="41" t="s">
        <v>143</v>
      </c>
      <c r="K21" s="42"/>
    </row>
    <row r="22" spans="1:11" ht="32.25" customHeight="1">
      <c r="A22" s="16" t="s">
        <v>83</v>
      </c>
      <c r="B22" s="42" t="s">
        <v>221</v>
      </c>
      <c r="C22" s="226">
        <v>0</v>
      </c>
      <c r="D22" s="132">
        <v>8.6780000000000008</v>
      </c>
      <c r="E22" s="133">
        <v>1.4430000000000001</v>
      </c>
      <c r="F22" s="134">
        <v>0.16600000000000001</v>
      </c>
      <c r="G22" s="44">
        <v>20.84</v>
      </c>
      <c r="H22" s="44">
        <v>2.92</v>
      </c>
      <c r="I22" s="131">
        <v>4.9800000000000004</v>
      </c>
      <c r="J22" s="40">
        <v>0.435</v>
      </c>
      <c r="K22" s="42"/>
    </row>
    <row r="23" spans="1:11" ht="32.25" customHeight="1">
      <c r="A23" s="16" t="s">
        <v>85</v>
      </c>
      <c r="B23" s="42" t="s">
        <v>222</v>
      </c>
      <c r="C23" s="226">
        <v>0</v>
      </c>
      <c r="D23" s="132">
        <v>8.6780000000000008</v>
      </c>
      <c r="E23" s="133">
        <v>1.4430000000000001</v>
      </c>
      <c r="F23" s="134">
        <v>0.16600000000000001</v>
      </c>
      <c r="G23" s="44">
        <v>286.75</v>
      </c>
      <c r="H23" s="44">
        <v>2.92</v>
      </c>
      <c r="I23" s="131">
        <v>4.9800000000000004</v>
      </c>
      <c r="J23" s="40">
        <v>0.435</v>
      </c>
      <c r="K23" s="42"/>
    </row>
    <row r="24" spans="1:11" ht="32.25" customHeight="1">
      <c r="A24" s="16" t="s">
        <v>87</v>
      </c>
      <c r="B24" s="42" t="s">
        <v>223</v>
      </c>
      <c r="C24" s="226">
        <v>0</v>
      </c>
      <c r="D24" s="132">
        <v>8.6780000000000008</v>
      </c>
      <c r="E24" s="133">
        <v>1.4430000000000001</v>
      </c>
      <c r="F24" s="134">
        <v>0.16600000000000001</v>
      </c>
      <c r="G24" s="44">
        <v>632.52</v>
      </c>
      <c r="H24" s="44">
        <v>2.92</v>
      </c>
      <c r="I24" s="131">
        <v>4.9800000000000004</v>
      </c>
      <c r="J24" s="40">
        <v>0.435</v>
      </c>
      <c r="K24" s="42"/>
    </row>
    <row r="25" spans="1:11" ht="32.25" customHeight="1">
      <c r="A25" s="16" t="s">
        <v>89</v>
      </c>
      <c r="B25" s="42" t="s">
        <v>224</v>
      </c>
      <c r="C25" s="226">
        <v>0</v>
      </c>
      <c r="D25" s="132">
        <v>8.6780000000000008</v>
      </c>
      <c r="E25" s="133">
        <v>1.4430000000000001</v>
      </c>
      <c r="F25" s="134">
        <v>0.16600000000000001</v>
      </c>
      <c r="G25" s="44">
        <v>1051.18</v>
      </c>
      <c r="H25" s="44">
        <v>2.92</v>
      </c>
      <c r="I25" s="131">
        <v>4.9800000000000004</v>
      </c>
      <c r="J25" s="40">
        <v>0.435</v>
      </c>
      <c r="K25" s="42"/>
    </row>
    <row r="26" spans="1:11" ht="32.25" customHeight="1">
      <c r="A26" s="16" t="s">
        <v>91</v>
      </c>
      <c r="B26" s="42" t="s">
        <v>225</v>
      </c>
      <c r="C26" s="226">
        <v>0</v>
      </c>
      <c r="D26" s="132">
        <v>8.6780000000000008</v>
      </c>
      <c r="E26" s="133">
        <v>1.4430000000000001</v>
      </c>
      <c r="F26" s="134">
        <v>0.16600000000000001</v>
      </c>
      <c r="G26" s="44">
        <v>2265.75</v>
      </c>
      <c r="H26" s="44">
        <v>2.92</v>
      </c>
      <c r="I26" s="131">
        <v>4.9800000000000004</v>
      </c>
      <c r="J26" s="40">
        <v>0.435</v>
      </c>
      <c r="K26" s="42"/>
    </row>
    <row r="27" spans="1:11" ht="32.25" customHeight="1">
      <c r="A27" s="16" t="s">
        <v>93</v>
      </c>
      <c r="B27" s="42" t="s">
        <v>226</v>
      </c>
      <c r="C27" s="226">
        <v>0</v>
      </c>
      <c r="D27" s="132">
        <v>6.9480000000000004</v>
      </c>
      <c r="E27" s="133">
        <v>0.94499999999999995</v>
      </c>
      <c r="F27" s="134">
        <v>0.121</v>
      </c>
      <c r="G27" s="44">
        <v>7.4</v>
      </c>
      <c r="H27" s="44">
        <v>5.78</v>
      </c>
      <c r="I27" s="131">
        <v>7.82</v>
      </c>
      <c r="J27" s="40">
        <v>0.28999999999999998</v>
      </c>
      <c r="K27" s="42"/>
    </row>
    <row r="28" spans="1:11" ht="32.25" customHeight="1">
      <c r="A28" s="16" t="s">
        <v>95</v>
      </c>
      <c r="B28" s="42" t="s">
        <v>227</v>
      </c>
      <c r="C28" s="226">
        <v>0</v>
      </c>
      <c r="D28" s="132">
        <v>6.9480000000000004</v>
      </c>
      <c r="E28" s="133">
        <v>0.94499999999999995</v>
      </c>
      <c r="F28" s="134">
        <v>0.121</v>
      </c>
      <c r="G28" s="44">
        <v>273.31</v>
      </c>
      <c r="H28" s="44">
        <v>5.78</v>
      </c>
      <c r="I28" s="131">
        <v>7.82</v>
      </c>
      <c r="J28" s="40">
        <v>0.28999999999999998</v>
      </c>
      <c r="K28" s="42"/>
    </row>
    <row r="29" spans="1:11" ht="32.25" customHeight="1">
      <c r="A29" s="16" t="s">
        <v>97</v>
      </c>
      <c r="B29" s="42" t="s">
        <v>228</v>
      </c>
      <c r="C29" s="226">
        <v>0</v>
      </c>
      <c r="D29" s="132">
        <v>6.9480000000000004</v>
      </c>
      <c r="E29" s="133">
        <v>0.94499999999999995</v>
      </c>
      <c r="F29" s="134">
        <v>0.121</v>
      </c>
      <c r="G29" s="44">
        <v>619.08000000000004</v>
      </c>
      <c r="H29" s="44">
        <v>5.78</v>
      </c>
      <c r="I29" s="131">
        <v>7.82</v>
      </c>
      <c r="J29" s="40">
        <v>0.28999999999999998</v>
      </c>
      <c r="K29" s="42"/>
    </row>
    <row r="30" spans="1:11" ht="27.75" customHeight="1">
      <c r="A30" s="16" t="s">
        <v>99</v>
      </c>
      <c r="B30" s="42" t="s">
        <v>229</v>
      </c>
      <c r="C30" s="226">
        <v>0</v>
      </c>
      <c r="D30" s="132">
        <v>6.9480000000000004</v>
      </c>
      <c r="E30" s="133">
        <v>0.94499999999999995</v>
      </c>
      <c r="F30" s="134">
        <v>0.121</v>
      </c>
      <c r="G30" s="44">
        <v>1037.74</v>
      </c>
      <c r="H30" s="44">
        <v>5.78</v>
      </c>
      <c r="I30" s="131">
        <v>7.82</v>
      </c>
      <c r="J30" s="40">
        <v>0.28999999999999998</v>
      </c>
      <c r="K30" s="42"/>
    </row>
    <row r="31" spans="1:11" ht="27.75" customHeight="1">
      <c r="A31" s="16" t="s">
        <v>101</v>
      </c>
      <c r="B31" s="42" t="s">
        <v>230</v>
      </c>
      <c r="C31" s="226">
        <v>0</v>
      </c>
      <c r="D31" s="132">
        <v>6.9480000000000004</v>
      </c>
      <c r="E31" s="133">
        <v>0.94499999999999995</v>
      </c>
      <c r="F31" s="134">
        <v>0.121</v>
      </c>
      <c r="G31" s="44">
        <v>2252.31</v>
      </c>
      <c r="H31" s="44">
        <v>5.78</v>
      </c>
      <c r="I31" s="131">
        <v>7.82</v>
      </c>
      <c r="J31" s="40">
        <v>0.28999999999999998</v>
      </c>
      <c r="K31" s="42"/>
    </row>
    <row r="32" spans="1:11" ht="27.75" customHeight="1">
      <c r="A32" s="16" t="s">
        <v>103</v>
      </c>
      <c r="B32" s="42" t="s">
        <v>231</v>
      </c>
      <c r="C32" s="226">
        <v>0</v>
      </c>
      <c r="D32" s="132">
        <v>5.2249999999999996</v>
      </c>
      <c r="E32" s="133">
        <v>0.624</v>
      </c>
      <c r="F32" s="134">
        <v>0.08</v>
      </c>
      <c r="G32" s="44">
        <v>111.08</v>
      </c>
      <c r="H32" s="44">
        <v>4.6100000000000003</v>
      </c>
      <c r="I32" s="131">
        <v>7.28</v>
      </c>
      <c r="J32" s="40">
        <v>0.193</v>
      </c>
      <c r="K32" s="42"/>
    </row>
    <row r="33" spans="1:11" ht="27.75" customHeight="1">
      <c r="A33" s="16" t="s">
        <v>105</v>
      </c>
      <c r="B33" s="42" t="s">
        <v>232</v>
      </c>
      <c r="C33" s="226">
        <v>0</v>
      </c>
      <c r="D33" s="132">
        <v>5.2249999999999996</v>
      </c>
      <c r="E33" s="133">
        <v>0.624</v>
      </c>
      <c r="F33" s="134">
        <v>0.08</v>
      </c>
      <c r="G33" s="44">
        <v>1630.74</v>
      </c>
      <c r="H33" s="44">
        <v>4.6100000000000003</v>
      </c>
      <c r="I33" s="131">
        <v>7.28</v>
      </c>
      <c r="J33" s="40">
        <v>0.193</v>
      </c>
      <c r="K33" s="42"/>
    </row>
    <row r="34" spans="1:11" ht="27.75" customHeight="1">
      <c r="A34" s="16" t="s">
        <v>107</v>
      </c>
      <c r="B34" s="42" t="s">
        <v>233</v>
      </c>
      <c r="C34" s="226">
        <v>0</v>
      </c>
      <c r="D34" s="132">
        <v>5.2249999999999996</v>
      </c>
      <c r="E34" s="133">
        <v>0.624</v>
      </c>
      <c r="F34" s="134">
        <v>0.08</v>
      </c>
      <c r="G34" s="44">
        <v>5763.83</v>
      </c>
      <c r="H34" s="44">
        <v>4.6100000000000003</v>
      </c>
      <c r="I34" s="131">
        <v>7.28</v>
      </c>
      <c r="J34" s="40">
        <v>0.193</v>
      </c>
      <c r="K34" s="42"/>
    </row>
    <row r="35" spans="1:11" ht="27.75" customHeight="1">
      <c r="A35" s="16" t="s">
        <v>109</v>
      </c>
      <c r="B35" s="42" t="s">
        <v>234</v>
      </c>
      <c r="C35" s="226">
        <v>0</v>
      </c>
      <c r="D35" s="132">
        <v>5.2249999999999996</v>
      </c>
      <c r="E35" s="133">
        <v>0.624</v>
      </c>
      <c r="F35" s="134">
        <v>0.08</v>
      </c>
      <c r="G35" s="44">
        <v>11559.76</v>
      </c>
      <c r="H35" s="44">
        <v>4.6100000000000003</v>
      </c>
      <c r="I35" s="131">
        <v>7.28</v>
      </c>
      <c r="J35" s="40">
        <v>0.193</v>
      </c>
      <c r="K35" s="42"/>
    </row>
    <row r="36" spans="1:11" ht="27.75" customHeight="1">
      <c r="A36" s="16" t="s">
        <v>111</v>
      </c>
      <c r="B36" s="42" t="s">
        <v>235</v>
      </c>
      <c r="C36" s="226">
        <v>0</v>
      </c>
      <c r="D36" s="132">
        <v>5.2249999999999996</v>
      </c>
      <c r="E36" s="133">
        <v>0.624</v>
      </c>
      <c r="F36" s="134">
        <v>0.08</v>
      </c>
      <c r="G36" s="44">
        <v>21623.96</v>
      </c>
      <c r="H36" s="44">
        <v>4.6100000000000003</v>
      </c>
      <c r="I36" s="131">
        <v>7.28</v>
      </c>
      <c r="J36" s="40">
        <v>0.193</v>
      </c>
      <c r="K36" s="42"/>
    </row>
    <row r="37" spans="1:11" ht="27.75" customHeight="1">
      <c r="A37" s="16" t="s">
        <v>113</v>
      </c>
      <c r="B37" s="42" t="s">
        <v>236</v>
      </c>
      <c r="C37" s="226" t="s">
        <v>115</v>
      </c>
      <c r="D37" s="135">
        <v>19.902000000000001</v>
      </c>
      <c r="E37" s="136">
        <v>4.077</v>
      </c>
      <c r="F37" s="134">
        <v>1.742</v>
      </c>
      <c r="G37" s="45" t="s">
        <v>143</v>
      </c>
      <c r="H37" s="45" t="s">
        <v>143</v>
      </c>
      <c r="I37" s="45" t="s">
        <v>143</v>
      </c>
      <c r="J37" s="41" t="s">
        <v>143</v>
      </c>
      <c r="K37" s="42"/>
    </row>
    <row r="38" spans="1:11" ht="27.75" customHeight="1">
      <c r="A38" s="16" t="s">
        <v>116</v>
      </c>
      <c r="B38" s="43" t="s">
        <v>237</v>
      </c>
      <c r="C38" s="227" t="s">
        <v>118</v>
      </c>
      <c r="D38" s="132">
        <v>-8.0839999999999996</v>
      </c>
      <c r="E38" s="133">
        <v>-1.454</v>
      </c>
      <c r="F38" s="134">
        <v>-0.161</v>
      </c>
      <c r="G38" s="44" t="s">
        <v>143</v>
      </c>
      <c r="H38" s="45" t="s">
        <v>143</v>
      </c>
      <c r="I38" s="45" t="s">
        <v>143</v>
      </c>
      <c r="J38" s="41" t="s">
        <v>143</v>
      </c>
      <c r="K38" s="42"/>
    </row>
    <row r="39" spans="1:11" ht="27.75" customHeight="1">
      <c r="A39" s="16" t="s">
        <v>119</v>
      </c>
      <c r="B39" s="42"/>
      <c r="C39" s="226">
        <v>0</v>
      </c>
      <c r="D39" s="132">
        <v>-7.3090000000000002</v>
      </c>
      <c r="E39" s="133">
        <v>-1.2589999999999999</v>
      </c>
      <c r="F39" s="134">
        <v>-0.14199999999999999</v>
      </c>
      <c r="G39" s="44" t="s">
        <v>143</v>
      </c>
      <c r="H39" s="45" t="s">
        <v>143</v>
      </c>
      <c r="I39" s="45" t="s">
        <v>143</v>
      </c>
      <c r="J39" s="41" t="s">
        <v>143</v>
      </c>
      <c r="K39" s="42"/>
    </row>
    <row r="40" spans="1:11" ht="27.75" customHeight="1">
      <c r="A40" s="16" t="s">
        <v>120</v>
      </c>
      <c r="B40" s="42" t="s">
        <v>238</v>
      </c>
      <c r="C40" s="226">
        <v>0</v>
      </c>
      <c r="D40" s="132">
        <v>-8.0839999999999996</v>
      </c>
      <c r="E40" s="133">
        <v>-1.454</v>
      </c>
      <c r="F40" s="134">
        <v>-0.161</v>
      </c>
      <c r="G40" s="44" t="s">
        <v>143</v>
      </c>
      <c r="H40" s="45" t="s">
        <v>143</v>
      </c>
      <c r="I40" s="45" t="s">
        <v>143</v>
      </c>
      <c r="J40" s="40">
        <v>0.373</v>
      </c>
      <c r="K40" s="42"/>
    </row>
    <row r="41" spans="1:11" ht="27.75" customHeight="1">
      <c r="A41" s="16" t="s">
        <v>122</v>
      </c>
      <c r="B41" s="42" t="s">
        <v>239</v>
      </c>
      <c r="C41" s="226">
        <v>0</v>
      </c>
      <c r="D41" s="132">
        <v>-8.0839999999999996</v>
      </c>
      <c r="E41" s="133">
        <v>-1.454</v>
      </c>
      <c r="F41" s="134">
        <v>-0.161</v>
      </c>
      <c r="G41" s="44" t="s">
        <v>143</v>
      </c>
      <c r="H41" s="45" t="s">
        <v>143</v>
      </c>
      <c r="I41" s="45" t="s">
        <v>143</v>
      </c>
      <c r="J41" s="41" t="s">
        <v>143</v>
      </c>
      <c r="K41" s="42"/>
    </row>
    <row r="42" spans="1:11" ht="27.75" customHeight="1">
      <c r="A42" s="16" t="s">
        <v>124</v>
      </c>
      <c r="B42" s="42" t="s">
        <v>240</v>
      </c>
      <c r="C42" s="226">
        <v>0</v>
      </c>
      <c r="D42" s="132">
        <v>-7.3090000000000002</v>
      </c>
      <c r="E42" s="133">
        <v>-1.2589999999999999</v>
      </c>
      <c r="F42" s="134">
        <v>-0.14199999999999999</v>
      </c>
      <c r="G42" s="44" t="s">
        <v>143</v>
      </c>
      <c r="H42" s="45" t="s">
        <v>143</v>
      </c>
      <c r="I42" s="45" t="s">
        <v>143</v>
      </c>
      <c r="J42" s="40">
        <v>0.34399999999999997</v>
      </c>
      <c r="K42" s="42"/>
    </row>
    <row r="43" spans="1:11" ht="27.75" customHeight="1">
      <c r="A43" s="16" t="s">
        <v>126</v>
      </c>
      <c r="B43" s="42" t="s">
        <v>241</v>
      </c>
      <c r="C43" s="226">
        <v>0</v>
      </c>
      <c r="D43" s="132">
        <v>-7.3090000000000002</v>
      </c>
      <c r="E43" s="133">
        <v>-1.2589999999999999</v>
      </c>
      <c r="F43" s="134">
        <v>-0.14199999999999999</v>
      </c>
      <c r="G43" s="44" t="s">
        <v>143</v>
      </c>
      <c r="H43" s="45" t="s">
        <v>143</v>
      </c>
      <c r="I43" s="45" t="s">
        <v>143</v>
      </c>
      <c r="J43" s="41" t="s">
        <v>143</v>
      </c>
      <c r="K43" s="42"/>
    </row>
    <row r="44" spans="1:11" ht="27.75" customHeight="1">
      <c r="A44" s="16" t="s">
        <v>128</v>
      </c>
      <c r="B44" s="42" t="s">
        <v>242</v>
      </c>
      <c r="C44" s="226">
        <v>0</v>
      </c>
      <c r="D44" s="132">
        <v>-5.3920000000000003</v>
      </c>
      <c r="E44" s="133">
        <v>-0.70799999999999996</v>
      </c>
      <c r="F44" s="134">
        <v>-0.09</v>
      </c>
      <c r="G44" s="44">
        <v>81.06</v>
      </c>
      <c r="H44" s="45" t="s">
        <v>143</v>
      </c>
      <c r="I44" s="45" t="s">
        <v>143</v>
      </c>
      <c r="J44" s="40">
        <v>0.26500000000000001</v>
      </c>
      <c r="K44" s="42"/>
    </row>
    <row r="45" spans="1:11" ht="27.75" customHeight="1">
      <c r="A45" s="16" t="s">
        <v>130</v>
      </c>
      <c r="B45" s="42" t="s">
        <v>243</v>
      </c>
      <c r="C45" s="226">
        <v>0</v>
      </c>
      <c r="D45" s="132">
        <v>-5.3920000000000003</v>
      </c>
      <c r="E45" s="133">
        <v>-0.70799999999999996</v>
      </c>
      <c r="F45" s="134">
        <v>-0.09</v>
      </c>
      <c r="G45" s="44">
        <v>81.06</v>
      </c>
      <c r="H45" s="45" t="s">
        <v>143</v>
      </c>
      <c r="I45" s="45" t="s">
        <v>143</v>
      </c>
      <c r="J45" s="41" t="s">
        <v>143</v>
      </c>
      <c r="K45" s="42"/>
    </row>
  </sheetData>
  <mergeCells count="16">
    <mergeCell ref="G9:H9"/>
    <mergeCell ref="G11:H11"/>
    <mergeCell ref="I11:K11"/>
    <mergeCell ref="G10:H10"/>
    <mergeCell ref="I10:K10"/>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4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18.54296875" style="3" customWidth="1"/>
    <col min="3" max="3" width="14.4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WPD West Midlands Area (GSP Group _E)"</f>
        <v>Southern Electric Power Distribution plc - Effective from 1 April 2022 - Final LV and HV charges in WPD West Midlands Area (GSP Group _E)</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187" t="s">
        <v>132</v>
      </c>
      <c r="B6" s="20" t="s">
        <v>133</v>
      </c>
      <c r="C6" s="324" t="s">
        <v>134</v>
      </c>
      <c r="D6" s="324"/>
      <c r="E6" s="177" t="s">
        <v>135</v>
      </c>
      <c r="F6" s="49"/>
      <c r="G6" s="348" t="s">
        <v>136</v>
      </c>
      <c r="H6" s="348"/>
      <c r="I6" s="20" t="s">
        <v>133</v>
      </c>
      <c r="J6" s="234" t="s">
        <v>134</v>
      </c>
      <c r="K6" s="234" t="s">
        <v>135</v>
      </c>
      <c r="L6" s="169"/>
      <c r="N6" s="4"/>
    </row>
    <row r="7" spans="1:15" ht="49.5" customHeight="1">
      <c r="A7" s="187" t="s">
        <v>137</v>
      </c>
      <c r="B7" s="237"/>
      <c r="C7" s="352"/>
      <c r="D7" s="353"/>
      <c r="E7" s="234" t="s">
        <v>138</v>
      </c>
      <c r="F7" s="49"/>
      <c r="G7" s="348" t="s">
        <v>139</v>
      </c>
      <c r="H7" s="348"/>
      <c r="I7" s="237"/>
      <c r="J7" s="234" t="s">
        <v>140</v>
      </c>
      <c r="K7" s="234" t="s">
        <v>135</v>
      </c>
      <c r="L7" s="169"/>
      <c r="N7" s="4"/>
    </row>
    <row r="8" spans="1:15" ht="49.5" customHeight="1">
      <c r="A8" s="241" t="s">
        <v>54</v>
      </c>
      <c r="B8" s="324" t="s">
        <v>141</v>
      </c>
      <c r="C8" s="324"/>
      <c r="D8" s="324"/>
      <c r="E8" s="324"/>
      <c r="F8" s="49"/>
      <c r="G8" s="348" t="s">
        <v>137</v>
      </c>
      <c r="H8" s="348"/>
      <c r="I8" s="237"/>
      <c r="J8" s="237"/>
      <c r="K8" s="234" t="s">
        <v>138</v>
      </c>
      <c r="L8" s="169"/>
      <c r="N8" s="4"/>
    </row>
    <row r="9" spans="1:15" s="76" customFormat="1" ht="45" customHeight="1">
      <c r="A9" s="49"/>
      <c r="B9" s="49"/>
      <c r="C9" s="49"/>
      <c r="D9" s="49"/>
      <c r="E9" s="49"/>
      <c r="F9" s="49"/>
      <c r="G9" s="348" t="s">
        <v>54</v>
      </c>
      <c r="H9" s="348"/>
      <c r="I9" s="349" t="s">
        <v>141</v>
      </c>
      <c r="J9" s="350"/>
      <c r="K9" s="351"/>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32.25" customHeight="1">
      <c r="A14" s="16" t="s">
        <v>67</v>
      </c>
      <c r="B14" s="39" t="s">
        <v>244</v>
      </c>
      <c r="C14" s="225" t="s">
        <v>69</v>
      </c>
      <c r="D14" s="132">
        <v>6.0220000000000002</v>
      </c>
      <c r="E14" s="133">
        <v>0.95099999999999996</v>
      </c>
      <c r="F14" s="134">
        <v>0.09</v>
      </c>
      <c r="G14" s="44">
        <v>25.72</v>
      </c>
      <c r="H14" s="45" t="s">
        <v>143</v>
      </c>
      <c r="I14" s="45" t="s">
        <v>143</v>
      </c>
      <c r="J14" s="41" t="s">
        <v>143</v>
      </c>
      <c r="K14" s="42"/>
    </row>
    <row r="15" spans="1:15" ht="32.25" customHeight="1">
      <c r="A15" s="16" t="s">
        <v>70</v>
      </c>
      <c r="B15" s="39"/>
      <c r="C15" s="226">
        <v>2</v>
      </c>
      <c r="D15" s="132">
        <v>6.0220000000000002</v>
      </c>
      <c r="E15" s="133">
        <v>0.95099999999999996</v>
      </c>
      <c r="F15" s="134">
        <v>0.09</v>
      </c>
      <c r="G15" s="45" t="s">
        <v>143</v>
      </c>
      <c r="H15" s="45" t="s">
        <v>143</v>
      </c>
      <c r="I15" s="45" t="s">
        <v>143</v>
      </c>
      <c r="J15" s="41" t="s">
        <v>143</v>
      </c>
      <c r="K15" s="42"/>
    </row>
    <row r="16" spans="1:15" ht="32.25" customHeight="1">
      <c r="A16" s="16" t="s">
        <v>71</v>
      </c>
      <c r="B16" s="39" t="s">
        <v>245</v>
      </c>
      <c r="C16" s="159" t="s">
        <v>73</v>
      </c>
      <c r="D16" s="132">
        <v>6.8559999999999999</v>
      </c>
      <c r="E16" s="133">
        <v>1.083</v>
      </c>
      <c r="F16" s="134">
        <v>0.10199999999999999</v>
      </c>
      <c r="G16" s="44">
        <v>8.91</v>
      </c>
      <c r="H16" s="45" t="s">
        <v>143</v>
      </c>
      <c r="I16" s="45" t="s">
        <v>143</v>
      </c>
      <c r="J16" s="41" t="s">
        <v>143</v>
      </c>
      <c r="K16" s="42"/>
    </row>
    <row r="17" spans="1:11" ht="32.25" customHeight="1">
      <c r="A17" s="16" t="s">
        <v>74</v>
      </c>
      <c r="B17" s="39" t="s">
        <v>246</v>
      </c>
      <c r="C17" s="159" t="s">
        <v>73</v>
      </c>
      <c r="D17" s="132">
        <v>6.8559999999999999</v>
      </c>
      <c r="E17" s="133">
        <v>1.083</v>
      </c>
      <c r="F17" s="134">
        <v>0.10199999999999999</v>
      </c>
      <c r="G17" s="44">
        <v>13.38</v>
      </c>
      <c r="H17" s="45" t="s">
        <v>143</v>
      </c>
      <c r="I17" s="45" t="s">
        <v>143</v>
      </c>
      <c r="J17" s="41" t="s">
        <v>143</v>
      </c>
      <c r="K17" s="42"/>
    </row>
    <row r="18" spans="1:11" ht="32.25" customHeight="1">
      <c r="A18" s="16" t="s">
        <v>76</v>
      </c>
      <c r="B18" s="39" t="s">
        <v>247</v>
      </c>
      <c r="C18" s="159" t="s">
        <v>73</v>
      </c>
      <c r="D18" s="132">
        <v>6.8559999999999999</v>
      </c>
      <c r="E18" s="133">
        <v>1.083</v>
      </c>
      <c r="F18" s="134">
        <v>0.10199999999999999</v>
      </c>
      <c r="G18" s="44">
        <v>33.75</v>
      </c>
      <c r="H18" s="45" t="s">
        <v>143</v>
      </c>
      <c r="I18" s="45" t="s">
        <v>143</v>
      </c>
      <c r="J18" s="41" t="s">
        <v>143</v>
      </c>
      <c r="K18" s="42"/>
    </row>
    <row r="19" spans="1:11" ht="32.25" customHeight="1">
      <c r="A19" s="16" t="s">
        <v>78</v>
      </c>
      <c r="B19" s="39" t="s">
        <v>248</v>
      </c>
      <c r="C19" s="159" t="s">
        <v>73</v>
      </c>
      <c r="D19" s="132">
        <v>6.8559999999999999</v>
      </c>
      <c r="E19" s="133">
        <v>1.083</v>
      </c>
      <c r="F19" s="134">
        <v>0.10199999999999999</v>
      </c>
      <c r="G19" s="44">
        <v>69.819999999999993</v>
      </c>
      <c r="H19" s="45" t="s">
        <v>143</v>
      </c>
      <c r="I19" s="45" t="s">
        <v>143</v>
      </c>
      <c r="J19" s="41" t="s">
        <v>143</v>
      </c>
      <c r="K19" s="42"/>
    </row>
    <row r="20" spans="1:11" ht="32.25" customHeight="1">
      <c r="A20" s="16" t="s">
        <v>80</v>
      </c>
      <c r="B20" s="39" t="s">
        <v>249</v>
      </c>
      <c r="C20" s="159" t="s">
        <v>73</v>
      </c>
      <c r="D20" s="132">
        <v>6.8559999999999999</v>
      </c>
      <c r="E20" s="133">
        <v>1.083</v>
      </c>
      <c r="F20" s="134">
        <v>0.10199999999999999</v>
      </c>
      <c r="G20" s="44">
        <v>205.33</v>
      </c>
      <c r="H20" s="45" t="s">
        <v>143</v>
      </c>
      <c r="I20" s="45" t="s">
        <v>143</v>
      </c>
      <c r="J20" s="41" t="s">
        <v>143</v>
      </c>
      <c r="K20" s="42"/>
    </row>
    <row r="21" spans="1:11" ht="32.25" customHeight="1">
      <c r="A21" s="16" t="s">
        <v>82</v>
      </c>
      <c r="B21" s="39"/>
      <c r="C21" s="226">
        <v>4</v>
      </c>
      <c r="D21" s="132">
        <v>6.8559999999999999</v>
      </c>
      <c r="E21" s="133">
        <v>1.083</v>
      </c>
      <c r="F21" s="134">
        <v>0.10199999999999999</v>
      </c>
      <c r="G21" s="45" t="s">
        <v>143</v>
      </c>
      <c r="H21" s="45" t="s">
        <v>143</v>
      </c>
      <c r="I21" s="45" t="s">
        <v>143</v>
      </c>
      <c r="J21" s="41" t="s">
        <v>143</v>
      </c>
      <c r="K21" s="42"/>
    </row>
    <row r="22" spans="1:11" ht="32.25" customHeight="1">
      <c r="A22" s="16" t="s">
        <v>83</v>
      </c>
      <c r="B22" s="42" t="s">
        <v>250</v>
      </c>
      <c r="C22" s="226">
        <v>0</v>
      </c>
      <c r="D22" s="132">
        <v>4.2649999999999997</v>
      </c>
      <c r="E22" s="133">
        <v>0.69099999999999995</v>
      </c>
      <c r="F22" s="134">
        <v>5.8000000000000003E-2</v>
      </c>
      <c r="G22" s="44">
        <v>12.56</v>
      </c>
      <c r="H22" s="44">
        <v>4.34</v>
      </c>
      <c r="I22" s="131">
        <v>7.85</v>
      </c>
      <c r="J22" s="40">
        <v>0.218</v>
      </c>
      <c r="K22" s="42"/>
    </row>
    <row r="23" spans="1:11" ht="32.25" customHeight="1">
      <c r="A23" s="16" t="s">
        <v>85</v>
      </c>
      <c r="B23" s="42" t="s">
        <v>251</v>
      </c>
      <c r="C23" s="226">
        <v>0</v>
      </c>
      <c r="D23" s="132">
        <v>4.2649999999999997</v>
      </c>
      <c r="E23" s="133">
        <v>0.69099999999999995</v>
      </c>
      <c r="F23" s="134">
        <v>5.8000000000000003E-2</v>
      </c>
      <c r="G23" s="44">
        <v>303.5</v>
      </c>
      <c r="H23" s="44">
        <v>4.34</v>
      </c>
      <c r="I23" s="131">
        <v>7.85</v>
      </c>
      <c r="J23" s="40">
        <v>0.218</v>
      </c>
      <c r="K23" s="42"/>
    </row>
    <row r="24" spans="1:11" ht="32.25" customHeight="1">
      <c r="A24" s="16" t="s">
        <v>87</v>
      </c>
      <c r="B24" s="42" t="s">
        <v>252</v>
      </c>
      <c r="C24" s="226">
        <v>0</v>
      </c>
      <c r="D24" s="132">
        <v>4.2649999999999997</v>
      </c>
      <c r="E24" s="133">
        <v>0.69099999999999995</v>
      </c>
      <c r="F24" s="134">
        <v>5.8000000000000003E-2</v>
      </c>
      <c r="G24" s="44">
        <v>550.27</v>
      </c>
      <c r="H24" s="44">
        <v>4.34</v>
      </c>
      <c r="I24" s="131">
        <v>7.85</v>
      </c>
      <c r="J24" s="40">
        <v>0.218</v>
      </c>
      <c r="K24" s="42"/>
    </row>
    <row r="25" spans="1:11" ht="32.25" customHeight="1">
      <c r="A25" s="16" t="s">
        <v>89</v>
      </c>
      <c r="B25" s="42" t="s">
        <v>253</v>
      </c>
      <c r="C25" s="226">
        <v>0</v>
      </c>
      <c r="D25" s="132">
        <v>4.2649999999999997</v>
      </c>
      <c r="E25" s="133">
        <v>0.69099999999999995</v>
      </c>
      <c r="F25" s="134">
        <v>5.8000000000000003E-2</v>
      </c>
      <c r="G25" s="44">
        <v>846.28</v>
      </c>
      <c r="H25" s="44">
        <v>4.34</v>
      </c>
      <c r="I25" s="131">
        <v>7.85</v>
      </c>
      <c r="J25" s="40">
        <v>0.218</v>
      </c>
      <c r="K25" s="42"/>
    </row>
    <row r="26" spans="1:11" ht="32.25" customHeight="1">
      <c r="A26" s="16" t="s">
        <v>91</v>
      </c>
      <c r="B26" s="42" t="s">
        <v>254</v>
      </c>
      <c r="C26" s="226">
        <v>0</v>
      </c>
      <c r="D26" s="132">
        <v>4.2649999999999997</v>
      </c>
      <c r="E26" s="133">
        <v>0.69099999999999995</v>
      </c>
      <c r="F26" s="134">
        <v>5.8000000000000003E-2</v>
      </c>
      <c r="G26" s="44">
        <v>1314.22</v>
      </c>
      <c r="H26" s="44">
        <v>4.34</v>
      </c>
      <c r="I26" s="131">
        <v>7.85</v>
      </c>
      <c r="J26" s="40">
        <v>0.218</v>
      </c>
      <c r="K26" s="42"/>
    </row>
    <row r="27" spans="1:11" ht="32.25" customHeight="1">
      <c r="A27" s="16" t="s">
        <v>93</v>
      </c>
      <c r="B27" s="42" t="s">
        <v>255</v>
      </c>
      <c r="C27" s="226">
        <v>0</v>
      </c>
      <c r="D27" s="132">
        <v>1.887</v>
      </c>
      <c r="E27" s="133">
        <v>0.32800000000000001</v>
      </c>
      <c r="F27" s="134">
        <v>1.7999999999999999E-2</v>
      </c>
      <c r="G27" s="44">
        <v>9.82</v>
      </c>
      <c r="H27" s="44">
        <v>4.9000000000000004</v>
      </c>
      <c r="I27" s="131">
        <v>6.77</v>
      </c>
      <c r="J27" s="40">
        <v>0.13300000000000001</v>
      </c>
      <c r="K27" s="42"/>
    </row>
    <row r="28" spans="1:11" ht="32.25" customHeight="1">
      <c r="A28" s="16" t="s">
        <v>95</v>
      </c>
      <c r="B28" s="42" t="s">
        <v>256</v>
      </c>
      <c r="C28" s="226">
        <v>0</v>
      </c>
      <c r="D28" s="132">
        <v>1.887</v>
      </c>
      <c r="E28" s="133">
        <v>0.32800000000000001</v>
      </c>
      <c r="F28" s="134">
        <v>1.7999999999999999E-2</v>
      </c>
      <c r="G28" s="44">
        <v>300.76</v>
      </c>
      <c r="H28" s="44">
        <v>4.9000000000000004</v>
      </c>
      <c r="I28" s="131">
        <v>6.77</v>
      </c>
      <c r="J28" s="40">
        <v>0.13300000000000001</v>
      </c>
      <c r="K28" s="42"/>
    </row>
    <row r="29" spans="1:11" ht="32.25" customHeight="1">
      <c r="A29" s="16" t="s">
        <v>97</v>
      </c>
      <c r="B29" s="42" t="s">
        <v>257</v>
      </c>
      <c r="C29" s="226">
        <v>0</v>
      </c>
      <c r="D29" s="132">
        <v>1.887</v>
      </c>
      <c r="E29" s="133">
        <v>0.32800000000000001</v>
      </c>
      <c r="F29" s="134">
        <v>1.7999999999999999E-2</v>
      </c>
      <c r="G29" s="44">
        <v>547.53</v>
      </c>
      <c r="H29" s="44">
        <v>4.9000000000000004</v>
      </c>
      <c r="I29" s="131">
        <v>6.77</v>
      </c>
      <c r="J29" s="40">
        <v>0.13300000000000001</v>
      </c>
      <c r="K29" s="42"/>
    </row>
    <row r="30" spans="1:11" ht="27.75" customHeight="1">
      <c r="A30" s="16" t="s">
        <v>99</v>
      </c>
      <c r="B30" s="42" t="s">
        <v>258</v>
      </c>
      <c r="C30" s="226">
        <v>0</v>
      </c>
      <c r="D30" s="132">
        <v>1.887</v>
      </c>
      <c r="E30" s="133">
        <v>0.32800000000000001</v>
      </c>
      <c r="F30" s="134">
        <v>1.7999999999999999E-2</v>
      </c>
      <c r="G30" s="44">
        <v>843.54</v>
      </c>
      <c r="H30" s="44">
        <v>4.9000000000000004</v>
      </c>
      <c r="I30" s="131">
        <v>6.77</v>
      </c>
      <c r="J30" s="40">
        <v>0.13300000000000001</v>
      </c>
      <c r="K30" s="42"/>
    </row>
    <row r="31" spans="1:11" ht="27.75" customHeight="1">
      <c r="A31" s="16" t="s">
        <v>101</v>
      </c>
      <c r="B31" s="42" t="s">
        <v>259</v>
      </c>
      <c r="C31" s="226">
        <v>0</v>
      </c>
      <c r="D31" s="132">
        <v>1.887</v>
      </c>
      <c r="E31" s="133">
        <v>0.32800000000000001</v>
      </c>
      <c r="F31" s="134">
        <v>1.7999999999999999E-2</v>
      </c>
      <c r="G31" s="44">
        <v>1311.48</v>
      </c>
      <c r="H31" s="44">
        <v>4.9000000000000004</v>
      </c>
      <c r="I31" s="131">
        <v>6.77</v>
      </c>
      <c r="J31" s="40">
        <v>0.13300000000000001</v>
      </c>
      <c r="K31" s="42"/>
    </row>
    <row r="32" spans="1:11" ht="27.75" customHeight="1">
      <c r="A32" s="16" t="s">
        <v>103</v>
      </c>
      <c r="B32" s="42" t="s">
        <v>260</v>
      </c>
      <c r="C32" s="226">
        <v>0</v>
      </c>
      <c r="D32" s="132">
        <v>1.284</v>
      </c>
      <c r="E32" s="133">
        <v>0.224</v>
      </c>
      <c r="F32" s="134">
        <v>8.9999999999999993E-3</v>
      </c>
      <c r="G32" s="44">
        <v>90.06</v>
      </c>
      <c r="H32" s="44">
        <v>5.18</v>
      </c>
      <c r="I32" s="131">
        <v>6.84</v>
      </c>
      <c r="J32" s="40">
        <v>5.8999999999999997E-2</v>
      </c>
      <c r="K32" s="42"/>
    </row>
    <row r="33" spans="1:11" ht="27.75" customHeight="1">
      <c r="A33" s="16" t="s">
        <v>105</v>
      </c>
      <c r="B33" s="42" t="s">
        <v>261</v>
      </c>
      <c r="C33" s="226">
        <v>0</v>
      </c>
      <c r="D33" s="132">
        <v>1.284</v>
      </c>
      <c r="E33" s="133">
        <v>0.224</v>
      </c>
      <c r="F33" s="134">
        <v>8.9999999999999993E-3</v>
      </c>
      <c r="G33" s="44">
        <v>1499.07</v>
      </c>
      <c r="H33" s="44">
        <v>5.18</v>
      </c>
      <c r="I33" s="131">
        <v>6.84</v>
      </c>
      <c r="J33" s="40">
        <v>5.8999999999999997E-2</v>
      </c>
      <c r="K33" s="42"/>
    </row>
    <row r="34" spans="1:11" ht="27.75" customHeight="1">
      <c r="A34" s="16" t="s">
        <v>107</v>
      </c>
      <c r="B34" s="42" t="s">
        <v>262</v>
      </c>
      <c r="C34" s="226">
        <v>0</v>
      </c>
      <c r="D34" s="132">
        <v>1.284</v>
      </c>
      <c r="E34" s="133">
        <v>0.224</v>
      </c>
      <c r="F34" s="134">
        <v>8.9999999999999993E-3</v>
      </c>
      <c r="G34" s="44">
        <v>4746.01</v>
      </c>
      <c r="H34" s="44">
        <v>5.18</v>
      </c>
      <c r="I34" s="131">
        <v>6.84</v>
      </c>
      <c r="J34" s="40">
        <v>5.8999999999999997E-2</v>
      </c>
      <c r="K34" s="42"/>
    </row>
    <row r="35" spans="1:11" ht="27.75" customHeight="1">
      <c r="A35" s="16" t="s">
        <v>109</v>
      </c>
      <c r="B35" s="42" t="s">
        <v>263</v>
      </c>
      <c r="C35" s="226">
        <v>0</v>
      </c>
      <c r="D35" s="132">
        <v>1.284</v>
      </c>
      <c r="E35" s="133">
        <v>0.224</v>
      </c>
      <c r="F35" s="134">
        <v>8.9999999999999993E-3</v>
      </c>
      <c r="G35" s="44">
        <v>10468.799999999999</v>
      </c>
      <c r="H35" s="44">
        <v>5.18</v>
      </c>
      <c r="I35" s="131">
        <v>6.84</v>
      </c>
      <c r="J35" s="40">
        <v>5.8999999999999997E-2</v>
      </c>
      <c r="K35" s="42"/>
    </row>
    <row r="36" spans="1:11" ht="27.75" customHeight="1">
      <c r="A36" s="16" t="s">
        <v>111</v>
      </c>
      <c r="B36" s="42" t="s">
        <v>264</v>
      </c>
      <c r="C36" s="226">
        <v>0</v>
      </c>
      <c r="D36" s="132">
        <v>1.284</v>
      </c>
      <c r="E36" s="133">
        <v>0.224</v>
      </c>
      <c r="F36" s="134">
        <v>8.9999999999999993E-3</v>
      </c>
      <c r="G36" s="44">
        <v>32106.1</v>
      </c>
      <c r="H36" s="44">
        <v>5.18</v>
      </c>
      <c r="I36" s="131">
        <v>6.84</v>
      </c>
      <c r="J36" s="40">
        <v>5.8999999999999997E-2</v>
      </c>
      <c r="K36" s="42"/>
    </row>
    <row r="37" spans="1:11" ht="27.75" customHeight="1">
      <c r="A37" s="16" t="s">
        <v>113</v>
      </c>
      <c r="B37" s="42" t="s">
        <v>265</v>
      </c>
      <c r="C37" s="226" t="s">
        <v>115</v>
      </c>
      <c r="D37" s="135">
        <v>17.327000000000002</v>
      </c>
      <c r="E37" s="136">
        <v>2.81</v>
      </c>
      <c r="F37" s="134">
        <v>2.1760000000000002</v>
      </c>
      <c r="G37" s="45" t="s">
        <v>143</v>
      </c>
      <c r="H37" s="45" t="s">
        <v>143</v>
      </c>
      <c r="I37" s="45" t="s">
        <v>143</v>
      </c>
      <c r="J37" s="41" t="s">
        <v>143</v>
      </c>
      <c r="K37" s="42"/>
    </row>
    <row r="38" spans="1:11" ht="27.75" customHeight="1">
      <c r="A38" s="16" t="s">
        <v>116</v>
      </c>
      <c r="B38" s="43" t="s">
        <v>266</v>
      </c>
      <c r="C38" s="227" t="s">
        <v>118</v>
      </c>
      <c r="D38" s="132">
        <v>-4.2030000000000003</v>
      </c>
      <c r="E38" s="133">
        <v>-0.66400000000000003</v>
      </c>
      <c r="F38" s="134">
        <v>-6.3E-2</v>
      </c>
      <c r="G38" s="44">
        <v>0</v>
      </c>
      <c r="H38" s="45" t="s">
        <v>143</v>
      </c>
      <c r="I38" s="45" t="s">
        <v>143</v>
      </c>
      <c r="J38" s="41" t="s">
        <v>143</v>
      </c>
      <c r="K38" s="42"/>
    </row>
    <row r="39" spans="1:11" ht="27.75" customHeight="1">
      <c r="A39" s="16" t="s">
        <v>119</v>
      </c>
      <c r="B39" s="42"/>
      <c r="C39" s="226">
        <v>0</v>
      </c>
      <c r="D39" s="132">
        <v>-3.496</v>
      </c>
      <c r="E39" s="133">
        <v>-0.56100000000000005</v>
      </c>
      <c r="F39" s="134">
        <v>-4.9000000000000002E-2</v>
      </c>
      <c r="G39" s="44">
        <v>0</v>
      </c>
      <c r="H39" s="45" t="s">
        <v>143</v>
      </c>
      <c r="I39" s="45" t="s">
        <v>143</v>
      </c>
      <c r="J39" s="41" t="s">
        <v>143</v>
      </c>
      <c r="K39" s="42"/>
    </row>
    <row r="40" spans="1:11" ht="27.75" customHeight="1">
      <c r="A40" s="16" t="s">
        <v>120</v>
      </c>
      <c r="B40" s="42" t="s">
        <v>267</v>
      </c>
      <c r="C40" s="226">
        <v>0</v>
      </c>
      <c r="D40" s="132">
        <v>-4.2030000000000003</v>
      </c>
      <c r="E40" s="133">
        <v>-0.66400000000000003</v>
      </c>
      <c r="F40" s="134">
        <v>-6.3E-2</v>
      </c>
      <c r="G40" s="44">
        <v>0</v>
      </c>
      <c r="H40" s="45" t="s">
        <v>143</v>
      </c>
      <c r="I40" s="45" t="s">
        <v>143</v>
      </c>
      <c r="J40" s="40">
        <v>0.215</v>
      </c>
      <c r="K40" s="42"/>
    </row>
    <row r="41" spans="1:11" ht="27.75" customHeight="1">
      <c r="A41" s="16" t="s">
        <v>122</v>
      </c>
      <c r="B41" s="42" t="s">
        <v>268</v>
      </c>
      <c r="C41" s="226">
        <v>0</v>
      </c>
      <c r="D41" s="132">
        <v>-4.2030000000000003</v>
      </c>
      <c r="E41" s="133">
        <v>-0.66400000000000003</v>
      </c>
      <c r="F41" s="134">
        <v>-6.3E-2</v>
      </c>
      <c r="G41" s="44">
        <v>0</v>
      </c>
      <c r="H41" s="45" t="s">
        <v>143</v>
      </c>
      <c r="I41" s="45" t="s">
        <v>143</v>
      </c>
      <c r="J41" s="41" t="s">
        <v>143</v>
      </c>
      <c r="K41" s="42"/>
    </row>
    <row r="42" spans="1:11" ht="27.75" customHeight="1">
      <c r="A42" s="16" t="s">
        <v>124</v>
      </c>
      <c r="B42" s="42" t="s">
        <v>269</v>
      </c>
      <c r="C42" s="226">
        <v>0</v>
      </c>
      <c r="D42" s="132">
        <v>-3.496</v>
      </c>
      <c r="E42" s="133">
        <v>-0.56100000000000005</v>
      </c>
      <c r="F42" s="134">
        <v>-4.9000000000000002E-2</v>
      </c>
      <c r="G42" s="44">
        <v>0</v>
      </c>
      <c r="H42" s="45" t="s">
        <v>143</v>
      </c>
      <c r="I42" s="45" t="s">
        <v>143</v>
      </c>
      <c r="J42" s="40">
        <v>0.16700000000000001</v>
      </c>
      <c r="K42" s="42"/>
    </row>
    <row r="43" spans="1:11" ht="27.75" customHeight="1">
      <c r="A43" s="16" t="s">
        <v>126</v>
      </c>
      <c r="B43" s="42" t="s">
        <v>270</v>
      </c>
      <c r="C43" s="226">
        <v>0</v>
      </c>
      <c r="D43" s="132">
        <v>-3.496</v>
      </c>
      <c r="E43" s="133">
        <v>-0.56100000000000005</v>
      </c>
      <c r="F43" s="134">
        <v>-4.9000000000000002E-2</v>
      </c>
      <c r="G43" s="44">
        <v>0</v>
      </c>
      <c r="H43" s="45" t="s">
        <v>143</v>
      </c>
      <c r="I43" s="45" t="s">
        <v>143</v>
      </c>
      <c r="J43" s="41" t="s">
        <v>143</v>
      </c>
      <c r="K43" s="42"/>
    </row>
    <row r="44" spans="1:11" ht="27.75" customHeight="1">
      <c r="A44" s="16" t="s">
        <v>128</v>
      </c>
      <c r="B44" s="42" t="s">
        <v>271</v>
      </c>
      <c r="C44" s="226">
        <v>0</v>
      </c>
      <c r="D44" s="132">
        <v>-1.8</v>
      </c>
      <c r="E44" s="133">
        <v>-0.313</v>
      </c>
      <c r="F44" s="134">
        <v>-1.7000000000000001E-2</v>
      </c>
      <c r="G44" s="44">
        <v>56.32</v>
      </c>
      <c r="H44" s="45" t="s">
        <v>143</v>
      </c>
      <c r="I44" s="45" t="s">
        <v>143</v>
      </c>
      <c r="J44" s="40">
        <v>0.13</v>
      </c>
      <c r="K44" s="42"/>
    </row>
    <row r="45" spans="1:11" ht="27.75" customHeight="1">
      <c r="A45" s="16" t="s">
        <v>130</v>
      </c>
      <c r="B45" s="42" t="s">
        <v>272</v>
      </c>
      <c r="C45" s="226">
        <v>0</v>
      </c>
      <c r="D45" s="132">
        <v>-1.8</v>
      </c>
      <c r="E45" s="133">
        <v>-0.313</v>
      </c>
      <c r="F45" s="134">
        <v>-1.7000000000000001E-2</v>
      </c>
      <c r="G45" s="44">
        <v>56.32</v>
      </c>
      <c r="H45" s="45" t="s">
        <v>143</v>
      </c>
      <c r="I45" s="45" t="s">
        <v>143</v>
      </c>
      <c r="J45" s="41" t="s">
        <v>143</v>
      </c>
      <c r="K45" s="42"/>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5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21.7265625" style="3" customWidth="1"/>
    <col min="3" max="3" width="13.542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NPG Northeast Area (GSP Group _F)"</f>
        <v>Southern Electric Power Distribution plc - Effective from 1 April 2022 - Final LV and HV charges in NPG Northeast Area (GSP Group _F)</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78" t="s">
        <v>45</v>
      </c>
      <c r="B6" s="20" t="s">
        <v>273</v>
      </c>
      <c r="C6" s="324" t="s">
        <v>274</v>
      </c>
      <c r="D6" s="324"/>
      <c r="E6" s="20" t="s">
        <v>275</v>
      </c>
      <c r="F6" s="49"/>
      <c r="G6" s="354" t="s">
        <v>49</v>
      </c>
      <c r="H6" s="354"/>
      <c r="I6" s="20" t="s">
        <v>273</v>
      </c>
      <c r="J6" s="234" t="s">
        <v>274</v>
      </c>
      <c r="K6" s="234" t="s">
        <v>275</v>
      </c>
      <c r="L6" s="169"/>
      <c r="N6" s="4"/>
    </row>
    <row r="7" spans="1:15" ht="49.5" customHeight="1">
      <c r="A7" s="78" t="s">
        <v>50</v>
      </c>
      <c r="B7" s="188">
        <v>0</v>
      </c>
      <c r="C7" s="355">
        <v>0</v>
      </c>
      <c r="D7" s="356"/>
      <c r="E7" s="20" t="s">
        <v>138</v>
      </c>
      <c r="F7" s="49"/>
      <c r="G7" s="354" t="s">
        <v>276</v>
      </c>
      <c r="H7" s="354"/>
      <c r="I7" s="188">
        <v>0</v>
      </c>
      <c r="J7" s="234" t="s">
        <v>277</v>
      </c>
      <c r="K7" s="234" t="s">
        <v>275</v>
      </c>
      <c r="L7" s="169"/>
      <c r="N7" s="4"/>
    </row>
    <row r="8" spans="1:15" ht="49.5" customHeight="1">
      <c r="A8" s="244" t="s">
        <v>54</v>
      </c>
      <c r="B8" s="345" t="s">
        <v>141</v>
      </c>
      <c r="C8" s="346"/>
      <c r="D8" s="346"/>
      <c r="E8" s="347"/>
      <c r="F8" s="49"/>
      <c r="G8" s="354" t="s">
        <v>178</v>
      </c>
      <c r="H8" s="354"/>
      <c r="I8" s="188">
        <v>0</v>
      </c>
      <c r="J8" s="188">
        <v>0</v>
      </c>
      <c r="K8" s="234" t="s">
        <v>138</v>
      </c>
      <c r="L8" s="169"/>
      <c r="N8" s="4"/>
    </row>
    <row r="9" spans="1:15" s="76" customFormat="1" ht="45" customHeight="1">
      <c r="A9" s="49"/>
      <c r="B9" s="49"/>
      <c r="C9" s="49"/>
      <c r="D9" s="49"/>
      <c r="E9" s="49"/>
      <c r="F9" s="49"/>
      <c r="G9" s="331" t="s">
        <v>54</v>
      </c>
      <c r="H9" s="331"/>
      <c r="I9" s="345" t="s">
        <v>141</v>
      </c>
      <c r="J9" s="346"/>
      <c r="K9" s="347"/>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57.75" customHeight="1">
      <c r="A14" s="16" t="s">
        <v>67</v>
      </c>
      <c r="B14" s="39" t="s">
        <v>278</v>
      </c>
      <c r="C14" s="225" t="s">
        <v>69</v>
      </c>
      <c r="D14" s="132">
        <v>6.673</v>
      </c>
      <c r="E14" s="133">
        <v>0.8</v>
      </c>
      <c r="F14" s="134">
        <v>0.105</v>
      </c>
      <c r="G14" s="44">
        <v>26.45</v>
      </c>
      <c r="H14" s="45"/>
      <c r="I14" s="45"/>
      <c r="J14" s="41"/>
      <c r="K14" s="42"/>
    </row>
    <row r="15" spans="1:15" ht="32.25" customHeight="1">
      <c r="A15" s="16" t="s">
        <v>70</v>
      </c>
      <c r="B15" s="39"/>
      <c r="C15" s="226">
        <v>2</v>
      </c>
      <c r="D15" s="132">
        <v>6.673</v>
      </c>
      <c r="E15" s="133">
        <v>0.8</v>
      </c>
      <c r="F15" s="134">
        <v>0.105</v>
      </c>
      <c r="G15" s="45"/>
      <c r="H15" s="45"/>
      <c r="I15" s="45"/>
      <c r="J15" s="41"/>
      <c r="K15" s="42"/>
    </row>
    <row r="16" spans="1:15" ht="70">
      <c r="A16" s="16" t="s">
        <v>71</v>
      </c>
      <c r="B16" s="39" t="s">
        <v>279</v>
      </c>
      <c r="C16" s="159" t="s">
        <v>73</v>
      </c>
      <c r="D16" s="132">
        <v>7.625</v>
      </c>
      <c r="E16" s="133">
        <v>0.91500000000000004</v>
      </c>
      <c r="F16" s="134">
        <v>0.121</v>
      </c>
      <c r="G16" s="44">
        <v>5.76</v>
      </c>
      <c r="H16" s="45"/>
      <c r="I16" s="45"/>
      <c r="J16" s="41"/>
      <c r="K16" s="42"/>
    </row>
    <row r="17" spans="1:11" ht="70">
      <c r="A17" s="16" t="s">
        <v>74</v>
      </c>
      <c r="B17" s="39" t="s">
        <v>280</v>
      </c>
      <c r="C17" s="159" t="s">
        <v>73</v>
      </c>
      <c r="D17" s="132">
        <v>7.625</v>
      </c>
      <c r="E17" s="133">
        <v>0.91500000000000004</v>
      </c>
      <c r="F17" s="134">
        <v>0.121</v>
      </c>
      <c r="G17" s="44">
        <v>11.46</v>
      </c>
      <c r="H17" s="45"/>
      <c r="I17" s="45"/>
      <c r="J17" s="41"/>
      <c r="K17" s="42"/>
    </row>
    <row r="18" spans="1:11" ht="70">
      <c r="A18" s="16" t="s">
        <v>76</v>
      </c>
      <c r="B18" s="39" t="s">
        <v>281</v>
      </c>
      <c r="C18" s="159" t="s">
        <v>73</v>
      </c>
      <c r="D18" s="132">
        <v>7.625</v>
      </c>
      <c r="E18" s="133">
        <v>0.91500000000000004</v>
      </c>
      <c r="F18" s="134">
        <v>0.121</v>
      </c>
      <c r="G18" s="44">
        <v>35.89</v>
      </c>
      <c r="H18" s="45"/>
      <c r="I18" s="45"/>
      <c r="J18" s="41"/>
      <c r="K18" s="42"/>
    </row>
    <row r="19" spans="1:11" ht="70">
      <c r="A19" s="16" t="s">
        <v>78</v>
      </c>
      <c r="B19" s="39" t="s">
        <v>282</v>
      </c>
      <c r="C19" s="159" t="s">
        <v>73</v>
      </c>
      <c r="D19" s="132">
        <v>7.625</v>
      </c>
      <c r="E19" s="133">
        <v>0.91500000000000004</v>
      </c>
      <c r="F19" s="134">
        <v>0.121</v>
      </c>
      <c r="G19" s="44">
        <v>80.72</v>
      </c>
      <c r="H19" s="45"/>
      <c r="I19" s="45"/>
      <c r="J19" s="41"/>
      <c r="K19" s="42"/>
    </row>
    <row r="20" spans="1:11" ht="70">
      <c r="A20" s="16" t="s">
        <v>80</v>
      </c>
      <c r="B20" s="39" t="s">
        <v>283</v>
      </c>
      <c r="C20" s="159" t="s">
        <v>73</v>
      </c>
      <c r="D20" s="132">
        <v>7.625</v>
      </c>
      <c r="E20" s="133">
        <v>0.91500000000000004</v>
      </c>
      <c r="F20" s="134">
        <v>0.121</v>
      </c>
      <c r="G20" s="44">
        <v>232.57</v>
      </c>
      <c r="H20" s="45"/>
      <c r="I20" s="45"/>
      <c r="J20" s="41"/>
      <c r="K20" s="42"/>
    </row>
    <row r="21" spans="1:11" ht="56.25" customHeight="1">
      <c r="A21" s="16" t="s">
        <v>82</v>
      </c>
      <c r="B21" s="39"/>
      <c r="C21" s="226">
        <v>4</v>
      </c>
      <c r="D21" s="132">
        <v>7.625</v>
      </c>
      <c r="E21" s="133">
        <v>0.91500000000000004</v>
      </c>
      <c r="F21" s="134">
        <v>0.121</v>
      </c>
      <c r="G21" s="45"/>
      <c r="H21" s="45"/>
      <c r="I21" s="45"/>
      <c r="J21" s="41"/>
      <c r="K21" s="42"/>
    </row>
    <row r="22" spans="1:11" ht="32.25" customHeight="1">
      <c r="A22" s="16" t="s">
        <v>83</v>
      </c>
      <c r="B22" s="42" t="s">
        <v>284</v>
      </c>
      <c r="C22" s="226">
        <v>0</v>
      </c>
      <c r="D22" s="132">
        <v>5.88</v>
      </c>
      <c r="E22" s="133">
        <v>0.68100000000000005</v>
      </c>
      <c r="F22" s="134">
        <v>9.1999999999999998E-2</v>
      </c>
      <c r="G22" s="44">
        <v>11.34</v>
      </c>
      <c r="H22" s="44">
        <v>1.75</v>
      </c>
      <c r="I22" s="131">
        <v>4.0599999999999996</v>
      </c>
      <c r="J22" s="40">
        <v>0.16500000000000001</v>
      </c>
      <c r="K22" s="42"/>
    </row>
    <row r="23" spans="1:11" ht="32.25" customHeight="1">
      <c r="A23" s="16" t="s">
        <v>85</v>
      </c>
      <c r="B23" s="42" t="s">
        <v>285</v>
      </c>
      <c r="C23" s="226">
        <v>0</v>
      </c>
      <c r="D23" s="132">
        <v>5.88</v>
      </c>
      <c r="E23" s="133">
        <v>0.68100000000000005</v>
      </c>
      <c r="F23" s="134">
        <v>9.1999999999999998E-2</v>
      </c>
      <c r="G23" s="44">
        <v>351.96</v>
      </c>
      <c r="H23" s="44">
        <v>1.75</v>
      </c>
      <c r="I23" s="131">
        <v>4.0599999999999996</v>
      </c>
      <c r="J23" s="40">
        <v>0.16500000000000001</v>
      </c>
      <c r="K23" s="42"/>
    </row>
    <row r="24" spans="1:11" ht="32.25" customHeight="1">
      <c r="A24" s="16" t="s">
        <v>87</v>
      </c>
      <c r="B24" s="42" t="s">
        <v>286</v>
      </c>
      <c r="C24" s="226">
        <v>0</v>
      </c>
      <c r="D24" s="132">
        <v>5.88</v>
      </c>
      <c r="E24" s="133">
        <v>0.68100000000000005</v>
      </c>
      <c r="F24" s="134">
        <v>9.1999999999999998E-2</v>
      </c>
      <c r="G24" s="44">
        <v>785.37</v>
      </c>
      <c r="H24" s="44">
        <v>1.75</v>
      </c>
      <c r="I24" s="131">
        <v>4.0599999999999996</v>
      </c>
      <c r="J24" s="40">
        <v>0.16500000000000001</v>
      </c>
      <c r="K24" s="42"/>
    </row>
    <row r="25" spans="1:11" ht="32.25" customHeight="1">
      <c r="A25" s="16" t="s">
        <v>89</v>
      </c>
      <c r="B25" s="42" t="s">
        <v>287</v>
      </c>
      <c r="C25" s="226">
        <v>0</v>
      </c>
      <c r="D25" s="132">
        <v>5.88</v>
      </c>
      <c r="E25" s="133">
        <v>0.68100000000000005</v>
      </c>
      <c r="F25" s="134">
        <v>9.1999999999999998E-2</v>
      </c>
      <c r="G25" s="44">
        <v>1196.71</v>
      </c>
      <c r="H25" s="44">
        <v>1.75</v>
      </c>
      <c r="I25" s="131">
        <v>4.0599999999999996</v>
      </c>
      <c r="J25" s="40">
        <v>0.16500000000000001</v>
      </c>
      <c r="K25" s="42"/>
    </row>
    <row r="26" spans="1:11" ht="32.25" customHeight="1">
      <c r="A26" s="16" t="s">
        <v>91</v>
      </c>
      <c r="B26" s="42" t="s">
        <v>288</v>
      </c>
      <c r="C26" s="226">
        <v>0</v>
      </c>
      <c r="D26" s="132">
        <v>5.88</v>
      </c>
      <c r="E26" s="133">
        <v>0.68100000000000005</v>
      </c>
      <c r="F26" s="134">
        <v>9.1999999999999998E-2</v>
      </c>
      <c r="G26" s="44">
        <v>3063.95</v>
      </c>
      <c r="H26" s="44">
        <v>1.75</v>
      </c>
      <c r="I26" s="131">
        <v>4.0599999999999996</v>
      </c>
      <c r="J26" s="40">
        <v>0.16500000000000001</v>
      </c>
      <c r="K26" s="42"/>
    </row>
    <row r="27" spans="1:11" ht="32.25" customHeight="1">
      <c r="A27" s="16" t="s">
        <v>93</v>
      </c>
      <c r="B27" s="42" t="s">
        <v>289</v>
      </c>
      <c r="C27" s="226">
        <v>0</v>
      </c>
      <c r="D27" s="132">
        <v>3.6219999999999999</v>
      </c>
      <c r="E27" s="133">
        <v>0.374</v>
      </c>
      <c r="F27" s="134">
        <v>5.3999999999999999E-2</v>
      </c>
      <c r="G27" s="44">
        <v>11.34</v>
      </c>
      <c r="H27" s="44">
        <v>2.5299999999999998</v>
      </c>
      <c r="I27" s="131">
        <v>4.1399999999999997</v>
      </c>
      <c r="J27" s="40">
        <v>9.1999999999999998E-2</v>
      </c>
      <c r="K27" s="42"/>
    </row>
    <row r="28" spans="1:11" ht="32.25" customHeight="1">
      <c r="A28" s="16" t="s">
        <v>95</v>
      </c>
      <c r="B28" s="42" t="s">
        <v>290</v>
      </c>
      <c r="C28" s="226">
        <v>0</v>
      </c>
      <c r="D28" s="132">
        <v>3.6219999999999999</v>
      </c>
      <c r="E28" s="133">
        <v>0.374</v>
      </c>
      <c r="F28" s="134">
        <v>5.3999999999999999E-2</v>
      </c>
      <c r="G28" s="44">
        <v>351.96</v>
      </c>
      <c r="H28" s="44">
        <v>2.5299999999999998</v>
      </c>
      <c r="I28" s="131">
        <v>4.1399999999999997</v>
      </c>
      <c r="J28" s="40">
        <v>9.1999999999999998E-2</v>
      </c>
      <c r="K28" s="42"/>
    </row>
    <row r="29" spans="1:11" ht="32.25" customHeight="1">
      <c r="A29" s="16" t="s">
        <v>97</v>
      </c>
      <c r="B29" s="42" t="s">
        <v>291</v>
      </c>
      <c r="C29" s="226">
        <v>0</v>
      </c>
      <c r="D29" s="132">
        <v>3.6219999999999999</v>
      </c>
      <c r="E29" s="133">
        <v>0.374</v>
      </c>
      <c r="F29" s="134">
        <v>5.3999999999999999E-2</v>
      </c>
      <c r="G29" s="44">
        <v>785.37</v>
      </c>
      <c r="H29" s="44">
        <v>2.5299999999999998</v>
      </c>
      <c r="I29" s="131">
        <v>4.1399999999999997</v>
      </c>
      <c r="J29" s="40">
        <v>9.1999999999999998E-2</v>
      </c>
      <c r="K29" s="42"/>
    </row>
    <row r="30" spans="1:11" ht="27.75" customHeight="1">
      <c r="A30" s="16" t="s">
        <v>99</v>
      </c>
      <c r="B30" s="42" t="s">
        <v>292</v>
      </c>
      <c r="C30" s="226">
        <v>0</v>
      </c>
      <c r="D30" s="132">
        <v>3.6219999999999999</v>
      </c>
      <c r="E30" s="133">
        <v>0.374</v>
      </c>
      <c r="F30" s="134">
        <v>5.3999999999999999E-2</v>
      </c>
      <c r="G30" s="44">
        <v>1196.71</v>
      </c>
      <c r="H30" s="44">
        <v>2.5299999999999998</v>
      </c>
      <c r="I30" s="131">
        <v>4.1399999999999997</v>
      </c>
      <c r="J30" s="40">
        <v>9.1999999999999998E-2</v>
      </c>
      <c r="K30" s="42"/>
    </row>
    <row r="31" spans="1:11" ht="27.75" customHeight="1">
      <c r="A31" s="16" t="s">
        <v>101</v>
      </c>
      <c r="B31" s="42" t="s">
        <v>293</v>
      </c>
      <c r="C31" s="226">
        <v>0</v>
      </c>
      <c r="D31" s="132">
        <v>3.6219999999999999</v>
      </c>
      <c r="E31" s="133">
        <v>0.374</v>
      </c>
      <c r="F31" s="134">
        <v>5.3999999999999999E-2</v>
      </c>
      <c r="G31" s="44">
        <v>3063.95</v>
      </c>
      <c r="H31" s="44">
        <v>2.5299999999999998</v>
      </c>
      <c r="I31" s="131">
        <v>4.1399999999999997</v>
      </c>
      <c r="J31" s="40">
        <v>9.1999999999999998E-2</v>
      </c>
      <c r="K31" s="42"/>
    </row>
    <row r="32" spans="1:11" ht="27.75" customHeight="1">
      <c r="A32" s="16" t="s">
        <v>103</v>
      </c>
      <c r="B32" s="42" t="s">
        <v>294</v>
      </c>
      <c r="C32" s="226">
        <v>0</v>
      </c>
      <c r="D32" s="132">
        <v>2.7829999999999999</v>
      </c>
      <c r="E32" s="133">
        <v>0.251</v>
      </c>
      <c r="F32" s="134">
        <v>0.04</v>
      </c>
      <c r="G32" s="44">
        <v>135.54</v>
      </c>
      <c r="H32" s="44">
        <v>2.52</v>
      </c>
      <c r="I32" s="131">
        <v>4.5199999999999996</v>
      </c>
      <c r="J32" s="40">
        <v>6.4000000000000001E-2</v>
      </c>
      <c r="K32" s="42"/>
    </row>
    <row r="33" spans="1:11" ht="27.75" customHeight="1">
      <c r="A33" s="16" t="s">
        <v>105</v>
      </c>
      <c r="B33" s="42" t="s">
        <v>295</v>
      </c>
      <c r="C33" s="226">
        <v>0</v>
      </c>
      <c r="D33" s="132">
        <v>2.7829999999999999</v>
      </c>
      <c r="E33" s="133">
        <v>0.251</v>
      </c>
      <c r="F33" s="134">
        <v>0.04</v>
      </c>
      <c r="G33" s="44">
        <v>1991.34</v>
      </c>
      <c r="H33" s="44">
        <v>2.52</v>
      </c>
      <c r="I33" s="131">
        <v>4.5199999999999996</v>
      </c>
      <c r="J33" s="40">
        <v>6.4000000000000001E-2</v>
      </c>
      <c r="K33" s="42"/>
    </row>
    <row r="34" spans="1:11" ht="27.75" customHeight="1">
      <c r="A34" s="16" t="s">
        <v>107</v>
      </c>
      <c r="B34" s="42" t="s">
        <v>296</v>
      </c>
      <c r="C34" s="226">
        <v>0</v>
      </c>
      <c r="D34" s="132">
        <v>2.7829999999999999</v>
      </c>
      <c r="E34" s="133">
        <v>0.251</v>
      </c>
      <c r="F34" s="134">
        <v>0.04</v>
      </c>
      <c r="G34" s="44">
        <v>6371.99</v>
      </c>
      <c r="H34" s="44">
        <v>2.52</v>
      </c>
      <c r="I34" s="131">
        <v>4.5199999999999996</v>
      </c>
      <c r="J34" s="40">
        <v>6.4000000000000001E-2</v>
      </c>
      <c r="K34" s="42"/>
    </row>
    <row r="35" spans="1:11" ht="27.75" customHeight="1">
      <c r="A35" s="16" t="s">
        <v>109</v>
      </c>
      <c r="B35" s="42" t="s">
        <v>297</v>
      </c>
      <c r="C35" s="226">
        <v>0</v>
      </c>
      <c r="D35" s="132">
        <v>2.7829999999999999</v>
      </c>
      <c r="E35" s="133">
        <v>0.251</v>
      </c>
      <c r="F35" s="134">
        <v>0.04</v>
      </c>
      <c r="G35" s="44">
        <v>11532.63</v>
      </c>
      <c r="H35" s="44">
        <v>2.52</v>
      </c>
      <c r="I35" s="131">
        <v>4.5199999999999996</v>
      </c>
      <c r="J35" s="40">
        <v>6.4000000000000001E-2</v>
      </c>
      <c r="K35" s="42"/>
    </row>
    <row r="36" spans="1:11" ht="27.75" customHeight="1">
      <c r="A36" s="16" t="s">
        <v>111</v>
      </c>
      <c r="B36" s="42" t="s">
        <v>298</v>
      </c>
      <c r="C36" s="226">
        <v>0</v>
      </c>
      <c r="D36" s="132">
        <v>2.7829999999999999</v>
      </c>
      <c r="E36" s="133">
        <v>0.251</v>
      </c>
      <c r="F36" s="134">
        <v>0.04</v>
      </c>
      <c r="G36" s="44">
        <v>30367.21</v>
      </c>
      <c r="H36" s="44">
        <v>2.52</v>
      </c>
      <c r="I36" s="131">
        <v>4.5199999999999996</v>
      </c>
      <c r="J36" s="40">
        <v>6.4000000000000001E-2</v>
      </c>
      <c r="K36" s="42"/>
    </row>
    <row r="37" spans="1:11" ht="27.75" customHeight="1">
      <c r="A37" s="16" t="s">
        <v>113</v>
      </c>
      <c r="B37" s="42" t="s">
        <v>299</v>
      </c>
      <c r="C37" s="226" t="s">
        <v>115</v>
      </c>
      <c r="D37" s="135">
        <v>14.699</v>
      </c>
      <c r="E37" s="136">
        <v>1.9690000000000001</v>
      </c>
      <c r="F37" s="134">
        <v>1.5249999999999999</v>
      </c>
      <c r="G37" s="45"/>
      <c r="H37" s="45"/>
      <c r="I37" s="45"/>
      <c r="J37" s="41"/>
      <c r="K37" s="42"/>
    </row>
    <row r="38" spans="1:11" ht="27.75" customHeight="1">
      <c r="A38" s="16" t="s">
        <v>116</v>
      </c>
      <c r="B38" s="43" t="s">
        <v>300</v>
      </c>
      <c r="C38" s="227" t="s">
        <v>118</v>
      </c>
      <c r="D38" s="132">
        <v>-4.992</v>
      </c>
      <c r="E38" s="133">
        <v>-0.59899999999999998</v>
      </c>
      <c r="F38" s="134">
        <v>-7.9000000000000001E-2</v>
      </c>
      <c r="G38" s="44">
        <v>0</v>
      </c>
      <c r="H38" s="45"/>
      <c r="I38" s="45"/>
      <c r="J38" s="41"/>
      <c r="K38" s="42"/>
    </row>
    <row r="39" spans="1:11" ht="27.75" customHeight="1">
      <c r="A39" s="16" t="s">
        <v>119</v>
      </c>
      <c r="B39" s="42"/>
      <c r="C39" s="226">
        <v>0</v>
      </c>
      <c r="D39" s="132">
        <v>-4.5259999999999998</v>
      </c>
      <c r="E39" s="133">
        <v>-0.53400000000000003</v>
      </c>
      <c r="F39" s="134">
        <v>-7.0999999999999994E-2</v>
      </c>
      <c r="G39" s="44">
        <v>0</v>
      </c>
      <c r="H39" s="45"/>
      <c r="I39" s="45"/>
      <c r="J39" s="41"/>
      <c r="K39" s="42"/>
    </row>
    <row r="40" spans="1:11" ht="27.75" customHeight="1">
      <c r="A40" s="16" t="s">
        <v>120</v>
      </c>
      <c r="B40" s="42" t="s">
        <v>301</v>
      </c>
      <c r="C40" s="226">
        <v>0</v>
      </c>
      <c r="D40" s="132">
        <v>-4.992</v>
      </c>
      <c r="E40" s="133">
        <v>-0.59899999999999998</v>
      </c>
      <c r="F40" s="134">
        <v>-7.9000000000000001E-2</v>
      </c>
      <c r="G40" s="44">
        <v>0</v>
      </c>
      <c r="H40" s="45"/>
      <c r="I40" s="45"/>
      <c r="J40" s="40">
        <v>0.127</v>
      </c>
      <c r="K40" s="42"/>
    </row>
    <row r="41" spans="1:11" ht="27.75" customHeight="1">
      <c r="A41" s="16" t="s">
        <v>122</v>
      </c>
      <c r="B41" s="42" t="s">
        <v>302</v>
      </c>
      <c r="C41" s="226">
        <v>0</v>
      </c>
      <c r="D41" s="132">
        <v>-4.992</v>
      </c>
      <c r="E41" s="133">
        <v>-0.59899999999999998</v>
      </c>
      <c r="F41" s="134">
        <v>-7.9000000000000001E-2</v>
      </c>
      <c r="G41" s="44">
        <v>0</v>
      </c>
      <c r="H41" s="45"/>
      <c r="I41" s="45"/>
      <c r="J41" s="41"/>
      <c r="K41" s="42"/>
    </row>
    <row r="42" spans="1:11" ht="27.75" customHeight="1">
      <c r="A42" s="16" t="s">
        <v>124</v>
      </c>
      <c r="B42" s="42" t="s">
        <v>303</v>
      </c>
      <c r="C42" s="226">
        <v>0</v>
      </c>
      <c r="D42" s="132">
        <v>-4.5259999999999998</v>
      </c>
      <c r="E42" s="133">
        <v>-0.53400000000000003</v>
      </c>
      <c r="F42" s="134">
        <v>-7.0999999999999994E-2</v>
      </c>
      <c r="G42" s="44">
        <v>0</v>
      </c>
      <c r="H42" s="45"/>
      <c r="I42" s="45"/>
      <c r="J42" s="40">
        <v>0.122</v>
      </c>
      <c r="K42" s="42"/>
    </row>
    <row r="43" spans="1:11" ht="27.75" customHeight="1">
      <c r="A43" s="16" t="s">
        <v>126</v>
      </c>
      <c r="B43" s="42" t="s">
        <v>304</v>
      </c>
      <c r="C43" s="226">
        <v>0</v>
      </c>
      <c r="D43" s="132">
        <v>-4.5259999999999998</v>
      </c>
      <c r="E43" s="133">
        <v>-0.53400000000000003</v>
      </c>
      <c r="F43" s="134">
        <v>-7.0999999999999994E-2</v>
      </c>
      <c r="G43" s="44">
        <v>0</v>
      </c>
      <c r="H43" s="45"/>
      <c r="I43" s="45"/>
      <c r="J43" s="41"/>
      <c r="K43" s="42"/>
    </row>
    <row r="44" spans="1:11" ht="27.75" customHeight="1">
      <c r="A44" s="16" t="s">
        <v>128</v>
      </c>
      <c r="B44" s="42" t="s">
        <v>305</v>
      </c>
      <c r="C44" s="226">
        <v>0</v>
      </c>
      <c r="D44" s="132">
        <v>-3.0129999999999999</v>
      </c>
      <c r="E44" s="133">
        <v>-0.30599999999999999</v>
      </c>
      <c r="F44" s="134">
        <v>-4.4999999999999998E-2</v>
      </c>
      <c r="G44" s="44">
        <v>84.87</v>
      </c>
      <c r="H44" s="45"/>
      <c r="I44" s="45"/>
      <c r="J44" s="40">
        <v>9.6000000000000002E-2</v>
      </c>
      <c r="K44" s="42"/>
    </row>
    <row r="45" spans="1:11" ht="27.75" customHeight="1">
      <c r="A45" s="16" t="s">
        <v>130</v>
      </c>
      <c r="B45" s="42" t="s">
        <v>306</v>
      </c>
      <c r="C45" s="226">
        <v>0</v>
      </c>
      <c r="D45" s="132">
        <v>-3.0129999999999999</v>
      </c>
      <c r="E45" s="133">
        <v>-0.30599999999999999</v>
      </c>
      <c r="F45" s="134">
        <v>-4.4999999999999998E-2</v>
      </c>
      <c r="G45" s="44">
        <v>84.87</v>
      </c>
      <c r="H45" s="45"/>
      <c r="I45" s="45"/>
      <c r="J45" s="41"/>
      <c r="K45" s="42"/>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6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21.453125" style="3" customWidth="1"/>
    <col min="3" max="3" width="13.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Electricity North West Area (GSP Group _G)"</f>
        <v>Southern Electric Power Distribution plc - Effective from 1 April 2022 - Final LV and HV charges in Electricity North West Area (GSP Group _G)</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78" t="s">
        <v>45</v>
      </c>
      <c r="B6" s="20" t="s">
        <v>133</v>
      </c>
      <c r="C6" s="324" t="s">
        <v>307</v>
      </c>
      <c r="D6" s="324"/>
      <c r="E6" s="20" t="s">
        <v>308</v>
      </c>
      <c r="F6" s="49"/>
      <c r="G6" s="335" t="s">
        <v>52</v>
      </c>
      <c r="H6" s="337"/>
      <c r="I6" s="237"/>
      <c r="J6" s="234" t="s">
        <v>309</v>
      </c>
      <c r="K6" s="177" t="s">
        <v>308</v>
      </c>
      <c r="L6" s="169"/>
      <c r="N6" s="4"/>
    </row>
    <row r="7" spans="1:15" ht="49.5" customHeight="1">
      <c r="A7" s="78" t="s">
        <v>50</v>
      </c>
      <c r="B7" s="237"/>
      <c r="C7" s="324" t="s">
        <v>133</v>
      </c>
      <c r="D7" s="324"/>
      <c r="E7" s="20" t="s">
        <v>310</v>
      </c>
      <c r="F7" s="49"/>
      <c r="G7" s="335" t="s">
        <v>49</v>
      </c>
      <c r="H7" s="337"/>
      <c r="I7" s="20" t="s">
        <v>133</v>
      </c>
      <c r="J7" s="234" t="s">
        <v>311</v>
      </c>
      <c r="K7" s="177" t="s">
        <v>308</v>
      </c>
      <c r="L7" s="169"/>
      <c r="N7" s="4"/>
    </row>
    <row r="8" spans="1:15" ht="49.5" customHeight="1">
      <c r="A8" s="244" t="s">
        <v>54</v>
      </c>
      <c r="B8" s="345" t="s">
        <v>141</v>
      </c>
      <c r="C8" s="346"/>
      <c r="D8" s="346"/>
      <c r="E8" s="347"/>
      <c r="F8" s="49"/>
      <c r="G8" s="335" t="s">
        <v>178</v>
      </c>
      <c r="H8" s="337"/>
      <c r="I8" s="237"/>
      <c r="J8" s="20" t="s">
        <v>133</v>
      </c>
      <c r="K8" s="177" t="s">
        <v>310</v>
      </c>
      <c r="L8" s="169"/>
      <c r="N8" s="4"/>
    </row>
    <row r="9" spans="1:15" s="76" customFormat="1" ht="45" customHeight="1">
      <c r="A9" s="49"/>
      <c r="B9" s="49"/>
      <c r="C9" s="49"/>
      <c r="D9" s="49"/>
      <c r="E9" s="49"/>
      <c r="F9" s="49"/>
      <c r="G9" s="335" t="s">
        <v>54</v>
      </c>
      <c r="H9" s="337"/>
      <c r="I9" s="345" t="s">
        <v>141</v>
      </c>
      <c r="J9" s="346"/>
      <c r="K9" s="347"/>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51.75" customHeight="1">
      <c r="A14" s="16" t="s">
        <v>67</v>
      </c>
      <c r="B14" s="39" t="s">
        <v>312</v>
      </c>
      <c r="C14" s="225" t="s">
        <v>69</v>
      </c>
      <c r="D14" s="132">
        <v>8.3510000000000009</v>
      </c>
      <c r="E14" s="133">
        <v>1.5169999999999999</v>
      </c>
      <c r="F14" s="134">
        <v>0.214</v>
      </c>
      <c r="G14" s="44">
        <v>20.25</v>
      </c>
      <c r="H14" s="45"/>
      <c r="I14" s="45"/>
      <c r="J14" s="41"/>
      <c r="K14" s="42"/>
    </row>
    <row r="15" spans="1:15" ht="32.25" customHeight="1">
      <c r="A15" s="16" t="s">
        <v>70</v>
      </c>
      <c r="B15" s="39"/>
      <c r="C15" s="226">
        <v>2</v>
      </c>
      <c r="D15" s="132">
        <v>8.3510000000000009</v>
      </c>
      <c r="E15" s="133">
        <v>1.5169999999999999</v>
      </c>
      <c r="F15" s="134">
        <v>0.214</v>
      </c>
      <c r="G15" s="45"/>
      <c r="H15" s="45"/>
      <c r="I15" s="45"/>
      <c r="J15" s="41"/>
      <c r="K15" s="42"/>
    </row>
    <row r="16" spans="1:15" ht="42">
      <c r="A16" s="16" t="s">
        <v>71</v>
      </c>
      <c r="B16" s="39" t="s">
        <v>313</v>
      </c>
      <c r="C16" s="159" t="s">
        <v>73</v>
      </c>
      <c r="D16" s="132">
        <v>9.6319999999999997</v>
      </c>
      <c r="E16" s="133">
        <v>1.7490000000000001</v>
      </c>
      <c r="F16" s="134">
        <v>0.247</v>
      </c>
      <c r="G16" s="44">
        <v>4.33</v>
      </c>
      <c r="H16" s="45"/>
      <c r="I16" s="45"/>
      <c r="J16" s="41"/>
      <c r="K16" s="42"/>
    </row>
    <row r="17" spans="1:11" ht="42">
      <c r="A17" s="16" t="s">
        <v>74</v>
      </c>
      <c r="B17" s="39" t="s">
        <v>314</v>
      </c>
      <c r="C17" s="159" t="s">
        <v>73</v>
      </c>
      <c r="D17" s="132">
        <v>9.6319999999999997</v>
      </c>
      <c r="E17" s="133">
        <v>1.7490000000000001</v>
      </c>
      <c r="F17" s="134">
        <v>0.247</v>
      </c>
      <c r="G17" s="44">
        <v>7.41</v>
      </c>
      <c r="H17" s="45"/>
      <c r="I17" s="45"/>
      <c r="J17" s="41"/>
      <c r="K17" s="42"/>
    </row>
    <row r="18" spans="1:11" ht="42">
      <c r="A18" s="16" t="s">
        <v>76</v>
      </c>
      <c r="B18" s="39" t="s">
        <v>315</v>
      </c>
      <c r="C18" s="159" t="s">
        <v>73</v>
      </c>
      <c r="D18" s="132">
        <v>9.6319999999999997</v>
      </c>
      <c r="E18" s="133">
        <v>1.7490000000000001</v>
      </c>
      <c r="F18" s="134">
        <v>0.247</v>
      </c>
      <c r="G18" s="44">
        <v>19.52</v>
      </c>
      <c r="H18" s="45"/>
      <c r="I18" s="45"/>
      <c r="J18" s="41"/>
      <c r="K18" s="42"/>
    </row>
    <row r="19" spans="1:11" ht="42">
      <c r="A19" s="16" t="s">
        <v>78</v>
      </c>
      <c r="B19" s="39" t="s">
        <v>316</v>
      </c>
      <c r="C19" s="159" t="s">
        <v>73</v>
      </c>
      <c r="D19" s="132">
        <v>9.6319999999999997</v>
      </c>
      <c r="E19" s="133">
        <v>1.7490000000000001</v>
      </c>
      <c r="F19" s="134">
        <v>0.247</v>
      </c>
      <c r="G19" s="44">
        <v>41.95</v>
      </c>
      <c r="H19" s="45"/>
      <c r="I19" s="45"/>
      <c r="J19" s="41"/>
      <c r="K19" s="42"/>
    </row>
    <row r="20" spans="1:11" ht="42">
      <c r="A20" s="16" t="s">
        <v>80</v>
      </c>
      <c r="B20" s="39" t="s">
        <v>317</v>
      </c>
      <c r="C20" s="159" t="s">
        <v>73</v>
      </c>
      <c r="D20" s="132">
        <v>9.6319999999999997</v>
      </c>
      <c r="E20" s="133">
        <v>1.7490000000000001</v>
      </c>
      <c r="F20" s="134">
        <v>0.247</v>
      </c>
      <c r="G20" s="44">
        <v>121.47</v>
      </c>
      <c r="H20" s="45"/>
      <c r="I20" s="45"/>
      <c r="J20" s="41"/>
      <c r="K20" s="42"/>
    </row>
    <row r="21" spans="1:11" ht="44.25" customHeight="1">
      <c r="A21" s="16" t="s">
        <v>82</v>
      </c>
      <c r="B21" s="39"/>
      <c r="C21" s="226">
        <v>4</v>
      </c>
      <c r="D21" s="132">
        <v>9.6319999999999997</v>
      </c>
      <c r="E21" s="133">
        <v>1.7490000000000001</v>
      </c>
      <c r="F21" s="134">
        <v>0.247</v>
      </c>
      <c r="G21" s="45"/>
      <c r="H21" s="45"/>
      <c r="I21" s="45"/>
      <c r="J21" s="41"/>
      <c r="K21" s="42"/>
    </row>
    <row r="22" spans="1:11" ht="32.25" customHeight="1">
      <c r="A22" s="16" t="s">
        <v>83</v>
      </c>
      <c r="B22" s="42" t="s">
        <v>318</v>
      </c>
      <c r="C22" s="226">
        <v>0</v>
      </c>
      <c r="D22" s="132">
        <v>7.0439999999999996</v>
      </c>
      <c r="E22" s="133">
        <v>1.1739999999999999</v>
      </c>
      <c r="F22" s="134">
        <v>0.17</v>
      </c>
      <c r="G22" s="44">
        <v>17.53</v>
      </c>
      <c r="H22" s="44">
        <v>3.14</v>
      </c>
      <c r="I22" s="131">
        <v>4.75</v>
      </c>
      <c r="J22" s="40">
        <v>0.152</v>
      </c>
      <c r="K22" s="42"/>
    </row>
    <row r="23" spans="1:11" ht="32.25" customHeight="1">
      <c r="A23" s="16" t="s">
        <v>85</v>
      </c>
      <c r="B23" s="42" t="s">
        <v>319</v>
      </c>
      <c r="C23" s="226">
        <v>0</v>
      </c>
      <c r="D23" s="132">
        <v>7.0439999999999996</v>
      </c>
      <c r="E23" s="133">
        <v>1.1739999999999999</v>
      </c>
      <c r="F23" s="134">
        <v>0.17</v>
      </c>
      <c r="G23" s="44">
        <v>171.54</v>
      </c>
      <c r="H23" s="44">
        <v>3.14</v>
      </c>
      <c r="I23" s="131">
        <v>4.75</v>
      </c>
      <c r="J23" s="40">
        <v>0.152</v>
      </c>
      <c r="K23" s="42"/>
    </row>
    <row r="24" spans="1:11" ht="32.25" customHeight="1">
      <c r="A24" s="16" t="s">
        <v>87</v>
      </c>
      <c r="B24" s="42" t="s">
        <v>320</v>
      </c>
      <c r="C24" s="226">
        <v>0</v>
      </c>
      <c r="D24" s="132">
        <v>7.0439999999999996</v>
      </c>
      <c r="E24" s="133">
        <v>1.1739999999999999</v>
      </c>
      <c r="F24" s="134">
        <v>0.17</v>
      </c>
      <c r="G24" s="44">
        <v>401.55</v>
      </c>
      <c r="H24" s="44">
        <v>3.14</v>
      </c>
      <c r="I24" s="131">
        <v>4.75</v>
      </c>
      <c r="J24" s="40">
        <v>0.152</v>
      </c>
      <c r="K24" s="42"/>
    </row>
    <row r="25" spans="1:11" ht="32.25" customHeight="1">
      <c r="A25" s="16" t="s">
        <v>89</v>
      </c>
      <c r="B25" s="42" t="s">
        <v>321</v>
      </c>
      <c r="C25" s="226">
        <v>0</v>
      </c>
      <c r="D25" s="132">
        <v>7.0439999999999996</v>
      </c>
      <c r="E25" s="133">
        <v>1.1739999999999999</v>
      </c>
      <c r="F25" s="134">
        <v>0.17</v>
      </c>
      <c r="G25" s="44">
        <v>643.89</v>
      </c>
      <c r="H25" s="44">
        <v>3.14</v>
      </c>
      <c r="I25" s="131">
        <v>4.75</v>
      </c>
      <c r="J25" s="40">
        <v>0.152</v>
      </c>
      <c r="K25" s="42"/>
    </row>
    <row r="26" spans="1:11" ht="32.25" customHeight="1">
      <c r="A26" s="16" t="s">
        <v>91</v>
      </c>
      <c r="B26" s="42" t="s">
        <v>322</v>
      </c>
      <c r="C26" s="226">
        <v>0</v>
      </c>
      <c r="D26" s="132">
        <v>7.0439999999999996</v>
      </c>
      <c r="E26" s="133">
        <v>1.1739999999999999</v>
      </c>
      <c r="F26" s="134">
        <v>0.17</v>
      </c>
      <c r="G26" s="44">
        <v>1332.55</v>
      </c>
      <c r="H26" s="44">
        <v>3.14</v>
      </c>
      <c r="I26" s="131">
        <v>4.75</v>
      </c>
      <c r="J26" s="40">
        <v>0.152</v>
      </c>
      <c r="K26" s="42"/>
    </row>
    <row r="27" spans="1:11" ht="32.25" customHeight="1">
      <c r="A27" s="16" t="s">
        <v>93</v>
      </c>
      <c r="B27" s="42" t="s">
        <v>323</v>
      </c>
      <c r="C27" s="226">
        <v>0</v>
      </c>
      <c r="D27" s="132">
        <v>5.6829999999999998</v>
      </c>
      <c r="E27" s="133">
        <v>0.86</v>
      </c>
      <c r="F27" s="134">
        <v>0.129</v>
      </c>
      <c r="G27" s="44">
        <v>56.51</v>
      </c>
      <c r="H27" s="44">
        <v>3.21</v>
      </c>
      <c r="I27" s="131">
        <v>5.51</v>
      </c>
      <c r="J27" s="40">
        <v>0.112</v>
      </c>
      <c r="K27" s="42"/>
    </row>
    <row r="28" spans="1:11" ht="32.25" customHeight="1">
      <c r="A28" s="16" t="s">
        <v>95</v>
      </c>
      <c r="B28" s="42" t="s">
        <v>324</v>
      </c>
      <c r="C28" s="226">
        <v>0</v>
      </c>
      <c r="D28" s="132">
        <v>5.6829999999999998</v>
      </c>
      <c r="E28" s="133">
        <v>0.86</v>
      </c>
      <c r="F28" s="134">
        <v>0.129</v>
      </c>
      <c r="G28" s="44">
        <v>210.51</v>
      </c>
      <c r="H28" s="44">
        <v>3.21</v>
      </c>
      <c r="I28" s="131">
        <v>5.51</v>
      </c>
      <c r="J28" s="40">
        <v>0.112</v>
      </c>
      <c r="K28" s="42"/>
    </row>
    <row r="29" spans="1:11" ht="32.25" customHeight="1">
      <c r="A29" s="16" t="s">
        <v>97</v>
      </c>
      <c r="B29" s="42" t="s">
        <v>325</v>
      </c>
      <c r="C29" s="226">
        <v>0</v>
      </c>
      <c r="D29" s="132">
        <v>5.6829999999999998</v>
      </c>
      <c r="E29" s="133">
        <v>0.86</v>
      </c>
      <c r="F29" s="134">
        <v>0.129</v>
      </c>
      <c r="G29" s="44">
        <v>440.52</v>
      </c>
      <c r="H29" s="44">
        <v>3.21</v>
      </c>
      <c r="I29" s="131">
        <v>5.51</v>
      </c>
      <c r="J29" s="40">
        <v>0.112</v>
      </c>
      <c r="K29" s="42"/>
    </row>
    <row r="30" spans="1:11" ht="27.75" customHeight="1">
      <c r="A30" s="16" t="s">
        <v>99</v>
      </c>
      <c r="B30" s="42" t="s">
        <v>326</v>
      </c>
      <c r="C30" s="226">
        <v>0</v>
      </c>
      <c r="D30" s="132">
        <v>5.6829999999999998</v>
      </c>
      <c r="E30" s="133">
        <v>0.86</v>
      </c>
      <c r="F30" s="134">
        <v>0.129</v>
      </c>
      <c r="G30" s="44">
        <v>682.86</v>
      </c>
      <c r="H30" s="44">
        <v>3.21</v>
      </c>
      <c r="I30" s="131">
        <v>5.51</v>
      </c>
      <c r="J30" s="40">
        <v>0.112</v>
      </c>
      <c r="K30" s="42"/>
    </row>
    <row r="31" spans="1:11" ht="27.75" customHeight="1">
      <c r="A31" s="16" t="s">
        <v>101</v>
      </c>
      <c r="B31" s="42" t="s">
        <v>327</v>
      </c>
      <c r="C31" s="226">
        <v>0</v>
      </c>
      <c r="D31" s="132">
        <v>5.6829999999999998</v>
      </c>
      <c r="E31" s="133">
        <v>0.86</v>
      </c>
      <c r="F31" s="134">
        <v>0.129</v>
      </c>
      <c r="G31" s="44">
        <v>1371.53</v>
      </c>
      <c r="H31" s="44">
        <v>3.21</v>
      </c>
      <c r="I31" s="131">
        <v>5.51</v>
      </c>
      <c r="J31" s="40">
        <v>0.112</v>
      </c>
      <c r="K31" s="42"/>
    </row>
    <row r="32" spans="1:11" ht="27.75" customHeight="1">
      <c r="A32" s="16" t="s">
        <v>103</v>
      </c>
      <c r="B32" s="42" t="s">
        <v>328</v>
      </c>
      <c r="C32" s="226">
        <v>0</v>
      </c>
      <c r="D32" s="132">
        <v>3.9129999999999998</v>
      </c>
      <c r="E32" s="133">
        <v>0.49299999999999999</v>
      </c>
      <c r="F32" s="134">
        <v>7.9000000000000001E-2</v>
      </c>
      <c r="G32" s="44">
        <v>124.2</v>
      </c>
      <c r="H32" s="44">
        <v>3.15</v>
      </c>
      <c r="I32" s="131">
        <v>5.74</v>
      </c>
      <c r="J32" s="40">
        <v>6.9000000000000006E-2</v>
      </c>
      <c r="K32" s="42"/>
    </row>
    <row r="33" spans="1:11" ht="27.75" customHeight="1">
      <c r="A33" s="16" t="s">
        <v>105</v>
      </c>
      <c r="B33" s="42" t="s">
        <v>329</v>
      </c>
      <c r="C33" s="226">
        <v>0</v>
      </c>
      <c r="D33" s="132">
        <v>3.9129999999999998</v>
      </c>
      <c r="E33" s="133">
        <v>0.49299999999999999</v>
      </c>
      <c r="F33" s="134">
        <v>7.9000000000000001E-2</v>
      </c>
      <c r="G33" s="44">
        <v>1106.3900000000001</v>
      </c>
      <c r="H33" s="44">
        <v>3.15</v>
      </c>
      <c r="I33" s="131">
        <v>5.74</v>
      </c>
      <c r="J33" s="40">
        <v>6.9000000000000006E-2</v>
      </c>
      <c r="K33" s="42"/>
    </row>
    <row r="34" spans="1:11" ht="27.75" customHeight="1">
      <c r="A34" s="16" t="s">
        <v>107</v>
      </c>
      <c r="B34" s="42" t="s">
        <v>330</v>
      </c>
      <c r="C34" s="226">
        <v>0</v>
      </c>
      <c r="D34" s="132">
        <v>3.9129999999999998</v>
      </c>
      <c r="E34" s="133">
        <v>0.49299999999999999</v>
      </c>
      <c r="F34" s="134">
        <v>7.9000000000000001E-2</v>
      </c>
      <c r="G34" s="44">
        <v>3334.67</v>
      </c>
      <c r="H34" s="44">
        <v>3.15</v>
      </c>
      <c r="I34" s="131">
        <v>5.74</v>
      </c>
      <c r="J34" s="40">
        <v>6.9000000000000006E-2</v>
      </c>
      <c r="K34" s="42"/>
    </row>
    <row r="35" spans="1:11" ht="27.75" customHeight="1">
      <c r="A35" s="16" t="s">
        <v>109</v>
      </c>
      <c r="B35" s="42" t="s">
        <v>331</v>
      </c>
      <c r="C35" s="226">
        <v>0</v>
      </c>
      <c r="D35" s="132">
        <v>3.9129999999999998</v>
      </c>
      <c r="E35" s="133">
        <v>0.49299999999999999</v>
      </c>
      <c r="F35" s="134">
        <v>7.9000000000000001E-2</v>
      </c>
      <c r="G35" s="44">
        <v>6854.13</v>
      </c>
      <c r="H35" s="44">
        <v>3.15</v>
      </c>
      <c r="I35" s="131">
        <v>5.74</v>
      </c>
      <c r="J35" s="40">
        <v>6.9000000000000006E-2</v>
      </c>
      <c r="K35" s="42"/>
    </row>
    <row r="36" spans="1:11" ht="27.75" customHeight="1">
      <c r="A36" s="16" t="s">
        <v>111</v>
      </c>
      <c r="B36" s="42" t="s">
        <v>332</v>
      </c>
      <c r="C36" s="226">
        <v>0</v>
      </c>
      <c r="D36" s="132">
        <v>3.9129999999999998</v>
      </c>
      <c r="E36" s="133">
        <v>0.49299999999999999</v>
      </c>
      <c r="F36" s="134">
        <v>7.9000000000000001E-2</v>
      </c>
      <c r="G36" s="44">
        <v>15818.55</v>
      </c>
      <c r="H36" s="44">
        <v>3.15</v>
      </c>
      <c r="I36" s="131">
        <v>5.74</v>
      </c>
      <c r="J36" s="40">
        <v>6.9000000000000006E-2</v>
      </c>
      <c r="K36" s="42"/>
    </row>
    <row r="37" spans="1:11" ht="27.75" customHeight="1">
      <c r="A37" s="16" t="s">
        <v>113</v>
      </c>
      <c r="B37" s="42" t="s">
        <v>333</v>
      </c>
      <c r="C37" s="226" t="s">
        <v>115</v>
      </c>
      <c r="D37" s="135">
        <v>16.736000000000001</v>
      </c>
      <c r="E37" s="136">
        <v>3.9470000000000001</v>
      </c>
      <c r="F37" s="134">
        <v>3.03</v>
      </c>
      <c r="G37" s="45"/>
      <c r="H37" s="45"/>
      <c r="I37" s="45"/>
      <c r="J37" s="41"/>
      <c r="K37" s="42"/>
    </row>
    <row r="38" spans="1:11" ht="27.75" customHeight="1">
      <c r="A38" s="16" t="s">
        <v>116</v>
      </c>
      <c r="B38" s="43" t="s">
        <v>334</v>
      </c>
      <c r="C38" s="227" t="s">
        <v>118</v>
      </c>
      <c r="D38" s="132">
        <v>-6.5190000000000001</v>
      </c>
      <c r="E38" s="133">
        <v>-1.1839999999999999</v>
      </c>
      <c r="F38" s="134">
        <v>-0.16700000000000001</v>
      </c>
      <c r="G38" s="44">
        <v>0</v>
      </c>
      <c r="H38" s="45"/>
      <c r="I38" s="45"/>
      <c r="J38" s="41"/>
      <c r="K38" s="42"/>
    </row>
    <row r="39" spans="1:11" ht="27.75" customHeight="1">
      <c r="A39" s="16" t="s">
        <v>119</v>
      </c>
      <c r="B39" s="42"/>
      <c r="C39" s="226">
        <v>0</v>
      </c>
      <c r="D39" s="132">
        <v>-5.43</v>
      </c>
      <c r="E39" s="133">
        <v>-0.92200000000000004</v>
      </c>
      <c r="F39" s="134">
        <v>-0.13300000000000001</v>
      </c>
      <c r="G39" s="44">
        <v>0</v>
      </c>
      <c r="H39" s="45"/>
      <c r="I39" s="45"/>
      <c r="J39" s="41"/>
      <c r="K39" s="42"/>
    </row>
    <row r="40" spans="1:11" ht="27.75" customHeight="1">
      <c r="A40" s="16" t="s">
        <v>120</v>
      </c>
      <c r="B40" s="42" t="s">
        <v>335</v>
      </c>
      <c r="C40" s="226">
        <v>0</v>
      </c>
      <c r="D40" s="132">
        <v>-6.5190000000000001</v>
      </c>
      <c r="E40" s="133">
        <v>-1.1839999999999999</v>
      </c>
      <c r="F40" s="134">
        <v>-0.16700000000000001</v>
      </c>
      <c r="G40" s="44">
        <v>0</v>
      </c>
      <c r="H40" s="45"/>
      <c r="I40" s="45"/>
      <c r="J40" s="40">
        <v>0.126</v>
      </c>
      <c r="K40" s="42"/>
    </row>
    <row r="41" spans="1:11" ht="27.75" customHeight="1">
      <c r="A41" s="16" t="s">
        <v>122</v>
      </c>
      <c r="B41" s="42" t="s">
        <v>336</v>
      </c>
      <c r="C41" s="226">
        <v>0</v>
      </c>
      <c r="D41" s="132">
        <v>-6.5190000000000001</v>
      </c>
      <c r="E41" s="133">
        <v>-1.1839999999999999</v>
      </c>
      <c r="F41" s="134">
        <v>-0.16700000000000001</v>
      </c>
      <c r="G41" s="44">
        <v>0</v>
      </c>
      <c r="H41" s="45"/>
      <c r="I41" s="45"/>
      <c r="J41" s="41"/>
      <c r="K41" s="42"/>
    </row>
    <row r="42" spans="1:11" ht="27.75" customHeight="1">
      <c r="A42" s="16" t="s">
        <v>124</v>
      </c>
      <c r="B42" s="42" t="s">
        <v>337</v>
      </c>
      <c r="C42" s="226">
        <v>0</v>
      </c>
      <c r="D42" s="132">
        <v>-5.43</v>
      </c>
      <c r="E42" s="133">
        <v>-0.92200000000000004</v>
      </c>
      <c r="F42" s="134">
        <v>-0.13300000000000001</v>
      </c>
      <c r="G42" s="44">
        <v>0</v>
      </c>
      <c r="H42" s="45"/>
      <c r="I42" s="45"/>
      <c r="J42" s="40">
        <v>0.106</v>
      </c>
      <c r="K42" s="42"/>
    </row>
    <row r="43" spans="1:11" ht="27.75" customHeight="1">
      <c r="A43" s="16" t="s">
        <v>126</v>
      </c>
      <c r="B43" s="42" t="s">
        <v>338</v>
      </c>
      <c r="C43" s="226">
        <v>0</v>
      </c>
      <c r="D43" s="132">
        <v>-5.43</v>
      </c>
      <c r="E43" s="133">
        <v>-0.92200000000000004</v>
      </c>
      <c r="F43" s="134">
        <v>-0.13300000000000001</v>
      </c>
      <c r="G43" s="44">
        <v>0</v>
      </c>
      <c r="H43" s="45"/>
      <c r="I43" s="45"/>
      <c r="J43" s="41"/>
      <c r="K43" s="42"/>
    </row>
    <row r="44" spans="1:11" ht="27.75" customHeight="1">
      <c r="A44" s="16" t="s">
        <v>128</v>
      </c>
      <c r="B44" s="42" t="s">
        <v>339</v>
      </c>
      <c r="C44" s="226">
        <v>0</v>
      </c>
      <c r="D44" s="132">
        <v>-4.1420000000000003</v>
      </c>
      <c r="E44" s="133">
        <v>-0.60099999999999998</v>
      </c>
      <c r="F44" s="134">
        <v>-9.0999999999999998E-2</v>
      </c>
      <c r="G44" s="44">
        <v>8.36</v>
      </c>
      <c r="H44" s="45"/>
      <c r="I44" s="45"/>
      <c r="J44" s="40">
        <v>0.08</v>
      </c>
      <c r="K44" s="42"/>
    </row>
    <row r="45" spans="1:11" ht="27.75" customHeight="1">
      <c r="A45" s="16" t="s">
        <v>130</v>
      </c>
      <c r="B45" s="42" t="s">
        <v>340</v>
      </c>
      <c r="C45" s="226">
        <v>0</v>
      </c>
      <c r="D45" s="132">
        <v>-4.1420000000000003</v>
      </c>
      <c r="E45" s="133">
        <v>-0.60099999999999998</v>
      </c>
      <c r="F45" s="134">
        <v>-9.0999999999999998E-2</v>
      </c>
      <c r="G45" s="44">
        <v>8.36</v>
      </c>
      <c r="H45" s="45"/>
      <c r="I45" s="45"/>
      <c r="J45" s="41"/>
      <c r="K45" s="42"/>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7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18.54296875" style="3" customWidth="1"/>
    <col min="3" max="3" width="13.17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UKPN SPN Area (GSP Group _J)"</f>
        <v>Southern Electric Power Distribution plc - Effective from 1 April 2022 - Final LV and HV charges in UKPN SPN Area (GSP Group _J)</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78" t="s">
        <v>45</v>
      </c>
      <c r="B6" s="20" t="s">
        <v>46</v>
      </c>
      <c r="C6" s="324" t="s">
        <v>47</v>
      </c>
      <c r="D6" s="324"/>
      <c r="E6" s="177" t="s">
        <v>48</v>
      </c>
      <c r="F6" s="49"/>
      <c r="G6" s="327" t="s">
        <v>49</v>
      </c>
      <c r="H6" s="327"/>
      <c r="I6" s="20" t="s">
        <v>46</v>
      </c>
      <c r="J6" s="234" t="s">
        <v>47</v>
      </c>
      <c r="K6" s="177" t="s">
        <v>48</v>
      </c>
      <c r="L6" s="169"/>
      <c r="N6" s="4"/>
    </row>
    <row r="7" spans="1:15" ht="49.5" customHeight="1">
      <c r="A7" s="78" t="s">
        <v>50</v>
      </c>
      <c r="B7" s="237"/>
      <c r="C7" s="330"/>
      <c r="D7" s="330"/>
      <c r="E7" s="234" t="s">
        <v>51</v>
      </c>
      <c r="F7" s="49"/>
      <c r="G7" s="327" t="s">
        <v>52</v>
      </c>
      <c r="H7" s="327"/>
      <c r="I7" s="237"/>
      <c r="J7" s="234" t="s">
        <v>53</v>
      </c>
      <c r="K7" s="177" t="s">
        <v>48</v>
      </c>
      <c r="L7" s="169"/>
      <c r="N7" s="4"/>
    </row>
    <row r="8" spans="1:15" ht="49.5" customHeight="1">
      <c r="A8" s="244" t="s">
        <v>54</v>
      </c>
      <c r="B8" s="332" t="s">
        <v>55</v>
      </c>
      <c r="C8" s="333"/>
      <c r="D8" s="333"/>
      <c r="E8" s="334"/>
      <c r="F8" s="49"/>
      <c r="G8" s="332" t="s">
        <v>50</v>
      </c>
      <c r="H8" s="334"/>
      <c r="I8" s="237"/>
      <c r="J8" s="237"/>
      <c r="K8" s="234" t="s">
        <v>51</v>
      </c>
      <c r="L8" s="169"/>
      <c r="N8" s="4"/>
    </row>
    <row r="9" spans="1:15" s="76" customFormat="1" ht="45" customHeight="1">
      <c r="A9" s="49"/>
      <c r="B9" s="49"/>
      <c r="C9" s="49"/>
      <c r="D9" s="49"/>
      <c r="E9" s="49"/>
      <c r="F9" s="49"/>
      <c r="G9" s="331" t="s">
        <v>54</v>
      </c>
      <c r="H9" s="331"/>
      <c r="I9" s="335" t="s">
        <v>55</v>
      </c>
      <c r="J9" s="336"/>
      <c r="K9" s="337"/>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32.25" customHeight="1">
      <c r="A14" s="16" t="s">
        <v>67</v>
      </c>
      <c r="B14" s="39" t="s">
        <v>341</v>
      </c>
      <c r="C14" s="225" t="s">
        <v>69</v>
      </c>
      <c r="D14" s="132">
        <v>16.433</v>
      </c>
      <c r="E14" s="133">
        <v>0.71899999999999997</v>
      </c>
      <c r="F14" s="134">
        <v>0.11</v>
      </c>
      <c r="G14" s="44">
        <v>19.71</v>
      </c>
      <c r="H14" s="45"/>
      <c r="I14" s="45"/>
      <c r="J14" s="41"/>
      <c r="K14" s="42"/>
    </row>
    <row r="15" spans="1:15" ht="32.25" customHeight="1">
      <c r="A15" s="16" t="s">
        <v>70</v>
      </c>
      <c r="B15" s="39"/>
      <c r="C15" s="226">
        <v>2</v>
      </c>
      <c r="D15" s="132">
        <v>16.433</v>
      </c>
      <c r="E15" s="133">
        <v>0.71899999999999997</v>
      </c>
      <c r="F15" s="134">
        <v>0.11</v>
      </c>
      <c r="G15" s="45"/>
      <c r="H15" s="45"/>
      <c r="I15" s="45"/>
      <c r="J15" s="41"/>
      <c r="K15" s="42"/>
    </row>
    <row r="16" spans="1:15" ht="32.25" customHeight="1">
      <c r="A16" s="16" t="s">
        <v>71</v>
      </c>
      <c r="B16" s="43" t="s">
        <v>342</v>
      </c>
      <c r="C16" s="159" t="s">
        <v>73</v>
      </c>
      <c r="D16" s="132">
        <v>12.347</v>
      </c>
      <c r="E16" s="133">
        <v>0.54</v>
      </c>
      <c r="F16" s="134">
        <v>8.3000000000000004E-2</v>
      </c>
      <c r="G16" s="44">
        <v>4.0599999999999996</v>
      </c>
      <c r="H16" s="45"/>
      <c r="I16" s="45"/>
      <c r="J16" s="41"/>
      <c r="K16" s="42"/>
    </row>
    <row r="17" spans="1:11" ht="32.25" customHeight="1">
      <c r="A17" s="16" t="s">
        <v>74</v>
      </c>
      <c r="B17" s="43" t="s">
        <v>343</v>
      </c>
      <c r="C17" s="159" t="s">
        <v>73</v>
      </c>
      <c r="D17" s="132">
        <v>12.347</v>
      </c>
      <c r="E17" s="133">
        <v>0.54</v>
      </c>
      <c r="F17" s="134">
        <v>8.3000000000000004E-2</v>
      </c>
      <c r="G17" s="44">
        <v>6.58</v>
      </c>
      <c r="H17" s="45"/>
      <c r="I17" s="45"/>
      <c r="J17" s="41"/>
      <c r="K17" s="42"/>
    </row>
    <row r="18" spans="1:11" ht="32.25" customHeight="1">
      <c r="A18" s="16" t="s">
        <v>76</v>
      </c>
      <c r="B18" s="43" t="s">
        <v>344</v>
      </c>
      <c r="C18" s="159" t="s">
        <v>73</v>
      </c>
      <c r="D18" s="132">
        <v>12.347</v>
      </c>
      <c r="E18" s="133">
        <v>0.54</v>
      </c>
      <c r="F18" s="134">
        <v>8.3000000000000004E-2</v>
      </c>
      <c r="G18" s="44">
        <v>19.329999999999998</v>
      </c>
      <c r="H18" s="45"/>
      <c r="I18" s="45"/>
      <c r="J18" s="41"/>
      <c r="K18" s="42"/>
    </row>
    <row r="19" spans="1:11" ht="32.25" customHeight="1">
      <c r="A19" s="16" t="s">
        <v>78</v>
      </c>
      <c r="B19" s="43" t="s">
        <v>345</v>
      </c>
      <c r="C19" s="159" t="s">
        <v>73</v>
      </c>
      <c r="D19" s="132">
        <v>12.347</v>
      </c>
      <c r="E19" s="133">
        <v>0.54</v>
      </c>
      <c r="F19" s="134">
        <v>8.3000000000000004E-2</v>
      </c>
      <c r="G19" s="44">
        <v>41.87</v>
      </c>
      <c r="H19" s="45"/>
      <c r="I19" s="45"/>
      <c r="J19" s="41"/>
      <c r="K19" s="42"/>
    </row>
    <row r="20" spans="1:11" ht="32.25" customHeight="1">
      <c r="A20" s="16" t="s">
        <v>80</v>
      </c>
      <c r="B20" s="43" t="s">
        <v>346</v>
      </c>
      <c r="C20" s="159" t="s">
        <v>73</v>
      </c>
      <c r="D20" s="132">
        <v>12.347</v>
      </c>
      <c r="E20" s="133">
        <v>0.54</v>
      </c>
      <c r="F20" s="134">
        <v>8.3000000000000004E-2</v>
      </c>
      <c r="G20" s="44">
        <v>114.66</v>
      </c>
      <c r="H20" s="45"/>
      <c r="I20" s="45"/>
      <c r="J20" s="41"/>
      <c r="K20" s="42"/>
    </row>
    <row r="21" spans="1:11" ht="32.25" customHeight="1">
      <c r="A21" s="16" t="s">
        <v>82</v>
      </c>
      <c r="B21" s="39"/>
      <c r="C21" s="226">
        <v>4</v>
      </c>
      <c r="D21" s="132">
        <v>12.347</v>
      </c>
      <c r="E21" s="133">
        <v>0.54</v>
      </c>
      <c r="F21" s="134">
        <v>8.3000000000000004E-2</v>
      </c>
      <c r="G21" s="45"/>
      <c r="H21" s="45"/>
      <c r="I21" s="45"/>
      <c r="J21" s="41"/>
      <c r="K21" s="42"/>
    </row>
    <row r="22" spans="1:11" ht="32.25" customHeight="1">
      <c r="A22" s="16" t="s">
        <v>83</v>
      </c>
      <c r="B22" s="42" t="s">
        <v>347</v>
      </c>
      <c r="C22" s="226">
        <v>0</v>
      </c>
      <c r="D22" s="132">
        <v>8.8010000000000002</v>
      </c>
      <c r="E22" s="133">
        <v>0.379</v>
      </c>
      <c r="F22" s="134">
        <v>5.6000000000000001E-2</v>
      </c>
      <c r="G22" s="44">
        <v>11.31</v>
      </c>
      <c r="H22" s="44">
        <v>3.78</v>
      </c>
      <c r="I22" s="131">
        <v>7.25</v>
      </c>
      <c r="J22" s="40">
        <v>0.29099999999999998</v>
      </c>
      <c r="K22" s="42"/>
    </row>
    <row r="23" spans="1:11" ht="32.25" customHeight="1">
      <c r="A23" s="16" t="s">
        <v>85</v>
      </c>
      <c r="B23" s="42" t="s">
        <v>348</v>
      </c>
      <c r="C23" s="226">
        <v>0</v>
      </c>
      <c r="D23" s="132">
        <v>8.8010000000000002</v>
      </c>
      <c r="E23" s="133">
        <v>0.379</v>
      </c>
      <c r="F23" s="134">
        <v>5.6000000000000001E-2</v>
      </c>
      <c r="G23" s="44">
        <v>221.91</v>
      </c>
      <c r="H23" s="44">
        <v>3.78</v>
      </c>
      <c r="I23" s="131">
        <v>7.25</v>
      </c>
      <c r="J23" s="40">
        <v>0.29099999999999998</v>
      </c>
      <c r="K23" s="42"/>
    </row>
    <row r="24" spans="1:11" ht="32.25" customHeight="1">
      <c r="A24" s="16" t="s">
        <v>87</v>
      </c>
      <c r="B24" s="42" t="s">
        <v>349</v>
      </c>
      <c r="C24" s="226">
        <v>0</v>
      </c>
      <c r="D24" s="132">
        <v>8.8010000000000002</v>
      </c>
      <c r="E24" s="133">
        <v>0.379</v>
      </c>
      <c r="F24" s="134">
        <v>5.6000000000000001E-2</v>
      </c>
      <c r="G24" s="44">
        <v>366.16</v>
      </c>
      <c r="H24" s="44">
        <v>3.78</v>
      </c>
      <c r="I24" s="131">
        <v>7.25</v>
      </c>
      <c r="J24" s="40">
        <v>0.29099999999999998</v>
      </c>
      <c r="K24" s="42"/>
    </row>
    <row r="25" spans="1:11" ht="32.25" customHeight="1">
      <c r="A25" s="16" t="s">
        <v>89</v>
      </c>
      <c r="B25" s="42" t="s">
        <v>350</v>
      </c>
      <c r="C25" s="226">
        <v>0</v>
      </c>
      <c r="D25" s="132">
        <v>8.8010000000000002</v>
      </c>
      <c r="E25" s="133">
        <v>0.379</v>
      </c>
      <c r="F25" s="134">
        <v>5.6000000000000001E-2</v>
      </c>
      <c r="G25" s="44">
        <v>590.79</v>
      </c>
      <c r="H25" s="44">
        <v>3.78</v>
      </c>
      <c r="I25" s="131">
        <v>7.25</v>
      </c>
      <c r="J25" s="40">
        <v>0.29099999999999998</v>
      </c>
      <c r="K25" s="42"/>
    </row>
    <row r="26" spans="1:11" ht="32.25" customHeight="1">
      <c r="A26" s="16" t="s">
        <v>91</v>
      </c>
      <c r="B26" s="42" t="s">
        <v>351</v>
      </c>
      <c r="C26" s="226">
        <v>0</v>
      </c>
      <c r="D26" s="132">
        <v>8.8010000000000002</v>
      </c>
      <c r="E26" s="133">
        <v>0.379</v>
      </c>
      <c r="F26" s="134">
        <v>5.6000000000000001E-2</v>
      </c>
      <c r="G26" s="44">
        <v>1300.99</v>
      </c>
      <c r="H26" s="44">
        <v>3.78</v>
      </c>
      <c r="I26" s="131">
        <v>7.25</v>
      </c>
      <c r="J26" s="40">
        <v>0.29099999999999998</v>
      </c>
      <c r="K26" s="42"/>
    </row>
    <row r="27" spans="1:11" ht="32.25" customHeight="1">
      <c r="A27" s="16" t="s">
        <v>93</v>
      </c>
      <c r="B27" s="42" t="s">
        <v>352</v>
      </c>
      <c r="C27" s="226">
        <v>0</v>
      </c>
      <c r="D27" s="132">
        <v>5.6989999999999998</v>
      </c>
      <c r="E27" s="133">
        <v>0.23699999999999999</v>
      </c>
      <c r="F27" s="134">
        <v>3.3000000000000002E-2</v>
      </c>
      <c r="G27" s="44">
        <v>8.35</v>
      </c>
      <c r="H27" s="44">
        <v>5.9</v>
      </c>
      <c r="I27" s="131">
        <v>7.69</v>
      </c>
      <c r="J27" s="40">
        <v>0.18099999999999999</v>
      </c>
      <c r="K27" s="42"/>
    </row>
    <row r="28" spans="1:11" ht="32.25" customHeight="1">
      <c r="A28" s="16" t="s">
        <v>95</v>
      </c>
      <c r="B28" s="42" t="s">
        <v>353</v>
      </c>
      <c r="C28" s="226">
        <v>0</v>
      </c>
      <c r="D28" s="132">
        <v>5.6989999999999998</v>
      </c>
      <c r="E28" s="133">
        <v>0.23699999999999999</v>
      </c>
      <c r="F28" s="134">
        <v>3.3000000000000002E-2</v>
      </c>
      <c r="G28" s="44">
        <v>218.95</v>
      </c>
      <c r="H28" s="44">
        <v>5.9</v>
      </c>
      <c r="I28" s="131">
        <v>7.69</v>
      </c>
      <c r="J28" s="40">
        <v>0.18099999999999999</v>
      </c>
      <c r="K28" s="42"/>
    </row>
    <row r="29" spans="1:11" ht="32.25" customHeight="1">
      <c r="A29" s="16" t="s">
        <v>97</v>
      </c>
      <c r="B29" s="42" t="s">
        <v>354</v>
      </c>
      <c r="C29" s="226">
        <v>0</v>
      </c>
      <c r="D29" s="132">
        <v>5.6989999999999998</v>
      </c>
      <c r="E29" s="133">
        <v>0.23699999999999999</v>
      </c>
      <c r="F29" s="134">
        <v>3.3000000000000002E-2</v>
      </c>
      <c r="G29" s="44">
        <v>363.21</v>
      </c>
      <c r="H29" s="44">
        <v>5.9</v>
      </c>
      <c r="I29" s="131">
        <v>7.69</v>
      </c>
      <c r="J29" s="40">
        <v>0.18099999999999999</v>
      </c>
      <c r="K29" s="42"/>
    </row>
    <row r="30" spans="1:11" ht="27.75" customHeight="1">
      <c r="A30" s="16" t="s">
        <v>99</v>
      </c>
      <c r="B30" s="42" t="s">
        <v>355</v>
      </c>
      <c r="C30" s="226">
        <v>0</v>
      </c>
      <c r="D30" s="132">
        <v>5.6989999999999998</v>
      </c>
      <c r="E30" s="133">
        <v>0.23699999999999999</v>
      </c>
      <c r="F30" s="134">
        <v>3.3000000000000002E-2</v>
      </c>
      <c r="G30" s="44">
        <v>587.84</v>
      </c>
      <c r="H30" s="44">
        <v>5.9</v>
      </c>
      <c r="I30" s="131">
        <v>7.69</v>
      </c>
      <c r="J30" s="40">
        <v>0.18099999999999999</v>
      </c>
      <c r="K30" s="42"/>
    </row>
    <row r="31" spans="1:11" ht="27.75" customHeight="1">
      <c r="A31" s="16" t="s">
        <v>101</v>
      </c>
      <c r="B31" s="42" t="s">
        <v>356</v>
      </c>
      <c r="C31" s="226">
        <v>0</v>
      </c>
      <c r="D31" s="132">
        <v>5.6989999999999998</v>
      </c>
      <c r="E31" s="133">
        <v>0.23699999999999999</v>
      </c>
      <c r="F31" s="134">
        <v>3.3000000000000002E-2</v>
      </c>
      <c r="G31" s="44">
        <v>1298.04</v>
      </c>
      <c r="H31" s="44">
        <v>5.9</v>
      </c>
      <c r="I31" s="131">
        <v>7.69</v>
      </c>
      <c r="J31" s="40">
        <v>0.18099999999999999</v>
      </c>
      <c r="K31" s="42"/>
    </row>
    <row r="32" spans="1:11" ht="27.75" customHeight="1">
      <c r="A32" s="16" t="s">
        <v>103</v>
      </c>
      <c r="B32" s="42" t="s">
        <v>357</v>
      </c>
      <c r="C32" s="226">
        <v>0</v>
      </c>
      <c r="D32" s="132">
        <v>4.9219999999999997</v>
      </c>
      <c r="E32" s="133">
        <v>0.20200000000000001</v>
      </c>
      <c r="F32" s="134">
        <v>2.5999999999999999E-2</v>
      </c>
      <c r="G32" s="44">
        <v>112.2</v>
      </c>
      <c r="H32" s="44">
        <v>4.4400000000000004</v>
      </c>
      <c r="I32" s="131">
        <v>6.88</v>
      </c>
      <c r="J32" s="40">
        <v>0.157</v>
      </c>
      <c r="K32" s="42"/>
    </row>
    <row r="33" spans="1:11" ht="27.75" customHeight="1">
      <c r="A33" s="16" t="s">
        <v>105</v>
      </c>
      <c r="B33" s="42" t="s">
        <v>358</v>
      </c>
      <c r="C33" s="226">
        <v>0</v>
      </c>
      <c r="D33" s="132">
        <v>4.9219999999999997</v>
      </c>
      <c r="E33" s="133">
        <v>0.20200000000000001</v>
      </c>
      <c r="F33" s="134">
        <v>2.5999999999999999E-2</v>
      </c>
      <c r="G33" s="44">
        <v>927.98</v>
      </c>
      <c r="H33" s="44">
        <v>4.4400000000000004</v>
      </c>
      <c r="I33" s="131">
        <v>6.88</v>
      </c>
      <c r="J33" s="40">
        <v>0.157</v>
      </c>
      <c r="K33" s="42"/>
    </row>
    <row r="34" spans="1:11" ht="27.75" customHeight="1">
      <c r="A34" s="16" t="s">
        <v>107</v>
      </c>
      <c r="B34" s="42" t="s">
        <v>359</v>
      </c>
      <c r="C34" s="226">
        <v>0</v>
      </c>
      <c r="D34" s="132">
        <v>4.9219999999999997</v>
      </c>
      <c r="E34" s="133">
        <v>0.20200000000000001</v>
      </c>
      <c r="F34" s="134">
        <v>2.5999999999999999E-2</v>
      </c>
      <c r="G34" s="44">
        <v>4718.7700000000004</v>
      </c>
      <c r="H34" s="44">
        <v>4.4400000000000004</v>
      </c>
      <c r="I34" s="131">
        <v>6.88</v>
      </c>
      <c r="J34" s="40">
        <v>0.157</v>
      </c>
      <c r="K34" s="42"/>
    </row>
    <row r="35" spans="1:11" ht="27.75" customHeight="1">
      <c r="A35" s="16" t="s">
        <v>109</v>
      </c>
      <c r="B35" s="42" t="s">
        <v>360</v>
      </c>
      <c r="C35" s="226">
        <v>0</v>
      </c>
      <c r="D35" s="132">
        <v>4.9219999999999997</v>
      </c>
      <c r="E35" s="133">
        <v>0.20200000000000001</v>
      </c>
      <c r="F35" s="134">
        <v>2.5999999999999999E-2</v>
      </c>
      <c r="G35" s="44">
        <v>4126.33</v>
      </c>
      <c r="H35" s="44">
        <v>4.4400000000000004</v>
      </c>
      <c r="I35" s="131">
        <v>6.88</v>
      </c>
      <c r="J35" s="40">
        <v>0.157</v>
      </c>
      <c r="K35" s="42"/>
    </row>
    <row r="36" spans="1:11" ht="27.75" customHeight="1">
      <c r="A36" s="16" t="s">
        <v>111</v>
      </c>
      <c r="B36" s="42" t="s">
        <v>361</v>
      </c>
      <c r="C36" s="226">
        <v>0</v>
      </c>
      <c r="D36" s="132">
        <v>4.9219999999999997</v>
      </c>
      <c r="E36" s="133">
        <v>0.20200000000000001</v>
      </c>
      <c r="F36" s="134">
        <v>2.5999999999999999E-2</v>
      </c>
      <c r="G36" s="44">
        <v>10464.969999999999</v>
      </c>
      <c r="H36" s="44">
        <v>4.4400000000000004</v>
      </c>
      <c r="I36" s="131">
        <v>6.88</v>
      </c>
      <c r="J36" s="40">
        <v>0.157</v>
      </c>
      <c r="K36" s="42"/>
    </row>
    <row r="37" spans="1:11" ht="27.75" customHeight="1">
      <c r="A37" s="16" t="s">
        <v>113</v>
      </c>
      <c r="B37" s="42" t="s">
        <v>362</v>
      </c>
      <c r="C37" s="226" t="s">
        <v>115</v>
      </c>
      <c r="D37" s="135">
        <v>39.917000000000002</v>
      </c>
      <c r="E37" s="136">
        <v>1.9059999999999999</v>
      </c>
      <c r="F37" s="134">
        <v>1.387</v>
      </c>
      <c r="G37" s="45"/>
      <c r="H37" s="45"/>
      <c r="I37" s="45"/>
      <c r="J37" s="41"/>
      <c r="K37" s="42"/>
    </row>
    <row r="38" spans="1:11" ht="27.75" customHeight="1">
      <c r="A38" s="16" t="s">
        <v>116</v>
      </c>
      <c r="B38" s="43" t="s">
        <v>363</v>
      </c>
      <c r="C38" s="227" t="s">
        <v>118</v>
      </c>
      <c r="D38" s="132">
        <v>-9.2240000000000002</v>
      </c>
      <c r="E38" s="133">
        <v>-0.40400000000000003</v>
      </c>
      <c r="F38" s="134">
        <v>-6.2E-2</v>
      </c>
      <c r="G38" s="44">
        <v>0</v>
      </c>
      <c r="H38" s="45"/>
      <c r="I38" s="45"/>
      <c r="J38" s="41"/>
      <c r="K38" s="42"/>
    </row>
    <row r="39" spans="1:11" ht="27.75" customHeight="1">
      <c r="A39" s="16" t="s">
        <v>119</v>
      </c>
      <c r="B39" s="42"/>
      <c r="C39" s="226">
        <v>0</v>
      </c>
      <c r="D39" s="132">
        <v>-8.2059999999999995</v>
      </c>
      <c r="E39" s="133">
        <v>-0.35599999999999998</v>
      </c>
      <c r="F39" s="134">
        <v>-5.3999999999999999E-2</v>
      </c>
      <c r="G39" s="44">
        <v>0</v>
      </c>
      <c r="H39" s="45"/>
      <c r="I39" s="45"/>
      <c r="J39" s="41"/>
      <c r="K39" s="42"/>
    </row>
    <row r="40" spans="1:11" ht="27.75" customHeight="1">
      <c r="A40" s="16" t="s">
        <v>120</v>
      </c>
      <c r="B40" s="42" t="s">
        <v>364</v>
      </c>
      <c r="C40" s="226">
        <v>0</v>
      </c>
      <c r="D40" s="132">
        <v>-9.2240000000000002</v>
      </c>
      <c r="E40" s="133">
        <v>-0.40400000000000003</v>
      </c>
      <c r="F40" s="134">
        <v>-6.2E-2</v>
      </c>
      <c r="G40" s="44">
        <v>0</v>
      </c>
      <c r="H40" s="45"/>
      <c r="I40" s="45"/>
      <c r="J40" s="40">
        <v>0.27100000000000002</v>
      </c>
      <c r="K40" s="42"/>
    </row>
    <row r="41" spans="1:11" ht="27.75" customHeight="1">
      <c r="A41" s="16" t="s">
        <v>122</v>
      </c>
      <c r="B41" s="42" t="s">
        <v>365</v>
      </c>
      <c r="C41" s="226">
        <v>0</v>
      </c>
      <c r="D41" s="132">
        <v>-9.2240000000000002</v>
      </c>
      <c r="E41" s="133">
        <v>-0.40400000000000003</v>
      </c>
      <c r="F41" s="134">
        <v>-6.2E-2</v>
      </c>
      <c r="G41" s="44">
        <v>0</v>
      </c>
      <c r="H41" s="45"/>
      <c r="I41" s="45"/>
      <c r="J41" s="41"/>
      <c r="K41" s="42"/>
    </row>
    <row r="42" spans="1:11" ht="27.75" customHeight="1">
      <c r="A42" s="16" t="s">
        <v>124</v>
      </c>
      <c r="B42" s="42" t="s">
        <v>366</v>
      </c>
      <c r="C42" s="226">
        <v>0</v>
      </c>
      <c r="D42" s="132">
        <v>-8.2059999999999995</v>
      </c>
      <c r="E42" s="133">
        <v>-0.35599999999999998</v>
      </c>
      <c r="F42" s="134">
        <v>-5.3999999999999999E-2</v>
      </c>
      <c r="G42" s="44">
        <v>0</v>
      </c>
      <c r="H42" s="45"/>
      <c r="I42" s="45"/>
      <c r="J42" s="40">
        <v>0.246</v>
      </c>
      <c r="K42" s="42"/>
    </row>
    <row r="43" spans="1:11" ht="27.75" customHeight="1">
      <c r="A43" s="16" t="s">
        <v>126</v>
      </c>
      <c r="B43" s="42" t="s">
        <v>367</v>
      </c>
      <c r="C43" s="226">
        <v>0</v>
      </c>
      <c r="D43" s="132">
        <v>-8.2059999999999995</v>
      </c>
      <c r="E43" s="133">
        <v>-0.35599999999999998</v>
      </c>
      <c r="F43" s="134">
        <v>-5.3999999999999999E-2</v>
      </c>
      <c r="G43" s="44">
        <v>0</v>
      </c>
      <c r="H43" s="45"/>
      <c r="I43" s="45"/>
      <c r="J43" s="41"/>
      <c r="K43" s="42"/>
    </row>
    <row r="44" spans="1:11" ht="27.75" customHeight="1">
      <c r="A44" s="16" t="s">
        <v>128</v>
      </c>
      <c r="B44" s="42" t="s">
        <v>368</v>
      </c>
      <c r="C44" s="226">
        <v>0</v>
      </c>
      <c r="D44" s="132">
        <v>-5.66</v>
      </c>
      <c r="E44" s="133">
        <v>-0.23499999999999999</v>
      </c>
      <c r="F44" s="134">
        <v>-3.2000000000000001E-2</v>
      </c>
      <c r="G44" s="44">
        <v>9.49</v>
      </c>
      <c r="H44" s="45"/>
      <c r="I44" s="45"/>
      <c r="J44" s="40">
        <v>0.19900000000000001</v>
      </c>
      <c r="K44" s="42"/>
    </row>
    <row r="45" spans="1:11" ht="27.75" customHeight="1">
      <c r="A45" s="16" t="s">
        <v>130</v>
      </c>
      <c r="B45" s="42" t="s">
        <v>369</v>
      </c>
      <c r="C45" s="226">
        <v>0</v>
      </c>
      <c r="D45" s="132">
        <v>-5.66</v>
      </c>
      <c r="E45" s="133">
        <v>-0.23499999999999999</v>
      </c>
      <c r="F45" s="134">
        <v>-3.2000000000000001E-2</v>
      </c>
      <c r="G45" s="44">
        <v>9.49</v>
      </c>
      <c r="H45" s="45"/>
      <c r="I45" s="45"/>
      <c r="J45" s="41"/>
      <c r="K45" s="42"/>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8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18.7265625" style="3" customWidth="1"/>
    <col min="3" max="3" width="14.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WPD South Wales Area (GSP Group _K)"</f>
        <v>Southern Electric Power Distribution plc - Effective from 1 April 2022 - Final LV and HV charges in WPD South Wales Area (GSP Group _K)</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181" t="s">
        <v>132</v>
      </c>
      <c r="B6" s="182" t="s">
        <v>370</v>
      </c>
      <c r="C6" s="342" t="s">
        <v>371</v>
      </c>
      <c r="D6" s="342"/>
      <c r="E6" s="183" t="s">
        <v>372</v>
      </c>
      <c r="F6" s="49"/>
      <c r="G6" s="338" t="s">
        <v>373</v>
      </c>
      <c r="H6" s="338"/>
      <c r="I6" s="182" t="s">
        <v>370</v>
      </c>
      <c r="J6" s="245" t="s">
        <v>371</v>
      </c>
      <c r="K6" s="245" t="s">
        <v>372</v>
      </c>
      <c r="L6" s="169"/>
      <c r="N6" s="4"/>
    </row>
    <row r="7" spans="1:15" ht="49.5" customHeight="1">
      <c r="A7" s="181" t="s">
        <v>137</v>
      </c>
      <c r="B7" s="184"/>
      <c r="C7" s="342" t="s">
        <v>374</v>
      </c>
      <c r="D7" s="342"/>
      <c r="E7" s="245" t="s">
        <v>375</v>
      </c>
      <c r="F7" s="49"/>
      <c r="G7" s="338" t="s">
        <v>376</v>
      </c>
      <c r="H7" s="338"/>
      <c r="I7" s="184"/>
      <c r="J7" s="245" t="s">
        <v>377</v>
      </c>
      <c r="K7" s="245" t="s">
        <v>372</v>
      </c>
      <c r="L7" s="169"/>
      <c r="N7" s="4"/>
    </row>
    <row r="8" spans="1:15" ht="49.5" customHeight="1">
      <c r="A8" s="240" t="s">
        <v>54</v>
      </c>
      <c r="B8" s="342" t="s">
        <v>141</v>
      </c>
      <c r="C8" s="342"/>
      <c r="D8" s="342"/>
      <c r="E8" s="342"/>
      <c r="F8" s="49"/>
      <c r="G8" s="338" t="s">
        <v>137</v>
      </c>
      <c r="H8" s="338"/>
      <c r="I8" s="184"/>
      <c r="J8" s="245" t="s">
        <v>374</v>
      </c>
      <c r="K8" s="245" t="s">
        <v>378</v>
      </c>
      <c r="L8" s="169"/>
      <c r="N8" s="4"/>
    </row>
    <row r="9" spans="1:15" s="76" customFormat="1" ht="45" customHeight="1">
      <c r="A9" s="49"/>
      <c r="B9" s="49"/>
      <c r="C9" s="49"/>
      <c r="D9" s="49"/>
      <c r="E9" s="49"/>
      <c r="F9" s="49"/>
      <c r="G9" s="338" t="s">
        <v>54</v>
      </c>
      <c r="H9" s="338"/>
      <c r="I9" s="339" t="s">
        <v>141</v>
      </c>
      <c r="J9" s="340"/>
      <c r="K9" s="341"/>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58.5" customHeight="1">
      <c r="A14" s="16" t="s">
        <v>67</v>
      </c>
      <c r="B14" s="39" t="s">
        <v>379</v>
      </c>
      <c r="C14" s="225" t="s">
        <v>69</v>
      </c>
      <c r="D14" s="132">
        <v>9.9589999999999996</v>
      </c>
      <c r="E14" s="133">
        <v>1.131</v>
      </c>
      <c r="F14" s="134">
        <v>0.161</v>
      </c>
      <c r="G14" s="44">
        <v>25.74</v>
      </c>
      <c r="H14" s="45" t="s">
        <v>143</v>
      </c>
      <c r="I14" s="45" t="s">
        <v>143</v>
      </c>
      <c r="J14" s="41" t="s">
        <v>143</v>
      </c>
      <c r="K14" s="42"/>
    </row>
    <row r="15" spans="1:15" ht="32.25" customHeight="1">
      <c r="A15" s="16" t="s">
        <v>70</v>
      </c>
      <c r="B15" s="39"/>
      <c r="C15" s="226">
        <v>2</v>
      </c>
      <c r="D15" s="132">
        <v>9.9589999999999996</v>
      </c>
      <c r="E15" s="133">
        <v>1.131</v>
      </c>
      <c r="F15" s="134">
        <v>0.161</v>
      </c>
      <c r="G15" s="45" t="s">
        <v>143</v>
      </c>
      <c r="H15" s="45" t="s">
        <v>143</v>
      </c>
      <c r="I15" s="45" t="s">
        <v>143</v>
      </c>
      <c r="J15" s="41" t="s">
        <v>143</v>
      </c>
      <c r="K15" s="42"/>
    </row>
    <row r="16" spans="1:15" ht="70">
      <c r="A16" s="16" t="s">
        <v>71</v>
      </c>
      <c r="B16" s="39" t="s">
        <v>380</v>
      </c>
      <c r="C16" s="159" t="s">
        <v>73</v>
      </c>
      <c r="D16" s="132">
        <v>8.56</v>
      </c>
      <c r="E16" s="133">
        <v>0.97199999999999998</v>
      </c>
      <c r="F16" s="134">
        <v>0.13800000000000001</v>
      </c>
      <c r="G16" s="44">
        <v>10</v>
      </c>
      <c r="H16" s="45" t="s">
        <v>143</v>
      </c>
      <c r="I16" s="45" t="s">
        <v>143</v>
      </c>
      <c r="J16" s="41" t="s">
        <v>143</v>
      </c>
      <c r="K16" s="42"/>
    </row>
    <row r="17" spans="1:11" ht="70">
      <c r="A17" s="16" t="s">
        <v>74</v>
      </c>
      <c r="B17" s="39" t="s">
        <v>381</v>
      </c>
      <c r="C17" s="159" t="s">
        <v>73</v>
      </c>
      <c r="D17" s="132">
        <v>8.56</v>
      </c>
      <c r="E17" s="133">
        <v>0.97199999999999998</v>
      </c>
      <c r="F17" s="134">
        <v>0.13800000000000001</v>
      </c>
      <c r="G17" s="44">
        <v>15.16</v>
      </c>
      <c r="H17" s="45" t="s">
        <v>143</v>
      </c>
      <c r="I17" s="45" t="s">
        <v>143</v>
      </c>
      <c r="J17" s="41" t="s">
        <v>143</v>
      </c>
      <c r="K17" s="42"/>
    </row>
    <row r="18" spans="1:11" ht="70">
      <c r="A18" s="16" t="s">
        <v>76</v>
      </c>
      <c r="B18" s="39" t="s">
        <v>382</v>
      </c>
      <c r="C18" s="159" t="s">
        <v>73</v>
      </c>
      <c r="D18" s="132">
        <v>8.56</v>
      </c>
      <c r="E18" s="133">
        <v>0.97199999999999998</v>
      </c>
      <c r="F18" s="134">
        <v>0.13800000000000001</v>
      </c>
      <c r="G18" s="44">
        <v>38.119999999999997</v>
      </c>
      <c r="H18" s="45" t="s">
        <v>143</v>
      </c>
      <c r="I18" s="45" t="s">
        <v>143</v>
      </c>
      <c r="J18" s="41" t="s">
        <v>143</v>
      </c>
      <c r="K18" s="42"/>
    </row>
    <row r="19" spans="1:11" ht="70">
      <c r="A19" s="16" t="s">
        <v>78</v>
      </c>
      <c r="B19" s="39" t="s">
        <v>383</v>
      </c>
      <c r="C19" s="159" t="s">
        <v>73</v>
      </c>
      <c r="D19" s="132">
        <v>8.56</v>
      </c>
      <c r="E19" s="133">
        <v>0.97199999999999998</v>
      </c>
      <c r="F19" s="134">
        <v>0.13800000000000001</v>
      </c>
      <c r="G19" s="44">
        <v>79.8</v>
      </c>
      <c r="H19" s="45" t="s">
        <v>143</v>
      </c>
      <c r="I19" s="45" t="s">
        <v>143</v>
      </c>
      <c r="J19" s="41" t="s">
        <v>143</v>
      </c>
      <c r="K19" s="42"/>
    </row>
    <row r="20" spans="1:11" ht="70">
      <c r="A20" s="16" t="s">
        <v>80</v>
      </c>
      <c r="B20" s="39" t="s">
        <v>384</v>
      </c>
      <c r="C20" s="159" t="s">
        <v>73</v>
      </c>
      <c r="D20" s="132">
        <v>8.56</v>
      </c>
      <c r="E20" s="133">
        <v>0.97199999999999998</v>
      </c>
      <c r="F20" s="134">
        <v>0.13800000000000001</v>
      </c>
      <c r="G20" s="44">
        <v>227.01</v>
      </c>
      <c r="H20" s="45" t="s">
        <v>143</v>
      </c>
      <c r="I20" s="45" t="s">
        <v>143</v>
      </c>
      <c r="J20" s="41" t="s">
        <v>143</v>
      </c>
      <c r="K20" s="42"/>
    </row>
    <row r="21" spans="1:11" ht="50.25" customHeight="1">
      <c r="A21" s="16" t="s">
        <v>82</v>
      </c>
      <c r="B21" s="39"/>
      <c r="C21" s="226">
        <v>4</v>
      </c>
      <c r="D21" s="132">
        <v>8.56</v>
      </c>
      <c r="E21" s="133">
        <v>0.97199999999999998</v>
      </c>
      <c r="F21" s="134">
        <v>0.13800000000000001</v>
      </c>
      <c r="G21" s="45" t="s">
        <v>143</v>
      </c>
      <c r="H21" s="45" t="s">
        <v>143</v>
      </c>
      <c r="I21" s="45" t="s">
        <v>143</v>
      </c>
      <c r="J21" s="41" t="s">
        <v>143</v>
      </c>
      <c r="K21" s="42"/>
    </row>
    <row r="22" spans="1:11" ht="32.25" customHeight="1">
      <c r="A22" s="16" t="s">
        <v>83</v>
      </c>
      <c r="B22" s="39" t="s">
        <v>385</v>
      </c>
      <c r="C22" s="226">
        <v>0</v>
      </c>
      <c r="D22" s="132">
        <v>6.5590000000000002</v>
      </c>
      <c r="E22" s="133">
        <v>0.73299999999999998</v>
      </c>
      <c r="F22" s="134">
        <v>0.11</v>
      </c>
      <c r="G22" s="44">
        <v>15.42</v>
      </c>
      <c r="H22" s="44">
        <v>3.62</v>
      </c>
      <c r="I22" s="131">
        <v>7.17</v>
      </c>
      <c r="J22" s="40">
        <v>0.188</v>
      </c>
      <c r="K22" s="42"/>
    </row>
    <row r="23" spans="1:11" ht="32.25" customHeight="1">
      <c r="A23" s="16" t="s">
        <v>85</v>
      </c>
      <c r="B23" s="39" t="s">
        <v>386</v>
      </c>
      <c r="C23" s="226">
        <v>0</v>
      </c>
      <c r="D23" s="132">
        <v>6.5590000000000002</v>
      </c>
      <c r="E23" s="133">
        <v>0.73299999999999998</v>
      </c>
      <c r="F23" s="134">
        <v>0.11</v>
      </c>
      <c r="G23" s="44">
        <v>344.02</v>
      </c>
      <c r="H23" s="44">
        <v>3.62</v>
      </c>
      <c r="I23" s="131">
        <v>7.17</v>
      </c>
      <c r="J23" s="40">
        <v>0.188</v>
      </c>
      <c r="K23" s="42"/>
    </row>
    <row r="24" spans="1:11" ht="32.25" customHeight="1">
      <c r="A24" s="16" t="s">
        <v>87</v>
      </c>
      <c r="B24" s="39" t="s">
        <v>387</v>
      </c>
      <c r="C24" s="226">
        <v>0</v>
      </c>
      <c r="D24" s="132">
        <v>6.5590000000000002</v>
      </c>
      <c r="E24" s="133">
        <v>0.73299999999999998</v>
      </c>
      <c r="F24" s="134">
        <v>0.11</v>
      </c>
      <c r="G24" s="44">
        <v>698</v>
      </c>
      <c r="H24" s="44">
        <v>3.62</v>
      </c>
      <c r="I24" s="131">
        <v>7.17</v>
      </c>
      <c r="J24" s="40">
        <v>0.188</v>
      </c>
      <c r="K24" s="42"/>
    </row>
    <row r="25" spans="1:11" ht="32.25" customHeight="1">
      <c r="A25" s="16" t="s">
        <v>89</v>
      </c>
      <c r="B25" s="39" t="s">
        <v>388</v>
      </c>
      <c r="C25" s="226">
        <v>0</v>
      </c>
      <c r="D25" s="132">
        <v>6.5590000000000002</v>
      </c>
      <c r="E25" s="133">
        <v>0.73299999999999998</v>
      </c>
      <c r="F25" s="134">
        <v>0.11</v>
      </c>
      <c r="G25" s="44">
        <v>1106.6500000000001</v>
      </c>
      <c r="H25" s="44">
        <v>3.62</v>
      </c>
      <c r="I25" s="131">
        <v>7.17</v>
      </c>
      <c r="J25" s="40">
        <v>0.188</v>
      </c>
      <c r="K25" s="42"/>
    </row>
    <row r="26" spans="1:11" ht="32.25" customHeight="1">
      <c r="A26" s="16" t="s">
        <v>91</v>
      </c>
      <c r="B26" s="39" t="s">
        <v>389</v>
      </c>
      <c r="C26" s="226">
        <v>0</v>
      </c>
      <c r="D26" s="132">
        <v>6.5590000000000002</v>
      </c>
      <c r="E26" s="133">
        <v>0.73299999999999998</v>
      </c>
      <c r="F26" s="134">
        <v>0.11</v>
      </c>
      <c r="G26" s="44">
        <v>2427.9899999999998</v>
      </c>
      <c r="H26" s="44">
        <v>3.62</v>
      </c>
      <c r="I26" s="131">
        <v>7.17</v>
      </c>
      <c r="J26" s="40">
        <v>0.188</v>
      </c>
      <c r="K26" s="42"/>
    </row>
    <row r="27" spans="1:11" ht="32.25" customHeight="1">
      <c r="A27" s="16" t="s">
        <v>93</v>
      </c>
      <c r="B27" s="42" t="s">
        <v>390</v>
      </c>
      <c r="C27" s="226">
        <v>0</v>
      </c>
      <c r="D27" s="132">
        <v>4.49</v>
      </c>
      <c r="E27" s="133">
        <v>0.48399999999999999</v>
      </c>
      <c r="F27" s="134">
        <v>8.3000000000000004E-2</v>
      </c>
      <c r="G27" s="44">
        <v>12.05</v>
      </c>
      <c r="H27" s="44">
        <v>3.79</v>
      </c>
      <c r="I27" s="131">
        <v>6.68</v>
      </c>
      <c r="J27" s="40">
        <v>0.13900000000000001</v>
      </c>
      <c r="K27" s="42"/>
    </row>
    <row r="28" spans="1:11" ht="32.25" customHeight="1">
      <c r="A28" s="16" t="s">
        <v>95</v>
      </c>
      <c r="B28" s="42" t="s">
        <v>391</v>
      </c>
      <c r="C28" s="226">
        <v>0</v>
      </c>
      <c r="D28" s="132">
        <v>4.49</v>
      </c>
      <c r="E28" s="133">
        <v>0.48399999999999999</v>
      </c>
      <c r="F28" s="134">
        <v>8.3000000000000004E-2</v>
      </c>
      <c r="G28" s="44">
        <v>340.65</v>
      </c>
      <c r="H28" s="44">
        <v>3.79</v>
      </c>
      <c r="I28" s="131">
        <v>6.68</v>
      </c>
      <c r="J28" s="40">
        <v>0.13900000000000001</v>
      </c>
      <c r="K28" s="42"/>
    </row>
    <row r="29" spans="1:11" ht="32.25" customHeight="1">
      <c r="A29" s="16" t="s">
        <v>97</v>
      </c>
      <c r="B29" s="42" t="s">
        <v>392</v>
      </c>
      <c r="C29" s="226">
        <v>0</v>
      </c>
      <c r="D29" s="132">
        <v>4.49</v>
      </c>
      <c r="E29" s="133">
        <v>0.48399999999999999</v>
      </c>
      <c r="F29" s="134">
        <v>8.3000000000000004E-2</v>
      </c>
      <c r="G29" s="44">
        <v>694.63</v>
      </c>
      <c r="H29" s="44">
        <v>3.79</v>
      </c>
      <c r="I29" s="131">
        <v>6.68</v>
      </c>
      <c r="J29" s="40">
        <v>0.13900000000000001</v>
      </c>
      <c r="K29" s="42"/>
    </row>
    <row r="30" spans="1:11" ht="27.75" customHeight="1">
      <c r="A30" s="16" t="s">
        <v>99</v>
      </c>
      <c r="B30" s="42" t="s">
        <v>393</v>
      </c>
      <c r="C30" s="226">
        <v>0</v>
      </c>
      <c r="D30" s="132">
        <v>4.49</v>
      </c>
      <c r="E30" s="133">
        <v>0.48399999999999999</v>
      </c>
      <c r="F30" s="134">
        <v>8.3000000000000004E-2</v>
      </c>
      <c r="G30" s="44">
        <v>1103.28</v>
      </c>
      <c r="H30" s="44">
        <v>3.79</v>
      </c>
      <c r="I30" s="131">
        <v>6.68</v>
      </c>
      <c r="J30" s="40">
        <v>0.13900000000000001</v>
      </c>
      <c r="K30" s="42"/>
    </row>
    <row r="31" spans="1:11" ht="27.75" customHeight="1">
      <c r="A31" s="16" t="s">
        <v>101</v>
      </c>
      <c r="B31" s="42" t="s">
        <v>394</v>
      </c>
      <c r="C31" s="226">
        <v>0</v>
      </c>
      <c r="D31" s="132">
        <v>4.49</v>
      </c>
      <c r="E31" s="133">
        <v>0.48399999999999999</v>
      </c>
      <c r="F31" s="134">
        <v>8.3000000000000004E-2</v>
      </c>
      <c r="G31" s="44">
        <v>2424.62</v>
      </c>
      <c r="H31" s="44">
        <v>3.79</v>
      </c>
      <c r="I31" s="131">
        <v>6.68</v>
      </c>
      <c r="J31" s="40">
        <v>0.13900000000000001</v>
      </c>
      <c r="K31" s="42"/>
    </row>
    <row r="32" spans="1:11" ht="27.75" customHeight="1">
      <c r="A32" s="16" t="s">
        <v>103</v>
      </c>
      <c r="B32" s="42" t="s">
        <v>395</v>
      </c>
      <c r="C32" s="226">
        <v>0</v>
      </c>
      <c r="D32" s="132">
        <v>3.6869999999999998</v>
      </c>
      <c r="E32" s="133">
        <v>0.38300000000000001</v>
      </c>
      <c r="F32" s="134">
        <v>7.0000000000000007E-2</v>
      </c>
      <c r="G32" s="44">
        <v>110.64</v>
      </c>
      <c r="H32" s="44">
        <v>3.92</v>
      </c>
      <c r="I32" s="131">
        <v>7.14</v>
      </c>
      <c r="J32" s="40">
        <v>9.9000000000000005E-2</v>
      </c>
      <c r="K32" s="42"/>
    </row>
    <row r="33" spans="1:11" ht="27.75" customHeight="1">
      <c r="A33" s="16" t="s">
        <v>105</v>
      </c>
      <c r="B33" s="42" t="s">
        <v>396</v>
      </c>
      <c r="C33" s="226">
        <v>0</v>
      </c>
      <c r="D33" s="132">
        <v>3.6869999999999998</v>
      </c>
      <c r="E33" s="133">
        <v>0.38300000000000001</v>
      </c>
      <c r="F33" s="134">
        <v>7.0000000000000007E-2</v>
      </c>
      <c r="G33" s="44">
        <v>1184.26</v>
      </c>
      <c r="H33" s="44">
        <v>3.92</v>
      </c>
      <c r="I33" s="131">
        <v>7.14</v>
      </c>
      <c r="J33" s="40">
        <v>9.9000000000000005E-2</v>
      </c>
      <c r="K33" s="42"/>
    </row>
    <row r="34" spans="1:11" ht="27.75" customHeight="1">
      <c r="A34" s="16" t="s">
        <v>107</v>
      </c>
      <c r="B34" s="42" t="s">
        <v>397</v>
      </c>
      <c r="C34" s="226">
        <v>0</v>
      </c>
      <c r="D34" s="132">
        <v>3.6869999999999998</v>
      </c>
      <c r="E34" s="133">
        <v>0.38300000000000001</v>
      </c>
      <c r="F34" s="134">
        <v>7.0000000000000007E-2</v>
      </c>
      <c r="G34" s="44">
        <v>5996.96</v>
      </c>
      <c r="H34" s="44">
        <v>3.92</v>
      </c>
      <c r="I34" s="131">
        <v>7.14</v>
      </c>
      <c r="J34" s="40">
        <v>9.9000000000000005E-2</v>
      </c>
      <c r="K34" s="42"/>
    </row>
    <row r="35" spans="1:11" ht="27.75" customHeight="1">
      <c r="A35" s="16" t="s">
        <v>109</v>
      </c>
      <c r="B35" s="42" t="s">
        <v>398</v>
      </c>
      <c r="C35" s="226">
        <v>0</v>
      </c>
      <c r="D35" s="132">
        <v>3.6869999999999998</v>
      </c>
      <c r="E35" s="133">
        <v>0.38300000000000001</v>
      </c>
      <c r="F35" s="134">
        <v>7.0000000000000007E-2</v>
      </c>
      <c r="G35" s="44">
        <v>12233.24</v>
      </c>
      <c r="H35" s="44">
        <v>3.92</v>
      </c>
      <c r="I35" s="131">
        <v>7.14</v>
      </c>
      <c r="J35" s="40">
        <v>9.9000000000000005E-2</v>
      </c>
      <c r="K35" s="42"/>
    </row>
    <row r="36" spans="1:11" ht="27.75" customHeight="1">
      <c r="A36" s="16" t="s">
        <v>111</v>
      </c>
      <c r="B36" s="42" t="s">
        <v>399</v>
      </c>
      <c r="C36" s="226">
        <v>0</v>
      </c>
      <c r="D36" s="132">
        <v>3.6869999999999998</v>
      </c>
      <c r="E36" s="133">
        <v>0.38300000000000001</v>
      </c>
      <c r="F36" s="134">
        <v>7.0000000000000007E-2</v>
      </c>
      <c r="G36" s="44">
        <v>27262.15</v>
      </c>
      <c r="H36" s="44">
        <v>3.92</v>
      </c>
      <c r="I36" s="131">
        <v>7.14</v>
      </c>
      <c r="J36" s="40">
        <v>9.9000000000000005E-2</v>
      </c>
      <c r="K36" s="42"/>
    </row>
    <row r="37" spans="1:11" ht="27.75" customHeight="1">
      <c r="A37" s="16" t="s">
        <v>113</v>
      </c>
      <c r="B37" s="42" t="s">
        <v>400</v>
      </c>
      <c r="C37" s="226" t="s">
        <v>115</v>
      </c>
      <c r="D37" s="135">
        <v>26.616</v>
      </c>
      <c r="E37" s="136">
        <v>3.7440000000000002</v>
      </c>
      <c r="F37" s="134">
        <v>2.56</v>
      </c>
      <c r="G37" s="45" t="s">
        <v>143</v>
      </c>
      <c r="H37" s="45" t="s">
        <v>143</v>
      </c>
      <c r="I37" s="45" t="s">
        <v>143</v>
      </c>
      <c r="J37" s="41" t="s">
        <v>143</v>
      </c>
      <c r="K37" s="42"/>
    </row>
    <row r="38" spans="1:11" ht="27.75" customHeight="1">
      <c r="A38" s="16" t="s">
        <v>116</v>
      </c>
      <c r="B38" s="43" t="s">
        <v>401</v>
      </c>
      <c r="C38" s="227" t="s">
        <v>118</v>
      </c>
      <c r="D38" s="132">
        <v>-6.532</v>
      </c>
      <c r="E38" s="133">
        <v>-0.74199999999999999</v>
      </c>
      <c r="F38" s="134">
        <v>-0.105</v>
      </c>
      <c r="G38" s="44">
        <v>0</v>
      </c>
      <c r="H38" s="45" t="s">
        <v>143</v>
      </c>
      <c r="I38" s="45" t="s">
        <v>143</v>
      </c>
      <c r="J38" s="41" t="s">
        <v>143</v>
      </c>
      <c r="K38" s="42"/>
    </row>
    <row r="39" spans="1:11" ht="27.75" customHeight="1">
      <c r="A39" s="16" t="s">
        <v>119</v>
      </c>
      <c r="B39" s="42"/>
      <c r="C39" s="226">
        <v>0</v>
      </c>
      <c r="D39" s="132">
        <v>-5.9560000000000004</v>
      </c>
      <c r="E39" s="133">
        <v>-0.67</v>
      </c>
      <c r="F39" s="134">
        <v>-9.9000000000000005E-2</v>
      </c>
      <c r="G39" s="44">
        <v>0</v>
      </c>
      <c r="H39" s="45" t="s">
        <v>143</v>
      </c>
      <c r="I39" s="45" t="s">
        <v>143</v>
      </c>
      <c r="J39" s="41" t="s">
        <v>143</v>
      </c>
      <c r="K39" s="42"/>
    </row>
    <row r="40" spans="1:11" ht="27.75" customHeight="1">
      <c r="A40" s="16" t="s">
        <v>120</v>
      </c>
      <c r="B40" s="42" t="s">
        <v>402</v>
      </c>
      <c r="C40" s="226">
        <v>0</v>
      </c>
      <c r="D40" s="132">
        <v>-6.532</v>
      </c>
      <c r="E40" s="133">
        <v>-0.74199999999999999</v>
      </c>
      <c r="F40" s="134">
        <v>-0.105</v>
      </c>
      <c r="G40" s="44">
        <v>0</v>
      </c>
      <c r="H40" s="45" t="s">
        <v>143</v>
      </c>
      <c r="I40" s="45" t="s">
        <v>143</v>
      </c>
      <c r="J40" s="40">
        <v>0.20399999999999999</v>
      </c>
      <c r="K40" s="42"/>
    </row>
    <row r="41" spans="1:11" ht="27.75" customHeight="1">
      <c r="A41" s="16" t="s">
        <v>122</v>
      </c>
      <c r="B41" s="42" t="s">
        <v>403</v>
      </c>
      <c r="C41" s="226">
        <v>0</v>
      </c>
      <c r="D41" s="132">
        <v>-6.532</v>
      </c>
      <c r="E41" s="133">
        <v>-0.74199999999999999</v>
      </c>
      <c r="F41" s="134">
        <v>-0.105</v>
      </c>
      <c r="G41" s="44">
        <v>0</v>
      </c>
      <c r="H41" s="45" t="s">
        <v>143</v>
      </c>
      <c r="I41" s="45" t="s">
        <v>143</v>
      </c>
      <c r="J41" s="41" t="s">
        <v>143</v>
      </c>
      <c r="K41" s="42"/>
    </row>
    <row r="42" spans="1:11" ht="27.75" customHeight="1">
      <c r="A42" s="16" t="s">
        <v>124</v>
      </c>
      <c r="B42" s="42" t="s">
        <v>404</v>
      </c>
      <c r="C42" s="226">
        <v>0</v>
      </c>
      <c r="D42" s="132">
        <v>-5.9560000000000004</v>
      </c>
      <c r="E42" s="133">
        <v>-0.67</v>
      </c>
      <c r="F42" s="134">
        <v>-9.9000000000000005E-2</v>
      </c>
      <c r="G42" s="44">
        <v>0</v>
      </c>
      <c r="H42" s="45" t="s">
        <v>143</v>
      </c>
      <c r="I42" s="45" t="s">
        <v>143</v>
      </c>
      <c r="J42" s="40">
        <v>0.17</v>
      </c>
      <c r="K42" s="42"/>
    </row>
    <row r="43" spans="1:11" ht="27.75" customHeight="1">
      <c r="A43" s="16" t="s">
        <v>126</v>
      </c>
      <c r="B43" s="42" t="s">
        <v>405</v>
      </c>
      <c r="C43" s="226">
        <v>0</v>
      </c>
      <c r="D43" s="132">
        <v>-5.9560000000000004</v>
      </c>
      <c r="E43" s="133">
        <v>-0.67</v>
      </c>
      <c r="F43" s="134">
        <v>-9.9000000000000005E-2</v>
      </c>
      <c r="G43" s="44">
        <v>0</v>
      </c>
      <c r="H43" s="45" t="s">
        <v>143</v>
      </c>
      <c r="I43" s="45" t="s">
        <v>143</v>
      </c>
      <c r="J43" s="41" t="s">
        <v>143</v>
      </c>
      <c r="K43" s="42"/>
    </row>
    <row r="44" spans="1:11" ht="27.75" customHeight="1">
      <c r="A44" s="16" t="s">
        <v>128</v>
      </c>
      <c r="B44" s="42" t="s">
        <v>406</v>
      </c>
      <c r="C44" s="226">
        <v>0</v>
      </c>
      <c r="D44" s="132">
        <v>-4.0869999999999997</v>
      </c>
      <c r="E44" s="133">
        <v>-0.437</v>
      </c>
      <c r="F44" s="134">
        <v>-7.5999999999999998E-2</v>
      </c>
      <c r="G44" s="44">
        <v>69.2</v>
      </c>
      <c r="H44" s="45" t="s">
        <v>143</v>
      </c>
      <c r="I44" s="45" t="s">
        <v>143</v>
      </c>
      <c r="J44" s="40">
        <v>0.14299999999999999</v>
      </c>
      <c r="K44" s="42"/>
    </row>
    <row r="45" spans="1:11" ht="27.75" customHeight="1">
      <c r="A45" s="16" t="s">
        <v>130</v>
      </c>
      <c r="B45" s="42" t="s">
        <v>407</v>
      </c>
      <c r="C45" s="226">
        <v>0</v>
      </c>
      <c r="D45" s="132">
        <v>-4.0869999999999997</v>
      </c>
      <c r="E45" s="133">
        <v>-0.437</v>
      </c>
      <c r="F45" s="134">
        <v>-7.5999999999999998E-2</v>
      </c>
      <c r="G45" s="44">
        <v>69.2</v>
      </c>
      <c r="H45" s="45" t="s">
        <v>143</v>
      </c>
      <c r="I45" s="45" t="s">
        <v>143</v>
      </c>
      <c r="J45" s="41" t="s">
        <v>143</v>
      </c>
      <c r="K45" s="42"/>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9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17.54296875" style="3" customWidth="1"/>
    <col min="3" max="3" width="13.269531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WPD South West Area (GSP Group _L)"</f>
        <v>Southern Electric Power Distribution plc - Effective from 1 April 2022 - Final LV and HV charges in WPD South West Area (GSP Group _L)</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187" t="s">
        <v>132</v>
      </c>
      <c r="B6" s="20" t="s">
        <v>408</v>
      </c>
      <c r="C6" s="324" t="s">
        <v>409</v>
      </c>
      <c r="D6" s="324"/>
      <c r="E6" s="177" t="s">
        <v>410</v>
      </c>
      <c r="F6" s="49"/>
      <c r="G6" s="348" t="s">
        <v>411</v>
      </c>
      <c r="H6" s="348"/>
      <c r="I6" s="20" t="s">
        <v>412</v>
      </c>
      <c r="J6" s="234" t="s">
        <v>409</v>
      </c>
      <c r="K6" s="234" t="s">
        <v>410</v>
      </c>
      <c r="L6" s="169"/>
      <c r="N6" s="4"/>
    </row>
    <row r="7" spans="1:15" ht="49.5" customHeight="1">
      <c r="A7" s="187" t="s">
        <v>137</v>
      </c>
      <c r="B7" s="237"/>
      <c r="C7" s="324" t="s">
        <v>413</v>
      </c>
      <c r="D7" s="324"/>
      <c r="E7" s="234" t="s">
        <v>414</v>
      </c>
      <c r="F7" s="49"/>
      <c r="G7" s="348" t="s">
        <v>415</v>
      </c>
      <c r="H7" s="348"/>
      <c r="I7" s="237"/>
      <c r="J7" s="234" t="s">
        <v>416</v>
      </c>
      <c r="K7" s="234" t="s">
        <v>410</v>
      </c>
      <c r="L7" s="169"/>
      <c r="N7" s="4"/>
    </row>
    <row r="8" spans="1:15" ht="49.5" customHeight="1">
      <c r="A8" s="240" t="s">
        <v>54</v>
      </c>
      <c r="B8" s="342" t="s">
        <v>141</v>
      </c>
      <c r="C8" s="342"/>
      <c r="D8" s="342"/>
      <c r="E8" s="342"/>
      <c r="F8" s="49"/>
      <c r="G8" s="348" t="s">
        <v>137</v>
      </c>
      <c r="H8" s="348"/>
      <c r="I8" s="237"/>
      <c r="J8" s="234" t="s">
        <v>413</v>
      </c>
      <c r="K8" s="234" t="s">
        <v>414</v>
      </c>
      <c r="L8" s="169"/>
      <c r="N8" s="4"/>
    </row>
    <row r="9" spans="1:15" s="76" customFormat="1" ht="45" customHeight="1">
      <c r="A9" s="49"/>
      <c r="B9" s="49"/>
      <c r="C9" s="49"/>
      <c r="D9" s="49"/>
      <c r="E9" s="49"/>
      <c r="F9" s="49"/>
      <c r="G9" s="338" t="s">
        <v>54</v>
      </c>
      <c r="H9" s="338"/>
      <c r="I9" s="339" t="s">
        <v>141</v>
      </c>
      <c r="J9" s="340"/>
      <c r="K9" s="341"/>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32.25" customHeight="1">
      <c r="A14" s="16" t="s">
        <v>67</v>
      </c>
      <c r="B14" s="39" t="s">
        <v>417</v>
      </c>
      <c r="C14" s="225" t="s">
        <v>69</v>
      </c>
      <c r="D14" s="132">
        <v>14.404999999999999</v>
      </c>
      <c r="E14" s="133">
        <v>0.72399999999999998</v>
      </c>
      <c r="F14" s="134">
        <v>6.9000000000000006E-2</v>
      </c>
      <c r="G14" s="44">
        <v>28.97</v>
      </c>
      <c r="H14" s="45" t="s">
        <v>143</v>
      </c>
      <c r="I14" s="45" t="s">
        <v>143</v>
      </c>
      <c r="J14" s="41" t="s">
        <v>143</v>
      </c>
      <c r="K14" s="42"/>
    </row>
    <row r="15" spans="1:15" ht="32.25" customHeight="1">
      <c r="A15" s="16" t="s">
        <v>70</v>
      </c>
      <c r="B15" s="39"/>
      <c r="C15" s="226">
        <v>2</v>
      </c>
      <c r="D15" s="132">
        <v>14.404999999999999</v>
      </c>
      <c r="E15" s="133">
        <v>0.72399999999999998</v>
      </c>
      <c r="F15" s="134">
        <v>6.9000000000000006E-2</v>
      </c>
      <c r="G15" s="45" t="s">
        <v>143</v>
      </c>
      <c r="H15" s="45" t="s">
        <v>143</v>
      </c>
      <c r="I15" s="45" t="s">
        <v>143</v>
      </c>
      <c r="J15" s="41" t="s">
        <v>143</v>
      </c>
      <c r="K15" s="42"/>
    </row>
    <row r="16" spans="1:15" ht="42">
      <c r="A16" s="16" t="s">
        <v>71</v>
      </c>
      <c r="B16" s="39" t="s">
        <v>418</v>
      </c>
      <c r="C16" s="159" t="s">
        <v>73</v>
      </c>
      <c r="D16" s="132">
        <v>13.054</v>
      </c>
      <c r="E16" s="133">
        <v>0.65600000000000003</v>
      </c>
      <c r="F16" s="134">
        <v>6.2E-2</v>
      </c>
      <c r="G16" s="44">
        <v>10.220000000000001</v>
      </c>
      <c r="H16" s="45" t="s">
        <v>143</v>
      </c>
      <c r="I16" s="45" t="s">
        <v>143</v>
      </c>
      <c r="J16" s="41" t="s">
        <v>143</v>
      </c>
      <c r="K16" s="42"/>
    </row>
    <row r="17" spans="1:11" ht="42">
      <c r="A17" s="16" t="s">
        <v>74</v>
      </c>
      <c r="B17" s="39" t="s">
        <v>419</v>
      </c>
      <c r="C17" s="159" t="s">
        <v>73</v>
      </c>
      <c r="D17" s="132">
        <v>13.054</v>
      </c>
      <c r="E17" s="133">
        <v>0.65600000000000003</v>
      </c>
      <c r="F17" s="134">
        <v>6.2E-2</v>
      </c>
      <c r="G17" s="44">
        <v>15.49</v>
      </c>
      <c r="H17" s="45" t="s">
        <v>143</v>
      </c>
      <c r="I17" s="45" t="s">
        <v>143</v>
      </c>
      <c r="J17" s="41" t="s">
        <v>143</v>
      </c>
      <c r="K17" s="42"/>
    </row>
    <row r="18" spans="1:11" ht="42">
      <c r="A18" s="16" t="s">
        <v>76</v>
      </c>
      <c r="B18" s="39" t="s">
        <v>420</v>
      </c>
      <c r="C18" s="159" t="s">
        <v>73</v>
      </c>
      <c r="D18" s="132">
        <v>13.054</v>
      </c>
      <c r="E18" s="133">
        <v>0.65600000000000003</v>
      </c>
      <c r="F18" s="134">
        <v>6.2E-2</v>
      </c>
      <c r="G18" s="44">
        <v>41.65</v>
      </c>
      <c r="H18" s="45" t="s">
        <v>143</v>
      </c>
      <c r="I18" s="45" t="s">
        <v>143</v>
      </c>
      <c r="J18" s="41" t="s">
        <v>143</v>
      </c>
      <c r="K18" s="42"/>
    </row>
    <row r="19" spans="1:11" ht="42">
      <c r="A19" s="16" t="s">
        <v>78</v>
      </c>
      <c r="B19" s="39" t="s">
        <v>421</v>
      </c>
      <c r="C19" s="159" t="s">
        <v>73</v>
      </c>
      <c r="D19" s="132">
        <v>13.054</v>
      </c>
      <c r="E19" s="133">
        <v>0.65600000000000003</v>
      </c>
      <c r="F19" s="134">
        <v>6.2E-2</v>
      </c>
      <c r="G19" s="44">
        <v>85.63</v>
      </c>
      <c r="H19" s="45" t="s">
        <v>143</v>
      </c>
      <c r="I19" s="45" t="s">
        <v>143</v>
      </c>
      <c r="J19" s="41" t="s">
        <v>143</v>
      </c>
      <c r="K19" s="42"/>
    </row>
    <row r="20" spans="1:11" ht="42">
      <c r="A20" s="16" t="s">
        <v>80</v>
      </c>
      <c r="B20" s="39" t="s">
        <v>422</v>
      </c>
      <c r="C20" s="159" t="s">
        <v>73</v>
      </c>
      <c r="D20" s="132">
        <v>13.054</v>
      </c>
      <c r="E20" s="133">
        <v>0.65600000000000003</v>
      </c>
      <c r="F20" s="134">
        <v>6.2E-2</v>
      </c>
      <c r="G20" s="44">
        <v>253.64</v>
      </c>
      <c r="H20" s="45" t="s">
        <v>143</v>
      </c>
      <c r="I20" s="45" t="s">
        <v>143</v>
      </c>
      <c r="J20" s="41" t="s">
        <v>143</v>
      </c>
      <c r="K20" s="42"/>
    </row>
    <row r="21" spans="1:11" ht="32.25" customHeight="1">
      <c r="A21" s="16" t="s">
        <v>82</v>
      </c>
      <c r="B21" s="39"/>
      <c r="C21" s="226">
        <v>4</v>
      </c>
      <c r="D21" s="132">
        <v>13.054</v>
      </c>
      <c r="E21" s="133">
        <v>0.65600000000000003</v>
      </c>
      <c r="F21" s="134">
        <v>6.2E-2</v>
      </c>
      <c r="G21" s="45" t="s">
        <v>143</v>
      </c>
      <c r="H21" s="45" t="s">
        <v>143</v>
      </c>
      <c r="I21" s="45" t="s">
        <v>143</v>
      </c>
      <c r="J21" s="41" t="s">
        <v>143</v>
      </c>
      <c r="K21" s="42"/>
    </row>
    <row r="22" spans="1:11" ht="32.25" customHeight="1">
      <c r="A22" s="16" t="s">
        <v>83</v>
      </c>
      <c r="B22" s="42" t="s">
        <v>423</v>
      </c>
      <c r="C22" s="226">
        <v>0</v>
      </c>
      <c r="D22" s="132">
        <v>8.407</v>
      </c>
      <c r="E22" s="133">
        <v>0.38300000000000001</v>
      </c>
      <c r="F22" s="134">
        <v>3.5999999999999997E-2</v>
      </c>
      <c r="G22" s="44">
        <v>14.23</v>
      </c>
      <c r="H22" s="44">
        <v>3.98</v>
      </c>
      <c r="I22" s="131">
        <v>8.3000000000000007</v>
      </c>
      <c r="J22" s="40">
        <v>0.11700000000000001</v>
      </c>
      <c r="K22" s="42"/>
    </row>
    <row r="23" spans="1:11" ht="32.25" customHeight="1">
      <c r="A23" s="16" t="s">
        <v>85</v>
      </c>
      <c r="B23" s="42" t="s">
        <v>424</v>
      </c>
      <c r="C23" s="226">
        <v>0</v>
      </c>
      <c r="D23" s="132">
        <v>8.407</v>
      </c>
      <c r="E23" s="133">
        <v>0.38300000000000001</v>
      </c>
      <c r="F23" s="134">
        <v>3.5999999999999997E-2</v>
      </c>
      <c r="G23" s="44">
        <v>355.55</v>
      </c>
      <c r="H23" s="44">
        <v>3.98</v>
      </c>
      <c r="I23" s="131">
        <v>8.3000000000000007</v>
      </c>
      <c r="J23" s="40">
        <v>0.11700000000000001</v>
      </c>
      <c r="K23" s="42"/>
    </row>
    <row r="24" spans="1:11" ht="32.25" customHeight="1">
      <c r="A24" s="16" t="s">
        <v>87</v>
      </c>
      <c r="B24" s="42" t="s">
        <v>425</v>
      </c>
      <c r="C24" s="226">
        <v>0</v>
      </c>
      <c r="D24" s="132">
        <v>8.407</v>
      </c>
      <c r="E24" s="133">
        <v>0.38300000000000001</v>
      </c>
      <c r="F24" s="134">
        <v>3.5999999999999997E-2</v>
      </c>
      <c r="G24" s="44">
        <v>690.61</v>
      </c>
      <c r="H24" s="44">
        <v>3.98</v>
      </c>
      <c r="I24" s="131">
        <v>8.3000000000000007</v>
      </c>
      <c r="J24" s="40">
        <v>0.11700000000000001</v>
      </c>
      <c r="K24" s="42"/>
    </row>
    <row r="25" spans="1:11" ht="32.25" customHeight="1">
      <c r="A25" s="16" t="s">
        <v>89</v>
      </c>
      <c r="B25" s="42" t="s">
        <v>426</v>
      </c>
      <c r="C25" s="226">
        <v>0</v>
      </c>
      <c r="D25" s="132">
        <v>8.407</v>
      </c>
      <c r="E25" s="133">
        <v>0.38300000000000001</v>
      </c>
      <c r="F25" s="134">
        <v>3.5999999999999997E-2</v>
      </c>
      <c r="G25" s="44">
        <v>1109.1400000000001</v>
      </c>
      <c r="H25" s="44">
        <v>3.98</v>
      </c>
      <c r="I25" s="131">
        <v>8.3000000000000007</v>
      </c>
      <c r="J25" s="40">
        <v>0.11700000000000001</v>
      </c>
      <c r="K25" s="42"/>
    </row>
    <row r="26" spans="1:11" ht="32.25" customHeight="1">
      <c r="A26" s="16" t="s">
        <v>91</v>
      </c>
      <c r="B26" s="42" t="s">
        <v>427</v>
      </c>
      <c r="C26" s="226">
        <v>0</v>
      </c>
      <c r="D26" s="132">
        <v>8.407</v>
      </c>
      <c r="E26" s="133">
        <v>0.38300000000000001</v>
      </c>
      <c r="F26" s="134">
        <v>3.5999999999999997E-2</v>
      </c>
      <c r="G26" s="44">
        <v>2420.69</v>
      </c>
      <c r="H26" s="44">
        <v>3.98</v>
      </c>
      <c r="I26" s="131">
        <v>8.3000000000000007</v>
      </c>
      <c r="J26" s="40">
        <v>0.11700000000000001</v>
      </c>
      <c r="K26" s="42"/>
    </row>
    <row r="27" spans="1:11" ht="32.25" customHeight="1">
      <c r="A27" s="16" t="s">
        <v>93</v>
      </c>
      <c r="B27" s="42" t="s">
        <v>428</v>
      </c>
      <c r="C27" s="226">
        <v>0</v>
      </c>
      <c r="D27" s="132">
        <v>6.5529999999999999</v>
      </c>
      <c r="E27" s="133">
        <v>0.23599999999999999</v>
      </c>
      <c r="F27" s="134">
        <v>2.1999999999999999E-2</v>
      </c>
      <c r="G27" s="44">
        <v>11.13</v>
      </c>
      <c r="H27" s="44">
        <v>3.61</v>
      </c>
      <c r="I27" s="131">
        <v>6.88</v>
      </c>
      <c r="J27" s="40">
        <v>0.08</v>
      </c>
      <c r="K27" s="42"/>
    </row>
    <row r="28" spans="1:11" ht="32.25" customHeight="1">
      <c r="A28" s="16" t="s">
        <v>95</v>
      </c>
      <c r="B28" s="42" t="s">
        <v>429</v>
      </c>
      <c r="C28" s="226">
        <v>0</v>
      </c>
      <c r="D28" s="132">
        <v>6.5529999999999999</v>
      </c>
      <c r="E28" s="133">
        <v>0.23599999999999999</v>
      </c>
      <c r="F28" s="134">
        <v>2.1999999999999999E-2</v>
      </c>
      <c r="G28" s="44">
        <v>352.45</v>
      </c>
      <c r="H28" s="44">
        <v>3.61</v>
      </c>
      <c r="I28" s="131">
        <v>6.88</v>
      </c>
      <c r="J28" s="40">
        <v>0.08</v>
      </c>
      <c r="K28" s="42"/>
    </row>
    <row r="29" spans="1:11" ht="32.25" customHeight="1">
      <c r="A29" s="16" t="s">
        <v>97</v>
      </c>
      <c r="B29" s="42" t="s">
        <v>430</v>
      </c>
      <c r="C29" s="226">
        <v>0</v>
      </c>
      <c r="D29" s="132">
        <v>6.5529999999999999</v>
      </c>
      <c r="E29" s="133">
        <v>0.23599999999999999</v>
      </c>
      <c r="F29" s="134">
        <v>2.1999999999999999E-2</v>
      </c>
      <c r="G29" s="44">
        <v>687.5</v>
      </c>
      <c r="H29" s="44">
        <v>3.61</v>
      </c>
      <c r="I29" s="131">
        <v>6.88</v>
      </c>
      <c r="J29" s="40">
        <v>0.08</v>
      </c>
      <c r="K29" s="42"/>
    </row>
    <row r="30" spans="1:11" ht="27.75" customHeight="1">
      <c r="A30" s="16" t="s">
        <v>99</v>
      </c>
      <c r="B30" s="42" t="s">
        <v>431</v>
      </c>
      <c r="C30" s="226">
        <v>0</v>
      </c>
      <c r="D30" s="132">
        <v>6.5529999999999999</v>
      </c>
      <c r="E30" s="133">
        <v>0.23599999999999999</v>
      </c>
      <c r="F30" s="134">
        <v>2.1999999999999999E-2</v>
      </c>
      <c r="G30" s="44">
        <v>1106.04</v>
      </c>
      <c r="H30" s="44">
        <v>3.61</v>
      </c>
      <c r="I30" s="131">
        <v>6.88</v>
      </c>
      <c r="J30" s="40">
        <v>0.08</v>
      </c>
      <c r="K30" s="42"/>
    </row>
    <row r="31" spans="1:11" ht="27.75" customHeight="1">
      <c r="A31" s="16" t="s">
        <v>101</v>
      </c>
      <c r="B31" s="42" t="s">
        <v>432</v>
      </c>
      <c r="C31" s="226">
        <v>0</v>
      </c>
      <c r="D31" s="132">
        <v>6.5529999999999999</v>
      </c>
      <c r="E31" s="133">
        <v>0.23599999999999999</v>
      </c>
      <c r="F31" s="134">
        <v>2.1999999999999999E-2</v>
      </c>
      <c r="G31" s="44">
        <v>2417.59</v>
      </c>
      <c r="H31" s="44">
        <v>3.61</v>
      </c>
      <c r="I31" s="131">
        <v>6.88</v>
      </c>
      <c r="J31" s="40">
        <v>0.08</v>
      </c>
      <c r="K31" s="42"/>
    </row>
    <row r="32" spans="1:11" ht="27.75" customHeight="1">
      <c r="A32" s="16" t="s">
        <v>103</v>
      </c>
      <c r="B32" s="42" t="s">
        <v>433</v>
      </c>
      <c r="C32" s="226">
        <v>0</v>
      </c>
      <c r="D32" s="132">
        <v>4.8029999999999999</v>
      </c>
      <c r="E32" s="133">
        <v>0.13100000000000001</v>
      </c>
      <c r="F32" s="134">
        <v>1.2E-2</v>
      </c>
      <c r="G32" s="44">
        <v>101.97</v>
      </c>
      <c r="H32" s="44">
        <v>3.07</v>
      </c>
      <c r="I32" s="131">
        <v>6.78</v>
      </c>
      <c r="J32" s="40">
        <v>5.2999999999999999E-2</v>
      </c>
      <c r="K32" s="42"/>
    </row>
    <row r="33" spans="1:11" ht="27.75" customHeight="1">
      <c r="A33" s="16" t="s">
        <v>105</v>
      </c>
      <c r="B33" s="42" t="s">
        <v>434</v>
      </c>
      <c r="C33" s="226">
        <v>0</v>
      </c>
      <c r="D33" s="132">
        <v>4.8029999999999999</v>
      </c>
      <c r="E33" s="133">
        <v>0.13100000000000001</v>
      </c>
      <c r="F33" s="134">
        <v>1.2E-2</v>
      </c>
      <c r="G33" s="44">
        <v>1690.9</v>
      </c>
      <c r="H33" s="44">
        <v>3.07</v>
      </c>
      <c r="I33" s="131">
        <v>6.78</v>
      </c>
      <c r="J33" s="40">
        <v>5.2999999999999999E-2</v>
      </c>
      <c r="K33" s="42"/>
    </row>
    <row r="34" spans="1:11" ht="27.75" customHeight="1">
      <c r="A34" s="16" t="s">
        <v>107</v>
      </c>
      <c r="B34" s="42" t="s">
        <v>435</v>
      </c>
      <c r="C34" s="226">
        <v>0</v>
      </c>
      <c r="D34" s="132">
        <v>4.8029999999999999</v>
      </c>
      <c r="E34" s="133">
        <v>0.13100000000000001</v>
      </c>
      <c r="F34" s="134">
        <v>1.2E-2</v>
      </c>
      <c r="G34" s="44">
        <v>6065.04</v>
      </c>
      <c r="H34" s="44">
        <v>3.07</v>
      </c>
      <c r="I34" s="131">
        <v>6.78</v>
      </c>
      <c r="J34" s="40">
        <v>5.2999999999999999E-2</v>
      </c>
      <c r="K34" s="42"/>
    </row>
    <row r="35" spans="1:11" ht="27.75" customHeight="1">
      <c r="A35" s="16" t="s">
        <v>109</v>
      </c>
      <c r="B35" s="42" t="s">
        <v>436</v>
      </c>
      <c r="C35" s="226">
        <v>0</v>
      </c>
      <c r="D35" s="132">
        <v>4.8029999999999999</v>
      </c>
      <c r="E35" s="133">
        <v>0.13100000000000001</v>
      </c>
      <c r="F35" s="134">
        <v>1.2E-2</v>
      </c>
      <c r="G35" s="44">
        <v>12677.57</v>
      </c>
      <c r="H35" s="44">
        <v>3.07</v>
      </c>
      <c r="I35" s="131">
        <v>6.78</v>
      </c>
      <c r="J35" s="40">
        <v>5.2999999999999999E-2</v>
      </c>
      <c r="K35" s="42"/>
    </row>
    <row r="36" spans="1:11" ht="27.75" customHeight="1">
      <c r="A36" s="16" t="s">
        <v>111</v>
      </c>
      <c r="B36" s="42" t="s">
        <v>437</v>
      </c>
      <c r="C36" s="226">
        <v>0</v>
      </c>
      <c r="D36" s="132">
        <v>4.8029999999999999</v>
      </c>
      <c r="E36" s="133">
        <v>0.13100000000000001</v>
      </c>
      <c r="F36" s="134">
        <v>1.2E-2</v>
      </c>
      <c r="G36" s="44">
        <v>32142.53</v>
      </c>
      <c r="H36" s="44">
        <v>3.07</v>
      </c>
      <c r="I36" s="131">
        <v>6.78</v>
      </c>
      <c r="J36" s="40">
        <v>5.2999999999999999E-2</v>
      </c>
      <c r="K36" s="42"/>
    </row>
    <row r="37" spans="1:11" ht="27.75" customHeight="1">
      <c r="A37" s="16" t="s">
        <v>113</v>
      </c>
      <c r="B37" s="42" t="s">
        <v>438</v>
      </c>
      <c r="C37" s="226" t="s">
        <v>115</v>
      </c>
      <c r="D37" s="135">
        <v>38.11</v>
      </c>
      <c r="E37" s="136">
        <v>3.4180000000000001</v>
      </c>
      <c r="F37" s="134">
        <v>2.5</v>
      </c>
      <c r="G37" s="45" t="s">
        <v>143</v>
      </c>
      <c r="H37" s="45" t="s">
        <v>143</v>
      </c>
      <c r="I37" s="45" t="s">
        <v>143</v>
      </c>
      <c r="J37" s="41" t="s">
        <v>143</v>
      </c>
      <c r="K37" s="42"/>
    </row>
    <row r="38" spans="1:11" ht="27.75" customHeight="1">
      <c r="A38" s="16" t="s">
        <v>116</v>
      </c>
      <c r="B38" s="43" t="s">
        <v>439</v>
      </c>
      <c r="C38" s="227" t="s">
        <v>118</v>
      </c>
      <c r="D38" s="132">
        <v>-8.5660000000000007</v>
      </c>
      <c r="E38" s="133">
        <v>-0.43</v>
      </c>
      <c r="F38" s="134">
        <v>-4.1000000000000002E-2</v>
      </c>
      <c r="G38" s="44">
        <v>0</v>
      </c>
      <c r="H38" s="45" t="s">
        <v>143</v>
      </c>
      <c r="I38" s="45" t="s">
        <v>143</v>
      </c>
      <c r="J38" s="41" t="s">
        <v>143</v>
      </c>
      <c r="K38" s="42"/>
    </row>
    <row r="39" spans="1:11" ht="27.75" customHeight="1">
      <c r="A39" s="16" t="s">
        <v>119</v>
      </c>
      <c r="B39" s="42"/>
      <c r="C39" s="226">
        <v>0</v>
      </c>
      <c r="D39" s="132">
        <v>-7.7569999999999997</v>
      </c>
      <c r="E39" s="133">
        <v>-0.36699999999999999</v>
      </c>
      <c r="F39" s="134">
        <v>-3.5000000000000003E-2</v>
      </c>
      <c r="G39" s="44">
        <v>0</v>
      </c>
      <c r="H39" s="45" t="s">
        <v>143</v>
      </c>
      <c r="I39" s="45" t="s">
        <v>143</v>
      </c>
      <c r="J39" s="41" t="s">
        <v>143</v>
      </c>
      <c r="K39" s="42"/>
    </row>
    <row r="40" spans="1:11" ht="27.75" customHeight="1">
      <c r="A40" s="16" t="s">
        <v>120</v>
      </c>
      <c r="B40" s="42" t="s">
        <v>440</v>
      </c>
      <c r="C40" s="226">
        <v>0</v>
      </c>
      <c r="D40" s="132">
        <v>-8.5660000000000007</v>
      </c>
      <c r="E40" s="133">
        <v>-0.43</v>
      </c>
      <c r="F40" s="134">
        <v>-4.1000000000000002E-2</v>
      </c>
      <c r="G40" s="44">
        <v>0</v>
      </c>
      <c r="H40" s="45" t="s">
        <v>143</v>
      </c>
      <c r="I40" s="45" t="s">
        <v>143</v>
      </c>
      <c r="J40" s="40">
        <v>0.128</v>
      </c>
      <c r="K40" s="42"/>
    </row>
    <row r="41" spans="1:11" ht="27.75" customHeight="1">
      <c r="A41" s="16" t="s">
        <v>122</v>
      </c>
      <c r="B41" s="42" t="s">
        <v>441</v>
      </c>
      <c r="C41" s="226">
        <v>0</v>
      </c>
      <c r="D41" s="132">
        <v>-8.5660000000000007</v>
      </c>
      <c r="E41" s="133">
        <v>-0.43</v>
      </c>
      <c r="F41" s="134">
        <v>-4.1000000000000002E-2</v>
      </c>
      <c r="G41" s="44">
        <v>0</v>
      </c>
      <c r="H41" s="45" t="s">
        <v>143</v>
      </c>
      <c r="I41" s="45" t="s">
        <v>143</v>
      </c>
      <c r="J41" s="41" t="s">
        <v>143</v>
      </c>
      <c r="K41" s="42"/>
    </row>
    <row r="42" spans="1:11" ht="27.75" customHeight="1">
      <c r="A42" s="16" t="s">
        <v>124</v>
      </c>
      <c r="B42" s="42" t="s">
        <v>442</v>
      </c>
      <c r="C42" s="226">
        <v>0</v>
      </c>
      <c r="D42" s="132">
        <v>-7.7569999999999997</v>
      </c>
      <c r="E42" s="133">
        <v>-0.36699999999999999</v>
      </c>
      <c r="F42" s="134">
        <v>-3.5000000000000003E-2</v>
      </c>
      <c r="G42" s="44">
        <v>0</v>
      </c>
      <c r="H42" s="45" t="s">
        <v>143</v>
      </c>
      <c r="I42" s="45" t="s">
        <v>143</v>
      </c>
      <c r="J42" s="40">
        <v>0.10299999999999999</v>
      </c>
      <c r="K42" s="42"/>
    </row>
    <row r="43" spans="1:11" ht="27.75" customHeight="1">
      <c r="A43" s="16" t="s">
        <v>126</v>
      </c>
      <c r="B43" s="42" t="s">
        <v>443</v>
      </c>
      <c r="C43" s="226">
        <v>0</v>
      </c>
      <c r="D43" s="132">
        <v>-7.7569999999999997</v>
      </c>
      <c r="E43" s="133">
        <v>-0.36699999999999999</v>
      </c>
      <c r="F43" s="134">
        <v>-3.5000000000000003E-2</v>
      </c>
      <c r="G43" s="44">
        <v>0</v>
      </c>
      <c r="H43" s="45" t="s">
        <v>143</v>
      </c>
      <c r="I43" s="45" t="s">
        <v>143</v>
      </c>
      <c r="J43" s="41" t="s">
        <v>143</v>
      </c>
      <c r="K43" s="42"/>
    </row>
    <row r="44" spans="1:11" ht="27.75" customHeight="1">
      <c r="A44" s="16" t="s">
        <v>128</v>
      </c>
      <c r="B44" s="42" t="s">
        <v>444</v>
      </c>
      <c r="C44" s="226">
        <v>0</v>
      </c>
      <c r="D44" s="132">
        <v>-5.2249999999999996</v>
      </c>
      <c r="E44" s="133">
        <v>-0.17100000000000001</v>
      </c>
      <c r="F44" s="134">
        <v>-1.6E-2</v>
      </c>
      <c r="G44" s="44">
        <v>63.76</v>
      </c>
      <c r="H44" s="45" t="s">
        <v>143</v>
      </c>
      <c r="I44" s="45" t="s">
        <v>143</v>
      </c>
      <c r="J44" s="40">
        <v>7.9000000000000001E-2</v>
      </c>
      <c r="K44" s="42"/>
    </row>
    <row r="45" spans="1:11" ht="27.75" customHeight="1">
      <c r="A45" s="16" t="s">
        <v>130</v>
      </c>
      <c r="B45" s="42" t="s">
        <v>445</v>
      </c>
      <c r="C45" s="226">
        <v>0</v>
      </c>
      <c r="D45" s="132">
        <v>-5.2249999999999996</v>
      </c>
      <c r="E45" s="133">
        <v>-0.17100000000000001</v>
      </c>
      <c r="F45" s="134">
        <v>-1.6E-2</v>
      </c>
      <c r="G45" s="44">
        <v>63.76</v>
      </c>
      <c r="H45" s="45" t="s">
        <v>143</v>
      </c>
      <c r="I45" s="45" t="s">
        <v>143</v>
      </c>
      <c r="J45" s="41" t="s">
        <v>143</v>
      </c>
      <c r="K45" s="42"/>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A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5"/>
  <sheetViews>
    <sheetView zoomScale="55" zoomScaleNormal="55" zoomScaleSheetLayoutView="100" workbookViewId="0">
      <selection activeCell="M2" sqref="M2"/>
    </sheetView>
  </sheetViews>
  <sheetFormatPr defaultColWidth="9.1796875" defaultRowHeight="27.75" customHeight="1"/>
  <cols>
    <col min="1" max="1" width="49" style="2" bestFit="1" customWidth="1"/>
    <col min="2" max="2" width="18.54296875" style="3" customWidth="1"/>
    <col min="3" max="3" width="13.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5" ht="27.75" customHeight="1">
      <c r="A1" s="89" t="s">
        <v>36</v>
      </c>
      <c r="B1" s="219"/>
      <c r="C1" s="219"/>
      <c r="D1" s="219"/>
      <c r="E1" s="219"/>
      <c r="F1" s="219"/>
      <c r="G1" s="219"/>
      <c r="H1" s="219"/>
      <c r="I1" s="219"/>
      <c r="J1" s="219"/>
      <c r="K1" s="219"/>
      <c r="L1" s="179"/>
      <c r="M1" s="179"/>
      <c r="N1" s="179"/>
      <c r="O1" s="179"/>
    </row>
    <row r="2" spans="1:15" ht="27" customHeight="1">
      <c r="A2" s="321" t="str">
        <f>Overview!B4&amp; " - Effective from "&amp;Overview!D4&amp;" - "&amp;Overview!E4&amp;" LV and HV charges in NPG Yorkshire Area (GSP Group _M)"</f>
        <v>Southern Electric Power Distribution plc - Effective from 1 April 2022 - Final LV and HV charges in NPG Yorkshire Area (GSP Group _M)</v>
      </c>
      <c r="B2" s="321"/>
      <c r="C2" s="321"/>
      <c r="D2" s="321"/>
      <c r="E2" s="321"/>
      <c r="F2" s="321"/>
      <c r="G2" s="321"/>
      <c r="H2" s="321"/>
      <c r="I2" s="321"/>
      <c r="J2" s="321"/>
      <c r="K2" s="321"/>
      <c r="L2" s="180"/>
    </row>
    <row r="3" spans="1:15" s="76" customFormat="1" ht="15" customHeight="1">
      <c r="A3" s="169"/>
      <c r="B3" s="169"/>
      <c r="C3" s="169"/>
      <c r="D3" s="169"/>
      <c r="E3" s="169"/>
      <c r="F3" s="169"/>
      <c r="G3" s="169"/>
      <c r="H3" s="169"/>
      <c r="I3" s="169"/>
      <c r="J3" s="169"/>
      <c r="K3" s="169"/>
      <c r="L3" s="49"/>
      <c r="M3" s="49"/>
    </row>
    <row r="4" spans="1:15" ht="27" customHeight="1">
      <c r="A4" s="321" t="s">
        <v>37</v>
      </c>
      <c r="B4" s="321"/>
      <c r="C4" s="321"/>
      <c r="D4" s="321"/>
      <c r="E4" s="321"/>
      <c r="F4" s="169"/>
      <c r="G4" s="321" t="s">
        <v>38</v>
      </c>
      <c r="H4" s="321"/>
      <c r="I4" s="321"/>
      <c r="J4" s="321"/>
      <c r="K4" s="321"/>
    </row>
    <row r="5" spans="1:15" ht="28.5" customHeight="1">
      <c r="A5" s="75" t="s">
        <v>39</v>
      </c>
      <c r="B5" s="247" t="s">
        <v>40</v>
      </c>
      <c r="C5" s="322" t="s">
        <v>41</v>
      </c>
      <c r="D5" s="323"/>
      <c r="E5" s="77" t="s">
        <v>42</v>
      </c>
      <c r="F5" s="169"/>
      <c r="G5" s="325"/>
      <c r="H5" s="326"/>
      <c r="I5" s="79" t="s">
        <v>43</v>
      </c>
      <c r="J5" s="80" t="s">
        <v>44</v>
      </c>
      <c r="K5" s="77" t="s">
        <v>42</v>
      </c>
      <c r="L5" s="169"/>
      <c r="N5" s="4"/>
    </row>
    <row r="6" spans="1:15" ht="49.5" customHeight="1">
      <c r="A6" s="78" t="s">
        <v>45</v>
      </c>
      <c r="B6" s="20" t="s">
        <v>273</v>
      </c>
      <c r="C6" s="324" t="s">
        <v>274</v>
      </c>
      <c r="D6" s="324"/>
      <c r="E6" s="20" t="s">
        <v>275</v>
      </c>
      <c r="F6" s="49"/>
      <c r="G6" s="354" t="s">
        <v>49</v>
      </c>
      <c r="H6" s="354"/>
      <c r="I6" s="20" t="s">
        <v>273</v>
      </c>
      <c r="J6" s="234" t="s">
        <v>274</v>
      </c>
      <c r="K6" s="234" t="s">
        <v>275</v>
      </c>
      <c r="L6" s="169"/>
      <c r="N6" s="4"/>
    </row>
    <row r="7" spans="1:15" ht="49.5" customHeight="1">
      <c r="A7" s="78" t="s">
        <v>50</v>
      </c>
      <c r="B7" s="188">
        <v>0</v>
      </c>
      <c r="C7" s="355">
        <v>0</v>
      </c>
      <c r="D7" s="356"/>
      <c r="E7" s="20" t="s">
        <v>138</v>
      </c>
      <c r="F7" s="49"/>
      <c r="G7" s="354" t="s">
        <v>276</v>
      </c>
      <c r="H7" s="354"/>
      <c r="I7" s="188">
        <v>0</v>
      </c>
      <c r="J7" s="234" t="s">
        <v>277</v>
      </c>
      <c r="K7" s="234" t="s">
        <v>275</v>
      </c>
      <c r="L7" s="169"/>
      <c r="N7" s="4"/>
    </row>
    <row r="8" spans="1:15" ht="49.5" customHeight="1">
      <c r="A8" s="244" t="s">
        <v>54</v>
      </c>
      <c r="B8" s="345" t="s">
        <v>141</v>
      </c>
      <c r="C8" s="346"/>
      <c r="D8" s="346"/>
      <c r="E8" s="347"/>
      <c r="F8" s="49"/>
      <c r="G8" s="354" t="s">
        <v>178</v>
      </c>
      <c r="H8" s="354"/>
      <c r="I8" s="188">
        <v>0</v>
      </c>
      <c r="J8" s="188">
        <v>0</v>
      </c>
      <c r="K8" s="234" t="s">
        <v>138</v>
      </c>
      <c r="L8" s="169"/>
      <c r="N8" s="4"/>
    </row>
    <row r="9" spans="1:15" s="76" customFormat="1" ht="45" customHeight="1">
      <c r="A9" s="49"/>
      <c r="B9" s="49"/>
      <c r="C9" s="49"/>
      <c r="D9" s="49"/>
      <c r="E9" s="49"/>
      <c r="F9" s="49"/>
      <c r="G9" s="331" t="s">
        <v>54</v>
      </c>
      <c r="H9" s="331"/>
      <c r="I9" s="345" t="s">
        <v>141</v>
      </c>
      <c r="J9" s="346"/>
      <c r="K9" s="347"/>
      <c r="L9" s="169"/>
      <c r="M9" s="49"/>
      <c r="N9" s="49"/>
    </row>
    <row r="10" spans="1:15" s="76" customFormat="1" ht="18" customHeight="1">
      <c r="A10" s="49"/>
      <c r="B10" s="49"/>
      <c r="C10" s="49"/>
      <c r="D10" s="49"/>
      <c r="E10" s="49"/>
      <c r="F10" s="49"/>
      <c r="G10" s="49"/>
      <c r="H10" s="49"/>
      <c r="I10" s="49"/>
      <c r="J10" s="49"/>
      <c r="K10" s="49"/>
      <c r="L10" s="169"/>
      <c r="M10" s="49"/>
      <c r="N10" s="49"/>
    </row>
    <row r="11" spans="1:15" s="76" customFormat="1" ht="27" customHeight="1">
      <c r="A11" s="169"/>
      <c r="B11" s="169"/>
      <c r="C11" s="169"/>
      <c r="D11" s="169"/>
      <c r="E11" s="169"/>
      <c r="F11" s="169"/>
      <c r="G11" s="329"/>
      <c r="H11" s="329"/>
      <c r="I11" s="328"/>
      <c r="J11" s="328"/>
      <c r="K11" s="328"/>
      <c r="L11" s="49"/>
      <c r="M11" s="49"/>
    </row>
    <row r="12" spans="1:15" s="76" customFormat="1" ht="12.75" customHeight="1">
      <c r="A12" s="169"/>
      <c r="B12" s="169"/>
      <c r="C12" s="169"/>
      <c r="D12" s="169"/>
      <c r="E12" s="169"/>
      <c r="F12" s="169"/>
      <c r="G12" s="169"/>
      <c r="H12" s="169"/>
      <c r="I12" s="169"/>
      <c r="J12" s="169"/>
      <c r="K12" s="169"/>
      <c r="L12" s="49"/>
      <c r="M12" s="49"/>
    </row>
    <row r="13" spans="1:15" ht="78.75" customHeight="1">
      <c r="A13" s="25" t="s">
        <v>56</v>
      </c>
      <c r="B13" s="165" t="s">
        <v>57</v>
      </c>
      <c r="C13" s="165" t="s">
        <v>58</v>
      </c>
      <c r="D13" s="54" t="s">
        <v>59</v>
      </c>
      <c r="E13" s="54" t="s">
        <v>60</v>
      </c>
      <c r="F13" s="54" t="s">
        <v>61</v>
      </c>
      <c r="G13" s="165" t="s">
        <v>62</v>
      </c>
      <c r="H13" s="165" t="s">
        <v>63</v>
      </c>
      <c r="I13" s="25" t="s">
        <v>64</v>
      </c>
      <c r="J13" s="165" t="s">
        <v>65</v>
      </c>
      <c r="K13" s="165" t="s">
        <v>66</v>
      </c>
    </row>
    <row r="14" spans="1:15" ht="41.25" customHeight="1">
      <c r="A14" s="16" t="s">
        <v>67</v>
      </c>
      <c r="B14" s="39" t="s">
        <v>446</v>
      </c>
      <c r="C14" s="225" t="s">
        <v>69</v>
      </c>
      <c r="D14" s="132">
        <v>4.1920000000000002</v>
      </c>
      <c r="E14" s="133">
        <v>0.879</v>
      </c>
      <c r="F14" s="134">
        <v>8.5999999999999993E-2</v>
      </c>
      <c r="G14" s="310">
        <v>26.09</v>
      </c>
      <c r="H14" s="45"/>
      <c r="I14" s="45"/>
      <c r="J14" s="41"/>
      <c r="K14" s="42"/>
    </row>
    <row r="15" spans="1:15" ht="32.25" customHeight="1">
      <c r="A15" s="16" t="s">
        <v>70</v>
      </c>
      <c r="B15" s="39">
        <v>389</v>
      </c>
      <c r="C15" s="226">
        <v>2</v>
      </c>
      <c r="D15" s="132">
        <v>4.1920000000000002</v>
      </c>
      <c r="E15" s="133">
        <v>0.879</v>
      </c>
      <c r="F15" s="134">
        <v>8.5999999999999993E-2</v>
      </c>
      <c r="G15" s="45"/>
      <c r="H15" s="45"/>
      <c r="I15" s="45"/>
      <c r="J15" s="41"/>
      <c r="K15" s="42"/>
    </row>
    <row r="16" spans="1:15" ht="42">
      <c r="A16" s="16" t="s">
        <v>71</v>
      </c>
      <c r="B16" s="42" t="s">
        <v>447</v>
      </c>
      <c r="C16" s="159" t="s">
        <v>73</v>
      </c>
      <c r="D16" s="132">
        <v>4.79</v>
      </c>
      <c r="E16" s="133">
        <v>1.004</v>
      </c>
      <c r="F16" s="134">
        <v>9.9000000000000005E-2</v>
      </c>
      <c r="G16" s="44">
        <v>6.51</v>
      </c>
      <c r="H16" s="45"/>
      <c r="I16" s="45"/>
      <c r="J16" s="41"/>
      <c r="K16" s="42"/>
    </row>
    <row r="17" spans="1:11" ht="42">
      <c r="A17" s="16" t="s">
        <v>74</v>
      </c>
      <c r="B17" s="42" t="s">
        <v>448</v>
      </c>
      <c r="C17" s="159" t="s">
        <v>73</v>
      </c>
      <c r="D17" s="132">
        <v>4.79</v>
      </c>
      <c r="E17" s="133">
        <v>1.004</v>
      </c>
      <c r="F17" s="134">
        <v>9.9000000000000005E-2</v>
      </c>
      <c r="G17" s="44">
        <v>11.47</v>
      </c>
      <c r="H17" s="45"/>
      <c r="I17" s="45"/>
      <c r="J17" s="41"/>
      <c r="K17" s="42"/>
    </row>
    <row r="18" spans="1:11" ht="42">
      <c r="A18" s="16" t="s">
        <v>76</v>
      </c>
      <c r="B18" s="42" t="s">
        <v>449</v>
      </c>
      <c r="C18" s="159" t="s">
        <v>73</v>
      </c>
      <c r="D18" s="132">
        <v>4.79</v>
      </c>
      <c r="E18" s="133">
        <v>1.004</v>
      </c>
      <c r="F18" s="134">
        <v>9.9000000000000005E-2</v>
      </c>
      <c r="G18" s="44">
        <v>31.41</v>
      </c>
      <c r="H18" s="45"/>
      <c r="I18" s="45"/>
      <c r="J18" s="41"/>
      <c r="K18" s="42"/>
    </row>
    <row r="19" spans="1:11" ht="42">
      <c r="A19" s="16" t="s">
        <v>78</v>
      </c>
      <c r="B19" s="42" t="s">
        <v>450</v>
      </c>
      <c r="C19" s="159" t="s">
        <v>73</v>
      </c>
      <c r="D19" s="132">
        <v>4.79</v>
      </c>
      <c r="E19" s="133">
        <v>1.004</v>
      </c>
      <c r="F19" s="134">
        <v>9.9000000000000005E-2</v>
      </c>
      <c r="G19" s="44">
        <v>68.680000000000007</v>
      </c>
      <c r="H19" s="45"/>
      <c r="I19" s="45"/>
      <c r="J19" s="41"/>
      <c r="K19" s="42"/>
    </row>
    <row r="20" spans="1:11" ht="42">
      <c r="A20" s="16" t="s">
        <v>80</v>
      </c>
      <c r="B20" s="42" t="s">
        <v>451</v>
      </c>
      <c r="C20" s="159" t="s">
        <v>73</v>
      </c>
      <c r="D20" s="132">
        <v>4.79</v>
      </c>
      <c r="E20" s="133">
        <v>1.004</v>
      </c>
      <c r="F20" s="134">
        <v>9.9000000000000005E-2</v>
      </c>
      <c r="G20" s="44">
        <v>202.16</v>
      </c>
      <c r="H20" s="45"/>
      <c r="I20" s="45"/>
      <c r="J20" s="41"/>
      <c r="K20" s="42"/>
    </row>
    <row r="21" spans="1:11" ht="32.25" customHeight="1">
      <c r="A21" s="16" t="s">
        <v>82</v>
      </c>
      <c r="B21" s="42"/>
      <c r="C21" s="226">
        <v>4</v>
      </c>
      <c r="D21" s="132">
        <v>4.79</v>
      </c>
      <c r="E21" s="133">
        <v>1.004</v>
      </c>
      <c r="F21" s="134">
        <v>9.9000000000000005E-2</v>
      </c>
      <c r="G21" s="45"/>
      <c r="H21" s="45"/>
      <c r="I21" s="45"/>
      <c r="J21" s="41"/>
      <c r="K21" s="42"/>
    </row>
    <row r="22" spans="1:11" ht="32.25" customHeight="1">
      <c r="A22" s="16" t="s">
        <v>83</v>
      </c>
      <c r="B22" s="42" t="s">
        <v>452</v>
      </c>
      <c r="C22" s="226">
        <v>0</v>
      </c>
      <c r="D22" s="132">
        <v>3.8069999999999999</v>
      </c>
      <c r="E22" s="133">
        <v>0.78800000000000003</v>
      </c>
      <c r="F22" s="134">
        <v>7.8E-2</v>
      </c>
      <c r="G22" s="44">
        <v>14.02</v>
      </c>
      <c r="H22" s="44">
        <v>1.21</v>
      </c>
      <c r="I22" s="131">
        <v>2.59</v>
      </c>
      <c r="J22" s="40">
        <v>0.11700000000000001</v>
      </c>
      <c r="K22" s="42"/>
    </row>
    <row r="23" spans="1:11" ht="32.25" customHeight="1">
      <c r="A23" s="16" t="s">
        <v>85</v>
      </c>
      <c r="B23" s="42" t="s">
        <v>453</v>
      </c>
      <c r="C23" s="226">
        <v>0</v>
      </c>
      <c r="D23" s="132">
        <v>3.8069999999999999</v>
      </c>
      <c r="E23" s="133">
        <v>0.78800000000000003</v>
      </c>
      <c r="F23" s="134">
        <v>7.8E-2</v>
      </c>
      <c r="G23" s="44">
        <v>311.60000000000002</v>
      </c>
      <c r="H23" s="44">
        <v>1.21</v>
      </c>
      <c r="I23" s="131">
        <v>2.59</v>
      </c>
      <c r="J23" s="40">
        <v>0.11700000000000001</v>
      </c>
      <c r="K23" s="42"/>
    </row>
    <row r="24" spans="1:11" ht="32.25" customHeight="1">
      <c r="A24" s="16" t="s">
        <v>87</v>
      </c>
      <c r="B24" s="42" t="s">
        <v>454</v>
      </c>
      <c r="C24" s="226">
        <v>0</v>
      </c>
      <c r="D24" s="132">
        <v>3.8069999999999999</v>
      </c>
      <c r="E24" s="133">
        <v>0.78800000000000003</v>
      </c>
      <c r="F24" s="134">
        <v>7.8E-2</v>
      </c>
      <c r="G24" s="44">
        <v>620.88</v>
      </c>
      <c r="H24" s="44">
        <v>1.21</v>
      </c>
      <c r="I24" s="131">
        <v>2.59</v>
      </c>
      <c r="J24" s="40">
        <v>0.11700000000000001</v>
      </c>
      <c r="K24" s="42"/>
    </row>
    <row r="25" spans="1:11" ht="32.25" customHeight="1">
      <c r="A25" s="16" t="s">
        <v>89</v>
      </c>
      <c r="B25" s="42" t="s">
        <v>455</v>
      </c>
      <c r="C25" s="226">
        <v>0</v>
      </c>
      <c r="D25" s="132">
        <v>3.8069999999999999</v>
      </c>
      <c r="E25" s="133">
        <v>0.78800000000000003</v>
      </c>
      <c r="F25" s="134">
        <v>7.8E-2</v>
      </c>
      <c r="G25" s="44">
        <v>977.66</v>
      </c>
      <c r="H25" s="44">
        <v>1.21</v>
      </c>
      <c r="I25" s="131">
        <v>2.59</v>
      </c>
      <c r="J25" s="40">
        <v>0.11700000000000001</v>
      </c>
      <c r="K25" s="42"/>
    </row>
    <row r="26" spans="1:11" ht="32.25" customHeight="1">
      <c r="A26" s="16" t="s">
        <v>91</v>
      </c>
      <c r="B26" s="42" t="s">
        <v>456</v>
      </c>
      <c r="C26" s="226">
        <v>0</v>
      </c>
      <c r="D26" s="132">
        <v>3.8069999999999999</v>
      </c>
      <c r="E26" s="133">
        <v>0.78800000000000003</v>
      </c>
      <c r="F26" s="134">
        <v>7.8E-2</v>
      </c>
      <c r="G26" s="44">
        <v>1914.89</v>
      </c>
      <c r="H26" s="44">
        <v>1.21</v>
      </c>
      <c r="I26" s="131">
        <v>2.59</v>
      </c>
      <c r="J26" s="40">
        <v>0.11700000000000001</v>
      </c>
      <c r="K26" s="42"/>
    </row>
    <row r="27" spans="1:11" ht="32.25" customHeight="1">
      <c r="A27" s="16" t="s">
        <v>93</v>
      </c>
      <c r="B27" s="42" t="s">
        <v>457</v>
      </c>
      <c r="C27" s="226">
        <v>0</v>
      </c>
      <c r="D27" s="132">
        <v>2.5840000000000001</v>
      </c>
      <c r="E27" s="133">
        <v>0.51800000000000002</v>
      </c>
      <c r="F27" s="134">
        <v>5.0999999999999997E-2</v>
      </c>
      <c r="G27" s="44">
        <v>14.02</v>
      </c>
      <c r="H27" s="44">
        <v>1.43</v>
      </c>
      <c r="I27" s="131">
        <v>2.2400000000000002</v>
      </c>
      <c r="J27" s="40">
        <v>7.0999999999999994E-2</v>
      </c>
      <c r="K27" s="42"/>
    </row>
    <row r="28" spans="1:11" ht="32.25" customHeight="1">
      <c r="A28" s="16" t="s">
        <v>95</v>
      </c>
      <c r="B28" s="42" t="s">
        <v>458</v>
      </c>
      <c r="C28" s="226">
        <v>0</v>
      </c>
      <c r="D28" s="132">
        <v>2.5840000000000001</v>
      </c>
      <c r="E28" s="133">
        <v>0.51800000000000002</v>
      </c>
      <c r="F28" s="134">
        <v>5.0999999999999997E-2</v>
      </c>
      <c r="G28" s="44">
        <v>311.60000000000002</v>
      </c>
      <c r="H28" s="44">
        <v>1.43</v>
      </c>
      <c r="I28" s="131">
        <v>2.2400000000000002</v>
      </c>
      <c r="J28" s="40">
        <v>7.0999999999999994E-2</v>
      </c>
      <c r="K28" s="42"/>
    </row>
    <row r="29" spans="1:11" ht="32.25" customHeight="1">
      <c r="A29" s="16" t="s">
        <v>97</v>
      </c>
      <c r="B29" s="42" t="s">
        <v>459</v>
      </c>
      <c r="C29" s="226">
        <v>0</v>
      </c>
      <c r="D29" s="132">
        <v>2.5840000000000001</v>
      </c>
      <c r="E29" s="133">
        <v>0.51800000000000002</v>
      </c>
      <c r="F29" s="134">
        <v>5.0999999999999997E-2</v>
      </c>
      <c r="G29" s="44">
        <v>620.88</v>
      </c>
      <c r="H29" s="44">
        <v>1.43</v>
      </c>
      <c r="I29" s="131">
        <v>2.2400000000000002</v>
      </c>
      <c r="J29" s="40">
        <v>7.0999999999999994E-2</v>
      </c>
      <c r="K29" s="42"/>
    </row>
    <row r="30" spans="1:11" ht="27.75" customHeight="1">
      <c r="A30" s="16" t="s">
        <v>99</v>
      </c>
      <c r="B30" s="42" t="s">
        <v>460</v>
      </c>
      <c r="C30" s="226">
        <v>0</v>
      </c>
      <c r="D30" s="132">
        <v>2.5840000000000001</v>
      </c>
      <c r="E30" s="133">
        <v>0.51800000000000002</v>
      </c>
      <c r="F30" s="134">
        <v>5.0999999999999997E-2</v>
      </c>
      <c r="G30" s="44">
        <v>977.66</v>
      </c>
      <c r="H30" s="44">
        <v>1.43</v>
      </c>
      <c r="I30" s="131">
        <v>2.2400000000000002</v>
      </c>
      <c r="J30" s="40">
        <v>7.0999999999999994E-2</v>
      </c>
      <c r="K30" s="42"/>
    </row>
    <row r="31" spans="1:11" ht="27.75" customHeight="1">
      <c r="A31" s="16" t="s">
        <v>101</v>
      </c>
      <c r="B31" s="42" t="s">
        <v>461</v>
      </c>
      <c r="C31" s="226">
        <v>0</v>
      </c>
      <c r="D31" s="132">
        <v>2.5840000000000001</v>
      </c>
      <c r="E31" s="133">
        <v>0.51800000000000002</v>
      </c>
      <c r="F31" s="134">
        <v>5.0999999999999997E-2</v>
      </c>
      <c r="G31" s="44">
        <v>1914.89</v>
      </c>
      <c r="H31" s="44">
        <v>1.43</v>
      </c>
      <c r="I31" s="131">
        <v>2.2400000000000002</v>
      </c>
      <c r="J31" s="40">
        <v>7.0999999999999994E-2</v>
      </c>
      <c r="K31" s="42"/>
    </row>
    <row r="32" spans="1:11" ht="27.75" customHeight="1">
      <c r="A32" s="16" t="s">
        <v>103</v>
      </c>
      <c r="B32" s="42" t="s">
        <v>462</v>
      </c>
      <c r="C32" s="226">
        <v>0</v>
      </c>
      <c r="D32" s="132">
        <v>1.7629999999999999</v>
      </c>
      <c r="E32" s="133">
        <v>0.33600000000000002</v>
      </c>
      <c r="F32" s="134">
        <v>3.4000000000000002E-2</v>
      </c>
      <c r="G32" s="44">
        <v>170.6</v>
      </c>
      <c r="H32" s="44">
        <v>1.76</v>
      </c>
      <c r="I32" s="131">
        <v>2.83</v>
      </c>
      <c r="J32" s="40">
        <v>4.2999999999999997E-2</v>
      </c>
      <c r="K32" s="42"/>
    </row>
    <row r="33" spans="1:11" ht="27.75" customHeight="1">
      <c r="A33" s="16" t="s">
        <v>105</v>
      </c>
      <c r="B33" s="42" t="s">
        <v>463</v>
      </c>
      <c r="C33" s="226">
        <v>0</v>
      </c>
      <c r="D33" s="132">
        <v>1.7629999999999999</v>
      </c>
      <c r="E33" s="133">
        <v>0.33600000000000002</v>
      </c>
      <c r="F33" s="134">
        <v>3.4000000000000002E-2</v>
      </c>
      <c r="G33" s="44">
        <v>1774.49</v>
      </c>
      <c r="H33" s="44">
        <v>1.76</v>
      </c>
      <c r="I33" s="131">
        <v>2.83</v>
      </c>
      <c r="J33" s="40">
        <v>4.2999999999999997E-2</v>
      </c>
      <c r="K33" s="42"/>
    </row>
    <row r="34" spans="1:11" ht="27.75" customHeight="1">
      <c r="A34" s="16" t="s">
        <v>107</v>
      </c>
      <c r="B34" s="42" t="s">
        <v>464</v>
      </c>
      <c r="C34" s="226">
        <v>0</v>
      </c>
      <c r="D34" s="132">
        <v>1.7629999999999999</v>
      </c>
      <c r="E34" s="133">
        <v>0.33600000000000002</v>
      </c>
      <c r="F34" s="134">
        <v>3.4000000000000002E-2</v>
      </c>
      <c r="G34" s="44">
        <v>5480.11</v>
      </c>
      <c r="H34" s="44">
        <v>1.76</v>
      </c>
      <c r="I34" s="131">
        <v>2.83</v>
      </c>
      <c r="J34" s="40">
        <v>4.2999999999999997E-2</v>
      </c>
      <c r="K34" s="42"/>
    </row>
    <row r="35" spans="1:11" ht="27.75" customHeight="1">
      <c r="A35" s="16" t="s">
        <v>109</v>
      </c>
      <c r="B35" s="42" t="s">
        <v>465</v>
      </c>
      <c r="C35" s="226">
        <v>0</v>
      </c>
      <c r="D35" s="132">
        <v>1.7629999999999999</v>
      </c>
      <c r="E35" s="133">
        <v>0.33600000000000002</v>
      </c>
      <c r="F35" s="134">
        <v>3.4000000000000002E-2</v>
      </c>
      <c r="G35" s="44">
        <v>11432.39</v>
      </c>
      <c r="H35" s="44">
        <v>1.76</v>
      </c>
      <c r="I35" s="131">
        <v>2.83</v>
      </c>
      <c r="J35" s="40">
        <v>4.2999999999999997E-2</v>
      </c>
      <c r="K35" s="42"/>
    </row>
    <row r="36" spans="1:11" ht="27.75" customHeight="1">
      <c r="A36" s="16" t="s">
        <v>111</v>
      </c>
      <c r="B36" s="42" t="s">
        <v>466</v>
      </c>
      <c r="C36" s="226">
        <v>0</v>
      </c>
      <c r="D36" s="132">
        <v>1.7629999999999999</v>
      </c>
      <c r="E36" s="133">
        <v>0.33600000000000002</v>
      </c>
      <c r="F36" s="134">
        <v>3.4000000000000002E-2</v>
      </c>
      <c r="G36" s="44">
        <v>27247.72</v>
      </c>
      <c r="H36" s="44">
        <v>1.76</v>
      </c>
      <c r="I36" s="131">
        <v>2.83</v>
      </c>
      <c r="J36" s="40">
        <v>4.2999999999999997E-2</v>
      </c>
      <c r="K36" s="42"/>
    </row>
    <row r="37" spans="1:11" ht="27.75" customHeight="1">
      <c r="A37" s="16" t="s">
        <v>113</v>
      </c>
      <c r="B37" s="42" t="s">
        <v>467</v>
      </c>
      <c r="C37" s="226" t="s">
        <v>115</v>
      </c>
      <c r="D37" s="135">
        <v>11.12</v>
      </c>
      <c r="E37" s="136">
        <v>1.923</v>
      </c>
      <c r="F37" s="134">
        <v>1.3160000000000001</v>
      </c>
      <c r="G37" s="45"/>
      <c r="H37" s="45"/>
      <c r="I37" s="45"/>
      <c r="J37" s="41"/>
      <c r="K37" s="42"/>
    </row>
    <row r="38" spans="1:11" ht="27.75" customHeight="1">
      <c r="A38" s="16" t="s">
        <v>116</v>
      </c>
      <c r="B38" s="43" t="s">
        <v>468</v>
      </c>
      <c r="C38" s="227" t="s">
        <v>118</v>
      </c>
      <c r="D38" s="132">
        <v>-3.1280000000000001</v>
      </c>
      <c r="E38" s="133">
        <v>-0.65600000000000003</v>
      </c>
      <c r="F38" s="134">
        <v>-6.4000000000000001E-2</v>
      </c>
      <c r="G38" s="44">
        <v>0</v>
      </c>
      <c r="H38" s="45"/>
      <c r="I38" s="45"/>
      <c r="J38" s="41"/>
      <c r="K38" s="42"/>
    </row>
    <row r="39" spans="1:11" ht="27.75" customHeight="1">
      <c r="A39" s="16" t="s">
        <v>119</v>
      </c>
      <c r="B39" s="42"/>
      <c r="C39" s="226">
        <v>0</v>
      </c>
      <c r="D39" s="132">
        <v>-2.7719999999999998</v>
      </c>
      <c r="E39" s="133">
        <v>-0.57699999999999996</v>
      </c>
      <c r="F39" s="134">
        <v>-5.7000000000000002E-2</v>
      </c>
      <c r="G39" s="44">
        <v>0</v>
      </c>
      <c r="H39" s="45"/>
      <c r="I39" s="45"/>
      <c r="J39" s="41"/>
      <c r="K39" s="42"/>
    </row>
    <row r="40" spans="1:11" ht="27.75" customHeight="1">
      <c r="A40" s="16" t="s">
        <v>120</v>
      </c>
      <c r="B40" s="42" t="s">
        <v>469</v>
      </c>
      <c r="C40" s="226">
        <v>0</v>
      </c>
      <c r="D40" s="132">
        <v>-3.1280000000000001</v>
      </c>
      <c r="E40" s="133">
        <v>-0.65600000000000003</v>
      </c>
      <c r="F40" s="134">
        <v>-6.4000000000000001E-2</v>
      </c>
      <c r="G40" s="44">
        <v>0</v>
      </c>
      <c r="H40" s="45"/>
      <c r="I40" s="45"/>
      <c r="J40" s="40">
        <v>8.7999999999999995E-2</v>
      </c>
      <c r="K40" s="42"/>
    </row>
    <row r="41" spans="1:11" ht="27.75" customHeight="1">
      <c r="A41" s="16" t="s">
        <v>122</v>
      </c>
      <c r="B41" s="42" t="s">
        <v>470</v>
      </c>
      <c r="C41" s="226">
        <v>0</v>
      </c>
      <c r="D41" s="132">
        <v>-3.1280000000000001</v>
      </c>
      <c r="E41" s="133">
        <v>-0.65600000000000003</v>
      </c>
      <c r="F41" s="134">
        <v>-6.4000000000000001E-2</v>
      </c>
      <c r="G41" s="44">
        <v>0</v>
      </c>
      <c r="H41" s="45"/>
      <c r="I41" s="45"/>
      <c r="J41" s="41"/>
      <c r="K41" s="42"/>
    </row>
    <row r="42" spans="1:11" ht="27.75" customHeight="1">
      <c r="A42" s="16" t="s">
        <v>124</v>
      </c>
      <c r="B42" s="42" t="s">
        <v>471</v>
      </c>
      <c r="C42" s="226">
        <v>0</v>
      </c>
      <c r="D42" s="132">
        <v>-2.7719999999999998</v>
      </c>
      <c r="E42" s="133">
        <v>-0.57699999999999996</v>
      </c>
      <c r="F42" s="134">
        <v>-5.7000000000000002E-2</v>
      </c>
      <c r="G42" s="44">
        <v>0</v>
      </c>
      <c r="H42" s="45"/>
      <c r="I42" s="45"/>
      <c r="J42" s="40">
        <v>8.2000000000000003E-2</v>
      </c>
      <c r="K42" s="42"/>
    </row>
    <row r="43" spans="1:11" ht="27.75" customHeight="1">
      <c r="A43" s="16" t="s">
        <v>126</v>
      </c>
      <c r="B43" s="42" t="s">
        <v>472</v>
      </c>
      <c r="C43" s="226">
        <v>0</v>
      </c>
      <c r="D43" s="132">
        <v>-2.7719999999999998</v>
      </c>
      <c r="E43" s="133">
        <v>-0.57699999999999996</v>
      </c>
      <c r="F43" s="134">
        <v>-5.7000000000000002E-2</v>
      </c>
      <c r="G43" s="44">
        <v>0</v>
      </c>
      <c r="H43" s="45"/>
      <c r="I43" s="45"/>
      <c r="J43" s="41"/>
      <c r="K43" s="42"/>
    </row>
    <row r="44" spans="1:11" ht="27.75" customHeight="1">
      <c r="A44" s="16" t="s">
        <v>128</v>
      </c>
      <c r="B44" s="42" t="s">
        <v>473</v>
      </c>
      <c r="C44" s="226">
        <v>0</v>
      </c>
      <c r="D44" s="132">
        <v>-2.008</v>
      </c>
      <c r="E44" s="133">
        <v>-0.4</v>
      </c>
      <c r="F44" s="134">
        <v>-0.04</v>
      </c>
      <c r="G44" s="44">
        <v>106.54</v>
      </c>
      <c r="H44" s="45"/>
      <c r="I44" s="45"/>
      <c r="J44" s="40">
        <v>6.6000000000000003E-2</v>
      </c>
      <c r="K44" s="42"/>
    </row>
    <row r="45" spans="1:11" ht="27.75" customHeight="1">
      <c r="A45" s="16" t="s">
        <v>130</v>
      </c>
      <c r="B45" s="42" t="s">
        <v>474</v>
      </c>
      <c r="C45" s="226">
        <v>0</v>
      </c>
      <c r="D45" s="132">
        <v>-2.008</v>
      </c>
      <c r="E45" s="133">
        <v>-0.4</v>
      </c>
      <c r="F45" s="134">
        <v>-0.04</v>
      </c>
      <c r="G45" s="44">
        <v>106.54</v>
      </c>
      <c r="H45" s="45"/>
      <c r="I45" s="45"/>
      <c r="J45" s="41"/>
      <c r="K45" s="42"/>
    </row>
  </sheetData>
  <mergeCells count="15">
    <mergeCell ref="G9:H9"/>
    <mergeCell ref="I9:K9"/>
    <mergeCell ref="G11:H11"/>
    <mergeCell ref="I11:K11"/>
    <mergeCell ref="C6:D6"/>
    <mergeCell ref="G6:H6"/>
    <mergeCell ref="C7:D7"/>
    <mergeCell ref="G7:H7"/>
    <mergeCell ref="B8:E8"/>
    <mergeCell ref="G8:H8"/>
    <mergeCell ref="C5:D5"/>
    <mergeCell ref="G5:H5"/>
    <mergeCell ref="A2:K2"/>
    <mergeCell ref="A4:E4"/>
    <mergeCell ref="G4:K4"/>
  </mergeCells>
  <hyperlinks>
    <hyperlink ref="A1" location="Overview!A1" display="Back to Overview" xr:uid="{00000000-0004-0000-0B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A1:O136"/>
  <sheetViews>
    <sheetView zoomScale="55" zoomScaleNormal="55" zoomScaleSheetLayoutView="100" workbookViewId="0">
      <selection activeCell="N2" sqref="N2"/>
    </sheetView>
  </sheetViews>
  <sheetFormatPr defaultColWidth="9.1796875" defaultRowHeight="27.75" customHeight="1"/>
  <cols>
    <col min="1" max="1" width="8.7265625" style="52" customWidth="1"/>
    <col min="2" max="2" width="17.54296875" style="52" customWidth="1"/>
    <col min="3" max="3" width="8.7265625" style="52" customWidth="1"/>
    <col min="4" max="4" width="17.453125" style="59" customWidth="1"/>
    <col min="5" max="8" width="15.81640625" style="59" customWidth="1"/>
    <col min="9" max="9" width="15.81640625" style="60" customWidth="1"/>
    <col min="10" max="11" width="15.81640625" style="61" customWidth="1"/>
    <col min="12" max="14" width="15.81640625" style="52" customWidth="1"/>
    <col min="15" max="15" width="14.7265625" style="52" customWidth="1"/>
    <col min="16" max="17" width="15.54296875" style="52" customWidth="1"/>
    <col min="18" max="16384" width="9.1796875" style="52"/>
  </cols>
  <sheetData>
    <row r="1" spans="1:15" ht="27" customHeight="1">
      <c r="A1" s="50" t="s">
        <v>36</v>
      </c>
      <c r="B1" s="50"/>
      <c r="C1" s="369"/>
      <c r="D1" s="369"/>
      <c r="E1" s="51"/>
      <c r="F1" s="372" t="s">
        <v>475</v>
      </c>
      <c r="G1" s="373"/>
      <c r="H1" s="373"/>
      <c r="I1" s="373"/>
      <c r="J1" s="373"/>
      <c r="K1" s="373"/>
      <c r="L1" s="373"/>
      <c r="M1" s="373"/>
      <c r="N1" s="222"/>
      <c r="O1" s="222"/>
    </row>
    <row r="2" spans="1:15" s="53" customFormat="1" ht="36.75" customHeight="1">
      <c r="A2" s="363" t="str">
        <f>Overview!B4&amp; " - Effective from "&amp;Overview!D4&amp;" - "&amp;Overview!E4&amp;" Schedule of Charges for use of the Distribution System by EHV Properties (including LDNOs with EHV Properties/end users) in UKPN EPN Area (GSP Group _A)"</f>
        <v>Southern Electric Power Distribution plc - Effective from 1 April 2022 - Final Schedule of Charges for use of the Distribution System by EHV Properties (including LDNOs with EHV Properties/end users) in UKPN EPN Area (GSP Group _A)</v>
      </c>
      <c r="B2" s="370"/>
      <c r="C2" s="370"/>
      <c r="D2" s="370"/>
      <c r="E2" s="370"/>
      <c r="F2" s="370"/>
      <c r="G2" s="370"/>
      <c r="H2" s="370"/>
      <c r="I2" s="370"/>
      <c r="J2" s="370"/>
      <c r="K2" s="370"/>
      <c r="L2" s="370"/>
      <c r="M2" s="371"/>
      <c r="N2" s="221"/>
      <c r="O2" s="169"/>
    </row>
    <row r="3" spans="1:15" s="81" customFormat="1" ht="18">
      <c r="A3" s="169"/>
      <c r="B3" s="169"/>
      <c r="C3" s="169"/>
      <c r="D3" s="169"/>
      <c r="E3" s="169"/>
      <c r="F3" s="169"/>
      <c r="G3" s="169"/>
      <c r="H3" s="169"/>
      <c r="I3" s="169"/>
      <c r="J3" s="169"/>
      <c r="K3" s="169"/>
      <c r="L3" s="169"/>
      <c r="M3" s="169"/>
      <c r="N3" s="169"/>
      <c r="O3" s="169"/>
    </row>
    <row r="4" spans="1:15" s="81" customFormat="1" ht="27" customHeight="1">
      <c r="A4" s="363" t="s">
        <v>476</v>
      </c>
      <c r="B4" s="364"/>
      <c r="C4" s="364"/>
      <c r="D4" s="364"/>
      <c r="E4" s="364"/>
      <c r="F4" s="365"/>
      <c r="G4" s="169"/>
      <c r="H4" s="169"/>
      <c r="I4" s="169"/>
      <c r="J4" s="169"/>
      <c r="K4" s="169"/>
      <c r="L4" s="169"/>
      <c r="M4" s="169"/>
      <c r="N4" s="169"/>
      <c r="O4" s="169"/>
    </row>
    <row r="5" spans="1:15" s="81" customFormat="1" ht="18.75" customHeight="1">
      <c r="A5" s="325" t="s">
        <v>39</v>
      </c>
      <c r="B5" s="361"/>
      <c r="C5" s="326"/>
      <c r="D5" s="366" t="s">
        <v>477</v>
      </c>
      <c r="E5" s="367"/>
      <c r="F5" s="368"/>
      <c r="G5" s="169"/>
      <c r="H5" s="169"/>
      <c r="I5" s="169"/>
      <c r="J5" s="169"/>
      <c r="K5" s="169"/>
      <c r="L5" s="169"/>
      <c r="M5" s="169"/>
      <c r="N5" s="169"/>
      <c r="O5" s="169"/>
    </row>
    <row r="6" spans="1:15" s="81" customFormat="1" ht="45" customHeight="1">
      <c r="A6" s="332" t="s">
        <v>49</v>
      </c>
      <c r="B6" s="333"/>
      <c r="C6" s="334"/>
      <c r="D6" s="349" t="s">
        <v>46</v>
      </c>
      <c r="E6" s="350"/>
      <c r="F6" s="351"/>
      <c r="G6" s="169"/>
      <c r="H6" s="169"/>
      <c r="I6" s="169"/>
      <c r="J6" s="169"/>
      <c r="K6" s="169"/>
      <c r="L6" s="169"/>
      <c r="M6" s="169"/>
      <c r="N6" s="169"/>
      <c r="O6" s="169"/>
    </row>
    <row r="7" spans="1:15" s="81" customFormat="1" ht="18.75" customHeight="1">
      <c r="A7" s="332" t="s">
        <v>54</v>
      </c>
      <c r="B7" s="333"/>
      <c r="C7" s="334"/>
      <c r="D7" s="357" t="s">
        <v>55</v>
      </c>
      <c r="E7" s="358"/>
      <c r="F7" s="359"/>
      <c r="G7" s="169"/>
      <c r="H7" s="169"/>
      <c r="I7" s="169"/>
      <c r="J7" s="169"/>
      <c r="K7" s="169"/>
      <c r="L7" s="169"/>
      <c r="M7" s="169"/>
      <c r="N7" s="169"/>
      <c r="O7" s="169"/>
    </row>
    <row r="8" spans="1:15" s="81" customFormat="1" ht="18">
      <c r="A8" s="362"/>
      <c r="B8" s="362"/>
      <c r="C8" s="362"/>
      <c r="D8" s="360"/>
      <c r="E8" s="360"/>
      <c r="F8" s="360"/>
      <c r="G8" s="169"/>
      <c r="H8" s="169"/>
      <c r="I8" s="169"/>
      <c r="J8" s="169"/>
      <c r="K8" s="169"/>
      <c r="L8" s="169"/>
      <c r="M8" s="169"/>
      <c r="N8" s="169"/>
      <c r="O8" s="169"/>
    </row>
    <row r="9" spans="1:15" s="81" customFormat="1" ht="18">
      <c r="A9" s="169"/>
      <c r="B9" s="169"/>
      <c r="C9" s="169"/>
      <c r="D9" s="169"/>
      <c r="E9" s="169"/>
      <c r="F9" s="169"/>
      <c r="G9" s="169"/>
      <c r="H9" s="169"/>
      <c r="I9" s="169"/>
      <c r="J9" s="169"/>
      <c r="K9" s="169"/>
      <c r="L9" s="169"/>
      <c r="M9" s="169"/>
      <c r="N9" s="169"/>
      <c r="O9" s="169"/>
    </row>
    <row r="10" spans="1:15" ht="52">
      <c r="A10" s="55" t="s">
        <v>478</v>
      </c>
      <c r="B10" s="54" t="s">
        <v>479</v>
      </c>
      <c r="C10" s="55" t="s">
        <v>480</v>
      </c>
      <c r="D10" s="54" t="s">
        <v>481</v>
      </c>
      <c r="E10" s="56" t="s">
        <v>482</v>
      </c>
      <c r="F10" s="57" t="s">
        <v>483</v>
      </c>
      <c r="G10" s="56" t="s">
        <v>484</v>
      </c>
      <c r="H10" s="56" t="s">
        <v>485</v>
      </c>
      <c r="I10" s="129" t="s">
        <v>486</v>
      </c>
      <c r="J10" s="57" t="s">
        <v>487</v>
      </c>
      <c r="K10" s="56" t="s">
        <v>488</v>
      </c>
      <c r="L10" s="56" t="s">
        <v>489</v>
      </c>
      <c r="M10" s="129" t="s">
        <v>490</v>
      </c>
    </row>
    <row r="11" spans="1:15" ht="150">
      <c r="A11" s="90">
        <v>590</v>
      </c>
      <c r="B11" s="220" t="s">
        <v>491</v>
      </c>
      <c r="C11" s="90"/>
      <c r="D11" s="90"/>
      <c r="E11" s="216"/>
      <c r="F11" s="62">
        <v>0</v>
      </c>
      <c r="G11" s="217">
        <v>68398.73</v>
      </c>
      <c r="H11" s="63">
        <v>1.1599999999999999</v>
      </c>
      <c r="I11" s="63">
        <v>1.1599999999999999</v>
      </c>
      <c r="J11" s="64"/>
      <c r="K11" s="65"/>
      <c r="L11" s="65"/>
      <c r="M11" s="65"/>
    </row>
    <row r="12" spans="1:15" ht="50">
      <c r="A12" s="90">
        <v>591</v>
      </c>
      <c r="B12" s="220" t="s">
        <v>492</v>
      </c>
      <c r="C12" s="90"/>
      <c r="D12" s="90"/>
      <c r="E12" s="216"/>
      <c r="F12" s="62">
        <v>0.104</v>
      </c>
      <c r="G12" s="217">
        <v>59591.4</v>
      </c>
      <c r="H12" s="63">
        <v>1.73</v>
      </c>
      <c r="I12" s="63">
        <v>1.73</v>
      </c>
      <c r="J12" s="64"/>
      <c r="K12" s="65"/>
      <c r="L12" s="65"/>
      <c r="M12" s="65"/>
    </row>
    <row r="13" spans="1:15" ht="25">
      <c r="A13" s="90">
        <v>593</v>
      </c>
      <c r="B13" s="220" t="s">
        <v>493</v>
      </c>
      <c r="C13" s="90"/>
      <c r="D13" s="90"/>
      <c r="E13" s="216"/>
      <c r="F13" s="62">
        <v>0</v>
      </c>
      <c r="G13" s="217">
        <v>7694.86</v>
      </c>
      <c r="H13" s="63">
        <v>1.1599999999999999</v>
      </c>
      <c r="I13" s="63">
        <v>1.1599999999999999</v>
      </c>
      <c r="J13" s="64"/>
      <c r="K13" s="65"/>
      <c r="L13" s="65"/>
      <c r="M13" s="65"/>
    </row>
    <row r="14" spans="1:15" ht="25">
      <c r="A14" s="90">
        <v>594</v>
      </c>
      <c r="B14" s="220" t="s">
        <v>494</v>
      </c>
      <c r="C14" s="90"/>
      <c r="D14" s="58"/>
      <c r="E14" s="216"/>
      <c r="F14" s="62">
        <v>0</v>
      </c>
      <c r="G14" s="217">
        <v>43604.19</v>
      </c>
      <c r="H14" s="63">
        <v>1.1599999999999999</v>
      </c>
      <c r="I14" s="63">
        <v>1.1599999999999999</v>
      </c>
      <c r="J14" s="64"/>
      <c r="K14" s="65"/>
      <c r="L14" s="65"/>
      <c r="M14" s="65"/>
    </row>
    <row r="15" spans="1:15" ht="12.5"/>
    <row r="16" spans="1:15" ht="12.5"/>
    <row r="17" spans="1:13" ht="36.75" customHeight="1">
      <c r="A17" s="363" t="str">
        <f>Overview!B4&amp; " - Effective from "&amp;Overview!D4&amp;" - "&amp;Overview!E4&amp;" Schedule of Charges for use of the Distribution System by EHV Properties (including LDNOs with EHV Properties/end users) in WPD EM Area (GSP Group _B)"</f>
        <v>Southern Electric Power Distribution plc - Effective from 1 April 2022 - Final Schedule of Charges for use of the Distribution System by EHV Properties (including LDNOs with EHV Properties/end users) in WPD EM Area (GSP Group _B)</v>
      </c>
      <c r="B17" s="370"/>
      <c r="C17" s="370"/>
      <c r="D17" s="370"/>
      <c r="E17" s="370"/>
      <c r="F17" s="370"/>
      <c r="G17" s="370"/>
      <c r="H17" s="370"/>
      <c r="I17" s="370"/>
      <c r="J17" s="370"/>
      <c r="K17" s="370"/>
      <c r="L17" s="370"/>
      <c r="M17" s="371"/>
    </row>
    <row r="18" spans="1:13" ht="27.75" customHeight="1">
      <c r="B18" s="59"/>
    </row>
    <row r="19" spans="1:13" ht="27" customHeight="1">
      <c r="A19" s="321" t="s">
        <v>476</v>
      </c>
      <c r="B19" s="321"/>
      <c r="C19" s="321"/>
      <c r="D19" s="321"/>
      <c r="E19" s="321"/>
      <c r="F19" s="321"/>
    </row>
    <row r="20" spans="1:13" ht="27.75" customHeight="1">
      <c r="A20" s="375" t="s">
        <v>39</v>
      </c>
      <c r="B20" s="376"/>
      <c r="C20" s="376"/>
      <c r="D20" s="377" t="s">
        <v>477</v>
      </c>
      <c r="E20" s="377"/>
      <c r="F20" s="377"/>
    </row>
    <row r="21" spans="1:13" ht="27.75" customHeight="1">
      <c r="A21" s="335" t="s">
        <v>136</v>
      </c>
      <c r="B21" s="336"/>
      <c r="C21" s="337"/>
      <c r="D21" s="349" t="s">
        <v>133</v>
      </c>
      <c r="E21" s="350"/>
      <c r="F21" s="351"/>
    </row>
    <row r="22" spans="1:13" ht="27.75" customHeight="1">
      <c r="A22" s="335" t="s">
        <v>54</v>
      </c>
      <c r="B22" s="336"/>
      <c r="C22" s="337"/>
      <c r="D22" s="349" t="s">
        <v>141</v>
      </c>
      <c r="E22" s="350"/>
      <c r="F22" s="351"/>
    </row>
    <row r="23" spans="1:13" ht="12.75" customHeight="1"/>
    <row r="24" spans="1:13" ht="12.5"/>
    <row r="25" spans="1:13" ht="52">
      <c r="A25" s="55" t="s">
        <v>478</v>
      </c>
      <c r="B25" s="54" t="s">
        <v>479</v>
      </c>
      <c r="C25" s="55" t="s">
        <v>480</v>
      </c>
      <c r="D25" s="54" t="s">
        <v>481</v>
      </c>
      <c r="E25" s="56" t="s">
        <v>482</v>
      </c>
      <c r="F25" s="57" t="s">
        <v>483</v>
      </c>
      <c r="G25" s="56" t="s">
        <v>484</v>
      </c>
      <c r="H25" s="56" t="s">
        <v>485</v>
      </c>
      <c r="I25" s="129" t="s">
        <v>486</v>
      </c>
      <c r="J25" s="57" t="s">
        <v>487</v>
      </c>
      <c r="K25" s="56" t="s">
        <v>488</v>
      </c>
      <c r="L25" s="56" t="s">
        <v>489</v>
      </c>
      <c r="M25" s="129" t="s">
        <v>490</v>
      </c>
    </row>
    <row r="26" spans="1:13" ht="12.5">
      <c r="A26" s="90"/>
      <c r="B26" s="58"/>
      <c r="C26" s="90"/>
      <c r="D26" s="58"/>
      <c r="E26" s="216"/>
      <c r="F26" s="62"/>
      <c r="G26" s="63"/>
      <c r="H26" s="63"/>
      <c r="I26" s="63"/>
      <c r="J26" s="64"/>
      <c r="K26" s="65"/>
      <c r="L26" s="65"/>
      <c r="M26" s="65"/>
    </row>
    <row r="27" spans="1:13" ht="12.5"/>
    <row r="28" spans="1:13" ht="12.5"/>
    <row r="29" spans="1:13" ht="36.75" customHeight="1">
      <c r="A29" s="363" t="str">
        <f>Overview!B4&amp; " - Effective from "&amp;Overview!D4&amp;" - "&amp;Overview!E4&amp;" Schedule of Charges for use of the Distribution System by EHV Properties (including LDNOs with EHV Properties/end users) in UKPN LPN Area (GSP Group _C)"</f>
        <v>Southern Electric Power Distribution plc - Effective from 1 April 2022 - Final Schedule of Charges for use of the Distribution System by EHV Properties (including LDNOs with EHV Properties/end users) in UKPN LPN Area (GSP Group _C)</v>
      </c>
      <c r="B29" s="370"/>
      <c r="C29" s="370"/>
      <c r="D29" s="370"/>
      <c r="E29" s="370"/>
      <c r="F29" s="370"/>
      <c r="G29" s="370"/>
      <c r="H29" s="370"/>
      <c r="I29" s="370"/>
      <c r="J29" s="370"/>
      <c r="K29" s="370"/>
      <c r="L29" s="370"/>
      <c r="M29" s="371"/>
    </row>
    <row r="30" spans="1:13" ht="27.75" customHeight="1">
      <c r="B30" s="59"/>
    </row>
    <row r="31" spans="1:13" ht="27.75" customHeight="1">
      <c r="A31" s="321" t="s">
        <v>476</v>
      </c>
      <c r="B31" s="321"/>
      <c r="C31" s="321"/>
      <c r="D31" s="321"/>
      <c r="E31" s="321"/>
      <c r="F31" s="321"/>
    </row>
    <row r="32" spans="1:13" ht="27.75" customHeight="1">
      <c r="A32" s="375" t="s">
        <v>39</v>
      </c>
      <c r="B32" s="376"/>
      <c r="C32" s="376"/>
      <c r="D32" s="377" t="s">
        <v>477</v>
      </c>
      <c r="E32" s="377"/>
      <c r="F32" s="377"/>
    </row>
    <row r="33" spans="1:13" ht="45.75" customHeight="1">
      <c r="A33" s="327" t="s">
        <v>174</v>
      </c>
      <c r="B33" s="327"/>
      <c r="C33" s="327"/>
      <c r="D33" s="324" t="s">
        <v>175</v>
      </c>
      <c r="E33" s="324"/>
      <c r="F33" s="324"/>
    </row>
    <row r="34" spans="1:13" ht="45.75" customHeight="1">
      <c r="A34" s="327" t="s">
        <v>49</v>
      </c>
      <c r="B34" s="327"/>
      <c r="C34" s="327"/>
      <c r="D34" s="324" t="s">
        <v>46</v>
      </c>
      <c r="E34" s="324"/>
      <c r="F34" s="324"/>
    </row>
    <row r="35" spans="1:13" ht="12.75" customHeight="1">
      <c r="A35" s="327" t="s">
        <v>54</v>
      </c>
      <c r="B35" s="327"/>
      <c r="C35" s="327"/>
      <c r="D35" s="348" t="s">
        <v>55</v>
      </c>
      <c r="E35" s="348"/>
      <c r="F35" s="348"/>
    </row>
    <row r="36" spans="1:13" ht="12.75" customHeight="1">
      <c r="A36" s="189"/>
      <c r="B36" s="189"/>
      <c r="C36" s="189"/>
      <c r="D36" s="190"/>
      <c r="E36" s="190"/>
      <c r="F36" s="190"/>
    </row>
    <row r="37" spans="1:13" ht="12.5"/>
    <row r="38" spans="1:13" ht="52">
      <c r="A38" s="55" t="s">
        <v>478</v>
      </c>
      <c r="B38" s="54" t="s">
        <v>479</v>
      </c>
      <c r="C38" s="55" t="s">
        <v>480</v>
      </c>
      <c r="D38" s="54" t="s">
        <v>481</v>
      </c>
      <c r="E38" s="56" t="s">
        <v>482</v>
      </c>
      <c r="F38" s="57" t="s">
        <v>483</v>
      </c>
      <c r="G38" s="56" t="s">
        <v>484</v>
      </c>
      <c r="H38" s="56" t="s">
        <v>485</v>
      </c>
      <c r="I38" s="129" t="s">
        <v>486</v>
      </c>
      <c r="J38" s="57" t="s">
        <v>487</v>
      </c>
      <c r="K38" s="56" t="s">
        <v>488</v>
      </c>
      <c r="L38" s="56" t="s">
        <v>489</v>
      </c>
      <c r="M38" s="129" t="s">
        <v>490</v>
      </c>
    </row>
    <row r="39" spans="1:13" ht="12.5">
      <c r="A39" s="90"/>
      <c r="B39" s="58"/>
      <c r="C39" s="90"/>
      <c r="D39" s="58"/>
      <c r="E39" s="216"/>
      <c r="F39" s="62"/>
      <c r="G39" s="63"/>
      <c r="H39" s="63"/>
      <c r="I39" s="63"/>
      <c r="J39" s="64"/>
      <c r="K39" s="65"/>
      <c r="L39" s="65"/>
      <c r="M39" s="65"/>
    </row>
    <row r="40" spans="1:13" ht="12.5"/>
    <row r="41" spans="1:13" ht="12.5"/>
    <row r="42" spans="1:13" ht="36.75" customHeight="1">
      <c r="A42" s="363" t="str">
        <f>Overview!B4&amp; " - Effective from "&amp;Overview!D4&amp;" - "&amp;Overview!E4&amp;" Schedule of Charges for use of the Distribution System by EHV Properties (including LDNOs with EHV Properties/end users) in SP Manweb Area (GSP Group _D)"</f>
        <v>Southern Electric Power Distribution plc - Effective from 1 April 2022 - Final Schedule of Charges for use of the Distribution System by EHV Properties (including LDNOs with EHV Properties/end users) in SP Manweb Area (GSP Group _D)</v>
      </c>
      <c r="B42" s="370"/>
      <c r="C42" s="370"/>
      <c r="D42" s="370"/>
      <c r="E42" s="370"/>
      <c r="F42" s="370"/>
      <c r="G42" s="370"/>
      <c r="H42" s="370"/>
      <c r="I42" s="370"/>
      <c r="J42" s="370"/>
      <c r="K42" s="370"/>
      <c r="L42" s="370"/>
      <c r="M42" s="371"/>
    </row>
    <row r="43" spans="1:13" ht="27.75" customHeight="1">
      <c r="B43" s="59"/>
    </row>
    <row r="44" spans="1:13" ht="27.75" customHeight="1">
      <c r="A44" s="321" t="s">
        <v>476</v>
      </c>
      <c r="B44" s="321"/>
      <c r="C44" s="321"/>
      <c r="D44" s="321"/>
      <c r="E44" s="321"/>
      <c r="F44" s="321"/>
    </row>
    <row r="45" spans="1:13" ht="27.75" customHeight="1">
      <c r="A45" s="375" t="s">
        <v>39</v>
      </c>
      <c r="B45" s="376"/>
      <c r="C45" s="376"/>
      <c r="D45" s="377" t="s">
        <v>477</v>
      </c>
      <c r="E45" s="377"/>
      <c r="F45" s="377"/>
    </row>
    <row r="46" spans="1:13" ht="45.75" customHeight="1">
      <c r="A46" s="331" t="s">
        <v>174</v>
      </c>
      <c r="B46" s="331"/>
      <c r="C46" s="331"/>
      <c r="D46" s="374"/>
      <c r="E46" s="374"/>
      <c r="F46" s="374"/>
    </row>
    <row r="47" spans="1:13" ht="45.75" customHeight="1">
      <c r="A47" s="331" t="s">
        <v>49</v>
      </c>
      <c r="B47" s="331"/>
      <c r="C47" s="331"/>
      <c r="D47" s="324" t="s">
        <v>495</v>
      </c>
      <c r="E47" s="324"/>
      <c r="F47" s="324"/>
    </row>
    <row r="48" spans="1:13" ht="13">
      <c r="A48" s="331" t="s">
        <v>54</v>
      </c>
      <c r="B48" s="331"/>
      <c r="C48" s="331"/>
      <c r="D48" s="324" t="s">
        <v>141</v>
      </c>
      <c r="E48" s="324"/>
      <c r="F48" s="324"/>
    </row>
    <row r="49" spans="1:13" s="194" customFormat="1" ht="13">
      <c r="A49" s="236"/>
      <c r="B49" s="236"/>
      <c r="C49" s="236"/>
      <c r="D49" s="178"/>
      <c r="E49" s="178"/>
      <c r="F49" s="178"/>
      <c r="G49" s="191"/>
      <c r="H49" s="191"/>
      <c r="I49" s="192"/>
      <c r="J49" s="193"/>
      <c r="K49" s="193"/>
    </row>
    <row r="50" spans="1:13" ht="12.5"/>
    <row r="51" spans="1:13" ht="52">
      <c r="A51" s="55" t="s">
        <v>478</v>
      </c>
      <c r="B51" s="54" t="s">
        <v>479</v>
      </c>
      <c r="C51" s="55" t="s">
        <v>480</v>
      </c>
      <c r="D51" s="54" t="s">
        <v>481</v>
      </c>
      <c r="E51" s="56" t="s">
        <v>482</v>
      </c>
      <c r="F51" s="57" t="s">
        <v>483</v>
      </c>
      <c r="G51" s="56" t="s">
        <v>484</v>
      </c>
      <c r="H51" s="56" t="s">
        <v>485</v>
      </c>
      <c r="I51" s="129" t="s">
        <v>486</v>
      </c>
      <c r="J51" s="57" t="s">
        <v>487</v>
      </c>
      <c r="K51" s="56" t="s">
        <v>488</v>
      </c>
      <c r="L51" s="56" t="s">
        <v>489</v>
      </c>
      <c r="M51" s="129" t="s">
        <v>490</v>
      </c>
    </row>
    <row r="52" spans="1:13" ht="12.5">
      <c r="A52" s="90"/>
      <c r="B52" s="58"/>
      <c r="C52" s="90"/>
      <c r="D52" s="58"/>
      <c r="E52" s="216"/>
      <c r="F52" s="62"/>
      <c r="G52" s="63"/>
      <c r="H52" s="63"/>
      <c r="I52" s="63"/>
      <c r="J52" s="64"/>
      <c r="K52" s="65"/>
      <c r="L52" s="65"/>
      <c r="M52" s="65"/>
    </row>
    <row r="53" spans="1:13" ht="12.5"/>
    <row r="54" spans="1:13" ht="12.5"/>
    <row r="55" spans="1:13" ht="36.75" customHeight="1">
      <c r="A55" s="363" t="str">
        <f>Overview!B4&amp; " - Effective from "&amp;Overview!D4&amp;" - "&amp;Overview!E4&amp;" Schedule of Charges for use of the Distribution System by EHV Properties (including LDNOs with EHV Properties/end users) in WPD West Midlands Area (GSP Group _E)"</f>
        <v>Southern Electric Power Distribution plc - Effective from 1 April 2022 - Final Schedule of Charges for use of the Distribution System by EHV Properties (including LDNOs with EHV Properties/end users) in WPD West Midlands Area (GSP Group _E)</v>
      </c>
      <c r="B55" s="370"/>
      <c r="C55" s="370"/>
      <c r="D55" s="370"/>
      <c r="E55" s="370"/>
      <c r="F55" s="370"/>
      <c r="G55" s="370"/>
      <c r="H55" s="370"/>
      <c r="I55" s="370"/>
      <c r="J55" s="370"/>
      <c r="K55" s="370"/>
      <c r="L55" s="370"/>
      <c r="M55" s="371"/>
    </row>
    <row r="56" spans="1:13" ht="27.75" customHeight="1">
      <c r="B56" s="59"/>
    </row>
    <row r="57" spans="1:13" ht="27.75" customHeight="1">
      <c r="A57" s="321" t="s">
        <v>476</v>
      </c>
      <c r="B57" s="321"/>
      <c r="C57" s="321"/>
      <c r="D57" s="321"/>
      <c r="E57" s="321"/>
      <c r="F57" s="321"/>
    </row>
    <row r="58" spans="1:13" ht="27.75" customHeight="1">
      <c r="A58" s="375" t="s">
        <v>39</v>
      </c>
      <c r="B58" s="376"/>
      <c r="C58" s="376"/>
      <c r="D58" s="377" t="s">
        <v>477</v>
      </c>
      <c r="E58" s="377"/>
      <c r="F58" s="377"/>
    </row>
    <row r="59" spans="1:13" ht="27.75" customHeight="1">
      <c r="A59" s="335" t="s">
        <v>136</v>
      </c>
      <c r="B59" s="336"/>
      <c r="C59" s="337"/>
      <c r="D59" s="349" t="s">
        <v>133</v>
      </c>
      <c r="E59" s="350"/>
      <c r="F59" s="351"/>
    </row>
    <row r="60" spans="1:13" ht="27.75" customHeight="1">
      <c r="A60" s="335" t="s">
        <v>54</v>
      </c>
      <c r="B60" s="336"/>
      <c r="C60" s="337"/>
      <c r="D60" s="349" t="s">
        <v>141</v>
      </c>
      <c r="E60" s="350"/>
      <c r="F60" s="351"/>
    </row>
    <row r="61" spans="1:13" ht="12.5"/>
    <row r="62" spans="1:13" ht="12.5"/>
    <row r="63" spans="1:13" ht="52">
      <c r="A63" s="55" t="s">
        <v>478</v>
      </c>
      <c r="B63" s="54" t="s">
        <v>479</v>
      </c>
      <c r="C63" s="55" t="s">
        <v>480</v>
      </c>
      <c r="D63" s="54" t="s">
        <v>481</v>
      </c>
      <c r="E63" s="56" t="s">
        <v>482</v>
      </c>
      <c r="F63" s="57" t="s">
        <v>483</v>
      </c>
      <c r="G63" s="56" t="s">
        <v>484</v>
      </c>
      <c r="H63" s="56" t="s">
        <v>485</v>
      </c>
      <c r="I63" s="129" t="s">
        <v>486</v>
      </c>
      <c r="J63" s="57" t="s">
        <v>487</v>
      </c>
      <c r="K63" s="56" t="s">
        <v>488</v>
      </c>
      <c r="L63" s="56" t="s">
        <v>489</v>
      </c>
      <c r="M63" s="129" t="s">
        <v>490</v>
      </c>
    </row>
    <row r="64" spans="1:13" ht="12.5">
      <c r="A64" s="90"/>
      <c r="B64" s="58"/>
      <c r="C64" s="90"/>
      <c r="D64" s="58"/>
      <c r="E64" s="216"/>
      <c r="F64" s="62"/>
      <c r="G64" s="63"/>
      <c r="H64" s="63"/>
      <c r="I64" s="63"/>
      <c r="J64" s="64"/>
      <c r="K64" s="65"/>
      <c r="L64" s="65"/>
      <c r="M64" s="65"/>
    </row>
    <row r="65" spans="1:13" ht="12.5"/>
    <row r="66" spans="1:13" ht="12.5"/>
    <row r="67" spans="1:13" ht="36.75" customHeight="1">
      <c r="A67" s="363" t="str">
        <f>Overview!B4&amp; " - Effective from "&amp;Overview!D4&amp;" - "&amp;Overview!E4&amp;" Schedule of Charges for use of the Distribution System by EHV Properties (including LDNOs with EHV Properties/end users) in NPG Northeast Area (GSP Group _F)"</f>
        <v>Southern Electric Power Distribution plc - Effective from 1 April 2022 - Final Schedule of Charges for use of the Distribution System by EHV Properties (including LDNOs with EHV Properties/end users) in NPG Northeast Area (GSP Group _F)</v>
      </c>
      <c r="B67" s="370"/>
      <c r="C67" s="370"/>
      <c r="D67" s="370"/>
      <c r="E67" s="370"/>
      <c r="F67" s="370"/>
      <c r="G67" s="370"/>
      <c r="H67" s="370"/>
      <c r="I67" s="370"/>
      <c r="J67" s="370"/>
      <c r="K67" s="370"/>
      <c r="L67" s="370"/>
      <c r="M67" s="371"/>
    </row>
    <row r="68" spans="1:13" ht="27.75" customHeight="1">
      <c r="B68" s="59"/>
    </row>
    <row r="69" spans="1:13" ht="27.75" customHeight="1">
      <c r="A69" s="321" t="s">
        <v>476</v>
      </c>
      <c r="B69" s="321"/>
      <c r="C69" s="321"/>
      <c r="D69" s="321"/>
      <c r="E69" s="321"/>
      <c r="F69" s="321"/>
      <c r="G69" s="60"/>
    </row>
    <row r="70" spans="1:13" ht="27.75" customHeight="1">
      <c r="A70" s="375" t="s">
        <v>39</v>
      </c>
      <c r="B70" s="376"/>
      <c r="C70" s="376"/>
      <c r="D70" s="377" t="s">
        <v>477</v>
      </c>
      <c r="E70" s="377"/>
      <c r="F70" s="377"/>
      <c r="G70" s="60"/>
    </row>
    <row r="71" spans="1:13" ht="45" customHeight="1">
      <c r="A71" s="331" t="s">
        <v>49</v>
      </c>
      <c r="B71" s="331"/>
      <c r="C71" s="331"/>
      <c r="D71" s="324" t="s">
        <v>496</v>
      </c>
      <c r="E71" s="324"/>
      <c r="F71" s="324"/>
      <c r="G71" s="60"/>
    </row>
    <row r="72" spans="1:13" ht="27.75" customHeight="1">
      <c r="A72" s="331" t="s">
        <v>54</v>
      </c>
      <c r="B72" s="331"/>
      <c r="C72" s="331"/>
      <c r="D72" s="324" t="s">
        <v>141</v>
      </c>
      <c r="E72" s="324"/>
      <c r="F72" s="324"/>
    </row>
    <row r="73" spans="1:13" ht="12.5"/>
    <row r="74" spans="1:13" ht="12.5"/>
    <row r="75" spans="1:13" ht="52">
      <c r="A75" s="55" t="s">
        <v>478</v>
      </c>
      <c r="B75" s="54" t="s">
        <v>479</v>
      </c>
      <c r="C75" s="55" t="s">
        <v>480</v>
      </c>
      <c r="D75" s="54" t="s">
        <v>481</v>
      </c>
      <c r="E75" s="56" t="s">
        <v>482</v>
      </c>
      <c r="F75" s="57" t="s">
        <v>483</v>
      </c>
      <c r="G75" s="56" t="s">
        <v>484</v>
      </c>
      <c r="H75" s="56" t="s">
        <v>485</v>
      </c>
      <c r="I75" s="129" t="s">
        <v>486</v>
      </c>
      <c r="J75" s="57" t="s">
        <v>487</v>
      </c>
      <c r="K75" s="56" t="s">
        <v>488</v>
      </c>
      <c r="L75" s="56" t="s">
        <v>489</v>
      </c>
      <c r="M75" s="129" t="s">
        <v>490</v>
      </c>
    </row>
    <row r="76" spans="1:13" ht="25">
      <c r="A76" s="90">
        <v>592</v>
      </c>
      <c r="B76" s="220" t="s">
        <v>497</v>
      </c>
      <c r="C76" s="90"/>
      <c r="D76" s="58"/>
      <c r="E76" s="216"/>
      <c r="F76" s="62">
        <v>0</v>
      </c>
      <c r="G76" s="217">
        <v>63612.87</v>
      </c>
      <c r="H76" s="63">
        <v>1.22</v>
      </c>
      <c r="I76" s="63">
        <v>1.22</v>
      </c>
      <c r="J76" s="64"/>
      <c r="K76" s="65"/>
      <c r="L76" s="65"/>
      <c r="M76" s="65"/>
    </row>
    <row r="77" spans="1:13" ht="12.5"/>
    <row r="78" spans="1:13" ht="12.5"/>
    <row r="79" spans="1:13" ht="36.75" customHeight="1">
      <c r="A79" s="363" t="str">
        <f>Overview!B4&amp; " - Effective from "&amp;Overview!D4&amp;" - "&amp;Overview!E4&amp;" Schedule of Charges for use of the Distribution System by EHV Properties (including LDNOs with EHV Properties/end users) in Electricity North West Area (GSP Group _G)"</f>
        <v>Southern Electric Power Distribution plc - Effective from 1 April 2022 - Final Schedule of Charges for use of the Distribution System by EHV Properties (including LDNOs with EHV Properties/end users) in Electricity North West Area (GSP Group _G)</v>
      </c>
      <c r="B79" s="370"/>
      <c r="C79" s="370"/>
      <c r="D79" s="370"/>
      <c r="E79" s="370"/>
      <c r="F79" s="370"/>
      <c r="G79" s="370"/>
      <c r="H79" s="370"/>
      <c r="I79" s="370"/>
      <c r="J79" s="370"/>
      <c r="K79" s="370"/>
      <c r="L79" s="370"/>
      <c r="M79" s="371"/>
    </row>
    <row r="80" spans="1:13" ht="27.75" customHeight="1">
      <c r="B80" s="59"/>
    </row>
    <row r="81" spans="1:13" ht="27.75" customHeight="1">
      <c r="A81" s="321" t="s">
        <v>476</v>
      </c>
      <c r="B81" s="321"/>
      <c r="C81" s="321"/>
      <c r="D81" s="321"/>
      <c r="E81" s="321"/>
      <c r="F81" s="321"/>
    </row>
    <row r="82" spans="1:13" ht="27.75" customHeight="1">
      <c r="A82" s="375" t="s">
        <v>39</v>
      </c>
      <c r="B82" s="376"/>
      <c r="C82" s="376"/>
      <c r="D82" s="377" t="s">
        <v>477</v>
      </c>
      <c r="E82" s="377"/>
      <c r="F82" s="377"/>
    </row>
    <row r="83" spans="1:13" ht="45.75" customHeight="1">
      <c r="A83" s="331" t="s">
        <v>49</v>
      </c>
      <c r="B83" s="331"/>
      <c r="C83" s="331"/>
      <c r="D83" s="324" t="s">
        <v>46</v>
      </c>
      <c r="E83" s="324"/>
      <c r="F83" s="324"/>
    </row>
    <row r="84" spans="1:13" ht="27.75" customHeight="1">
      <c r="A84" s="331" t="s">
        <v>54</v>
      </c>
      <c r="B84" s="331"/>
      <c r="C84" s="331"/>
      <c r="D84" s="349" t="s">
        <v>141</v>
      </c>
      <c r="E84" s="350"/>
      <c r="F84" s="351"/>
    </row>
    <row r="85" spans="1:13" ht="12.5"/>
    <row r="86" spans="1:13" ht="12.5"/>
    <row r="87" spans="1:13" ht="52">
      <c r="A87" s="55" t="s">
        <v>478</v>
      </c>
      <c r="B87" s="54" t="s">
        <v>479</v>
      </c>
      <c r="C87" s="55" t="s">
        <v>480</v>
      </c>
      <c r="D87" s="54" t="s">
        <v>481</v>
      </c>
      <c r="E87" s="56" t="s">
        <v>482</v>
      </c>
      <c r="F87" s="57" t="s">
        <v>483</v>
      </c>
      <c r="G87" s="56" t="s">
        <v>484</v>
      </c>
      <c r="H87" s="56" t="s">
        <v>485</v>
      </c>
      <c r="I87" s="129" t="s">
        <v>486</v>
      </c>
      <c r="J87" s="57" t="s">
        <v>487</v>
      </c>
      <c r="K87" s="56" t="s">
        <v>488</v>
      </c>
      <c r="L87" s="56" t="s">
        <v>489</v>
      </c>
      <c r="M87" s="129" t="s">
        <v>490</v>
      </c>
    </row>
    <row r="88" spans="1:13" ht="12.5">
      <c r="A88" s="90"/>
      <c r="B88" s="58"/>
      <c r="C88" s="90"/>
      <c r="D88" s="58"/>
      <c r="E88" s="216"/>
      <c r="F88" s="62"/>
      <c r="G88" s="63"/>
      <c r="H88" s="63"/>
      <c r="I88" s="63"/>
      <c r="J88" s="64"/>
      <c r="K88" s="65"/>
      <c r="L88" s="65"/>
      <c r="M88" s="65"/>
    </row>
    <row r="89" spans="1:13" ht="12.5"/>
    <row r="90" spans="1:13" ht="12.5"/>
    <row r="91" spans="1:13" ht="36.75" customHeight="1">
      <c r="A91" s="363" t="str">
        <f>Overview!B4&amp; " - Effective from "&amp;Overview!D4&amp;" - "&amp;Overview!E4&amp;" Schedule of Charges for use of the Distribution System by EHV Properties (including LDNOs with EHV Properties/end users) in UKPN SPN Area (GSP Group _J)"</f>
        <v>Southern Electric Power Distribution plc - Effective from 1 April 2022 - Final Schedule of Charges for use of the Distribution System by EHV Properties (including LDNOs with EHV Properties/end users) in UKPN SPN Area (GSP Group _J)</v>
      </c>
      <c r="B91" s="370"/>
      <c r="C91" s="370"/>
      <c r="D91" s="370"/>
      <c r="E91" s="370"/>
      <c r="F91" s="370"/>
      <c r="G91" s="370"/>
      <c r="H91" s="370"/>
      <c r="I91" s="370"/>
      <c r="J91" s="370"/>
      <c r="K91" s="370"/>
      <c r="L91" s="370"/>
      <c r="M91" s="371"/>
    </row>
    <row r="92" spans="1:13" ht="27.75" customHeight="1">
      <c r="B92" s="59"/>
    </row>
    <row r="93" spans="1:13" ht="27.75" customHeight="1">
      <c r="A93" s="321" t="s">
        <v>476</v>
      </c>
      <c r="B93" s="321"/>
      <c r="C93" s="321"/>
      <c r="D93" s="321"/>
      <c r="E93" s="321"/>
      <c r="F93" s="321"/>
    </row>
    <row r="94" spans="1:13" ht="27.75" customHeight="1">
      <c r="A94" s="375" t="s">
        <v>39</v>
      </c>
      <c r="B94" s="376"/>
      <c r="C94" s="376"/>
      <c r="D94" s="377" t="s">
        <v>477</v>
      </c>
      <c r="E94" s="377"/>
      <c r="F94" s="377"/>
    </row>
    <row r="95" spans="1:13" ht="45.75" customHeight="1">
      <c r="A95" s="331" t="s">
        <v>49</v>
      </c>
      <c r="B95" s="331"/>
      <c r="C95" s="331"/>
      <c r="D95" s="349" t="s">
        <v>46</v>
      </c>
      <c r="E95" s="350"/>
      <c r="F95" s="351"/>
    </row>
    <row r="96" spans="1:13" ht="27.75" customHeight="1">
      <c r="A96" s="331" t="s">
        <v>54</v>
      </c>
      <c r="B96" s="331"/>
      <c r="C96" s="331"/>
      <c r="D96" s="349" t="s">
        <v>55</v>
      </c>
      <c r="E96" s="350"/>
      <c r="F96" s="351"/>
    </row>
    <row r="97" spans="1:13" ht="12.5"/>
    <row r="98" spans="1:13" ht="12.5"/>
    <row r="99" spans="1:13" ht="52">
      <c r="A99" s="55" t="s">
        <v>478</v>
      </c>
      <c r="B99" s="54" t="s">
        <v>479</v>
      </c>
      <c r="C99" s="55" t="s">
        <v>480</v>
      </c>
      <c r="D99" s="54" t="s">
        <v>481</v>
      </c>
      <c r="E99" s="56" t="s">
        <v>482</v>
      </c>
      <c r="F99" s="57" t="s">
        <v>483</v>
      </c>
      <c r="G99" s="56" t="s">
        <v>484</v>
      </c>
      <c r="H99" s="56" t="s">
        <v>485</v>
      </c>
      <c r="I99" s="129" t="s">
        <v>486</v>
      </c>
      <c r="J99" s="57" t="s">
        <v>487</v>
      </c>
      <c r="K99" s="56" t="s">
        <v>488</v>
      </c>
      <c r="L99" s="56" t="s">
        <v>489</v>
      </c>
      <c r="M99" s="129" t="s">
        <v>490</v>
      </c>
    </row>
    <row r="100" spans="1:13" ht="25">
      <c r="A100" s="90">
        <v>773</v>
      </c>
      <c r="B100" s="220" t="s">
        <v>498</v>
      </c>
      <c r="C100" s="90"/>
      <c r="D100" s="58"/>
      <c r="E100" s="216"/>
      <c r="F100" s="62">
        <v>5.0000000000000001E-3</v>
      </c>
      <c r="G100" s="217">
        <v>96873.45</v>
      </c>
      <c r="H100" s="63">
        <v>1.42</v>
      </c>
      <c r="I100" s="63">
        <v>1.42</v>
      </c>
      <c r="J100" s="64"/>
      <c r="K100" s="65"/>
      <c r="L100" s="65"/>
      <c r="M100" s="65"/>
    </row>
    <row r="101" spans="1:13" ht="12.5"/>
    <row r="102" spans="1:13" ht="12.5"/>
    <row r="103" spans="1:13" ht="36.75" customHeight="1">
      <c r="A103" s="363" t="str">
        <f>Overview!B4&amp; " - Effective from "&amp;Overview!D4&amp;" - "&amp;Overview!E4&amp;" Schedule of Charges for use of the Distribution System by EHV Properties (including LDNOs with EHV Properties/end users) in WPD South Wales Area (GSP Group _K)"</f>
        <v>Southern Electric Power Distribution plc - Effective from 1 April 2022 - Final Schedule of Charges for use of the Distribution System by EHV Properties (including LDNOs with EHV Properties/end users) in WPD South Wales Area (GSP Group _K)</v>
      </c>
      <c r="B103" s="370"/>
      <c r="C103" s="370"/>
      <c r="D103" s="370"/>
      <c r="E103" s="370"/>
      <c r="F103" s="370"/>
      <c r="G103" s="370"/>
      <c r="H103" s="370"/>
      <c r="I103" s="370"/>
      <c r="J103" s="370"/>
      <c r="K103" s="370"/>
      <c r="L103" s="370"/>
      <c r="M103" s="371"/>
    </row>
    <row r="104" spans="1:13" ht="27.75" customHeight="1">
      <c r="B104" s="59"/>
    </row>
    <row r="105" spans="1:13" ht="27.75" customHeight="1">
      <c r="A105" s="321" t="s">
        <v>476</v>
      </c>
      <c r="B105" s="321"/>
      <c r="C105" s="321"/>
      <c r="D105" s="321"/>
      <c r="E105" s="321"/>
      <c r="F105" s="321"/>
    </row>
    <row r="106" spans="1:13" ht="27.75" customHeight="1">
      <c r="A106" s="375" t="s">
        <v>39</v>
      </c>
      <c r="B106" s="376"/>
      <c r="C106" s="376"/>
      <c r="D106" s="377" t="s">
        <v>477</v>
      </c>
      <c r="E106" s="377"/>
      <c r="F106" s="377"/>
    </row>
    <row r="107" spans="1:13" ht="45" customHeight="1">
      <c r="A107" s="378" t="s">
        <v>499</v>
      </c>
      <c r="B107" s="378"/>
      <c r="C107" s="378"/>
      <c r="D107" s="339" t="s">
        <v>500</v>
      </c>
      <c r="E107" s="340"/>
      <c r="F107" s="341"/>
    </row>
    <row r="108" spans="1:13" ht="27.75" customHeight="1">
      <c r="A108" s="331" t="s">
        <v>54</v>
      </c>
      <c r="B108" s="331"/>
      <c r="C108" s="331"/>
      <c r="D108" s="349" t="s">
        <v>141</v>
      </c>
      <c r="E108" s="350"/>
      <c r="F108" s="351"/>
    </row>
    <row r="109" spans="1:13" ht="12.5"/>
    <row r="110" spans="1:13" ht="12.5"/>
    <row r="111" spans="1:13" ht="52">
      <c r="A111" s="55" t="s">
        <v>478</v>
      </c>
      <c r="B111" s="54" t="s">
        <v>479</v>
      </c>
      <c r="C111" s="55" t="s">
        <v>480</v>
      </c>
      <c r="D111" s="54" t="s">
        <v>481</v>
      </c>
      <c r="E111" s="56" t="s">
        <v>482</v>
      </c>
      <c r="F111" s="57" t="s">
        <v>483</v>
      </c>
      <c r="G111" s="56" t="s">
        <v>484</v>
      </c>
      <c r="H111" s="56" t="s">
        <v>485</v>
      </c>
      <c r="I111" s="129" t="s">
        <v>486</v>
      </c>
      <c r="J111" s="57" t="s">
        <v>487</v>
      </c>
      <c r="K111" s="56" t="s">
        <v>488</v>
      </c>
      <c r="L111" s="56" t="s">
        <v>489</v>
      </c>
      <c r="M111" s="129" t="s">
        <v>490</v>
      </c>
    </row>
    <row r="112" spans="1:13" ht="12.5">
      <c r="A112" s="90"/>
      <c r="B112" s="58"/>
      <c r="C112" s="90"/>
      <c r="D112" s="58"/>
      <c r="E112" s="216"/>
      <c r="F112" s="62"/>
      <c r="G112" s="63"/>
      <c r="H112" s="63"/>
      <c r="I112" s="63"/>
      <c r="J112" s="64"/>
      <c r="K112" s="65"/>
      <c r="L112" s="65"/>
      <c r="M112" s="65"/>
    </row>
    <row r="113" spans="1:13" ht="12.5"/>
    <row r="114" spans="1:13" ht="12.5"/>
    <row r="115" spans="1:13" ht="36.75" customHeight="1">
      <c r="A115" s="363" t="str">
        <f>Overview!B4&amp; " - Effective from "&amp;Overview!D4&amp;" - "&amp;Overview!E4&amp;" Schedule of Charges for use of the Distribution System by EHV Properties (including LDNOs with EHV Properties/end users) in WPD South West (GSP Group _L)"</f>
        <v>Southern Electric Power Distribution plc - Effective from 1 April 2022 - Final Schedule of Charges for use of the Distribution System by EHV Properties (including LDNOs with EHV Properties/end users) in WPD South West (GSP Group _L)</v>
      </c>
      <c r="B115" s="370"/>
      <c r="C115" s="370"/>
      <c r="D115" s="370"/>
      <c r="E115" s="370"/>
      <c r="F115" s="370"/>
      <c r="G115" s="370"/>
      <c r="H115" s="370"/>
      <c r="I115" s="370"/>
      <c r="J115" s="370"/>
      <c r="K115" s="370"/>
      <c r="L115" s="370"/>
      <c r="M115" s="371"/>
    </row>
    <row r="116" spans="1:13" ht="27.75" customHeight="1">
      <c r="B116" s="59"/>
    </row>
    <row r="117" spans="1:13" ht="27.75" customHeight="1">
      <c r="A117" s="321" t="s">
        <v>476</v>
      </c>
      <c r="B117" s="321"/>
      <c r="C117" s="321"/>
      <c r="D117" s="321"/>
      <c r="E117" s="321"/>
      <c r="F117" s="321"/>
    </row>
    <row r="118" spans="1:13" ht="27.75" customHeight="1">
      <c r="A118" s="375" t="s">
        <v>39</v>
      </c>
      <c r="B118" s="376"/>
      <c r="C118" s="376"/>
      <c r="D118" s="377" t="s">
        <v>477</v>
      </c>
      <c r="E118" s="377"/>
      <c r="F118" s="377"/>
    </row>
    <row r="119" spans="1:13" ht="45" customHeight="1">
      <c r="A119" s="331" t="s">
        <v>499</v>
      </c>
      <c r="B119" s="331"/>
      <c r="C119" s="331"/>
      <c r="D119" s="349" t="s">
        <v>501</v>
      </c>
      <c r="E119" s="350"/>
      <c r="F119" s="351"/>
    </row>
    <row r="120" spans="1:13" ht="27.75" customHeight="1">
      <c r="A120" s="331" t="s">
        <v>54</v>
      </c>
      <c r="B120" s="331"/>
      <c r="C120" s="331"/>
      <c r="D120" s="349" t="s">
        <v>141</v>
      </c>
      <c r="E120" s="350"/>
      <c r="F120" s="351"/>
    </row>
    <row r="121" spans="1:13" ht="12.5"/>
    <row r="122" spans="1:13" ht="12.5"/>
    <row r="123" spans="1:13" ht="52">
      <c r="A123" s="55" t="s">
        <v>478</v>
      </c>
      <c r="B123" s="54" t="s">
        <v>479</v>
      </c>
      <c r="C123" s="55" t="s">
        <v>480</v>
      </c>
      <c r="D123" s="54" t="s">
        <v>481</v>
      </c>
      <c r="E123" s="56" t="s">
        <v>482</v>
      </c>
      <c r="F123" s="57" t="s">
        <v>483</v>
      </c>
      <c r="G123" s="56" t="s">
        <v>484</v>
      </c>
      <c r="H123" s="56" t="s">
        <v>485</v>
      </c>
      <c r="I123" s="129" t="s">
        <v>486</v>
      </c>
      <c r="J123" s="57" t="s">
        <v>487</v>
      </c>
      <c r="K123" s="56" t="s">
        <v>488</v>
      </c>
      <c r="L123" s="56" t="s">
        <v>489</v>
      </c>
      <c r="M123" s="129" t="s">
        <v>490</v>
      </c>
    </row>
    <row r="124" spans="1:13" ht="12.5">
      <c r="A124" s="90"/>
      <c r="B124" s="58"/>
      <c r="C124" s="90"/>
      <c r="D124" s="58"/>
      <c r="E124" s="216"/>
      <c r="F124" s="62"/>
      <c r="G124" s="63"/>
      <c r="H124" s="63"/>
      <c r="I124" s="63"/>
      <c r="J124" s="64"/>
      <c r="K124" s="65"/>
      <c r="L124" s="65"/>
      <c r="M124" s="65"/>
    </row>
    <row r="125" spans="1:13" ht="12.5"/>
    <row r="126" spans="1:13" ht="12.5"/>
    <row r="127" spans="1:13" ht="36.75" customHeight="1">
      <c r="A127" s="363" t="str">
        <f>Overview!B4&amp; " - Effective from "&amp;Overview!D4&amp;" - "&amp;Overview!E4&amp;" Schedule of Charges for use of the Distribution System by EHV Properties (including LDNOs with EHV Properties/end users) in NPG Yorkshire Area (GSP Group _M)"</f>
        <v>Southern Electric Power Distribution plc - Effective from 1 April 2022 - Final Schedule of Charges for use of the Distribution System by EHV Properties (including LDNOs with EHV Properties/end users) in NPG Yorkshire Area (GSP Group _M)</v>
      </c>
      <c r="B127" s="370"/>
      <c r="C127" s="370"/>
      <c r="D127" s="370"/>
      <c r="E127" s="370"/>
      <c r="F127" s="370"/>
      <c r="G127" s="370"/>
      <c r="H127" s="370"/>
      <c r="I127" s="370"/>
      <c r="J127" s="370"/>
      <c r="K127" s="370"/>
      <c r="L127" s="370"/>
      <c r="M127" s="371"/>
    </row>
    <row r="128" spans="1:13" ht="27.75" customHeight="1">
      <c r="B128" s="59"/>
    </row>
    <row r="129" spans="1:13" ht="27.75" customHeight="1">
      <c r="A129" s="321" t="s">
        <v>476</v>
      </c>
      <c r="B129" s="321"/>
      <c r="C129" s="321"/>
      <c r="D129" s="321"/>
      <c r="E129" s="321"/>
      <c r="F129" s="321"/>
    </row>
    <row r="130" spans="1:13" ht="27.75" customHeight="1">
      <c r="A130" s="375" t="s">
        <v>39</v>
      </c>
      <c r="B130" s="376"/>
      <c r="C130" s="376"/>
      <c r="D130" s="377" t="s">
        <v>477</v>
      </c>
      <c r="E130" s="377"/>
      <c r="F130" s="377"/>
    </row>
    <row r="131" spans="1:13" ht="45.75" customHeight="1">
      <c r="A131" s="331" t="s">
        <v>49</v>
      </c>
      <c r="B131" s="331"/>
      <c r="C131" s="331"/>
      <c r="D131" s="349" t="s">
        <v>496</v>
      </c>
      <c r="E131" s="350"/>
      <c r="F131" s="351"/>
    </row>
    <row r="132" spans="1:13" ht="27.75" customHeight="1">
      <c r="A132" s="331" t="s">
        <v>54</v>
      </c>
      <c r="B132" s="331"/>
      <c r="C132" s="331"/>
      <c r="D132" s="349" t="s">
        <v>141</v>
      </c>
      <c r="E132" s="350"/>
      <c r="F132" s="351"/>
    </row>
    <row r="133" spans="1:13" ht="12.5"/>
    <row r="134" spans="1:13" ht="12.5"/>
    <row r="135" spans="1:13" ht="52">
      <c r="A135" s="55" t="s">
        <v>478</v>
      </c>
      <c r="B135" s="54" t="s">
        <v>479</v>
      </c>
      <c r="C135" s="55" t="s">
        <v>480</v>
      </c>
      <c r="D135" s="54" t="s">
        <v>481</v>
      </c>
      <c r="E135" s="56" t="s">
        <v>482</v>
      </c>
      <c r="F135" s="57" t="s">
        <v>483</v>
      </c>
      <c r="G135" s="56" t="s">
        <v>484</v>
      </c>
      <c r="H135" s="56" t="s">
        <v>485</v>
      </c>
      <c r="I135" s="129" t="s">
        <v>486</v>
      </c>
      <c r="J135" s="57" t="s">
        <v>487</v>
      </c>
      <c r="K135" s="56" t="s">
        <v>488</v>
      </c>
      <c r="L135" s="56" t="s">
        <v>489</v>
      </c>
      <c r="M135" s="129" t="s">
        <v>490</v>
      </c>
    </row>
    <row r="136" spans="1:13" ht="12.5">
      <c r="A136" s="90"/>
      <c r="B136" s="58"/>
      <c r="C136" s="90"/>
      <c r="D136" s="58"/>
      <c r="E136" s="216"/>
      <c r="F136" s="62"/>
      <c r="G136" s="63"/>
      <c r="H136" s="63"/>
      <c r="I136" s="63"/>
      <c r="J136" s="64"/>
      <c r="K136" s="65"/>
      <c r="L136" s="65"/>
      <c r="M136" s="65"/>
    </row>
  </sheetData>
  <mergeCells count="96">
    <mergeCell ref="A103:M103"/>
    <mergeCell ref="A115:M115"/>
    <mergeCell ref="A127:M127"/>
    <mergeCell ref="D106:F106"/>
    <mergeCell ref="D118:F118"/>
    <mergeCell ref="A119:C119"/>
    <mergeCell ref="D119:F119"/>
    <mergeCell ref="A107:C107"/>
    <mergeCell ref="D107:F107"/>
    <mergeCell ref="A108:C108"/>
    <mergeCell ref="D108:F108"/>
    <mergeCell ref="A105:F105"/>
    <mergeCell ref="A17:M17"/>
    <mergeCell ref="A29:M29"/>
    <mergeCell ref="A42:M42"/>
    <mergeCell ref="A55:M55"/>
    <mergeCell ref="A67:M67"/>
    <mergeCell ref="A31:F31"/>
    <mergeCell ref="A33:C33"/>
    <mergeCell ref="D33:F33"/>
    <mergeCell ref="A19:F19"/>
    <mergeCell ref="A20:C20"/>
    <mergeCell ref="D20:F20"/>
    <mergeCell ref="A21:C21"/>
    <mergeCell ref="D21:F21"/>
    <mergeCell ref="D47:F47"/>
    <mergeCell ref="A32:C32"/>
    <mergeCell ref="D32:F32"/>
    <mergeCell ref="A131:C131"/>
    <mergeCell ref="D131:F131"/>
    <mergeCell ref="A132:C132"/>
    <mergeCell ref="D132:F132"/>
    <mergeCell ref="A35:C35"/>
    <mergeCell ref="D35:F35"/>
    <mergeCell ref="A48:C48"/>
    <mergeCell ref="D48:F48"/>
    <mergeCell ref="A120:C120"/>
    <mergeCell ref="D120:F120"/>
    <mergeCell ref="A129:F129"/>
    <mergeCell ref="A130:C130"/>
    <mergeCell ref="D130:F130"/>
    <mergeCell ref="A117:F117"/>
    <mergeCell ref="A118:C118"/>
    <mergeCell ref="A106:C106"/>
    <mergeCell ref="A95:C95"/>
    <mergeCell ref="D95:F95"/>
    <mergeCell ref="A93:F93"/>
    <mergeCell ref="A96:C96"/>
    <mergeCell ref="A70:C70"/>
    <mergeCell ref="D70:F70"/>
    <mergeCell ref="A82:C82"/>
    <mergeCell ref="D82:F82"/>
    <mergeCell ref="A83:C83"/>
    <mergeCell ref="D83:F83"/>
    <mergeCell ref="A84:C84"/>
    <mergeCell ref="D84:F84"/>
    <mergeCell ref="A79:M79"/>
    <mergeCell ref="A91:M91"/>
    <mergeCell ref="A81:F81"/>
    <mergeCell ref="D96:F96"/>
    <mergeCell ref="A22:C22"/>
    <mergeCell ref="A94:C94"/>
    <mergeCell ref="D94:F94"/>
    <mergeCell ref="A60:C60"/>
    <mergeCell ref="D60:F60"/>
    <mergeCell ref="A57:F57"/>
    <mergeCell ref="A58:C58"/>
    <mergeCell ref="D58:F58"/>
    <mergeCell ref="A59:C59"/>
    <mergeCell ref="D59:F59"/>
    <mergeCell ref="A71:C71"/>
    <mergeCell ref="D71:F71"/>
    <mergeCell ref="A72:C72"/>
    <mergeCell ref="D72:F72"/>
    <mergeCell ref="A69:F69"/>
    <mergeCell ref="D22:F22"/>
    <mergeCell ref="A46:C46"/>
    <mergeCell ref="D46:F46"/>
    <mergeCell ref="A47:C47"/>
    <mergeCell ref="A34:C34"/>
    <mergeCell ref="D34:F34"/>
    <mergeCell ref="A44:F44"/>
    <mergeCell ref="A45:C45"/>
    <mergeCell ref="D45:F45"/>
    <mergeCell ref="A4:F4"/>
    <mergeCell ref="D5:F5"/>
    <mergeCell ref="D6:F6"/>
    <mergeCell ref="C1:D1"/>
    <mergeCell ref="A2:M2"/>
    <mergeCell ref="F1:M1"/>
    <mergeCell ref="D7:F7"/>
    <mergeCell ref="D8:F8"/>
    <mergeCell ref="A5:C5"/>
    <mergeCell ref="A6:C6"/>
    <mergeCell ref="A7:C7"/>
    <mergeCell ref="A8:C8"/>
  </mergeCells>
  <hyperlinks>
    <hyperlink ref="A1" location="Overview!A1" display="Back to Overview" xr:uid="{00000000-0004-0000-0C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N254"/>
  <sheetViews>
    <sheetView zoomScale="90" zoomScaleNormal="90" zoomScaleSheetLayoutView="100" workbookViewId="0">
      <selection sqref="A1:H1"/>
    </sheetView>
  </sheetViews>
  <sheetFormatPr defaultColWidth="9.1796875" defaultRowHeight="12.5"/>
  <cols>
    <col min="1" max="1" width="14.7265625" style="52" customWidth="1"/>
    <col min="2" max="2" width="8.7265625" style="52" customWidth="1"/>
    <col min="3" max="3" width="15.7265625" style="59" bestFit="1" customWidth="1"/>
    <col min="4" max="4" width="50.7265625" style="59" customWidth="1"/>
    <col min="5" max="5" width="14.7265625" style="60" customWidth="1"/>
    <col min="6" max="7" width="14.7265625" style="61" customWidth="1"/>
    <col min="8" max="8" width="14.7265625" style="52" customWidth="1"/>
    <col min="9" max="9" width="15.54296875" style="52" customWidth="1"/>
    <col min="10" max="13" width="9.1796875" style="52"/>
    <col min="14" max="14" width="9.453125" style="52" bestFit="1" customWidth="1"/>
    <col min="15" max="16384" width="9.1796875" style="52"/>
  </cols>
  <sheetData>
    <row r="1" spans="1:14" ht="66.75" customHeight="1">
      <c r="A1" s="372" t="s">
        <v>502</v>
      </c>
      <c r="B1" s="372"/>
      <c r="C1" s="372"/>
      <c r="D1" s="372"/>
      <c r="E1" s="372"/>
      <c r="F1" s="372"/>
      <c r="G1" s="372"/>
      <c r="H1" s="372"/>
    </row>
    <row r="2" spans="1:14" s="53" customFormat="1" ht="25.5" customHeight="1">
      <c r="A2" s="363" t="str">
        <f>Overview!B4&amp; " - Effective from "&amp;Overview!D4&amp;" - "&amp;Overview!E4&amp;" EDCM import charges"</f>
        <v>Southern Electric Power Distribution plc - Effective from 1 April 2022 - Final EDCM import charges</v>
      </c>
      <c r="B2" s="364"/>
      <c r="C2" s="364"/>
      <c r="D2" s="364"/>
      <c r="E2" s="364"/>
      <c r="F2" s="364"/>
      <c r="G2" s="364"/>
      <c r="H2" s="365"/>
    </row>
    <row r="3" spans="1:14" s="81" customFormat="1" ht="18">
      <c r="A3" s="84"/>
      <c r="B3" s="84"/>
      <c r="C3" s="84"/>
      <c r="D3" s="85"/>
      <c r="E3" s="86"/>
      <c r="F3" s="86"/>
      <c r="G3" s="87"/>
      <c r="H3" s="87"/>
      <c r="I3" s="169"/>
      <c r="J3" s="169"/>
      <c r="K3" s="169"/>
      <c r="L3" s="169"/>
      <c r="M3" s="169"/>
      <c r="N3" s="169"/>
    </row>
    <row r="4" spans="1:14" ht="60.75" customHeight="1">
      <c r="A4" s="54" t="s">
        <v>503</v>
      </c>
      <c r="B4" s="55" t="s">
        <v>504</v>
      </c>
      <c r="C4" s="54" t="s">
        <v>479</v>
      </c>
      <c r="D4" s="56" t="s">
        <v>505</v>
      </c>
      <c r="E4" s="125" t="str">
        <f>'Annex 2 EHV charges'!F10</f>
        <v>Import
Super Red
unit charge
(p/kWh)</v>
      </c>
      <c r="F4" s="125" t="str">
        <f>'Annex 2 EHV charges'!G10</f>
        <v>Import
fixed charge
(p/day)</v>
      </c>
      <c r="G4" s="125" t="str">
        <f>'Annex 2 EHV charges'!H10</f>
        <v>Import
capacity charge
(p/kVA/day)</v>
      </c>
      <c r="H4" s="125" t="str">
        <f>'Annex 2 EHV charges'!I10</f>
        <v>Import
exceeded capacity charge
(p/kVA/day)</v>
      </c>
    </row>
    <row r="5" spans="1:14" ht="12.75" customHeight="1">
      <c r="A5" s="91" t="str">
        <f t="array" ref="A5">IFERROR(INDEX('Annex 2 EHV charges'!#REF!, MATCH(0, IF(ISBLANK('Annex 2 EHV charges'!#REF!),1, COUNTIF(A$4:$A4, 'Annex 2 EHV charges'!#REF!)), 0)),"")</f>
        <v/>
      </c>
      <c r="B5" s="91" t="str">
        <f>IF($A5="","",VLOOKUP($A5,'Annex 2 EHV charges'!$A:$O,2,0))</f>
        <v/>
      </c>
      <c r="C5" s="92" t="str">
        <f>IF($A5="","",VLOOKUP($A5,'Annex 2 EHV charges'!$A:$O,3,0))</f>
        <v/>
      </c>
      <c r="D5" s="91" t="str">
        <f>IF($A5="","",VLOOKUP($A5,'Annex 2 EHV charges'!$A:$O,7,0))</f>
        <v/>
      </c>
      <c r="E5" s="96" t="str">
        <f>IFERROR(IF(VLOOKUP($A5,'Annex 2 EHV charges'!$A:$O,8,FALSE)=0,"",VLOOKUP($A5,'Annex 2 EHV charges'!$A:$O,8,FALSE)),"")</f>
        <v/>
      </c>
      <c r="F5" s="97" t="str">
        <f>IFERROR(IF(VLOOKUP($A5,'Annex 2 EHV charges'!$A:$O,9,FALSE)=0,"",VLOOKUP($A5,'Annex 2 EHV charges'!$A:$O,9,FALSE)),"")</f>
        <v/>
      </c>
      <c r="G5" s="98" t="str">
        <f>IFERROR(IF(VLOOKUP($A5,'Annex 2 EHV charges'!$A:$O,10,FALSE)=0,"",VLOOKUP($A5,'Annex 2 EHV charges'!$A:$O,10,FALSE)),"")</f>
        <v/>
      </c>
      <c r="H5" s="98" t="str">
        <f>IFERROR(IF(VLOOKUP($A5,'Annex 2 EHV charges'!$A:$O,11,FALSE)=0,"",VLOOKUP($A5,'Annex 2 EHV charges'!$A:$O,11,FALSE)),"")</f>
        <v/>
      </c>
    </row>
    <row r="6" spans="1:14" ht="12.75" customHeight="1">
      <c r="A6" s="91" t="str">
        <f t="array" ref="A6">IFERROR(INDEX('Annex 2 EHV charges'!#REF!, MATCH(0, IF(ISBLANK('Annex 2 EHV charges'!#REF!),1, COUNTIF(A$4:$A5, 'Annex 2 EHV charges'!#REF!)), 0)),"")</f>
        <v/>
      </c>
      <c r="B6" s="91" t="str">
        <f>IF($A6="","",VLOOKUP($A6,'Annex 2 EHV charges'!$A:$O,2,0))</f>
        <v/>
      </c>
      <c r="C6" s="92" t="str">
        <f>IF($A6="","",VLOOKUP($A6,'Annex 2 EHV charges'!$A:$O,3,0))</f>
        <v/>
      </c>
      <c r="D6" s="91" t="str">
        <f>IF($A6="","",VLOOKUP($A6,'Annex 2 EHV charges'!$A:$O,7,0))</f>
        <v/>
      </c>
      <c r="E6" s="96" t="str">
        <f>IFERROR(IF(VLOOKUP($A6,'Annex 2 EHV charges'!$A:$O,8,FALSE)=0,"",VLOOKUP($A6,'Annex 2 EHV charges'!$A:$O,8,FALSE)),"")</f>
        <v/>
      </c>
      <c r="F6" s="97" t="str">
        <f>IFERROR(IF(VLOOKUP($A6,'Annex 2 EHV charges'!$A:$O,9,FALSE)=0,"",VLOOKUP($A6,'Annex 2 EHV charges'!$A:$O,9,FALSE)),"")</f>
        <v/>
      </c>
      <c r="G6" s="98" t="str">
        <f>IFERROR(IF(VLOOKUP($A6,'Annex 2 EHV charges'!$A:$O,10,FALSE)=0,"",VLOOKUP($A6,'Annex 2 EHV charges'!$A:$O,10,FALSE)),"")</f>
        <v/>
      </c>
      <c r="H6" s="98" t="str">
        <f>IFERROR(IF(VLOOKUP($A6,'Annex 2 EHV charges'!$A:$O,11,FALSE)=0,"",VLOOKUP($A6,'Annex 2 EHV charges'!$A:$O,11,FALSE)),"")</f>
        <v/>
      </c>
    </row>
    <row r="7" spans="1:14" ht="12.75" customHeight="1">
      <c r="A7" s="91" t="str">
        <f t="array" ref="A7">IFERROR(INDEX('Annex 2 EHV charges'!#REF!, MATCH(0, IF(ISBLANK('Annex 2 EHV charges'!#REF!),1, COUNTIF(A$4:$A6, 'Annex 2 EHV charges'!#REF!)), 0)),"")</f>
        <v/>
      </c>
      <c r="B7" s="91" t="str">
        <f>IF($A7="","",VLOOKUP($A7,'Annex 2 EHV charges'!$A:$O,2,0))</f>
        <v/>
      </c>
      <c r="C7" s="92" t="str">
        <f>IF($A7="","",VLOOKUP($A7,'Annex 2 EHV charges'!$A:$O,3,0))</f>
        <v/>
      </c>
      <c r="D7" s="91" t="str">
        <f>IF($A7="","",VLOOKUP($A7,'Annex 2 EHV charges'!$A:$O,7,0))</f>
        <v/>
      </c>
      <c r="E7" s="96" t="str">
        <f>IFERROR(IF(VLOOKUP($A7,'Annex 2 EHV charges'!$A:$O,8,FALSE)=0,"",VLOOKUP($A7,'Annex 2 EHV charges'!$A:$O,8,FALSE)),"")</f>
        <v/>
      </c>
      <c r="F7" s="97" t="str">
        <f>IFERROR(IF(VLOOKUP($A7,'Annex 2 EHV charges'!$A:$O,9,FALSE)=0,"",VLOOKUP($A7,'Annex 2 EHV charges'!$A:$O,9,FALSE)),"")</f>
        <v/>
      </c>
      <c r="G7" s="98" t="str">
        <f>IFERROR(IF(VLOOKUP($A7,'Annex 2 EHV charges'!$A:$O,10,FALSE)=0,"",VLOOKUP($A7,'Annex 2 EHV charges'!$A:$O,10,FALSE)),"")</f>
        <v/>
      </c>
      <c r="H7" s="98" t="str">
        <f>IFERROR(IF(VLOOKUP($A7,'Annex 2 EHV charges'!$A:$O,11,FALSE)=0,"",VLOOKUP($A7,'Annex 2 EHV charges'!$A:$O,11,FALSE)),"")</f>
        <v/>
      </c>
    </row>
    <row r="8" spans="1:14" ht="12.75" customHeight="1">
      <c r="A8" s="91" t="str">
        <f t="array" ref="A8">IFERROR(INDEX('Annex 2 EHV charges'!#REF!, MATCH(0, IF(ISBLANK('Annex 2 EHV charges'!#REF!),1, COUNTIF(A$4:$A7, 'Annex 2 EHV charges'!#REF!)), 0)),"")</f>
        <v/>
      </c>
      <c r="B8" s="91" t="str">
        <f>IF($A8="","",VLOOKUP($A8,'Annex 2 EHV charges'!$A:$O,2,0))</f>
        <v/>
      </c>
      <c r="C8" s="92" t="str">
        <f>IF($A8="","",VLOOKUP($A8,'Annex 2 EHV charges'!$A:$O,3,0))</f>
        <v/>
      </c>
      <c r="D8" s="91" t="str">
        <f>IF($A8="","",VLOOKUP($A8,'Annex 2 EHV charges'!$A:$O,7,0))</f>
        <v/>
      </c>
      <c r="E8" s="96" t="str">
        <f>IFERROR(IF(VLOOKUP($A8,'Annex 2 EHV charges'!$A:$O,8,FALSE)=0,"",VLOOKUP($A8,'Annex 2 EHV charges'!$A:$O,8,FALSE)),"")</f>
        <v/>
      </c>
      <c r="F8" s="97" t="str">
        <f>IFERROR(IF(VLOOKUP($A8,'Annex 2 EHV charges'!$A:$O,9,FALSE)=0,"",VLOOKUP($A8,'Annex 2 EHV charges'!$A:$O,9,FALSE)),"")</f>
        <v/>
      </c>
      <c r="G8" s="98" t="str">
        <f>IFERROR(IF(VLOOKUP($A8,'Annex 2 EHV charges'!$A:$O,10,FALSE)=0,"",VLOOKUP($A8,'Annex 2 EHV charges'!$A:$O,10,FALSE)),"")</f>
        <v/>
      </c>
      <c r="H8" s="98" t="str">
        <f>IFERROR(IF(VLOOKUP($A8,'Annex 2 EHV charges'!$A:$O,11,FALSE)=0,"",VLOOKUP($A8,'Annex 2 EHV charges'!$A:$O,11,FALSE)),"")</f>
        <v/>
      </c>
    </row>
    <row r="9" spans="1:14" ht="12.75" customHeight="1">
      <c r="A9" s="91" t="str">
        <f t="array" ref="A9">IFERROR(INDEX('Annex 2 EHV charges'!#REF!, MATCH(0, IF(ISBLANK('Annex 2 EHV charges'!#REF!),1, COUNTIF(A$4:$A8, 'Annex 2 EHV charges'!#REF!)), 0)),"")</f>
        <v/>
      </c>
      <c r="B9" s="91" t="str">
        <f>IF($A9="","",VLOOKUP($A9,'Annex 2 EHV charges'!$A:$O,2,0))</f>
        <v/>
      </c>
      <c r="C9" s="92" t="str">
        <f>IF($A9="","",VLOOKUP($A9,'Annex 2 EHV charges'!$A:$O,3,0))</f>
        <v/>
      </c>
      <c r="D9" s="91" t="str">
        <f>IF($A9="","",VLOOKUP($A9,'Annex 2 EHV charges'!$A:$O,7,0))</f>
        <v/>
      </c>
      <c r="E9" s="96" t="str">
        <f>IFERROR(IF(VLOOKUP($A9,'Annex 2 EHV charges'!$A:$O,8,FALSE)=0,"",VLOOKUP($A9,'Annex 2 EHV charges'!$A:$O,8,FALSE)),"")</f>
        <v/>
      </c>
      <c r="F9" s="97" t="str">
        <f>IFERROR(IF(VLOOKUP($A9,'Annex 2 EHV charges'!$A:$O,9,FALSE)=0,"",VLOOKUP($A9,'Annex 2 EHV charges'!$A:$O,9,FALSE)),"")</f>
        <v/>
      </c>
      <c r="G9" s="98" t="str">
        <f>IFERROR(IF(VLOOKUP($A9,'Annex 2 EHV charges'!$A:$O,10,FALSE)=0,"",VLOOKUP($A9,'Annex 2 EHV charges'!$A:$O,10,FALSE)),"")</f>
        <v/>
      </c>
      <c r="H9" s="98" t="str">
        <f>IFERROR(IF(VLOOKUP($A9,'Annex 2 EHV charges'!$A:$O,11,FALSE)=0,"",VLOOKUP($A9,'Annex 2 EHV charges'!$A:$O,11,FALSE)),"")</f>
        <v/>
      </c>
    </row>
    <row r="10" spans="1:14" ht="12.75" customHeight="1">
      <c r="A10" s="91" t="str">
        <f t="array" ref="A10">IFERROR(INDEX('Annex 2 EHV charges'!#REF!, MATCH(0, IF(ISBLANK('Annex 2 EHV charges'!#REF!),1, COUNTIF(A$4:$A9, 'Annex 2 EHV charges'!#REF!)), 0)),"")</f>
        <v/>
      </c>
      <c r="B10" s="91" t="str">
        <f>IF($A10="","",VLOOKUP($A10,'Annex 2 EHV charges'!$A:$O,2,0))</f>
        <v/>
      </c>
      <c r="C10" s="92" t="str">
        <f>IF($A10="","",VLOOKUP($A10,'Annex 2 EHV charges'!$A:$O,3,0))</f>
        <v/>
      </c>
      <c r="D10" s="91" t="str">
        <f>IF($A10="","",VLOOKUP($A10,'Annex 2 EHV charges'!$A:$O,7,0))</f>
        <v/>
      </c>
      <c r="E10" s="96" t="str">
        <f>IFERROR(IF(VLOOKUP($A10,'Annex 2 EHV charges'!$A:$O,8,FALSE)=0,"",VLOOKUP($A10,'Annex 2 EHV charges'!$A:$O,8,FALSE)),"")</f>
        <v/>
      </c>
      <c r="F10" s="97" t="str">
        <f>IFERROR(IF(VLOOKUP($A10,'Annex 2 EHV charges'!$A:$O,9,FALSE)=0,"",VLOOKUP($A10,'Annex 2 EHV charges'!$A:$O,9,FALSE)),"")</f>
        <v/>
      </c>
      <c r="G10" s="98" t="str">
        <f>IFERROR(IF(VLOOKUP($A10,'Annex 2 EHV charges'!$A:$O,10,FALSE)=0,"",VLOOKUP($A10,'Annex 2 EHV charges'!$A:$O,10,FALSE)),"")</f>
        <v/>
      </c>
      <c r="H10" s="98" t="str">
        <f>IFERROR(IF(VLOOKUP($A10,'Annex 2 EHV charges'!$A:$O,11,FALSE)=0,"",VLOOKUP($A10,'Annex 2 EHV charges'!$A:$O,11,FALSE)),"")</f>
        <v/>
      </c>
    </row>
    <row r="11" spans="1:14" ht="12.75" customHeight="1">
      <c r="A11" s="91" t="str">
        <f t="array" ref="A11">IFERROR(INDEX('Annex 2 EHV charges'!#REF!, MATCH(0, IF(ISBLANK('Annex 2 EHV charges'!#REF!),1, COUNTIF(A$4:$A10, 'Annex 2 EHV charges'!#REF!)), 0)),"")</f>
        <v/>
      </c>
      <c r="B11" s="91" t="str">
        <f>IF($A11="","",VLOOKUP($A11,'Annex 2 EHV charges'!$A:$O,2,0))</f>
        <v/>
      </c>
      <c r="C11" s="92" t="str">
        <f>IF($A11="","",VLOOKUP($A11,'Annex 2 EHV charges'!$A:$O,3,0))</f>
        <v/>
      </c>
      <c r="D11" s="91" t="str">
        <f>IF($A11="","",VLOOKUP($A11,'Annex 2 EHV charges'!$A:$O,7,0))</f>
        <v/>
      </c>
      <c r="E11" s="96" t="str">
        <f>IFERROR(IF(VLOOKUP($A11,'Annex 2 EHV charges'!$A:$O,8,FALSE)=0,"",VLOOKUP($A11,'Annex 2 EHV charges'!$A:$O,8,FALSE)),"")</f>
        <v/>
      </c>
      <c r="F11" s="97" t="str">
        <f>IFERROR(IF(VLOOKUP($A11,'Annex 2 EHV charges'!$A:$O,9,FALSE)=0,"",VLOOKUP($A11,'Annex 2 EHV charges'!$A:$O,9,FALSE)),"")</f>
        <v/>
      </c>
      <c r="G11" s="98" t="str">
        <f>IFERROR(IF(VLOOKUP($A11,'Annex 2 EHV charges'!$A:$O,10,FALSE)=0,"",VLOOKUP($A11,'Annex 2 EHV charges'!$A:$O,10,FALSE)),"")</f>
        <v/>
      </c>
      <c r="H11" s="98" t="str">
        <f>IFERROR(IF(VLOOKUP($A11,'Annex 2 EHV charges'!$A:$O,11,FALSE)=0,"",VLOOKUP($A11,'Annex 2 EHV charges'!$A:$O,11,FALSE)),"")</f>
        <v/>
      </c>
    </row>
    <row r="12" spans="1:14" ht="12.75" customHeight="1">
      <c r="A12" s="91" t="str">
        <f t="array" ref="A12">IFERROR(INDEX('Annex 2 EHV charges'!#REF!, MATCH(0, IF(ISBLANK('Annex 2 EHV charges'!#REF!),1, COUNTIF(A$4:$A11, 'Annex 2 EHV charges'!#REF!)), 0)),"")</f>
        <v/>
      </c>
      <c r="B12" s="91" t="str">
        <f>IF($A12="","",VLOOKUP($A12,'Annex 2 EHV charges'!$A:$O,2,0))</f>
        <v/>
      </c>
      <c r="C12" s="92" t="str">
        <f>IF($A12="","",VLOOKUP($A12,'Annex 2 EHV charges'!$A:$O,3,0))</f>
        <v/>
      </c>
      <c r="D12" s="91" t="str">
        <f>IF($A12="","",VLOOKUP($A12,'Annex 2 EHV charges'!$A:$O,7,0))</f>
        <v/>
      </c>
      <c r="E12" s="96" t="str">
        <f>IFERROR(IF(VLOOKUP($A12,'Annex 2 EHV charges'!$A:$O,8,FALSE)=0,"",VLOOKUP($A12,'Annex 2 EHV charges'!$A:$O,8,FALSE)),"")</f>
        <v/>
      </c>
      <c r="F12" s="97" t="str">
        <f>IFERROR(IF(VLOOKUP($A12,'Annex 2 EHV charges'!$A:$O,9,FALSE)=0,"",VLOOKUP($A12,'Annex 2 EHV charges'!$A:$O,9,FALSE)),"")</f>
        <v/>
      </c>
      <c r="G12" s="98" t="str">
        <f>IFERROR(IF(VLOOKUP($A12,'Annex 2 EHV charges'!$A:$O,10,FALSE)=0,"",VLOOKUP($A12,'Annex 2 EHV charges'!$A:$O,10,FALSE)),"")</f>
        <v/>
      </c>
      <c r="H12" s="98" t="str">
        <f>IFERROR(IF(VLOOKUP($A12,'Annex 2 EHV charges'!$A:$O,11,FALSE)=0,"",VLOOKUP($A12,'Annex 2 EHV charges'!$A:$O,11,FALSE)),"")</f>
        <v/>
      </c>
    </row>
    <row r="13" spans="1:14" ht="12.75" customHeight="1">
      <c r="A13" s="91" t="str">
        <f t="array" ref="A13">IFERROR(INDEX('Annex 2 EHV charges'!#REF!, MATCH(0, IF(ISBLANK('Annex 2 EHV charges'!#REF!),1, COUNTIF(A$4:$A12, 'Annex 2 EHV charges'!#REF!)), 0)),"")</f>
        <v/>
      </c>
      <c r="B13" s="91" t="str">
        <f>IF($A13="","",VLOOKUP($A13,'Annex 2 EHV charges'!$A:$O,2,0))</f>
        <v/>
      </c>
      <c r="C13" s="92" t="str">
        <f>IF($A13="","",VLOOKUP($A13,'Annex 2 EHV charges'!$A:$O,3,0))</f>
        <v/>
      </c>
      <c r="D13" s="91" t="str">
        <f>IF($A13="","",VLOOKUP($A13,'Annex 2 EHV charges'!$A:$O,7,0))</f>
        <v/>
      </c>
      <c r="E13" s="96" t="str">
        <f>IFERROR(IF(VLOOKUP($A13,'Annex 2 EHV charges'!$A:$O,8,FALSE)=0,"",VLOOKUP($A13,'Annex 2 EHV charges'!$A:$O,8,FALSE)),"")</f>
        <v/>
      </c>
      <c r="F13" s="97" t="str">
        <f>IFERROR(IF(VLOOKUP($A13,'Annex 2 EHV charges'!$A:$O,9,FALSE)=0,"",VLOOKUP($A13,'Annex 2 EHV charges'!$A:$O,9,FALSE)),"")</f>
        <v/>
      </c>
      <c r="G13" s="98" t="str">
        <f>IFERROR(IF(VLOOKUP($A13,'Annex 2 EHV charges'!$A:$O,10,FALSE)=0,"",VLOOKUP($A13,'Annex 2 EHV charges'!$A:$O,10,FALSE)),"")</f>
        <v/>
      </c>
      <c r="H13" s="98" t="str">
        <f>IFERROR(IF(VLOOKUP($A13,'Annex 2 EHV charges'!$A:$O,11,FALSE)=0,"",VLOOKUP($A13,'Annex 2 EHV charges'!$A:$O,11,FALSE)),"")</f>
        <v/>
      </c>
    </row>
    <row r="14" spans="1:14" ht="12.75" customHeight="1">
      <c r="A14" s="91" t="str">
        <f t="array" ref="A14">IFERROR(INDEX('Annex 2 EHV charges'!#REF!, MATCH(0, IF(ISBLANK('Annex 2 EHV charges'!#REF!),1, COUNTIF(A$4:$A13, 'Annex 2 EHV charges'!#REF!)), 0)),"")</f>
        <v/>
      </c>
      <c r="B14" s="91" t="str">
        <f>IF($A14="","",VLOOKUP($A14,'Annex 2 EHV charges'!$A:$O,2,0))</f>
        <v/>
      </c>
      <c r="C14" s="92" t="str">
        <f>IF($A14="","",VLOOKUP($A14,'Annex 2 EHV charges'!$A:$O,3,0))</f>
        <v/>
      </c>
      <c r="D14" s="91" t="str">
        <f>IF($A14="","",VLOOKUP($A14,'Annex 2 EHV charges'!$A:$O,7,0))</f>
        <v/>
      </c>
      <c r="E14" s="96" t="str">
        <f>IFERROR(IF(VLOOKUP($A14,'Annex 2 EHV charges'!$A:$O,8,FALSE)=0,"",VLOOKUP($A14,'Annex 2 EHV charges'!$A:$O,8,FALSE)),"")</f>
        <v/>
      </c>
      <c r="F14" s="97" t="str">
        <f>IFERROR(IF(VLOOKUP($A14,'Annex 2 EHV charges'!$A:$O,9,FALSE)=0,"",VLOOKUP($A14,'Annex 2 EHV charges'!$A:$O,9,FALSE)),"")</f>
        <v/>
      </c>
      <c r="G14" s="98" t="str">
        <f>IFERROR(IF(VLOOKUP($A14,'Annex 2 EHV charges'!$A:$O,10,FALSE)=0,"",VLOOKUP($A14,'Annex 2 EHV charges'!$A:$O,10,FALSE)),"")</f>
        <v/>
      </c>
      <c r="H14" s="98" t="str">
        <f>IFERROR(IF(VLOOKUP($A14,'Annex 2 EHV charges'!$A:$O,11,FALSE)=0,"",VLOOKUP($A14,'Annex 2 EHV charges'!$A:$O,11,FALSE)),"")</f>
        <v/>
      </c>
    </row>
    <row r="15" spans="1:14" ht="12.75" customHeight="1">
      <c r="A15" s="91" t="str">
        <f t="array" ref="A15">IFERROR(INDEX('Annex 2 EHV charges'!#REF!, MATCH(0, IF(ISBLANK('Annex 2 EHV charges'!#REF!),1, COUNTIF(A$4:$A14, 'Annex 2 EHV charges'!#REF!)), 0)),"")</f>
        <v/>
      </c>
      <c r="B15" s="91" t="str">
        <f>IF($A15="","",VLOOKUP($A15,'Annex 2 EHV charges'!$A:$O,2,0))</f>
        <v/>
      </c>
      <c r="C15" s="92" t="str">
        <f>IF($A15="","",VLOOKUP($A15,'Annex 2 EHV charges'!$A:$O,3,0))</f>
        <v/>
      </c>
      <c r="D15" s="91" t="str">
        <f>IF($A15="","",VLOOKUP($A15,'Annex 2 EHV charges'!$A:$O,7,0))</f>
        <v/>
      </c>
      <c r="E15" s="96" t="str">
        <f>IFERROR(IF(VLOOKUP($A15,'Annex 2 EHV charges'!$A:$O,8,FALSE)=0,"",VLOOKUP($A15,'Annex 2 EHV charges'!$A:$O,8,FALSE)),"")</f>
        <v/>
      </c>
      <c r="F15" s="97" t="str">
        <f>IFERROR(IF(VLOOKUP($A15,'Annex 2 EHV charges'!$A:$O,9,FALSE)=0,"",VLOOKUP($A15,'Annex 2 EHV charges'!$A:$O,9,FALSE)),"")</f>
        <v/>
      </c>
      <c r="G15" s="98" t="str">
        <f>IFERROR(IF(VLOOKUP($A15,'Annex 2 EHV charges'!$A:$O,10,FALSE)=0,"",VLOOKUP($A15,'Annex 2 EHV charges'!$A:$O,10,FALSE)),"")</f>
        <v/>
      </c>
      <c r="H15" s="98" t="str">
        <f>IFERROR(IF(VLOOKUP($A15,'Annex 2 EHV charges'!$A:$O,11,FALSE)=0,"",VLOOKUP($A15,'Annex 2 EHV charges'!$A:$O,11,FALSE)),"")</f>
        <v/>
      </c>
    </row>
    <row r="16" spans="1:14" ht="12.75" customHeight="1">
      <c r="A16" s="91" t="str">
        <f t="array" ref="A16">IFERROR(INDEX('Annex 2 EHV charges'!#REF!, MATCH(0, IF(ISBLANK('Annex 2 EHV charges'!#REF!),1, COUNTIF(A$4:$A15, 'Annex 2 EHV charges'!#REF!)), 0)),"")</f>
        <v/>
      </c>
      <c r="B16" s="91" t="str">
        <f>IF($A16="","",VLOOKUP($A16,'Annex 2 EHV charges'!$A:$O,2,0))</f>
        <v/>
      </c>
      <c r="C16" s="92" t="str">
        <f>IF($A16="","",VLOOKUP($A16,'Annex 2 EHV charges'!$A:$O,3,0))</f>
        <v/>
      </c>
      <c r="D16" s="91" t="str">
        <f>IF($A16="","",VLOOKUP($A16,'Annex 2 EHV charges'!$A:$O,7,0))</f>
        <v/>
      </c>
      <c r="E16" s="96" t="str">
        <f>IFERROR(IF(VLOOKUP($A16,'Annex 2 EHV charges'!$A:$O,8,FALSE)=0,"",VLOOKUP($A16,'Annex 2 EHV charges'!$A:$O,8,FALSE)),"")</f>
        <v/>
      </c>
      <c r="F16" s="97" t="str">
        <f>IFERROR(IF(VLOOKUP($A16,'Annex 2 EHV charges'!$A:$O,9,FALSE)=0,"",VLOOKUP($A16,'Annex 2 EHV charges'!$A:$O,9,FALSE)),"")</f>
        <v/>
      </c>
      <c r="G16" s="98" t="str">
        <f>IFERROR(IF(VLOOKUP($A16,'Annex 2 EHV charges'!$A:$O,10,FALSE)=0,"",VLOOKUP($A16,'Annex 2 EHV charges'!$A:$O,10,FALSE)),"")</f>
        <v/>
      </c>
      <c r="H16" s="98" t="str">
        <f>IFERROR(IF(VLOOKUP($A16,'Annex 2 EHV charges'!$A:$O,11,FALSE)=0,"",VLOOKUP($A16,'Annex 2 EHV charges'!$A:$O,11,FALSE)),"")</f>
        <v/>
      </c>
    </row>
    <row r="17" spans="1:8" ht="12.75" customHeight="1">
      <c r="A17" s="91" t="str">
        <f t="array" ref="A17">IFERROR(INDEX('Annex 2 EHV charges'!#REF!, MATCH(0, IF(ISBLANK('Annex 2 EHV charges'!#REF!),1, COUNTIF(A$4:$A16, 'Annex 2 EHV charges'!#REF!)), 0)),"")</f>
        <v/>
      </c>
      <c r="B17" s="91" t="str">
        <f>IF($A17="","",VLOOKUP($A17,'Annex 2 EHV charges'!$A:$O,2,0))</f>
        <v/>
      </c>
      <c r="C17" s="92" t="str">
        <f>IF($A17="","",VLOOKUP($A17,'Annex 2 EHV charges'!$A:$O,3,0))</f>
        <v/>
      </c>
      <c r="D17" s="91" t="str">
        <f>IF($A17="","",VLOOKUP($A17,'Annex 2 EHV charges'!$A:$O,7,0))</f>
        <v/>
      </c>
      <c r="E17" s="96" t="str">
        <f>IFERROR(IF(VLOOKUP($A17,'Annex 2 EHV charges'!$A:$O,8,FALSE)=0,"",VLOOKUP($A17,'Annex 2 EHV charges'!$A:$O,8,FALSE)),"")</f>
        <v/>
      </c>
      <c r="F17" s="97" t="str">
        <f>IFERROR(IF(VLOOKUP($A17,'Annex 2 EHV charges'!$A:$O,9,FALSE)=0,"",VLOOKUP($A17,'Annex 2 EHV charges'!$A:$O,9,FALSE)),"")</f>
        <v/>
      </c>
      <c r="G17" s="98" t="str">
        <f>IFERROR(IF(VLOOKUP($A17,'Annex 2 EHV charges'!$A:$O,10,FALSE)=0,"",VLOOKUP($A17,'Annex 2 EHV charges'!$A:$O,10,FALSE)),"")</f>
        <v/>
      </c>
      <c r="H17" s="98" t="str">
        <f>IFERROR(IF(VLOOKUP($A17,'Annex 2 EHV charges'!$A:$O,11,FALSE)=0,"",VLOOKUP($A17,'Annex 2 EHV charges'!$A:$O,11,FALSE)),"")</f>
        <v/>
      </c>
    </row>
    <row r="18" spans="1:8" ht="12.75" customHeight="1">
      <c r="A18" s="91" t="str">
        <f t="array" ref="A18">IFERROR(INDEX('Annex 2 EHV charges'!#REF!, MATCH(0, IF(ISBLANK('Annex 2 EHV charges'!#REF!),1, COUNTIF(A$4:$A17, 'Annex 2 EHV charges'!#REF!)), 0)),"")</f>
        <v/>
      </c>
      <c r="B18" s="91" t="str">
        <f>IF($A18="","",VLOOKUP($A18,'Annex 2 EHV charges'!$A:$O,2,0))</f>
        <v/>
      </c>
      <c r="C18" s="92" t="str">
        <f>IF($A18="","",VLOOKUP($A18,'Annex 2 EHV charges'!$A:$O,3,0))</f>
        <v/>
      </c>
      <c r="D18" s="91" t="str">
        <f>IF($A18="","",VLOOKUP($A18,'Annex 2 EHV charges'!$A:$O,7,0))</f>
        <v/>
      </c>
      <c r="E18" s="96" t="str">
        <f>IFERROR(IF(VLOOKUP($A18,'Annex 2 EHV charges'!$A:$O,8,FALSE)=0,"",VLOOKUP($A18,'Annex 2 EHV charges'!$A:$O,8,FALSE)),"")</f>
        <v/>
      </c>
      <c r="F18" s="97" t="str">
        <f>IFERROR(IF(VLOOKUP($A18,'Annex 2 EHV charges'!$A:$O,9,FALSE)=0,"",VLOOKUP($A18,'Annex 2 EHV charges'!$A:$O,9,FALSE)),"")</f>
        <v/>
      </c>
      <c r="G18" s="98" t="str">
        <f>IFERROR(IF(VLOOKUP($A18,'Annex 2 EHV charges'!$A:$O,10,FALSE)=0,"",VLOOKUP($A18,'Annex 2 EHV charges'!$A:$O,10,FALSE)),"")</f>
        <v/>
      </c>
      <c r="H18" s="98" t="str">
        <f>IFERROR(IF(VLOOKUP($A18,'Annex 2 EHV charges'!$A:$O,11,FALSE)=0,"",VLOOKUP($A18,'Annex 2 EHV charges'!$A:$O,11,FALSE)),"")</f>
        <v/>
      </c>
    </row>
    <row r="19" spans="1:8" ht="12.75" customHeight="1">
      <c r="A19" s="91" t="str">
        <f t="array" ref="A19">IFERROR(INDEX('Annex 2 EHV charges'!#REF!, MATCH(0, IF(ISBLANK('Annex 2 EHV charges'!#REF!),1, COUNTIF(A$4:$A18, 'Annex 2 EHV charges'!#REF!)), 0)),"")</f>
        <v/>
      </c>
      <c r="B19" s="91" t="str">
        <f>IF($A19="","",VLOOKUP($A19,'Annex 2 EHV charges'!$A:$O,2,0))</f>
        <v/>
      </c>
      <c r="C19" s="92" t="str">
        <f>IF($A19="","",VLOOKUP($A19,'Annex 2 EHV charges'!$A:$O,3,0))</f>
        <v/>
      </c>
      <c r="D19" s="91" t="str">
        <f>IF($A19="","",VLOOKUP($A19,'Annex 2 EHV charges'!$A:$O,7,0))</f>
        <v/>
      </c>
      <c r="E19" s="96" t="str">
        <f>IFERROR(IF(VLOOKUP($A19,'Annex 2 EHV charges'!$A:$O,8,FALSE)=0,"",VLOOKUP($A19,'Annex 2 EHV charges'!$A:$O,8,FALSE)),"")</f>
        <v/>
      </c>
      <c r="F19" s="97" t="str">
        <f>IFERROR(IF(VLOOKUP($A19,'Annex 2 EHV charges'!$A:$O,9,FALSE)=0,"",VLOOKUP($A19,'Annex 2 EHV charges'!$A:$O,9,FALSE)),"")</f>
        <v/>
      </c>
      <c r="G19" s="98" t="str">
        <f>IFERROR(IF(VLOOKUP($A19,'Annex 2 EHV charges'!$A:$O,10,FALSE)=0,"",VLOOKUP($A19,'Annex 2 EHV charges'!$A:$O,10,FALSE)),"")</f>
        <v/>
      </c>
      <c r="H19" s="98" t="str">
        <f>IFERROR(IF(VLOOKUP($A19,'Annex 2 EHV charges'!$A:$O,11,FALSE)=0,"",VLOOKUP($A19,'Annex 2 EHV charges'!$A:$O,11,FALSE)),"")</f>
        <v/>
      </c>
    </row>
    <row r="20" spans="1:8" ht="12.75" customHeight="1">
      <c r="A20" s="91" t="str">
        <f t="array" ref="A20">IFERROR(INDEX('Annex 2 EHV charges'!#REF!, MATCH(0, IF(ISBLANK('Annex 2 EHV charges'!#REF!),1, COUNTIF(A$4:$A19, 'Annex 2 EHV charges'!#REF!)), 0)),"")</f>
        <v/>
      </c>
      <c r="B20" s="91" t="str">
        <f>IF($A20="","",VLOOKUP($A20,'Annex 2 EHV charges'!$A:$O,2,0))</f>
        <v/>
      </c>
      <c r="C20" s="92" t="str">
        <f>IF($A20="","",VLOOKUP($A20,'Annex 2 EHV charges'!$A:$O,3,0))</f>
        <v/>
      </c>
      <c r="D20" s="91" t="str">
        <f>IF($A20="","",VLOOKUP($A20,'Annex 2 EHV charges'!$A:$O,7,0))</f>
        <v/>
      </c>
      <c r="E20" s="96" t="str">
        <f>IFERROR(IF(VLOOKUP($A20,'Annex 2 EHV charges'!$A:$O,8,FALSE)=0,"",VLOOKUP($A20,'Annex 2 EHV charges'!$A:$O,8,FALSE)),"")</f>
        <v/>
      </c>
      <c r="F20" s="97" t="str">
        <f>IFERROR(IF(VLOOKUP($A20,'Annex 2 EHV charges'!$A:$O,9,FALSE)=0,"",VLOOKUP($A20,'Annex 2 EHV charges'!$A:$O,9,FALSE)),"")</f>
        <v/>
      </c>
      <c r="G20" s="98" t="str">
        <f>IFERROR(IF(VLOOKUP($A20,'Annex 2 EHV charges'!$A:$O,10,FALSE)=0,"",VLOOKUP($A20,'Annex 2 EHV charges'!$A:$O,10,FALSE)),"")</f>
        <v/>
      </c>
      <c r="H20" s="98" t="str">
        <f>IFERROR(IF(VLOOKUP($A20,'Annex 2 EHV charges'!$A:$O,11,FALSE)=0,"",VLOOKUP($A20,'Annex 2 EHV charges'!$A:$O,11,FALSE)),"")</f>
        <v/>
      </c>
    </row>
    <row r="21" spans="1:8" ht="12.75" customHeight="1">
      <c r="A21" s="91" t="str">
        <f t="array" ref="A21">IFERROR(INDEX('Annex 2 EHV charges'!#REF!, MATCH(0, IF(ISBLANK('Annex 2 EHV charges'!#REF!),1, COUNTIF(A$4:$A20, 'Annex 2 EHV charges'!#REF!)), 0)),"")</f>
        <v/>
      </c>
      <c r="B21" s="91" t="str">
        <f>IF($A21="","",VLOOKUP($A21,'Annex 2 EHV charges'!$A:$O,2,0))</f>
        <v/>
      </c>
      <c r="C21" s="92" t="str">
        <f>IF($A21="","",VLOOKUP($A21,'Annex 2 EHV charges'!$A:$O,3,0))</f>
        <v/>
      </c>
      <c r="D21" s="91" t="str">
        <f>IF($A21="","",VLOOKUP($A21,'Annex 2 EHV charges'!$A:$O,7,0))</f>
        <v/>
      </c>
      <c r="E21" s="96" t="str">
        <f>IFERROR(IF(VLOOKUP($A21,'Annex 2 EHV charges'!$A:$O,8,FALSE)=0,"",VLOOKUP($A21,'Annex 2 EHV charges'!$A:$O,8,FALSE)),"")</f>
        <v/>
      </c>
      <c r="F21" s="97" t="str">
        <f>IFERROR(IF(VLOOKUP($A21,'Annex 2 EHV charges'!$A:$O,9,FALSE)=0,"",VLOOKUP($A21,'Annex 2 EHV charges'!$A:$O,9,FALSE)),"")</f>
        <v/>
      </c>
      <c r="G21" s="98" t="str">
        <f>IFERROR(IF(VLOOKUP($A21,'Annex 2 EHV charges'!$A:$O,10,FALSE)=0,"",VLOOKUP($A21,'Annex 2 EHV charges'!$A:$O,10,FALSE)),"")</f>
        <v/>
      </c>
      <c r="H21" s="98" t="str">
        <f>IFERROR(IF(VLOOKUP($A21,'Annex 2 EHV charges'!$A:$O,11,FALSE)=0,"",VLOOKUP($A21,'Annex 2 EHV charges'!$A:$O,11,FALSE)),"")</f>
        <v/>
      </c>
    </row>
    <row r="22" spans="1:8" ht="12.75" customHeight="1">
      <c r="A22" s="91" t="str">
        <f t="array" ref="A22">IFERROR(INDEX('Annex 2 EHV charges'!#REF!, MATCH(0, IF(ISBLANK('Annex 2 EHV charges'!#REF!),1, COUNTIF(A$4:$A21, 'Annex 2 EHV charges'!#REF!)), 0)),"")</f>
        <v/>
      </c>
      <c r="B22" s="91" t="str">
        <f>IF($A22="","",VLOOKUP($A22,'Annex 2 EHV charges'!$A:$O,2,0))</f>
        <v/>
      </c>
      <c r="C22" s="92" t="str">
        <f>IF($A22="","",VLOOKUP($A22,'Annex 2 EHV charges'!$A:$O,3,0))</f>
        <v/>
      </c>
      <c r="D22" s="91" t="str">
        <f>IF($A22="","",VLOOKUP($A22,'Annex 2 EHV charges'!$A:$O,7,0))</f>
        <v/>
      </c>
      <c r="E22" s="96" t="str">
        <f>IFERROR(IF(VLOOKUP($A22,'Annex 2 EHV charges'!$A:$O,8,FALSE)=0,"",VLOOKUP($A22,'Annex 2 EHV charges'!$A:$O,8,FALSE)),"")</f>
        <v/>
      </c>
      <c r="F22" s="97" t="str">
        <f>IFERROR(IF(VLOOKUP($A22,'Annex 2 EHV charges'!$A:$O,9,FALSE)=0,"",VLOOKUP($A22,'Annex 2 EHV charges'!$A:$O,9,FALSE)),"")</f>
        <v/>
      </c>
      <c r="G22" s="98" t="str">
        <f>IFERROR(IF(VLOOKUP($A22,'Annex 2 EHV charges'!$A:$O,10,FALSE)=0,"",VLOOKUP($A22,'Annex 2 EHV charges'!$A:$O,10,FALSE)),"")</f>
        <v/>
      </c>
      <c r="H22" s="98" t="str">
        <f>IFERROR(IF(VLOOKUP($A22,'Annex 2 EHV charges'!$A:$O,11,FALSE)=0,"",VLOOKUP($A22,'Annex 2 EHV charges'!$A:$O,11,FALSE)),"")</f>
        <v/>
      </c>
    </row>
    <row r="23" spans="1:8" ht="12.75" customHeight="1">
      <c r="A23" s="91" t="str">
        <f t="array" ref="A23">IFERROR(INDEX('Annex 2 EHV charges'!#REF!, MATCH(0, IF(ISBLANK('Annex 2 EHV charges'!#REF!),1, COUNTIF(A$4:$A22, 'Annex 2 EHV charges'!#REF!)), 0)),"")</f>
        <v/>
      </c>
      <c r="B23" s="91" t="str">
        <f>IF($A23="","",VLOOKUP($A23,'Annex 2 EHV charges'!$A:$O,2,0))</f>
        <v/>
      </c>
      <c r="C23" s="92" t="str">
        <f>IF($A23="","",VLOOKUP($A23,'Annex 2 EHV charges'!$A:$O,3,0))</f>
        <v/>
      </c>
      <c r="D23" s="91" t="str">
        <f>IF($A23="","",VLOOKUP($A23,'Annex 2 EHV charges'!$A:$O,7,0))</f>
        <v/>
      </c>
      <c r="E23" s="96" t="str">
        <f>IFERROR(IF(VLOOKUP($A23,'Annex 2 EHV charges'!$A:$O,8,FALSE)=0,"",VLOOKUP($A23,'Annex 2 EHV charges'!$A:$O,8,FALSE)),"")</f>
        <v/>
      </c>
      <c r="F23" s="97" t="str">
        <f>IFERROR(IF(VLOOKUP($A23,'Annex 2 EHV charges'!$A:$O,9,FALSE)=0,"",VLOOKUP($A23,'Annex 2 EHV charges'!$A:$O,9,FALSE)),"")</f>
        <v/>
      </c>
      <c r="G23" s="98" t="str">
        <f>IFERROR(IF(VLOOKUP($A23,'Annex 2 EHV charges'!$A:$O,10,FALSE)=0,"",VLOOKUP($A23,'Annex 2 EHV charges'!$A:$O,10,FALSE)),"")</f>
        <v/>
      </c>
      <c r="H23" s="98" t="str">
        <f>IFERROR(IF(VLOOKUP($A23,'Annex 2 EHV charges'!$A:$O,11,FALSE)=0,"",VLOOKUP($A23,'Annex 2 EHV charges'!$A:$O,11,FALSE)),"")</f>
        <v/>
      </c>
    </row>
    <row r="24" spans="1:8" ht="12.75" customHeight="1">
      <c r="A24" s="91" t="str">
        <f t="array" ref="A24">IFERROR(INDEX('Annex 2 EHV charges'!#REF!, MATCH(0, IF(ISBLANK('Annex 2 EHV charges'!#REF!),1, COUNTIF(A$4:$A23, 'Annex 2 EHV charges'!#REF!)), 0)),"")</f>
        <v/>
      </c>
      <c r="B24" s="91" t="str">
        <f>IF($A24="","",VLOOKUP($A24,'Annex 2 EHV charges'!$A:$O,2,0))</f>
        <v/>
      </c>
      <c r="C24" s="92" t="str">
        <f>IF($A24="","",VLOOKUP($A24,'Annex 2 EHV charges'!$A:$O,3,0))</f>
        <v/>
      </c>
      <c r="D24" s="91" t="str">
        <f>IF($A24="","",VLOOKUP($A24,'Annex 2 EHV charges'!$A:$O,7,0))</f>
        <v/>
      </c>
      <c r="E24" s="96" t="str">
        <f>IFERROR(IF(VLOOKUP($A24,'Annex 2 EHV charges'!$A:$O,8,FALSE)=0,"",VLOOKUP($A24,'Annex 2 EHV charges'!$A:$O,8,FALSE)),"")</f>
        <v/>
      </c>
      <c r="F24" s="97" t="str">
        <f>IFERROR(IF(VLOOKUP($A24,'Annex 2 EHV charges'!$A:$O,9,FALSE)=0,"",VLOOKUP($A24,'Annex 2 EHV charges'!$A:$O,9,FALSE)),"")</f>
        <v/>
      </c>
      <c r="G24" s="98" t="str">
        <f>IFERROR(IF(VLOOKUP($A24,'Annex 2 EHV charges'!$A:$O,10,FALSE)=0,"",VLOOKUP($A24,'Annex 2 EHV charges'!$A:$O,10,FALSE)),"")</f>
        <v/>
      </c>
      <c r="H24" s="98" t="str">
        <f>IFERROR(IF(VLOOKUP($A24,'Annex 2 EHV charges'!$A:$O,11,FALSE)=0,"",VLOOKUP($A24,'Annex 2 EHV charges'!$A:$O,11,FALSE)),"")</f>
        <v/>
      </c>
    </row>
    <row r="25" spans="1:8" ht="12.75" customHeight="1">
      <c r="A25" s="91" t="str">
        <f t="array" ref="A25">IFERROR(INDEX('Annex 2 EHV charges'!#REF!, MATCH(0, IF(ISBLANK('Annex 2 EHV charges'!#REF!),1, COUNTIF(A$4:$A24, 'Annex 2 EHV charges'!#REF!)), 0)),"")</f>
        <v/>
      </c>
      <c r="B25" s="91" t="str">
        <f>IF($A25="","",VLOOKUP($A25,'Annex 2 EHV charges'!$A:$O,2,0))</f>
        <v/>
      </c>
      <c r="C25" s="92" t="str">
        <f>IF($A25="","",VLOOKUP($A25,'Annex 2 EHV charges'!$A:$O,3,0))</f>
        <v/>
      </c>
      <c r="D25" s="91" t="str">
        <f>IF($A25="","",VLOOKUP($A25,'Annex 2 EHV charges'!$A:$O,7,0))</f>
        <v/>
      </c>
      <c r="E25" s="96" t="str">
        <f>IFERROR(IF(VLOOKUP($A25,'Annex 2 EHV charges'!$A:$O,8,FALSE)=0,"",VLOOKUP($A25,'Annex 2 EHV charges'!$A:$O,8,FALSE)),"")</f>
        <v/>
      </c>
      <c r="F25" s="97" t="str">
        <f>IFERROR(IF(VLOOKUP($A25,'Annex 2 EHV charges'!$A:$O,9,FALSE)=0,"",VLOOKUP($A25,'Annex 2 EHV charges'!$A:$O,9,FALSE)),"")</f>
        <v/>
      </c>
      <c r="G25" s="98" t="str">
        <f>IFERROR(IF(VLOOKUP($A25,'Annex 2 EHV charges'!$A:$O,10,FALSE)=0,"",VLOOKUP($A25,'Annex 2 EHV charges'!$A:$O,10,FALSE)),"")</f>
        <v/>
      </c>
      <c r="H25" s="98" t="str">
        <f>IFERROR(IF(VLOOKUP($A25,'Annex 2 EHV charges'!$A:$O,11,FALSE)=0,"",VLOOKUP($A25,'Annex 2 EHV charges'!$A:$O,11,FALSE)),"")</f>
        <v/>
      </c>
    </row>
    <row r="26" spans="1:8" ht="12.75" customHeight="1">
      <c r="A26" s="91" t="str">
        <f t="array" ref="A26">IFERROR(INDEX('Annex 2 EHV charges'!#REF!, MATCH(0, IF(ISBLANK('Annex 2 EHV charges'!#REF!),1, COUNTIF(A$4:$A25, 'Annex 2 EHV charges'!#REF!)), 0)),"")</f>
        <v/>
      </c>
      <c r="B26" s="91" t="str">
        <f>IF($A26="","",VLOOKUP($A26,'Annex 2 EHV charges'!$A:$O,2,0))</f>
        <v/>
      </c>
      <c r="C26" s="92" t="str">
        <f>IF($A26="","",VLOOKUP($A26,'Annex 2 EHV charges'!$A:$O,3,0))</f>
        <v/>
      </c>
      <c r="D26" s="91" t="str">
        <f>IF($A26="","",VLOOKUP($A26,'Annex 2 EHV charges'!$A:$O,7,0))</f>
        <v/>
      </c>
      <c r="E26" s="96" t="str">
        <f>IFERROR(IF(VLOOKUP($A26,'Annex 2 EHV charges'!$A:$O,8,FALSE)=0,"",VLOOKUP($A26,'Annex 2 EHV charges'!$A:$O,8,FALSE)),"")</f>
        <v/>
      </c>
      <c r="F26" s="97" t="str">
        <f>IFERROR(IF(VLOOKUP($A26,'Annex 2 EHV charges'!$A:$O,9,FALSE)=0,"",VLOOKUP($A26,'Annex 2 EHV charges'!$A:$O,9,FALSE)),"")</f>
        <v/>
      </c>
      <c r="G26" s="98" t="str">
        <f>IFERROR(IF(VLOOKUP($A26,'Annex 2 EHV charges'!$A:$O,10,FALSE)=0,"",VLOOKUP($A26,'Annex 2 EHV charges'!$A:$O,10,FALSE)),"")</f>
        <v/>
      </c>
      <c r="H26" s="98" t="str">
        <f>IFERROR(IF(VLOOKUP($A26,'Annex 2 EHV charges'!$A:$O,11,FALSE)=0,"",VLOOKUP($A26,'Annex 2 EHV charges'!$A:$O,11,FALSE)),"")</f>
        <v/>
      </c>
    </row>
    <row r="27" spans="1:8" ht="12.75" customHeight="1">
      <c r="A27" s="91" t="str">
        <f t="array" ref="A27">IFERROR(INDEX('Annex 2 EHV charges'!#REF!, MATCH(0, IF(ISBLANK('Annex 2 EHV charges'!#REF!),1, COUNTIF(A$4:$A26, 'Annex 2 EHV charges'!#REF!)), 0)),"")</f>
        <v/>
      </c>
      <c r="B27" s="91" t="str">
        <f>IF($A27="","",VLOOKUP($A27,'Annex 2 EHV charges'!$A:$O,2,0))</f>
        <v/>
      </c>
      <c r="C27" s="92" t="str">
        <f>IF($A27="","",VLOOKUP($A27,'Annex 2 EHV charges'!$A:$O,3,0))</f>
        <v/>
      </c>
      <c r="D27" s="91" t="str">
        <f>IF($A27="","",VLOOKUP($A27,'Annex 2 EHV charges'!$A:$O,7,0))</f>
        <v/>
      </c>
      <c r="E27" s="96" t="str">
        <f>IFERROR(IF(VLOOKUP($A27,'Annex 2 EHV charges'!$A:$O,8,FALSE)=0,"",VLOOKUP($A27,'Annex 2 EHV charges'!$A:$O,8,FALSE)),"")</f>
        <v/>
      </c>
      <c r="F27" s="97" t="str">
        <f>IFERROR(IF(VLOOKUP($A27,'Annex 2 EHV charges'!$A:$O,9,FALSE)=0,"",VLOOKUP($A27,'Annex 2 EHV charges'!$A:$O,9,FALSE)),"")</f>
        <v/>
      </c>
      <c r="G27" s="98" t="str">
        <f>IFERROR(IF(VLOOKUP($A27,'Annex 2 EHV charges'!$A:$O,10,FALSE)=0,"",VLOOKUP($A27,'Annex 2 EHV charges'!$A:$O,10,FALSE)),"")</f>
        <v/>
      </c>
      <c r="H27" s="98" t="str">
        <f>IFERROR(IF(VLOOKUP($A27,'Annex 2 EHV charges'!$A:$O,11,FALSE)=0,"",VLOOKUP($A27,'Annex 2 EHV charges'!$A:$O,11,FALSE)),"")</f>
        <v/>
      </c>
    </row>
    <row r="28" spans="1:8" ht="12.75" customHeight="1">
      <c r="A28" s="91" t="str">
        <f t="array" ref="A28">IFERROR(INDEX('Annex 2 EHV charges'!#REF!, MATCH(0, IF(ISBLANK('Annex 2 EHV charges'!#REF!),1, COUNTIF(A$4:$A27, 'Annex 2 EHV charges'!#REF!)), 0)),"")</f>
        <v/>
      </c>
      <c r="B28" s="91" t="str">
        <f>IF($A28="","",VLOOKUP($A28,'Annex 2 EHV charges'!$A:$O,2,0))</f>
        <v/>
      </c>
      <c r="C28" s="92" t="str">
        <f>IF($A28="","",VLOOKUP($A28,'Annex 2 EHV charges'!$A:$O,3,0))</f>
        <v/>
      </c>
      <c r="D28" s="91" t="str">
        <f>IF($A28="","",VLOOKUP($A28,'Annex 2 EHV charges'!$A:$O,7,0))</f>
        <v/>
      </c>
      <c r="E28" s="96" t="str">
        <f>IFERROR(IF(VLOOKUP($A28,'Annex 2 EHV charges'!$A:$O,8,FALSE)=0,"",VLOOKUP($A28,'Annex 2 EHV charges'!$A:$O,8,FALSE)),"")</f>
        <v/>
      </c>
      <c r="F28" s="97" t="str">
        <f>IFERROR(IF(VLOOKUP($A28,'Annex 2 EHV charges'!$A:$O,9,FALSE)=0,"",VLOOKUP($A28,'Annex 2 EHV charges'!$A:$O,9,FALSE)),"")</f>
        <v/>
      </c>
      <c r="G28" s="98" t="str">
        <f>IFERROR(IF(VLOOKUP($A28,'Annex 2 EHV charges'!$A:$O,10,FALSE)=0,"",VLOOKUP($A28,'Annex 2 EHV charges'!$A:$O,10,FALSE)),"")</f>
        <v/>
      </c>
      <c r="H28" s="98" t="str">
        <f>IFERROR(IF(VLOOKUP($A28,'Annex 2 EHV charges'!$A:$O,11,FALSE)=0,"",VLOOKUP($A28,'Annex 2 EHV charges'!$A:$O,11,FALSE)),"")</f>
        <v/>
      </c>
    </row>
    <row r="29" spans="1:8" ht="12.75" customHeight="1">
      <c r="A29" s="91" t="str">
        <f t="array" ref="A29">IFERROR(INDEX('Annex 2 EHV charges'!#REF!, MATCH(0, IF(ISBLANK('Annex 2 EHV charges'!#REF!),1, COUNTIF(A$4:$A28, 'Annex 2 EHV charges'!#REF!)), 0)),"")</f>
        <v/>
      </c>
      <c r="B29" s="91" t="str">
        <f>IF($A29="","",VLOOKUP($A29,'Annex 2 EHV charges'!$A:$O,2,0))</f>
        <v/>
      </c>
      <c r="C29" s="92" t="str">
        <f>IF($A29="","",VLOOKUP($A29,'Annex 2 EHV charges'!$A:$O,3,0))</f>
        <v/>
      </c>
      <c r="D29" s="91" t="str">
        <f>IF($A29="","",VLOOKUP($A29,'Annex 2 EHV charges'!$A:$O,7,0))</f>
        <v/>
      </c>
      <c r="E29" s="96" t="str">
        <f>IFERROR(IF(VLOOKUP($A29,'Annex 2 EHV charges'!$A:$O,8,FALSE)=0,"",VLOOKUP($A29,'Annex 2 EHV charges'!$A:$O,8,FALSE)),"")</f>
        <v/>
      </c>
      <c r="F29" s="97" t="str">
        <f>IFERROR(IF(VLOOKUP($A29,'Annex 2 EHV charges'!$A:$O,9,FALSE)=0,"",VLOOKUP($A29,'Annex 2 EHV charges'!$A:$O,9,FALSE)),"")</f>
        <v/>
      </c>
      <c r="G29" s="98" t="str">
        <f>IFERROR(IF(VLOOKUP($A29,'Annex 2 EHV charges'!$A:$O,10,FALSE)=0,"",VLOOKUP($A29,'Annex 2 EHV charges'!$A:$O,10,FALSE)),"")</f>
        <v/>
      </c>
      <c r="H29" s="98" t="str">
        <f>IFERROR(IF(VLOOKUP($A29,'Annex 2 EHV charges'!$A:$O,11,FALSE)=0,"",VLOOKUP($A29,'Annex 2 EHV charges'!$A:$O,11,FALSE)),"")</f>
        <v/>
      </c>
    </row>
    <row r="30" spans="1:8" ht="12.75" customHeight="1">
      <c r="A30" s="91" t="str">
        <f t="array" ref="A30">IFERROR(INDEX('Annex 2 EHV charges'!#REF!, MATCH(0, IF(ISBLANK('Annex 2 EHV charges'!#REF!),1, COUNTIF(A$4:$A29, 'Annex 2 EHV charges'!#REF!)), 0)),"")</f>
        <v/>
      </c>
      <c r="B30" s="91" t="str">
        <f>IF($A30="","",VLOOKUP($A30,'Annex 2 EHV charges'!$A:$O,2,0))</f>
        <v/>
      </c>
      <c r="C30" s="92" t="str">
        <f>IF($A30="","",VLOOKUP($A30,'Annex 2 EHV charges'!$A:$O,3,0))</f>
        <v/>
      </c>
      <c r="D30" s="91" t="str">
        <f>IF($A30="","",VLOOKUP($A30,'Annex 2 EHV charges'!$A:$O,7,0))</f>
        <v/>
      </c>
      <c r="E30" s="96" t="str">
        <f>IFERROR(IF(VLOOKUP($A30,'Annex 2 EHV charges'!$A:$O,8,FALSE)=0,"",VLOOKUP($A30,'Annex 2 EHV charges'!$A:$O,8,FALSE)),"")</f>
        <v/>
      </c>
      <c r="F30" s="97" t="str">
        <f>IFERROR(IF(VLOOKUP($A30,'Annex 2 EHV charges'!$A:$O,9,FALSE)=0,"",VLOOKUP($A30,'Annex 2 EHV charges'!$A:$O,9,FALSE)),"")</f>
        <v/>
      </c>
      <c r="G30" s="98" t="str">
        <f>IFERROR(IF(VLOOKUP($A30,'Annex 2 EHV charges'!$A:$O,10,FALSE)=0,"",VLOOKUP($A30,'Annex 2 EHV charges'!$A:$O,10,FALSE)),"")</f>
        <v/>
      </c>
      <c r="H30" s="98" t="str">
        <f>IFERROR(IF(VLOOKUP($A30,'Annex 2 EHV charges'!$A:$O,11,FALSE)=0,"",VLOOKUP($A30,'Annex 2 EHV charges'!$A:$O,11,FALSE)),"")</f>
        <v/>
      </c>
    </row>
    <row r="31" spans="1:8" ht="12.75" customHeight="1">
      <c r="A31" s="91" t="str">
        <f t="array" ref="A31">IFERROR(INDEX('Annex 2 EHV charges'!#REF!, MATCH(0, IF(ISBLANK('Annex 2 EHV charges'!#REF!),1, COUNTIF(A$4:$A30, 'Annex 2 EHV charges'!#REF!)), 0)),"")</f>
        <v/>
      </c>
      <c r="B31" s="91" t="str">
        <f>IF($A31="","",VLOOKUP($A31,'Annex 2 EHV charges'!$A:$O,2,0))</f>
        <v/>
      </c>
      <c r="C31" s="92" t="str">
        <f>IF($A31="","",VLOOKUP($A31,'Annex 2 EHV charges'!$A:$O,3,0))</f>
        <v/>
      </c>
      <c r="D31" s="91" t="str">
        <f>IF($A31="","",VLOOKUP($A31,'Annex 2 EHV charges'!$A:$O,7,0))</f>
        <v/>
      </c>
      <c r="E31" s="96" t="str">
        <f>IFERROR(IF(VLOOKUP($A31,'Annex 2 EHV charges'!$A:$O,8,FALSE)=0,"",VLOOKUP($A31,'Annex 2 EHV charges'!$A:$O,8,FALSE)),"")</f>
        <v/>
      </c>
      <c r="F31" s="97" t="str">
        <f>IFERROR(IF(VLOOKUP($A31,'Annex 2 EHV charges'!$A:$O,9,FALSE)=0,"",VLOOKUP($A31,'Annex 2 EHV charges'!$A:$O,9,FALSE)),"")</f>
        <v/>
      </c>
      <c r="G31" s="98" t="str">
        <f>IFERROR(IF(VLOOKUP($A31,'Annex 2 EHV charges'!$A:$O,10,FALSE)=0,"",VLOOKUP($A31,'Annex 2 EHV charges'!$A:$O,10,FALSE)),"")</f>
        <v/>
      </c>
      <c r="H31" s="98" t="str">
        <f>IFERROR(IF(VLOOKUP($A31,'Annex 2 EHV charges'!$A:$O,11,FALSE)=0,"",VLOOKUP($A31,'Annex 2 EHV charges'!$A:$O,11,FALSE)),"")</f>
        <v/>
      </c>
    </row>
    <row r="32" spans="1:8" ht="12.75" customHeight="1">
      <c r="A32" s="91" t="str">
        <f t="array" ref="A32">IFERROR(INDEX('Annex 2 EHV charges'!#REF!, MATCH(0, IF(ISBLANK('Annex 2 EHV charges'!#REF!),1, COUNTIF(A$4:$A31, 'Annex 2 EHV charges'!#REF!)), 0)),"")</f>
        <v/>
      </c>
      <c r="B32" s="91" t="str">
        <f>IF($A32="","",VLOOKUP($A32,'Annex 2 EHV charges'!$A:$O,2,0))</f>
        <v/>
      </c>
      <c r="C32" s="92" t="str">
        <f>IF($A32="","",VLOOKUP($A32,'Annex 2 EHV charges'!$A:$O,3,0))</f>
        <v/>
      </c>
      <c r="D32" s="91" t="str">
        <f>IF($A32="","",VLOOKUP($A32,'Annex 2 EHV charges'!$A:$O,7,0))</f>
        <v/>
      </c>
      <c r="E32" s="96" t="str">
        <f>IFERROR(IF(VLOOKUP($A32,'Annex 2 EHV charges'!$A:$O,8,FALSE)=0,"",VLOOKUP($A32,'Annex 2 EHV charges'!$A:$O,8,FALSE)),"")</f>
        <v/>
      </c>
      <c r="F32" s="97" t="str">
        <f>IFERROR(IF(VLOOKUP($A32,'Annex 2 EHV charges'!$A:$O,9,FALSE)=0,"",VLOOKUP($A32,'Annex 2 EHV charges'!$A:$O,9,FALSE)),"")</f>
        <v/>
      </c>
      <c r="G32" s="98" t="str">
        <f>IFERROR(IF(VLOOKUP($A32,'Annex 2 EHV charges'!$A:$O,10,FALSE)=0,"",VLOOKUP($A32,'Annex 2 EHV charges'!$A:$O,10,FALSE)),"")</f>
        <v/>
      </c>
      <c r="H32" s="98" t="str">
        <f>IFERROR(IF(VLOOKUP($A32,'Annex 2 EHV charges'!$A:$O,11,FALSE)=0,"",VLOOKUP($A32,'Annex 2 EHV charges'!$A:$O,11,FALSE)),"")</f>
        <v/>
      </c>
    </row>
    <row r="33" spans="1:8" ht="12.75" customHeight="1">
      <c r="A33" s="91" t="str">
        <f t="array" ref="A33">IFERROR(INDEX('Annex 2 EHV charges'!#REF!, MATCH(0, IF(ISBLANK('Annex 2 EHV charges'!#REF!),1, COUNTIF(A$4:$A32, 'Annex 2 EHV charges'!#REF!)), 0)),"")</f>
        <v/>
      </c>
      <c r="B33" s="91" t="str">
        <f>IF($A33="","",VLOOKUP($A33,'Annex 2 EHV charges'!$A:$O,2,0))</f>
        <v/>
      </c>
      <c r="C33" s="92" t="str">
        <f>IF($A33="","",VLOOKUP($A33,'Annex 2 EHV charges'!$A:$O,3,0))</f>
        <v/>
      </c>
      <c r="D33" s="91" t="str">
        <f>IF($A33="","",VLOOKUP($A33,'Annex 2 EHV charges'!$A:$O,7,0))</f>
        <v/>
      </c>
      <c r="E33" s="96" t="str">
        <f>IFERROR(IF(VLOOKUP($A33,'Annex 2 EHV charges'!$A:$O,8,FALSE)=0,"",VLOOKUP($A33,'Annex 2 EHV charges'!$A:$O,8,FALSE)),"")</f>
        <v/>
      </c>
      <c r="F33" s="97" t="str">
        <f>IFERROR(IF(VLOOKUP($A33,'Annex 2 EHV charges'!$A:$O,9,FALSE)=0,"",VLOOKUP($A33,'Annex 2 EHV charges'!$A:$O,9,FALSE)),"")</f>
        <v/>
      </c>
      <c r="G33" s="98" t="str">
        <f>IFERROR(IF(VLOOKUP($A33,'Annex 2 EHV charges'!$A:$O,10,FALSE)=0,"",VLOOKUP($A33,'Annex 2 EHV charges'!$A:$O,10,FALSE)),"")</f>
        <v/>
      </c>
      <c r="H33" s="98" t="str">
        <f>IFERROR(IF(VLOOKUP($A33,'Annex 2 EHV charges'!$A:$O,11,FALSE)=0,"",VLOOKUP($A33,'Annex 2 EHV charges'!$A:$O,11,FALSE)),"")</f>
        <v/>
      </c>
    </row>
    <row r="34" spans="1:8" ht="12.75" customHeight="1">
      <c r="A34" s="91" t="str">
        <f t="array" ref="A34">IFERROR(INDEX('Annex 2 EHV charges'!#REF!, MATCH(0, IF(ISBLANK('Annex 2 EHV charges'!#REF!),1, COUNTIF(A$4:$A33, 'Annex 2 EHV charges'!#REF!)), 0)),"")</f>
        <v/>
      </c>
      <c r="B34" s="91" t="str">
        <f>IF($A34="","",VLOOKUP($A34,'Annex 2 EHV charges'!$A:$O,2,0))</f>
        <v/>
      </c>
      <c r="C34" s="92" t="str">
        <f>IF($A34="","",VLOOKUP($A34,'Annex 2 EHV charges'!$A:$O,3,0))</f>
        <v/>
      </c>
      <c r="D34" s="91" t="str">
        <f>IF($A34="","",VLOOKUP($A34,'Annex 2 EHV charges'!$A:$O,7,0))</f>
        <v/>
      </c>
      <c r="E34" s="96" t="str">
        <f>IFERROR(IF(VLOOKUP($A34,'Annex 2 EHV charges'!$A:$O,8,FALSE)=0,"",VLOOKUP($A34,'Annex 2 EHV charges'!$A:$O,8,FALSE)),"")</f>
        <v/>
      </c>
      <c r="F34" s="97" t="str">
        <f>IFERROR(IF(VLOOKUP($A34,'Annex 2 EHV charges'!$A:$O,9,FALSE)=0,"",VLOOKUP($A34,'Annex 2 EHV charges'!$A:$O,9,FALSE)),"")</f>
        <v/>
      </c>
      <c r="G34" s="98" t="str">
        <f>IFERROR(IF(VLOOKUP($A34,'Annex 2 EHV charges'!$A:$O,10,FALSE)=0,"",VLOOKUP($A34,'Annex 2 EHV charges'!$A:$O,10,FALSE)),"")</f>
        <v/>
      </c>
      <c r="H34" s="98" t="str">
        <f>IFERROR(IF(VLOOKUP($A34,'Annex 2 EHV charges'!$A:$O,11,FALSE)=0,"",VLOOKUP($A34,'Annex 2 EHV charges'!$A:$O,11,FALSE)),"")</f>
        <v/>
      </c>
    </row>
    <row r="35" spans="1:8" ht="12.75" customHeight="1">
      <c r="A35" s="91" t="str">
        <f t="array" ref="A35">IFERROR(INDEX('Annex 2 EHV charges'!#REF!, MATCH(0, IF(ISBLANK('Annex 2 EHV charges'!#REF!),1, COUNTIF(A$4:$A34, 'Annex 2 EHV charges'!#REF!)), 0)),"")</f>
        <v/>
      </c>
      <c r="B35" s="91" t="str">
        <f>IF($A35="","",VLOOKUP($A35,'Annex 2 EHV charges'!$A:$O,2,0))</f>
        <v/>
      </c>
      <c r="C35" s="92" t="str">
        <f>IF($A35="","",VLOOKUP($A35,'Annex 2 EHV charges'!$A:$O,3,0))</f>
        <v/>
      </c>
      <c r="D35" s="91" t="str">
        <f>IF($A35="","",VLOOKUP($A35,'Annex 2 EHV charges'!$A:$O,7,0))</f>
        <v/>
      </c>
      <c r="E35" s="96" t="str">
        <f>IFERROR(IF(VLOOKUP($A35,'Annex 2 EHV charges'!$A:$O,8,FALSE)=0,"",VLOOKUP($A35,'Annex 2 EHV charges'!$A:$O,8,FALSE)),"")</f>
        <v/>
      </c>
      <c r="F35" s="97" t="str">
        <f>IFERROR(IF(VLOOKUP($A35,'Annex 2 EHV charges'!$A:$O,9,FALSE)=0,"",VLOOKUP($A35,'Annex 2 EHV charges'!$A:$O,9,FALSE)),"")</f>
        <v/>
      </c>
      <c r="G35" s="98" t="str">
        <f>IFERROR(IF(VLOOKUP($A35,'Annex 2 EHV charges'!$A:$O,10,FALSE)=0,"",VLOOKUP($A35,'Annex 2 EHV charges'!$A:$O,10,FALSE)),"")</f>
        <v/>
      </c>
      <c r="H35" s="98" t="str">
        <f>IFERROR(IF(VLOOKUP($A35,'Annex 2 EHV charges'!$A:$O,11,FALSE)=0,"",VLOOKUP($A35,'Annex 2 EHV charges'!$A:$O,11,FALSE)),"")</f>
        <v/>
      </c>
    </row>
    <row r="36" spans="1:8" ht="12.75" customHeight="1">
      <c r="A36" s="91" t="str">
        <f t="array" ref="A36">IFERROR(INDEX('Annex 2 EHV charges'!#REF!, MATCH(0, IF(ISBLANK('Annex 2 EHV charges'!#REF!),1, COUNTIF(A$4:$A35, 'Annex 2 EHV charges'!#REF!)), 0)),"")</f>
        <v/>
      </c>
      <c r="B36" s="91" t="str">
        <f>IF($A36="","",VLOOKUP($A36,'Annex 2 EHV charges'!$A:$O,2,0))</f>
        <v/>
      </c>
      <c r="C36" s="92" t="str">
        <f>IF($A36="","",VLOOKUP($A36,'Annex 2 EHV charges'!$A:$O,3,0))</f>
        <v/>
      </c>
      <c r="D36" s="91" t="str">
        <f>IF($A36="","",VLOOKUP($A36,'Annex 2 EHV charges'!$A:$O,7,0))</f>
        <v/>
      </c>
      <c r="E36" s="96" t="str">
        <f>IFERROR(IF(VLOOKUP($A36,'Annex 2 EHV charges'!$A:$O,8,FALSE)=0,"",VLOOKUP($A36,'Annex 2 EHV charges'!$A:$O,8,FALSE)),"")</f>
        <v/>
      </c>
      <c r="F36" s="97" t="str">
        <f>IFERROR(IF(VLOOKUP($A36,'Annex 2 EHV charges'!$A:$O,9,FALSE)=0,"",VLOOKUP($A36,'Annex 2 EHV charges'!$A:$O,9,FALSE)),"")</f>
        <v/>
      </c>
      <c r="G36" s="98" t="str">
        <f>IFERROR(IF(VLOOKUP($A36,'Annex 2 EHV charges'!$A:$O,10,FALSE)=0,"",VLOOKUP($A36,'Annex 2 EHV charges'!$A:$O,10,FALSE)),"")</f>
        <v/>
      </c>
      <c r="H36" s="98" t="str">
        <f>IFERROR(IF(VLOOKUP($A36,'Annex 2 EHV charges'!$A:$O,11,FALSE)=0,"",VLOOKUP($A36,'Annex 2 EHV charges'!$A:$O,11,FALSE)),"")</f>
        <v/>
      </c>
    </row>
    <row r="37" spans="1:8" ht="12.75" customHeight="1">
      <c r="A37" s="91" t="str">
        <f t="array" ref="A37">IFERROR(INDEX('Annex 2 EHV charges'!#REF!, MATCH(0, IF(ISBLANK('Annex 2 EHV charges'!#REF!),1, COUNTIF(A$4:$A36, 'Annex 2 EHV charges'!#REF!)), 0)),"")</f>
        <v/>
      </c>
      <c r="B37" s="91" t="str">
        <f>IF($A37="","",VLOOKUP($A37,'Annex 2 EHV charges'!$A:$O,2,0))</f>
        <v/>
      </c>
      <c r="C37" s="92" t="str">
        <f>IF($A37="","",VLOOKUP($A37,'Annex 2 EHV charges'!$A:$O,3,0))</f>
        <v/>
      </c>
      <c r="D37" s="91" t="str">
        <f>IF($A37="","",VLOOKUP($A37,'Annex 2 EHV charges'!$A:$O,7,0))</f>
        <v/>
      </c>
      <c r="E37" s="96" t="str">
        <f>IFERROR(IF(VLOOKUP($A37,'Annex 2 EHV charges'!$A:$O,8,FALSE)=0,"",VLOOKUP($A37,'Annex 2 EHV charges'!$A:$O,8,FALSE)),"")</f>
        <v/>
      </c>
      <c r="F37" s="97" t="str">
        <f>IFERROR(IF(VLOOKUP($A37,'Annex 2 EHV charges'!$A:$O,9,FALSE)=0,"",VLOOKUP($A37,'Annex 2 EHV charges'!$A:$O,9,FALSE)),"")</f>
        <v/>
      </c>
      <c r="G37" s="98" t="str">
        <f>IFERROR(IF(VLOOKUP($A37,'Annex 2 EHV charges'!$A:$O,10,FALSE)=0,"",VLOOKUP($A37,'Annex 2 EHV charges'!$A:$O,10,FALSE)),"")</f>
        <v/>
      </c>
      <c r="H37" s="98" t="str">
        <f>IFERROR(IF(VLOOKUP($A37,'Annex 2 EHV charges'!$A:$O,11,FALSE)=0,"",VLOOKUP($A37,'Annex 2 EHV charges'!$A:$O,11,FALSE)),"")</f>
        <v/>
      </c>
    </row>
    <row r="38" spans="1:8" ht="12.75" customHeight="1">
      <c r="A38" s="91" t="str">
        <f t="array" ref="A38">IFERROR(INDEX('Annex 2 EHV charges'!#REF!, MATCH(0, IF(ISBLANK('Annex 2 EHV charges'!#REF!),1, COUNTIF(A$4:$A37, 'Annex 2 EHV charges'!#REF!)), 0)),"")</f>
        <v/>
      </c>
      <c r="B38" s="91" t="str">
        <f>IF($A38="","",VLOOKUP($A38,'Annex 2 EHV charges'!$A:$O,2,0))</f>
        <v/>
      </c>
      <c r="C38" s="92" t="str">
        <f>IF($A38="","",VLOOKUP($A38,'Annex 2 EHV charges'!$A:$O,3,0))</f>
        <v/>
      </c>
      <c r="D38" s="91" t="str">
        <f>IF($A38="","",VLOOKUP($A38,'Annex 2 EHV charges'!$A:$O,7,0))</f>
        <v/>
      </c>
      <c r="E38" s="96" t="str">
        <f>IFERROR(IF(VLOOKUP($A38,'Annex 2 EHV charges'!$A:$O,8,FALSE)=0,"",VLOOKUP($A38,'Annex 2 EHV charges'!$A:$O,8,FALSE)),"")</f>
        <v/>
      </c>
      <c r="F38" s="97" t="str">
        <f>IFERROR(IF(VLOOKUP($A38,'Annex 2 EHV charges'!$A:$O,9,FALSE)=0,"",VLOOKUP($A38,'Annex 2 EHV charges'!$A:$O,9,FALSE)),"")</f>
        <v/>
      </c>
      <c r="G38" s="98" t="str">
        <f>IFERROR(IF(VLOOKUP($A38,'Annex 2 EHV charges'!$A:$O,10,FALSE)=0,"",VLOOKUP($A38,'Annex 2 EHV charges'!$A:$O,10,FALSE)),"")</f>
        <v/>
      </c>
      <c r="H38" s="98" t="str">
        <f>IFERROR(IF(VLOOKUP($A38,'Annex 2 EHV charges'!$A:$O,11,FALSE)=0,"",VLOOKUP($A38,'Annex 2 EHV charges'!$A:$O,11,FALSE)),"")</f>
        <v/>
      </c>
    </row>
    <row r="39" spans="1:8" ht="12.75" customHeight="1">
      <c r="A39" s="91" t="str">
        <f t="array" ref="A39">IFERROR(INDEX('Annex 2 EHV charges'!#REF!, MATCH(0, IF(ISBLANK('Annex 2 EHV charges'!#REF!),1, COUNTIF(A$4:$A38, 'Annex 2 EHV charges'!#REF!)), 0)),"")</f>
        <v/>
      </c>
      <c r="B39" s="91" t="str">
        <f>IF($A39="","",VLOOKUP($A39,'Annex 2 EHV charges'!$A:$O,2,0))</f>
        <v/>
      </c>
      <c r="C39" s="92" t="str">
        <f>IF($A39="","",VLOOKUP($A39,'Annex 2 EHV charges'!$A:$O,3,0))</f>
        <v/>
      </c>
      <c r="D39" s="91" t="str">
        <f>IF($A39="","",VLOOKUP($A39,'Annex 2 EHV charges'!$A:$O,7,0))</f>
        <v/>
      </c>
      <c r="E39" s="96" t="str">
        <f>IFERROR(IF(VLOOKUP($A39,'Annex 2 EHV charges'!$A:$O,8,FALSE)=0,"",VLOOKUP($A39,'Annex 2 EHV charges'!$A:$O,8,FALSE)),"")</f>
        <v/>
      </c>
      <c r="F39" s="97" t="str">
        <f>IFERROR(IF(VLOOKUP($A39,'Annex 2 EHV charges'!$A:$O,9,FALSE)=0,"",VLOOKUP($A39,'Annex 2 EHV charges'!$A:$O,9,FALSE)),"")</f>
        <v/>
      </c>
      <c r="G39" s="98" t="str">
        <f>IFERROR(IF(VLOOKUP($A39,'Annex 2 EHV charges'!$A:$O,10,FALSE)=0,"",VLOOKUP($A39,'Annex 2 EHV charges'!$A:$O,10,FALSE)),"")</f>
        <v/>
      </c>
      <c r="H39" s="98" t="str">
        <f>IFERROR(IF(VLOOKUP($A39,'Annex 2 EHV charges'!$A:$O,11,FALSE)=0,"",VLOOKUP($A39,'Annex 2 EHV charges'!$A:$O,11,FALSE)),"")</f>
        <v/>
      </c>
    </row>
    <row r="40" spans="1:8" ht="12.75" customHeight="1">
      <c r="A40" s="91" t="str">
        <f t="array" ref="A40">IFERROR(INDEX('Annex 2 EHV charges'!#REF!, MATCH(0, IF(ISBLANK('Annex 2 EHV charges'!#REF!),1, COUNTIF(A$4:$A39, 'Annex 2 EHV charges'!#REF!)), 0)),"")</f>
        <v/>
      </c>
      <c r="B40" s="91" t="str">
        <f>IF($A40="","",VLOOKUP($A40,'Annex 2 EHV charges'!$A:$O,2,0))</f>
        <v/>
      </c>
      <c r="C40" s="92" t="str">
        <f>IF($A40="","",VLOOKUP($A40,'Annex 2 EHV charges'!$A:$O,3,0))</f>
        <v/>
      </c>
      <c r="D40" s="91" t="str">
        <f>IF($A40="","",VLOOKUP($A40,'Annex 2 EHV charges'!$A:$O,7,0))</f>
        <v/>
      </c>
      <c r="E40" s="96" t="str">
        <f>IFERROR(IF(VLOOKUP($A40,'Annex 2 EHV charges'!$A:$O,8,FALSE)=0,"",VLOOKUP($A40,'Annex 2 EHV charges'!$A:$O,8,FALSE)),"")</f>
        <v/>
      </c>
      <c r="F40" s="97" t="str">
        <f>IFERROR(IF(VLOOKUP($A40,'Annex 2 EHV charges'!$A:$O,9,FALSE)=0,"",VLOOKUP($A40,'Annex 2 EHV charges'!$A:$O,9,FALSE)),"")</f>
        <v/>
      </c>
      <c r="G40" s="98" t="str">
        <f>IFERROR(IF(VLOOKUP($A40,'Annex 2 EHV charges'!$A:$O,10,FALSE)=0,"",VLOOKUP($A40,'Annex 2 EHV charges'!$A:$O,10,FALSE)),"")</f>
        <v/>
      </c>
      <c r="H40" s="98" t="str">
        <f>IFERROR(IF(VLOOKUP($A40,'Annex 2 EHV charges'!$A:$O,11,FALSE)=0,"",VLOOKUP($A40,'Annex 2 EHV charges'!$A:$O,11,FALSE)),"")</f>
        <v/>
      </c>
    </row>
    <row r="41" spans="1:8" ht="12.75" customHeight="1">
      <c r="A41" s="91" t="str">
        <f t="array" ref="A41">IFERROR(INDEX('Annex 2 EHV charges'!#REF!, MATCH(0, IF(ISBLANK('Annex 2 EHV charges'!#REF!),1, COUNTIF(A$4:$A40, 'Annex 2 EHV charges'!#REF!)), 0)),"")</f>
        <v/>
      </c>
      <c r="B41" s="91" t="str">
        <f>IF($A41="","",VLOOKUP($A41,'Annex 2 EHV charges'!$A:$O,2,0))</f>
        <v/>
      </c>
      <c r="C41" s="92" t="str">
        <f>IF($A41="","",VLOOKUP($A41,'Annex 2 EHV charges'!$A:$O,3,0))</f>
        <v/>
      </c>
      <c r="D41" s="91" t="str">
        <f>IF($A41="","",VLOOKUP($A41,'Annex 2 EHV charges'!$A:$O,7,0))</f>
        <v/>
      </c>
      <c r="E41" s="96" t="str">
        <f>IFERROR(IF(VLOOKUP($A41,'Annex 2 EHV charges'!$A:$O,8,FALSE)=0,"",VLOOKUP($A41,'Annex 2 EHV charges'!$A:$O,8,FALSE)),"")</f>
        <v/>
      </c>
      <c r="F41" s="97" t="str">
        <f>IFERROR(IF(VLOOKUP($A41,'Annex 2 EHV charges'!$A:$O,9,FALSE)=0,"",VLOOKUP($A41,'Annex 2 EHV charges'!$A:$O,9,FALSE)),"")</f>
        <v/>
      </c>
      <c r="G41" s="98" t="str">
        <f>IFERROR(IF(VLOOKUP($A41,'Annex 2 EHV charges'!$A:$O,10,FALSE)=0,"",VLOOKUP($A41,'Annex 2 EHV charges'!$A:$O,10,FALSE)),"")</f>
        <v/>
      </c>
      <c r="H41" s="98" t="str">
        <f>IFERROR(IF(VLOOKUP($A41,'Annex 2 EHV charges'!$A:$O,11,FALSE)=0,"",VLOOKUP($A41,'Annex 2 EHV charges'!$A:$O,11,FALSE)),"")</f>
        <v/>
      </c>
    </row>
    <row r="42" spans="1:8" ht="12.75" customHeight="1">
      <c r="A42" s="91" t="str">
        <f t="array" ref="A42">IFERROR(INDEX('Annex 2 EHV charges'!#REF!, MATCH(0, IF(ISBLANK('Annex 2 EHV charges'!#REF!),1, COUNTIF(A$4:$A41, 'Annex 2 EHV charges'!#REF!)), 0)),"")</f>
        <v/>
      </c>
      <c r="B42" s="91" t="str">
        <f>IF($A42="","",VLOOKUP($A42,'Annex 2 EHV charges'!$A:$O,2,0))</f>
        <v/>
      </c>
      <c r="C42" s="92" t="str">
        <f>IF($A42="","",VLOOKUP($A42,'Annex 2 EHV charges'!$A:$O,3,0))</f>
        <v/>
      </c>
      <c r="D42" s="91" t="str">
        <f>IF($A42="","",VLOOKUP($A42,'Annex 2 EHV charges'!$A:$O,7,0))</f>
        <v/>
      </c>
      <c r="E42" s="96" t="str">
        <f>IFERROR(IF(VLOOKUP($A42,'Annex 2 EHV charges'!$A:$O,8,FALSE)=0,"",VLOOKUP($A42,'Annex 2 EHV charges'!$A:$O,8,FALSE)),"")</f>
        <v/>
      </c>
      <c r="F42" s="97" t="str">
        <f>IFERROR(IF(VLOOKUP($A42,'Annex 2 EHV charges'!$A:$O,9,FALSE)=0,"",VLOOKUP($A42,'Annex 2 EHV charges'!$A:$O,9,FALSE)),"")</f>
        <v/>
      </c>
      <c r="G42" s="98" t="str">
        <f>IFERROR(IF(VLOOKUP($A42,'Annex 2 EHV charges'!$A:$O,10,FALSE)=0,"",VLOOKUP($A42,'Annex 2 EHV charges'!$A:$O,10,FALSE)),"")</f>
        <v/>
      </c>
      <c r="H42" s="98" t="str">
        <f>IFERROR(IF(VLOOKUP($A42,'Annex 2 EHV charges'!$A:$O,11,FALSE)=0,"",VLOOKUP($A42,'Annex 2 EHV charges'!$A:$O,11,FALSE)),"")</f>
        <v/>
      </c>
    </row>
    <row r="43" spans="1:8" ht="12.75" customHeight="1">
      <c r="A43" s="91" t="str">
        <f t="array" ref="A43">IFERROR(INDEX('Annex 2 EHV charges'!#REF!, MATCH(0, IF(ISBLANK('Annex 2 EHV charges'!#REF!),1, COUNTIF(A$4:$A42, 'Annex 2 EHV charges'!#REF!)), 0)),"")</f>
        <v/>
      </c>
      <c r="B43" s="91" t="str">
        <f>IF($A43="","",VLOOKUP($A43,'Annex 2 EHV charges'!$A:$O,2,0))</f>
        <v/>
      </c>
      <c r="C43" s="92" t="str">
        <f>IF($A43="","",VLOOKUP($A43,'Annex 2 EHV charges'!$A:$O,3,0))</f>
        <v/>
      </c>
      <c r="D43" s="91" t="str">
        <f>IF($A43="","",VLOOKUP($A43,'Annex 2 EHV charges'!$A:$O,7,0))</f>
        <v/>
      </c>
      <c r="E43" s="96" t="str">
        <f>IFERROR(IF(VLOOKUP($A43,'Annex 2 EHV charges'!$A:$O,8,FALSE)=0,"",VLOOKUP($A43,'Annex 2 EHV charges'!$A:$O,8,FALSE)),"")</f>
        <v/>
      </c>
      <c r="F43" s="97" t="str">
        <f>IFERROR(IF(VLOOKUP($A43,'Annex 2 EHV charges'!$A:$O,9,FALSE)=0,"",VLOOKUP($A43,'Annex 2 EHV charges'!$A:$O,9,FALSE)),"")</f>
        <v/>
      </c>
      <c r="G43" s="98" t="str">
        <f>IFERROR(IF(VLOOKUP($A43,'Annex 2 EHV charges'!$A:$O,10,FALSE)=0,"",VLOOKUP($A43,'Annex 2 EHV charges'!$A:$O,10,FALSE)),"")</f>
        <v/>
      </c>
      <c r="H43" s="98" t="str">
        <f>IFERROR(IF(VLOOKUP($A43,'Annex 2 EHV charges'!$A:$O,11,FALSE)=0,"",VLOOKUP($A43,'Annex 2 EHV charges'!$A:$O,11,FALSE)),"")</f>
        <v/>
      </c>
    </row>
    <row r="44" spans="1:8" ht="12.75" customHeight="1">
      <c r="A44" s="91" t="str">
        <f t="array" ref="A44">IFERROR(INDEX('Annex 2 EHV charges'!#REF!, MATCH(0, IF(ISBLANK('Annex 2 EHV charges'!#REF!),1, COUNTIF(A$4:$A43, 'Annex 2 EHV charges'!#REF!)), 0)),"")</f>
        <v/>
      </c>
      <c r="B44" s="91" t="str">
        <f>IF($A44="","",VLOOKUP($A44,'Annex 2 EHV charges'!$A:$O,2,0))</f>
        <v/>
      </c>
      <c r="C44" s="92" t="str">
        <f>IF($A44="","",VLOOKUP($A44,'Annex 2 EHV charges'!$A:$O,3,0))</f>
        <v/>
      </c>
      <c r="D44" s="91" t="str">
        <f>IF($A44="","",VLOOKUP($A44,'Annex 2 EHV charges'!$A:$O,7,0))</f>
        <v/>
      </c>
      <c r="E44" s="96" t="str">
        <f>IFERROR(IF(VLOOKUP($A44,'Annex 2 EHV charges'!$A:$O,8,FALSE)=0,"",VLOOKUP($A44,'Annex 2 EHV charges'!$A:$O,8,FALSE)),"")</f>
        <v/>
      </c>
      <c r="F44" s="97" t="str">
        <f>IFERROR(IF(VLOOKUP($A44,'Annex 2 EHV charges'!$A:$O,9,FALSE)=0,"",VLOOKUP($A44,'Annex 2 EHV charges'!$A:$O,9,FALSE)),"")</f>
        <v/>
      </c>
      <c r="G44" s="98" t="str">
        <f>IFERROR(IF(VLOOKUP($A44,'Annex 2 EHV charges'!$A:$O,10,FALSE)=0,"",VLOOKUP($A44,'Annex 2 EHV charges'!$A:$O,10,FALSE)),"")</f>
        <v/>
      </c>
      <c r="H44" s="98" t="str">
        <f>IFERROR(IF(VLOOKUP($A44,'Annex 2 EHV charges'!$A:$O,11,FALSE)=0,"",VLOOKUP($A44,'Annex 2 EHV charges'!$A:$O,11,FALSE)),"")</f>
        <v/>
      </c>
    </row>
    <row r="45" spans="1:8" ht="12.75" customHeight="1">
      <c r="A45" s="91" t="str">
        <f t="array" ref="A45">IFERROR(INDEX('Annex 2 EHV charges'!#REF!, MATCH(0, IF(ISBLANK('Annex 2 EHV charges'!#REF!),1, COUNTIF(A$4:$A44, 'Annex 2 EHV charges'!#REF!)), 0)),"")</f>
        <v/>
      </c>
      <c r="B45" s="91" t="str">
        <f>IF($A45="","",VLOOKUP($A45,'Annex 2 EHV charges'!$A:$O,2,0))</f>
        <v/>
      </c>
      <c r="C45" s="92" t="str">
        <f>IF($A45="","",VLOOKUP($A45,'Annex 2 EHV charges'!$A:$O,3,0))</f>
        <v/>
      </c>
      <c r="D45" s="91" t="str">
        <f>IF($A45="","",VLOOKUP($A45,'Annex 2 EHV charges'!$A:$O,7,0))</f>
        <v/>
      </c>
      <c r="E45" s="96" t="str">
        <f>IFERROR(IF(VLOOKUP($A45,'Annex 2 EHV charges'!$A:$O,8,FALSE)=0,"",VLOOKUP($A45,'Annex 2 EHV charges'!$A:$O,8,FALSE)),"")</f>
        <v/>
      </c>
      <c r="F45" s="97" t="str">
        <f>IFERROR(IF(VLOOKUP($A45,'Annex 2 EHV charges'!$A:$O,9,FALSE)=0,"",VLOOKUP($A45,'Annex 2 EHV charges'!$A:$O,9,FALSE)),"")</f>
        <v/>
      </c>
      <c r="G45" s="98" t="str">
        <f>IFERROR(IF(VLOOKUP($A45,'Annex 2 EHV charges'!$A:$O,10,FALSE)=0,"",VLOOKUP($A45,'Annex 2 EHV charges'!$A:$O,10,FALSE)),"")</f>
        <v/>
      </c>
      <c r="H45" s="98" t="str">
        <f>IFERROR(IF(VLOOKUP($A45,'Annex 2 EHV charges'!$A:$O,11,FALSE)=0,"",VLOOKUP($A45,'Annex 2 EHV charges'!$A:$O,11,FALSE)),"")</f>
        <v/>
      </c>
    </row>
    <row r="46" spans="1:8" ht="12.75" customHeight="1">
      <c r="A46" s="91" t="str">
        <f t="array" ref="A46">IFERROR(INDEX('Annex 2 EHV charges'!#REF!, MATCH(0, IF(ISBLANK('Annex 2 EHV charges'!#REF!),1, COUNTIF(A$4:$A45, 'Annex 2 EHV charges'!#REF!)), 0)),"")</f>
        <v/>
      </c>
      <c r="B46" s="91" t="str">
        <f>IF($A46="","",VLOOKUP($A46,'Annex 2 EHV charges'!$A:$O,2,0))</f>
        <v/>
      </c>
      <c r="C46" s="92" t="str">
        <f>IF($A46="","",VLOOKUP($A46,'Annex 2 EHV charges'!$A:$O,3,0))</f>
        <v/>
      </c>
      <c r="D46" s="91" t="str">
        <f>IF($A46="","",VLOOKUP($A46,'Annex 2 EHV charges'!$A:$O,7,0))</f>
        <v/>
      </c>
      <c r="E46" s="96" t="str">
        <f>IFERROR(IF(VLOOKUP($A46,'Annex 2 EHV charges'!$A:$O,8,FALSE)=0,"",VLOOKUP($A46,'Annex 2 EHV charges'!$A:$O,8,FALSE)),"")</f>
        <v/>
      </c>
      <c r="F46" s="97" t="str">
        <f>IFERROR(IF(VLOOKUP($A46,'Annex 2 EHV charges'!$A:$O,9,FALSE)=0,"",VLOOKUP($A46,'Annex 2 EHV charges'!$A:$O,9,FALSE)),"")</f>
        <v/>
      </c>
      <c r="G46" s="98" t="str">
        <f>IFERROR(IF(VLOOKUP($A46,'Annex 2 EHV charges'!$A:$O,10,FALSE)=0,"",VLOOKUP($A46,'Annex 2 EHV charges'!$A:$O,10,FALSE)),"")</f>
        <v/>
      </c>
      <c r="H46" s="98" t="str">
        <f>IFERROR(IF(VLOOKUP($A46,'Annex 2 EHV charges'!$A:$O,11,FALSE)=0,"",VLOOKUP($A46,'Annex 2 EHV charges'!$A:$O,11,FALSE)),"")</f>
        <v/>
      </c>
    </row>
    <row r="47" spans="1:8" ht="12.75" customHeight="1">
      <c r="A47" s="91" t="str">
        <f t="array" ref="A47">IFERROR(INDEX('Annex 2 EHV charges'!#REF!, MATCH(0, IF(ISBLANK('Annex 2 EHV charges'!#REF!),1, COUNTIF(A$4:$A46, 'Annex 2 EHV charges'!#REF!)), 0)),"")</f>
        <v/>
      </c>
      <c r="B47" s="91" t="str">
        <f>IF($A47="","",VLOOKUP($A47,'Annex 2 EHV charges'!$A:$O,2,0))</f>
        <v/>
      </c>
      <c r="C47" s="92" t="str">
        <f>IF($A47="","",VLOOKUP($A47,'Annex 2 EHV charges'!$A:$O,3,0))</f>
        <v/>
      </c>
      <c r="D47" s="91" t="str">
        <f>IF($A47="","",VLOOKUP($A47,'Annex 2 EHV charges'!$A:$O,7,0))</f>
        <v/>
      </c>
      <c r="E47" s="96" t="str">
        <f>IFERROR(IF(VLOOKUP($A47,'Annex 2 EHV charges'!$A:$O,8,FALSE)=0,"",VLOOKUP($A47,'Annex 2 EHV charges'!$A:$O,8,FALSE)),"")</f>
        <v/>
      </c>
      <c r="F47" s="97" t="str">
        <f>IFERROR(IF(VLOOKUP($A47,'Annex 2 EHV charges'!$A:$O,9,FALSE)=0,"",VLOOKUP($A47,'Annex 2 EHV charges'!$A:$O,9,FALSE)),"")</f>
        <v/>
      </c>
      <c r="G47" s="98" t="str">
        <f>IFERROR(IF(VLOOKUP($A47,'Annex 2 EHV charges'!$A:$O,10,FALSE)=0,"",VLOOKUP($A47,'Annex 2 EHV charges'!$A:$O,10,FALSE)),"")</f>
        <v/>
      </c>
      <c r="H47" s="98" t="str">
        <f>IFERROR(IF(VLOOKUP($A47,'Annex 2 EHV charges'!$A:$O,11,FALSE)=0,"",VLOOKUP($A47,'Annex 2 EHV charges'!$A:$O,11,FALSE)),"")</f>
        <v/>
      </c>
    </row>
    <row r="48" spans="1:8" ht="12.75" customHeight="1">
      <c r="A48" s="91" t="str">
        <f t="array" ref="A48">IFERROR(INDEX('Annex 2 EHV charges'!#REF!, MATCH(0, IF(ISBLANK('Annex 2 EHV charges'!#REF!),1, COUNTIF(A$4:$A47, 'Annex 2 EHV charges'!#REF!)), 0)),"")</f>
        <v/>
      </c>
      <c r="B48" s="91" t="str">
        <f>IF($A48="","",VLOOKUP($A48,'Annex 2 EHV charges'!$A:$O,2,0))</f>
        <v/>
      </c>
      <c r="C48" s="92" t="str">
        <f>IF($A48="","",VLOOKUP($A48,'Annex 2 EHV charges'!$A:$O,3,0))</f>
        <v/>
      </c>
      <c r="D48" s="91" t="str">
        <f>IF($A48="","",VLOOKUP($A48,'Annex 2 EHV charges'!$A:$O,7,0))</f>
        <v/>
      </c>
      <c r="E48" s="96" t="str">
        <f>IFERROR(IF(VLOOKUP($A48,'Annex 2 EHV charges'!$A:$O,8,FALSE)=0,"",VLOOKUP($A48,'Annex 2 EHV charges'!$A:$O,8,FALSE)),"")</f>
        <v/>
      </c>
      <c r="F48" s="97" t="str">
        <f>IFERROR(IF(VLOOKUP($A48,'Annex 2 EHV charges'!$A:$O,9,FALSE)=0,"",VLOOKUP($A48,'Annex 2 EHV charges'!$A:$O,9,FALSE)),"")</f>
        <v/>
      </c>
      <c r="G48" s="98" t="str">
        <f>IFERROR(IF(VLOOKUP($A48,'Annex 2 EHV charges'!$A:$O,10,FALSE)=0,"",VLOOKUP($A48,'Annex 2 EHV charges'!$A:$O,10,FALSE)),"")</f>
        <v/>
      </c>
      <c r="H48" s="98" t="str">
        <f>IFERROR(IF(VLOOKUP($A48,'Annex 2 EHV charges'!$A:$O,11,FALSE)=0,"",VLOOKUP($A48,'Annex 2 EHV charges'!$A:$O,11,FALSE)),"")</f>
        <v/>
      </c>
    </row>
    <row r="49" spans="1:8" ht="12.75" customHeight="1">
      <c r="A49" s="91" t="str">
        <f t="array" ref="A49">IFERROR(INDEX('Annex 2 EHV charges'!#REF!, MATCH(0, IF(ISBLANK('Annex 2 EHV charges'!#REF!),1, COUNTIF(A$4:$A48, 'Annex 2 EHV charges'!#REF!)), 0)),"")</f>
        <v/>
      </c>
      <c r="B49" s="91" t="str">
        <f>IF($A49="","",VLOOKUP($A49,'Annex 2 EHV charges'!$A:$O,2,0))</f>
        <v/>
      </c>
      <c r="C49" s="92" t="str">
        <f>IF($A49="","",VLOOKUP($A49,'Annex 2 EHV charges'!$A:$O,3,0))</f>
        <v/>
      </c>
      <c r="D49" s="91" t="str">
        <f>IF($A49="","",VLOOKUP($A49,'Annex 2 EHV charges'!$A:$O,7,0))</f>
        <v/>
      </c>
      <c r="E49" s="96" t="str">
        <f>IFERROR(IF(VLOOKUP($A49,'Annex 2 EHV charges'!$A:$O,8,FALSE)=0,"",VLOOKUP($A49,'Annex 2 EHV charges'!$A:$O,8,FALSE)),"")</f>
        <v/>
      </c>
      <c r="F49" s="97" t="str">
        <f>IFERROR(IF(VLOOKUP($A49,'Annex 2 EHV charges'!$A:$O,9,FALSE)=0,"",VLOOKUP($A49,'Annex 2 EHV charges'!$A:$O,9,FALSE)),"")</f>
        <v/>
      </c>
      <c r="G49" s="98" t="str">
        <f>IFERROR(IF(VLOOKUP($A49,'Annex 2 EHV charges'!$A:$O,10,FALSE)=0,"",VLOOKUP($A49,'Annex 2 EHV charges'!$A:$O,10,FALSE)),"")</f>
        <v/>
      </c>
      <c r="H49" s="98" t="str">
        <f>IFERROR(IF(VLOOKUP($A49,'Annex 2 EHV charges'!$A:$O,11,FALSE)=0,"",VLOOKUP($A49,'Annex 2 EHV charges'!$A:$O,11,FALSE)),"")</f>
        <v/>
      </c>
    </row>
    <row r="50" spans="1:8" ht="12.75" customHeight="1">
      <c r="A50" s="91" t="str">
        <f t="array" ref="A50">IFERROR(INDEX('Annex 2 EHV charges'!#REF!, MATCH(0, IF(ISBLANK('Annex 2 EHV charges'!#REF!),1, COUNTIF(A$4:$A49, 'Annex 2 EHV charges'!#REF!)), 0)),"")</f>
        <v/>
      </c>
      <c r="B50" s="91" t="str">
        <f>IF($A50="","",VLOOKUP($A50,'Annex 2 EHV charges'!$A:$O,2,0))</f>
        <v/>
      </c>
      <c r="C50" s="92" t="str">
        <f>IF($A50="","",VLOOKUP($A50,'Annex 2 EHV charges'!$A:$O,3,0))</f>
        <v/>
      </c>
      <c r="D50" s="91" t="str">
        <f>IF($A50="","",VLOOKUP($A50,'Annex 2 EHV charges'!$A:$O,7,0))</f>
        <v/>
      </c>
      <c r="E50" s="96" t="str">
        <f>IFERROR(IF(VLOOKUP($A50,'Annex 2 EHV charges'!$A:$O,8,FALSE)=0,"",VLOOKUP($A50,'Annex 2 EHV charges'!$A:$O,8,FALSE)),"")</f>
        <v/>
      </c>
      <c r="F50" s="97" t="str">
        <f>IFERROR(IF(VLOOKUP($A50,'Annex 2 EHV charges'!$A:$O,9,FALSE)=0,"",VLOOKUP($A50,'Annex 2 EHV charges'!$A:$O,9,FALSE)),"")</f>
        <v/>
      </c>
      <c r="G50" s="98" t="str">
        <f>IFERROR(IF(VLOOKUP($A50,'Annex 2 EHV charges'!$A:$O,10,FALSE)=0,"",VLOOKUP($A50,'Annex 2 EHV charges'!$A:$O,10,FALSE)),"")</f>
        <v/>
      </c>
      <c r="H50" s="98" t="str">
        <f>IFERROR(IF(VLOOKUP($A50,'Annex 2 EHV charges'!$A:$O,11,FALSE)=0,"",VLOOKUP($A50,'Annex 2 EHV charges'!$A:$O,11,FALSE)),"")</f>
        <v/>
      </c>
    </row>
    <row r="51" spans="1:8" ht="12.75" customHeight="1">
      <c r="A51" s="91" t="str">
        <f t="array" ref="A51">IFERROR(INDEX('Annex 2 EHV charges'!#REF!, MATCH(0, IF(ISBLANK('Annex 2 EHV charges'!#REF!),1, COUNTIF(A$4:$A50, 'Annex 2 EHV charges'!#REF!)), 0)),"")</f>
        <v/>
      </c>
      <c r="B51" s="91" t="str">
        <f>IF($A51="","",VLOOKUP($A51,'Annex 2 EHV charges'!$A:$O,2,0))</f>
        <v/>
      </c>
      <c r="C51" s="92" t="str">
        <f>IF($A51="","",VLOOKUP($A51,'Annex 2 EHV charges'!$A:$O,3,0))</f>
        <v/>
      </c>
      <c r="D51" s="91" t="str">
        <f>IF($A51="","",VLOOKUP($A51,'Annex 2 EHV charges'!$A:$O,7,0))</f>
        <v/>
      </c>
      <c r="E51" s="96" t="str">
        <f>IFERROR(IF(VLOOKUP($A51,'Annex 2 EHV charges'!$A:$O,8,FALSE)=0,"",VLOOKUP($A51,'Annex 2 EHV charges'!$A:$O,8,FALSE)),"")</f>
        <v/>
      </c>
      <c r="F51" s="97" t="str">
        <f>IFERROR(IF(VLOOKUP($A51,'Annex 2 EHV charges'!$A:$O,9,FALSE)=0,"",VLOOKUP($A51,'Annex 2 EHV charges'!$A:$O,9,FALSE)),"")</f>
        <v/>
      </c>
      <c r="G51" s="98" t="str">
        <f>IFERROR(IF(VLOOKUP($A51,'Annex 2 EHV charges'!$A:$O,10,FALSE)=0,"",VLOOKUP($A51,'Annex 2 EHV charges'!$A:$O,10,FALSE)),"")</f>
        <v/>
      </c>
      <c r="H51" s="98" t="str">
        <f>IFERROR(IF(VLOOKUP($A51,'Annex 2 EHV charges'!$A:$O,11,FALSE)=0,"",VLOOKUP($A51,'Annex 2 EHV charges'!$A:$O,11,FALSE)),"")</f>
        <v/>
      </c>
    </row>
    <row r="52" spans="1:8" ht="12.75" customHeight="1">
      <c r="A52" s="91" t="str">
        <f t="array" ref="A52">IFERROR(INDEX('Annex 2 EHV charges'!#REF!, MATCH(0, IF(ISBLANK('Annex 2 EHV charges'!#REF!),1, COUNTIF(A$4:$A51, 'Annex 2 EHV charges'!#REF!)), 0)),"")</f>
        <v/>
      </c>
      <c r="B52" s="91" t="str">
        <f>IF($A52="","",VLOOKUP($A52,'Annex 2 EHV charges'!$A:$O,2,0))</f>
        <v/>
      </c>
      <c r="C52" s="92" t="str">
        <f>IF($A52="","",VLOOKUP($A52,'Annex 2 EHV charges'!$A:$O,3,0))</f>
        <v/>
      </c>
      <c r="D52" s="91" t="str">
        <f>IF($A52="","",VLOOKUP($A52,'Annex 2 EHV charges'!$A:$O,7,0))</f>
        <v/>
      </c>
      <c r="E52" s="96" t="str">
        <f>IFERROR(IF(VLOOKUP($A52,'Annex 2 EHV charges'!$A:$O,8,FALSE)=0,"",VLOOKUP($A52,'Annex 2 EHV charges'!$A:$O,8,FALSE)),"")</f>
        <v/>
      </c>
      <c r="F52" s="97" t="str">
        <f>IFERROR(IF(VLOOKUP($A52,'Annex 2 EHV charges'!$A:$O,9,FALSE)=0,"",VLOOKUP($A52,'Annex 2 EHV charges'!$A:$O,9,FALSE)),"")</f>
        <v/>
      </c>
      <c r="G52" s="98" t="str">
        <f>IFERROR(IF(VLOOKUP($A52,'Annex 2 EHV charges'!$A:$O,10,FALSE)=0,"",VLOOKUP($A52,'Annex 2 EHV charges'!$A:$O,10,FALSE)),"")</f>
        <v/>
      </c>
      <c r="H52" s="98" t="str">
        <f>IFERROR(IF(VLOOKUP($A52,'Annex 2 EHV charges'!$A:$O,11,FALSE)=0,"",VLOOKUP($A52,'Annex 2 EHV charges'!$A:$O,11,FALSE)),"")</f>
        <v/>
      </c>
    </row>
    <row r="53" spans="1:8" ht="12.75" customHeight="1">
      <c r="A53" s="91" t="str">
        <f t="array" ref="A53">IFERROR(INDEX('Annex 2 EHV charges'!#REF!, MATCH(0, IF(ISBLANK('Annex 2 EHV charges'!#REF!),1, COUNTIF(A$4:$A52, 'Annex 2 EHV charges'!#REF!)), 0)),"")</f>
        <v/>
      </c>
      <c r="B53" s="91" t="str">
        <f>IF($A53="","",VLOOKUP($A53,'Annex 2 EHV charges'!$A:$O,2,0))</f>
        <v/>
      </c>
      <c r="C53" s="92" t="str">
        <f>IF($A53="","",VLOOKUP($A53,'Annex 2 EHV charges'!$A:$O,3,0))</f>
        <v/>
      </c>
      <c r="D53" s="91" t="str">
        <f>IF($A53="","",VLOOKUP($A53,'Annex 2 EHV charges'!$A:$O,7,0))</f>
        <v/>
      </c>
      <c r="E53" s="96" t="str">
        <f>IFERROR(IF(VLOOKUP($A53,'Annex 2 EHV charges'!$A:$O,8,FALSE)=0,"",VLOOKUP($A53,'Annex 2 EHV charges'!$A:$O,8,FALSE)),"")</f>
        <v/>
      </c>
      <c r="F53" s="97" t="str">
        <f>IFERROR(IF(VLOOKUP($A53,'Annex 2 EHV charges'!$A:$O,9,FALSE)=0,"",VLOOKUP($A53,'Annex 2 EHV charges'!$A:$O,9,FALSE)),"")</f>
        <v/>
      </c>
      <c r="G53" s="98" t="str">
        <f>IFERROR(IF(VLOOKUP($A53,'Annex 2 EHV charges'!$A:$O,10,FALSE)=0,"",VLOOKUP($A53,'Annex 2 EHV charges'!$A:$O,10,FALSE)),"")</f>
        <v/>
      </c>
      <c r="H53" s="98" t="str">
        <f>IFERROR(IF(VLOOKUP($A53,'Annex 2 EHV charges'!$A:$O,11,FALSE)=0,"",VLOOKUP($A53,'Annex 2 EHV charges'!$A:$O,11,FALSE)),"")</f>
        <v/>
      </c>
    </row>
    <row r="54" spans="1:8" ht="12.75" customHeight="1">
      <c r="A54" s="91" t="str">
        <f t="array" ref="A54">IFERROR(INDEX('Annex 2 EHV charges'!#REF!, MATCH(0, IF(ISBLANK('Annex 2 EHV charges'!#REF!),1, COUNTIF(A$4:$A53, 'Annex 2 EHV charges'!#REF!)), 0)),"")</f>
        <v/>
      </c>
      <c r="B54" s="91" t="str">
        <f>IF($A54="","",VLOOKUP($A54,'Annex 2 EHV charges'!$A:$O,2,0))</f>
        <v/>
      </c>
      <c r="C54" s="92" t="str">
        <f>IF($A54="","",VLOOKUP($A54,'Annex 2 EHV charges'!$A:$O,3,0))</f>
        <v/>
      </c>
      <c r="D54" s="91" t="str">
        <f>IF($A54="","",VLOOKUP($A54,'Annex 2 EHV charges'!$A:$O,7,0))</f>
        <v/>
      </c>
      <c r="E54" s="96" t="str">
        <f>IFERROR(IF(VLOOKUP($A54,'Annex 2 EHV charges'!$A:$O,8,FALSE)=0,"",VLOOKUP($A54,'Annex 2 EHV charges'!$A:$O,8,FALSE)),"")</f>
        <v/>
      </c>
      <c r="F54" s="97" t="str">
        <f>IFERROR(IF(VLOOKUP($A54,'Annex 2 EHV charges'!$A:$O,9,FALSE)=0,"",VLOOKUP($A54,'Annex 2 EHV charges'!$A:$O,9,FALSE)),"")</f>
        <v/>
      </c>
      <c r="G54" s="98" t="str">
        <f>IFERROR(IF(VLOOKUP($A54,'Annex 2 EHV charges'!$A:$O,10,FALSE)=0,"",VLOOKUP($A54,'Annex 2 EHV charges'!$A:$O,10,FALSE)),"")</f>
        <v/>
      </c>
      <c r="H54" s="98" t="str">
        <f>IFERROR(IF(VLOOKUP($A54,'Annex 2 EHV charges'!$A:$O,11,FALSE)=0,"",VLOOKUP($A54,'Annex 2 EHV charges'!$A:$O,11,FALSE)),"")</f>
        <v/>
      </c>
    </row>
    <row r="55" spans="1:8" ht="12.75" customHeight="1">
      <c r="A55" s="91" t="str">
        <f t="array" ref="A55">IFERROR(INDEX('Annex 2 EHV charges'!#REF!, MATCH(0, IF(ISBLANK('Annex 2 EHV charges'!#REF!),1, COUNTIF(A$4:$A54, 'Annex 2 EHV charges'!#REF!)), 0)),"")</f>
        <v/>
      </c>
      <c r="B55" s="91" t="str">
        <f>IF($A55="","",VLOOKUP($A55,'Annex 2 EHV charges'!$A:$O,2,0))</f>
        <v/>
      </c>
      <c r="C55" s="92" t="str">
        <f>IF($A55="","",VLOOKUP($A55,'Annex 2 EHV charges'!$A:$O,3,0))</f>
        <v/>
      </c>
      <c r="D55" s="91" t="str">
        <f>IF($A55="","",VLOOKUP($A55,'Annex 2 EHV charges'!$A:$O,7,0))</f>
        <v/>
      </c>
      <c r="E55" s="96" t="str">
        <f>IFERROR(IF(VLOOKUP($A55,'Annex 2 EHV charges'!$A:$O,8,FALSE)=0,"",VLOOKUP($A55,'Annex 2 EHV charges'!$A:$O,8,FALSE)),"")</f>
        <v/>
      </c>
      <c r="F55" s="97" t="str">
        <f>IFERROR(IF(VLOOKUP($A55,'Annex 2 EHV charges'!$A:$O,9,FALSE)=0,"",VLOOKUP($A55,'Annex 2 EHV charges'!$A:$O,9,FALSE)),"")</f>
        <v/>
      </c>
      <c r="G55" s="98" t="str">
        <f>IFERROR(IF(VLOOKUP($A55,'Annex 2 EHV charges'!$A:$O,10,FALSE)=0,"",VLOOKUP($A55,'Annex 2 EHV charges'!$A:$O,10,FALSE)),"")</f>
        <v/>
      </c>
      <c r="H55" s="98" t="str">
        <f>IFERROR(IF(VLOOKUP($A55,'Annex 2 EHV charges'!$A:$O,11,FALSE)=0,"",VLOOKUP($A55,'Annex 2 EHV charges'!$A:$O,11,FALSE)),"")</f>
        <v/>
      </c>
    </row>
    <row r="56" spans="1:8" ht="12.75" customHeight="1">
      <c r="A56" s="91" t="str">
        <f t="array" ref="A56">IFERROR(INDEX('Annex 2 EHV charges'!#REF!, MATCH(0, IF(ISBLANK('Annex 2 EHV charges'!#REF!),1, COUNTIF(A$4:$A55, 'Annex 2 EHV charges'!#REF!)), 0)),"")</f>
        <v/>
      </c>
      <c r="B56" s="91" t="str">
        <f>IF($A56="","",VLOOKUP($A56,'Annex 2 EHV charges'!$A:$O,2,0))</f>
        <v/>
      </c>
      <c r="C56" s="92" t="str">
        <f>IF($A56="","",VLOOKUP($A56,'Annex 2 EHV charges'!$A:$O,3,0))</f>
        <v/>
      </c>
      <c r="D56" s="91" t="str">
        <f>IF($A56="","",VLOOKUP($A56,'Annex 2 EHV charges'!$A:$O,7,0))</f>
        <v/>
      </c>
      <c r="E56" s="96" t="str">
        <f>IFERROR(IF(VLOOKUP($A56,'Annex 2 EHV charges'!$A:$O,8,FALSE)=0,"",VLOOKUP($A56,'Annex 2 EHV charges'!$A:$O,8,FALSE)),"")</f>
        <v/>
      </c>
      <c r="F56" s="97" t="str">
        <f>IFERROR(IF(VLOOKUP($A56,'Annex 2 EHV charges'!$A:$O,9,FALSE)=0,"",VLOOKUP($A56,'Annex 2 EHV charges'!$A:$O,9,FALSE)),"")</f>
        <v/>
      </c>
      <c r="G56" s="98" t="str">
        <f>IFERROR(IF(VLOOKUP($A56,'Annex 2 EHV charges'!$A:$O,10,FALSE)=0,"",VLOOKUP($A56,'Annex 2 EHV charges'!$A:$O,10,FALSE)),"")</f>
        <v/>
      </c>
      <c r="H56" s="98" t="str">
        <f>IFERROR(IF(VLOOKUP($A56,'Annex 2 EHV charges'!$A:$O,11,FALSE)=0,"",VLOOKUP($A56,'Annex 2 EHV charges'!$A:$O,11,FALSE)),"")</f>
        <v/>
      </c>
    </row>
    <row r="57" spans="1:8" ht="12.75" customHeight="1">
      <c r="A57" s="91" t="str">
        <f t="array" ref="A57">IFERROR(INDEX('Annex 2 EHV charges'!#REF!, MATCH(0, IF(ISBLANK('Annex 2 EHV charges'!#REF!),1, COUNTIF(A$4:$A56, 'Annex 2 EHV charges'!#REF!)), 0)),"")</f>
        <v/>
      </c>
      <c r="B57" s="91" t="str">
        <f>IF($A57="","",VLOOKUP($A57,'Annex 2 EHV charges'!$A:$O,2,0))</f>
        <v/>
      </c>
      <c r="C57" s="92" t="str">
        <f>IF($A57="","",VLOOKUP($A57,'Annex 2 EHV charges'!$A:$O,3,0))</f>
        <v/>
      </c>
      <c r="D57" s="91" t="str">
        <f>IF($A57="","",VLOOKUP($A57,'Annex 2 EHV charges'!$A:$O,7,0))</f>
        <v/>
      </c>
      <c r="E57" s="96" t="str">
        <f>IFERROR(IF(VLOOKUP($A57,'Annex 2 EHV charges'!$A:$O,8,FALSE)=0,"",VLOOKUP($A57,'Annex 2 EHV charges'!$A:$O,8,FALSE)),"")</f>
        <v/>
      </c>
      <c r="F57" s="97" t="str">
        <f>IFERROR(IF(VLOOKUP($A57,'Annex 2 EHV charges'!$A:$O,9,FALSE)=0,"",VLOOKUP($A57,'Annex 2 EHV charges'!$A:$O,9,FALSE)),"")</f>
        <v/>
      </c>
      <c r="G57" s="98" t="str">
        <f>IFERROR(IF(VLOOKUP($A57,'Annex 2 EHV charges'!$A:$O,10,FALSE)=0,"",VLOOKUP($A57,'Annex 2 EHV charges'!$A:$O,10,FALSE)),"")</f>
        <v/>
      </c>
      <c r="H57" s="98" t="str">
        <f>IFERROR(IF(VLOOKUP($A57,'Annex 2 EHV charges'!$A:$O,11,FALSE)=0,"",VLOOKUP($A57,'Annex 2 EHV charges'!$A:$O,11,FALSE)),"")</f>
        <v/>
      </c>
    </row>
    <row r="58" spans="1:8" ht="12.75" customHeight="1">
      <c r="A58" s="91" t="str">
        <f t="array" ref="A58">IFERROR(INDEX('Annex 2 EHV charges'!#REF!, MATCH(0, IF(ISBLANK('Annex 2 EHV charges'!#REF!),1, COUNTIF(A$4:$A57, 'Annex 2 EHV charges'!#REF!)), 0)),"")</f>
        <v/>
      </c>
      <c r="B58" s="91" t="str">
        <f>IF($A58="","",VLOOKUP($A58,'Annex 2 EHV charges'!$A:$O,2,0))</f>
        <v/>
      </c>
      <c r="C58" s="92" t="str">
        <f>IF($A58="","",VLOOKUP($A58,'Annex 2 EHV charges'!$A:$O,3,0))</f>
        <v/>
      </c>
      <c r="D58" s="91" t="str">
        <f>IF($A58="","",VLOOKUP($A58,'Annex 2 EHV charges'!$A:$O,7,0))</f>
        <v/>
      </c>
      <c r="E58" s="96" t="str">
        <f>IFERROR(IF(VLOOKUP($A58,'Annex 2 EHV charges'!$A:$O,8,FALSE)=0,"",VLOOKUP($A58,'Annex 2 EHV charges'!$A:$O,8,FALSE)),"")</f>
        <v/>
      </c>
      <c r="F58" s="97" t="str">
        <f>IFERROR(IF(VLOOKUP($A58,'Annex 2 EHV charges'!$A:$O,9,FALSE)=0,"",VLOOKUP($A58,'Annex 2 EHV charges'!$A:$O,9,FALSE)),"")</f>
        <v/>
      </c>
      <c r="G58" s="98" t="str">
        <f>IFERROR(IF(VLOOKUP($A58,'Annex 2 EHV charges'!$A:$O,10,FALSE)=0,"",VLOOKUP($A58,'Annex 2 EHV charges'!$A:$O,10,FALSE)),"")</f>
        <v/>
      </c>
      <c r="H58" s="98" t="str">
        <f>IFERROR(IF(VLOOKUP($A58,'Annex 2 EHV charges'!$A:$O,11,FALSE)=0,"",VLOOKUP($A58,'Annex 2 EHV charges'!$A:$O,11,FALSE)),"")</f>
        <v/>
      </c>
    </row>
    <row r="59" spans="1:8" ht="12.75" customHeight="1">
      <c r="A59" s="91" t="str">
        <f t="array" ref="A59">IFERROR(INDEX('Annex 2 EHV charges'!#REF!, MATCH(0, IF(ISBLANK('Annex 2 EHV charges'!#REF!),1, COUNTIF(A$4:$A58, 'Annex 2 EHV charges'!#REF!)), 0)),"")</f>
        <v/>
      </c>
      <c r="B59" s="91" t="str">
        <f>IF($A59="","",VLOOKUP($A59,'Annex 2 EHV charges'!$A:$O,2,0))</f>
        <v/>
      </c>
      <c r="C59" s="92" t="str">
        <f>IF($A59="","",VLOOKUP($A59,'Annex 2 EHV charges'!$A:$O,3,0))</f>
        <v/>
      </c>
      <c r="D59" s="91" t="str">
        <f>IF($A59="","",VLOOKUP($A59,'Annex 2 EHV charges'!$A:$O,7,0))</f>
        <v/>
      </c>
      <c r="E59" s="96" t="str">
        <f>IFERROR(IF(VLOOKUP($A59,'Annex 2 EHV charges'!$A:$O,8,FALSE)=0,"",VLOOKUP($A59,'Annex 2 EHV charges'!$A:$O,8,FALSE)),"")</f>
        <v/>
      </c>
      <c r="F59" s="97" t="str">
        <f>IFERROR(IF(VLOOKUP($A59,'Annex 2 EHV charges'!$A:$O,9,FALSE)=0,"",VLOOKUP($A59,'Annex 2 EHV charges'!$A:$O,9,FALSE)),"")</f>
        <v/>
      </c>
      <c r="G59" s="98" t="str">
        <f>IFERROR(IF(VLOOKUP($A59,'Annex 2 EHV charges'!$A:$O,10,FALSE)=0,"",VLOOKUP($A59,'Annex 2 EHV charges'!$A:$O,10,FALSE)),"")</f>
        <v/>
      </c>
      <c r="H59" s="98" t="str">
        <f>IFERROR(IF(VLOOKUP($A59,'Annex 2 EHV charges'!$A:$O,11,FALSE)=0,"",VLOOKUP($A59,'Annex 2 EHV charges'!$A:$O,11,FALSE)),"")</f>
        <v/>
      </c>
    </row>
    <row r="60" spans="1:8" ht="12.75" customHeight="1">
      <c r="A60" s="91" t="str">
        <f t="array" ref="A60">IFERROR(INDEX('Annex 2 EHV charges'!#REF!, MATCH(0, IF(ISBLANK('Annex 2 EHV charges'!#REF!),1, COUNTIF(A$4:$A59, 'Annex 2 EHV charges'!#REF!)), 0)),"")</f>
        <v/>
      </c>
      <c r="B60" s="91" t="str">
        <f>IF($A60="","",VLOOKUP($A60,'Annex 2 EHV charges'!$A:$O,2,0))</f>
        <v/>
      </c>
      <c r="C60" s="92" t="str">
        <f>IF($A60="","",VLOOKUP($A60,'Annex 2 EHV charges'!$A:$O,3,0))</f>
        <v/>
      </c>
      <c r="D60" s="91" t="str">
        <f>IF($A60="","",VLOOKUP($A60,'Annex 2 EHV charges'!$A:$O,7,0))</f>
        <v/>
      </c>
      <c r="E60" s="96" t="str">
        <f>IFERROR(IF(VLOOKUP($A60,'Annex 2 EHV charges'!$A:$O,8,FALSE)=0,"",VLOOKUP($A60,'Annex 2 EHV charges'!$A:$O,8,FALSE)),"")</f>
        <v/>
      </c>
      <c r="F60" s="97" t="str">
        <f>IFERROR(IF(VLOOKUP($A60,'Annex 2 EHV charges'!$A:$O,9,FALSE)=0,"",VLOOKUP($A60,'Annex 2 EHV charges'!$A:$O,9,FALSE)),"")</f>
        <v/>
      </c>
      <c r="G60" s="98" t="str">
        <f>IFERROR(IF(VLOOKUP($A60,'Annex 2 EHV charges'!$A:$O,10,FALSE)=0,"",VLOOKUP($A60,'Annex 2 EHV charges'!$A:$O,10,FALSE)),"")</f>
        <v/>
      </c>
      <c r="H60" s="98" t="str">
        <f>IFERROR(IF(VLOOKUP($A60,'Annex 2 EHV charges'!$A:$O,11,FALSE)=0,"",VLOOKUP($A60,'Annex 2 EHV charges'!$A:$O,11,FALSE)),"")</f>
        <v/>
      </c>
    </row>
    <row r="61" spans="1:8" ht="12.75" customHeight="1">
      <c r="A61" s="91" t="str">
        <f t="array" ref="A61">IFERROR(INDEX('Annex 2 EHV charges'!#REF!, MATCH(0, IF(ISBLANK('Annex 2 EHV charges'!#REF!),1, COUNTIF(A$4:$A60, 'Annex 2 EHV charges'!#REF!)), 0)),"")</f>
        <v/>
      </c>
      <c r="B61" s="91" t="str">
        <f>IF($A61="","",VLOOKUP($A61,'Annex 2 EHV charges'!$A:$O,2,0))</f>
        <v/>
      </c>
      <c r="C61" s="92" t="str">
        <f>IF($A61="","",VLOOKUP($A61,'Annex 2 EHV charges'!$A:$O,3,0))</f>
        <v/>
      </c>
      <c r="D61" s="91" t="str">
        <f>IF($A61="","",VLOOKUP($A61,'Annex 2 EHV charges'!$A:$O,7,0))</f>
        <v/>
      </c>
      <c r="E61" s="96" t="str">
        <f>IFERROR(IF(VLOOKUP($A61,'Annex 2 EHV charges'!$A:$O,8,FALSE)=0,"",VLOOKUP($A61,'Annex 2 EHV charges'!$A:$O,8,FALSE)),"")</f>
        <v/>
      </c>
      <c r="F61" s="97" t="str">
        <f>IFERROR(IF(VLOOKUP($A61,'Annex 2 EHV charges'!$A:$O,9,FALSE)=0,"",VLOOKUP($A61,'Annex 2 EHV charges'!$A:$O,9,FALSE)),"")</f>
        <v/>
      </c>
      <c r="G61" s="98" t="str">
        <f>IFERROR(IF(VLOOKUP($A61,'Annex 2 EHV charges'!$A:$O,10,FALSE)=0,"",VLOOKUP($A61,'Annex 2 EHV charges'!$A:$O,10,FALSE)),"")</f>
        <v/>
      </c>
      <c r="H61" s="98" t="str">
        <f>IFERROR(IF(VLOOKUP($A61,'Annex 2 EHV charges'!$A:$O,11,FALSE)=0,"",VLOOKUP($A61,'Annex 2 EHV charges'!$A:$O,11,FALSE)),"")</f>
        <v/>
      </c>
    </row>
    <row r="62" spans="1:8" ht="12.75" customHeight="1">
      <c r="A62" s="91" t="str">
        <f t="array" ref="A62">IFERROR(INDEX('Annex 2 EHV charges'!#REF!, MATCH(0, IF(ISBLANK('Annex 2 EHV charges'!#REF!),1, COUNTIF(A$4:$A61, 'Annex 2 EHV charges'!#REF!)), 0)),"")</f>
        <v/>
      </c>
      <c r="B62" s="91" t="str">
        <f>IF($A62="","",VLOOKUP($A62,'Annex 2 EHV charges'!$A:$O,2,0))</f>
        <v/>
      </c>
      <c r="C62" s="92" t="str">
        <f>IF($A62="","",VLOOKUP($A62,'Annex 2 EHV charges'!$A:$O,3,0))</f>
        <v/>
      </c>
      <c r="D62" s="91" t="str">
        <f>IF($A62="","",VLOOKUP($A62,'Annex 2 EHV charges'!$A:$O,7,0))</f>
        <v/>
      </c>
      <c r="E62" s="96" t="str">
        <f>IFERROR(IF(VLOOKUP($A62,'Annex 2 EHV charges'!$A:$O,8,FALSE)=0,"",VLOOKUP($A62,'Annex 2 EHV charges'!$A:$O,8,FALSE)),"")</f>
        <v/>
      </c>
      <c r="F62" s="97" t="str">
        <f>IFERROR(IF(VLOOKUP($A62,'Annex 2 EHV charges'!$A:$O,9,FALSE)=0,"",VLOOKUP($A62,'Annex 2 EHV charges'!$A:$O,9,FALSE)),"")</f>
        <v/>
      </c>
      <c r="G62" s="98" t="str">
        <f>IFERROR(IF(VLOOKUP($A62,'Annex 2 EHV charges'!$A:$O,10,FALSE)=0,"",VLOOKUP($A62,'Annex 2 EHV charges'!$A:$O,10,FALSE)),"")</f>
        <v/>
      </c>
      <c r="H62" s="98" t="str">
        <f>IFERROR(IF(VLOOKUP($A62,'Annex 2 EHV charges'!$A:$O,11,FALSE)=0,"",VLOOKUP($A62,'Annex 2 EHV charges'!$A:$O,11,FALSE)),"")</f>
        <v/>
      </c>
    </row>
    <row r="63" spans="1:8" ht="12.75" customHeight="1">
      <c r="A63" s="91" t="str">
        <f t="array" ref="A63">IFERROR(INDEX('Annex 2 EHV charges'!#REF!, MATCH(0, IF(ISBLANK('Annex 2 EHV charges'!#REF!),1, COUNTIF(A$4:$A62, 'Annex 2 EHV charges'!#REF!)), 0)),"")</f>
        <v/>
      </c>
      <c r="B63" s="91" t="str">
        <f>IF($A63="","",VLOOKUP($A63,'Annex 2 EHV charges'!$A:$O,2,0))</f>
        <v/>
      </c>
      <c r="C63" s="92" t="str">
        <f>IF($A63="","",VLOOKUP($A63,'Annex 2 EHV charges'!$A:$O,3,0))</f>
        <v/>
      </c>
      <c r="D63" s="91" t="str">
        <f>IF($A63="","",VLOOKUP($A63,'Annex 2 EHV charges'!$A:$O,7,0))</f>
        <v/>
      </c>
      <c r="E63" s="96" t="str">
        <f>IFERROR(IF(VLOOKUP($A63,'Annex 2 EHV charges'!$A:$O,8,FALSE)=0,"",VLOOKUP($A63,'Annex 2 EHV charges'!$A:$O,8,FALSE)),"")</f>
        <v/>
      </c>
      <c r="F63" s="97" t="str">
        <f>IFERROR(IF(VLOOKUP($A63,'Annex 2 EHV charges'!$A:$O,9,FALSE)=0,"",VLOOKUP($A63,'Annex 2 EHV charges'!$A:$O,9,FALSE)),"")</f>
        <v/>
      </c>
      <c r="G63" s="98" t="str">
        <f>IFERROR(IF(VLOOKUP($A63,'Annex 2 EHV charges'!$A:$O,10,FALSE)=0,"",VLOOKUP($A63,'Annex 2 EHV charges'!$A:$O,10,FALSE)),"")</f>
        <v/>
      </c>
      <c r="H63" s="98" t="str">
        <f>IFERROR(IF(VLOOKUP($A63,'Annex 2 EHV charges'!$A:$O,11,FALSE)=0,"",VLOOKUP($A63,'Annex 2 EHV charges'!$A:$O,11,FALSE)),"")</f>
        <v/>
      </c>
    </row>
    <row r="64" spans="1:8" ht="12.75" customHeight="1">
      <c r="A64" s="91" t="str">
        <f t="array" ref="A64">IFERROR(INDEX('Annex 2 EHV charges'!#REF!, MATCH(0, IF(ISBLANK('Annex 2 EHV charges'!#REF!),1, COUNTIF(A$4:$A63, 'Annex 2 EHV charges'!#REF!)), 0)),"")</f>
        <v/>
      </c>
      <c r="B64" s="91" t="str">
        <f>IF($A64="","",VLOOKUP($A64,'Annex 2 EHV charges'!$A:$O,2,0))</f>
        <v/>
      </c>
      <c r="C64" s="92" t="str">
        <f>IF($A64="","",VLOOKUP($A64,'Annex 2 EHV charges'!$A:$O,3,0))</f>
        <v/>
      </c>
      <c r="D64" s="91" t="str">
        <f>IF($A64="","",VLOOKUP($A64,'Annex 2 EHV charges'!$A:$O,7,0))</f>
        <v/>
      </c>
      <c r="E64" s="96" t="str">
        <f>IFERROR(IF(VLOOKUP($A64,'Annex 2 EHV charges'!$A:$O,8,FALSE)=0,"",VLOOKUP($A64,'Annex 2 EHV charges'!$A:$O,8,FALSE)),"")</f>
        <v/>
      </c>
      <c r="F64" s="97" t="str">
        <f>IFERROR(IF(VLOOKUP($A64,'Annex 2 EHV charges'!$A:$O,9,FALSE)=0,"",VLOOKUP($A64,'Annex 2 EHV charges'!$A:$O,9,FALSE)),"")</f>
        <v/>
      </c>
      <c r="G64" s="98" t="str">
        <f>IFERROR(IF(VLOOKUP($A64,'Annex 2 EHV charges'!$A:$O,10,FALSE)=0,"",VLOOKUP($A64,'Annex 2 EHV charges'!$A:$O,10,FALSE)),"")</f>
        <v/>
      </c>
      <c r="H64" s="98" t="str">
        <f>IFERROR(IF(VLOOKUP($A64,'Annex 2 EHV charges'!$A:$O,11,FALSE)=0,"",VLOOKUP($A64,'Annex 2 EHV charges'!$A:$O,11,FALSE)),"")</f>
        <v/>
      </c>
    </row>
    <row r="65" spans="1:8" ht="12.75" customHeight="1">
      <c r="A65" s="91" t="str">
        <f t="array" ref="A65">IFERROR(INDEX('Annex 2 EHV charges'!#REF!, MATCH(0, IF(ISBLANK('Annex 2 EHV charges'!#REF!),1, COUNTIF(A$4:$A64, 'Annex 2 EHV charges'!#REF!)), 0)),"")</f>
        <v/>
      </c>
      <c r="B65" s="91" t="str">
        <f>IF($A65="","",VLOOKUP($A65,'Annex 2 EHV charges'!$A:$O,2,0))</f>
        <v/>
      </c>
      <c r="C65" s="92" t="str">
        <f>IF($A65="","",VLOOKUP($A65,'Annex 2 EHV charges'!$A:$O,3,0))</f>
        <v/>
      </c>
      <c r="D65" s="91" t="str">
        <f>IF($A65="","",VLOOKUP($A65,'Annex 2 EHV charges'!$A:$O,7,0))</f>
        <v/>
      </c>
      <c r="E65" s="96" t="str">
        <f>IFERROR(IF(VLOOKUP($A65,'Annex 2 EHV charges'!$A:$O,8,FALSE)=0,"",VLOOKUP($A65,'Annex 2 EHV charges'!$A:$O,8,FALSE)),"")</f>
        <v/>
      </c>
      <c r="F65" s="97" t="str">
        <f>IFERROR(IF(VLOOKUP($A65,'Annex 2 EHV charges'!$A:$O,9,FALSE)=0,"",VLOOKUP($A65,'Annex 2 EHV charges'!$A:$O,9,FALSE)),"")</f>
        <v/>
      </c>
      <c r="G65" s="98" t="str">
        <f>IFERROR(IF(VLOOKUP($A65,'Annex 2 EHV charges'!$A:$O,10,FALSE)=0,"",VLOOKUP($A65,'Annex 2 EHV charges'!$A:$O,10,FALSE)),"")</f>
        <v/>
      </c>
      <c r="H65" s="98" t="str">
        <f>IFERROR(IF(VLOOKUP($A65,'Annex 2 EHV charges'!$A:$O,11,FALSE)=0,"",VLOOKUP($A65,'Annex 2 EHV charges'!$A:$O,11,FALSE)),"")</f>
        <v/>
      </c>
    </row>
    <row r="66" spans="1:8" ht="12.75" customHeight="1">
      <c r="A66" s="91" t="str">
        <f t="array" ref="A66">IFERROR(INDEX('Annex 2 EHV charges'!#REF!, MATCH(0, IF(ISBLANK('Annex 2 EHV charges'!#REF!),1, COUNTIF(A$4:$A65, 'Annex 2 EHV charges'!#REF!)), 0)),"")</f>
        <v/>
      </c>
      <c r="B66" s="91" t="str">
        <f>IF($A66="","",VLOOKUP($A66,'Annex 2 EHV charges'!$A:$O,2,0))</f>
        <v/>
      </c>
      <c r="C66" s="92" t="str">
        <f>IF($A66="","",VLOOKUP($A66,'Annex 2 EHV charges'!$A:$O,3,0))</f>
        <v/>
      </c>
      <c r="D66" s="91" t="str">
        <f>IF($A66="","",VLOOKUP($A66,'Annex 2 EHV charges'!$A:$O,7,0))</f>
        <v/>
      </c>
      <c r="E66" s="96" t="str">
        <f>IFERROR(IF(VLOOKUP($A66,'Annex 2 EHV charges'!$A:$O,8,FALSE)=0,"",VLOOKUP($A66,'Annex 2 EHV charges'!$A:$O,8,FALSE)),"")</f>
        <v/>
      </c>
      <c r="F66" s="97" t="str">
        <f>IFERROR(IF(VLOOKUP($A66,'Annex 2 EHV charges'!$A:$O,9,FALSE)=0,"",VLOOKUP($A66,'Annex 2 EHV charges'!$A:$O,9,FALSE)),"")</f>
        <v/>
      </c>
      <c r="G66" s="98" t="str">
        <f>IFERROR(IF(VLOOKUP($A66,'Annex 2 EHV charges'!$A:$O,10,FALSE)=0,"",VLOOKUP($A66,'Annex 2 EHV charges'!$A:$O,10,FALSE)),"")</f>
        <v/>
      </c>
      <c r="H66" s="98" t="str">
        <f>IFERROR(IF(VLOOKUP($A66,'Annex 2 EHV charges'!$A:$O,11,FALSE)=0,"",VLOOKUP($A66,'Annex 2 EHV charges'!$A:$O,11,FALSE)),"")</f>
        <v/>
      </c>
    </row>
    <row r="67" spans="1:8" ht="12.75" customHeight="1">
      <c r="A67" s="91" t="str">
        <f t="array" ref="A67">IFERROR(INDEX('Annex 2 EHV charges'!#REF!, MATCH(0, IF(ISBLANK('Annex 2 EHV charges'!#REF!),1, COUNTIF(A$4:$A66, 'Annex 2 EHV charges'!#REF!)), 0)),"")</f>
        <v/>
      </c>
      <c r="B67" s="91" t="str">
        <f>IF($A67="","",VLOOKUP($A67,'Annex 2 EHV charges'!$A:$O,2,0))</f>
        <v/>
      </c>
      <c r="C67" s="92" t="str">
        <f>IF($A67="","",VLOOKUP($A67,'Annex 2 EHV charges'!$A:$O,3,0))</f>
        <v/>
      </c>
      <c r="D67" s="91" t="str">
        <f>IF($A67="","",VLOOKUP($A67,'Annex 2 EHV charges'!$A:$O,7,0))</f>
        <v/>
      </c>
      <c r="E67" s="96" t="str">
        <f>IFERROR(IF(VLOOKUP($A67,'Annex 2 EHV charges'!$A:$O,8,FALSE)=0,"",VLOOKUP($A67,'Annex 2 EHV charges'!$A:$O,8,FALSE)),"")</f>
        <v/>
      </c>
      <c r="F67" s="97" t="str">
        <f>IFERROR(IF(VLOOKUP($A67,'Annex 2 EHV charges'!$A:$O,9,FALSE)=0,"",VLOOKUP($A67,'Annex 2 EHV charges'!$A:$O,9,FALSE)),"")</f>
        <v/>
      </c>
      <c r="G67" s="98" t="str">
        <f>IFERROR(IF(VLOOKUP($A67,'Annex 2 EHV charges'!$A:$O,10,FALSE)=0,"",VLOOKUP($A67,'Annex 2 EHV charges'!$A:$O,10,FALSE)),"")</f>
        <v/>
      </c>
      <c r="H67" s="98" t="str">
        <f>IFERROR(IF(VLOOKUP($A67,'Annex 2 EHV charges'!$A:$O,11,FALSE)=0,"",VLOOKUP($A67,'Annex 2 EHV charges'!$A:$O,11,FALSE)),"")</f>
        <v/>
      </c>
    </row>
    <row r="68" spans="1:8" ht="12.75" customHeight="1">
      <c r="A68" s="91" t="str">
        <f t="array" ref="A68">IFERROR(INDEX('Annex 2 EHV charges'!#REF!, MATCH(0, IF(ISBLANK('Annex 2 EHV charges'!#REF!),1, COUNTIF(A$4:$A67, 'Annex 2 EHV charges'!#REF!)), 0)),"")</f>
        <v/>
      </c>
      <c r="B68" s="91" t="str">
        <f>IF($A68="","",VLOOKUP($A68,'Annex 2 EHV charges'!$A:$O,2,0))</f>
        <v/>
      </c>
      <c r="C68" s="92" t="str">
        <f>IF($A68="","",VLOOKUP($A68,'Annex 2 EHV charges'!$A:$O,3,0))</f>
        <v/>
      </c>
      <c r="D68" s="91" t="str">
        <f>IF($A68="","",VLOOKUP($A68,'Annex 2 EHV charges'!$A:$O,7,0))</f>
        <v/>
      </c>
      <c r="E68" s="96" t="str">
        <f>IFERROR(IF(VLOOKUP($A68,'Annex 2 EHV charges'!$A:$O,8,FALSE)=0,"",VLOOKUP($A68,'Annex 2 EHV charges'!$A:$O,8,FALSE)),"")</f>
        <v/>
      </c>
      <c r="F68" s="97" t="str">
        <f>IFERROR(IF(VLOOKUP($A68,'Annex 2 EHV charges'!$A:$O,9,FALSE)=0,"",VLOOKUP($A68,'Annex 2 EHV charges'!$A:$O,9,FALSE)),"")</f>
        <v/>
      </c>
      <c r="G68" s="98" t="str">
        <f>IFERROR(IF(VLOOKUP($A68,'Annex 2 EHV charges'!$A:$O,10,FALSE)=0,"",VLOOKUP($A68,'Annex 2 EHV charges'!$A:$O,10,FALSE)),"")</f>
        <v/>
      </c>
      <c r="H68" s="98" t="str">
        <f>IFERROR(IF(VLOOKUP($A68,'Annex 2 EHV charges'!$A:$O,11,FALSE)=0,"",VLOOKUP($A68,'Annex 2 EHV charges'!$A:$O,11,FALSE)),"")</f>
        <v/>
      </c>
    </row>
    <row r="69" spans="1:8" ht="12.75" customHeight="1">
      <c r="A69" s="91" t="str">
        <f t="array" ref="A69">IFERROR(INDEX('Annex 2 EHV charges'!#REF!, MATCH(0, IF(ISBLANK('Annex 2 EHV charges'!#REF!),1, COUNTIF(A$4:$A68, 'Annex 2 EHV charges'!#REF!)), 0)),"")</f>
        <v/>
      </c>
      <c r="B69" s="91" t="str">
        <f>IF($A69="","",VLOOKUP($A69,'Annex 2 EHV charges'!$A:$O,2,0))</f>
        <v/>
      </c>
      <c r="C69" s="92" t="str">
        <f>IF($A69="","",VLOOKUP($A69,'Annex 2 EHV charges'!$A:$O,3,0))</f>
        <v/>
      </c>
      <c r="D69" s="91" t="str">
        <f>IF($A69="","",VLOOKUP($A69,'Annex 2 EHV charges'!$A:$O,7,0))</f>
        <v/>
      </c>
      <c r="E69" s="96" t="str">
        <f>IFERROR(IF(VLOOKUP($A69,'Annex 2 EHV charges'!$A:$O,8,FALSE)=0,"",VLOOKUP($A69,'Annex 2 EHV charges'!$A:$O,8,FALSE)),"")</f>
        <v/>
      </c>
      <c r="F69" s="97" t="str">
        <f>IFERROR(IF(VLOOKUP($A69,'Annex 2 EHV charges'!$A:$O,9,FALSE)=0,"",VLOOKUP($A69,'Annex 2 EHV charges'!$A:$O,9,FALSE)),"")</f>
        <v/>
      </c>
      <c r="G69" s="98" t="str">
        <f>IFERROR(IF(VLOOKUP($A69,'Annex 2 EHV charges'!$A:$O,10,FALSE)=0,"",VLOOKUP($A69,'Annex 2 EHV charges'!$A:$O,10,FALSE)),"")</f>
        <v/>
      </c>
      <c r="H69" s="98" t="str">
        <f>IFERROR(IF(VLOOKUP($A69,'Annex 2 EHV charges'!$A:$O,11,FALSE)=0,"",VLOOKUP($A69,'Annex 2 EHV charges'!$A:$O,11,FALSE)),"")</f>
        <v/>
      </c>
    </row>
    <row r="70" spans="1:8" ht="12.75" customHeight="1">
      <c r="A70" s="91" t="str">
        <f t="array" ref="A70">IFERROR(INDEX('Annex 2 EHV charges'!#REF!, MATCH(0, IF(ISBLANK('Annex 2 EHV charges'!#REF!),1, COUNTIF(A$4:$A69, 'Annex 2 EHV charges'!#REF!)), 0)),"")</f>
        <v/>
      </c>
      <c r="B70" s="91" t="str">
        <f>IF($A70="","",VLOOKUP($A70,'Annex 2 EHV charges'!$A:$O,2,0))</f>
        <v/>
      </c>
      <c r="C70" s="92" t="str">
        <f>IF($A70="","",VLOOKUP($A70,'Annex 2 EHV charges'!$A:$O,3,0))</f>
        <v/>
      </c>
      <c r="D70" s="91" t="str">
        <f>IF($A70="","",VLOOKUP($A70,'Annex 2 EHV charges'!$A:$O,7,0))</f>
        <v/>
      </c>
      <c r="E70" s="96" t="str">
        <f>IFERROR(IF(VLOOKUP($A70,'Annex 2 EHV charges'!$A:$O,8,FALSE)=0,"",VLOOKUP($A70,'Annex 2 EHV charges'!$A:$O,8,FALSE)),"")</f>
        <v/>
      </c>
      <c r="F70" s="97" t="str">
        <f>IFERROR(IF(VLOOKUP($A70,'Annex 2 EHV charges'!$A:$O,9,FALSE)=0,"",VLOOKUP($A70,'Annex 2 EHV charges'!$A:$O,9,FALSE)),"")</f>
        <v/>
      </c>
      <c r="G70" s="98" t="str">
        <f>IFERROR(IF(VLOOKUP($A70,'Annex 2 EHV charges'!$A:$O,10,FALSE)=0,"",VLOOKUP($A70,'Annex 2 EHV charges'!$A:$O,10,FALSE)),"")</f>
        <v/>
      </c>
      <c r="H70" s="98" t="str">
        <f>IFERROR(IF(VLOOKUP($A70,'Annex 2 EHV charges'!$A:$O,11,FALSE)=0,"",VLOOKUP($A70,'Annex 2 EHV charges'!$A:$O,11,FALSE)),"")</f>
        <v/>
      </c>
    </row>
    <row r="71" spans="1:8" ht="12.75" customHeight="1">
      <c r="A71" s="91" t="str">
        <f t="array" ref="A71">IFERROR(INDEX('Annex 2 EHV charges'!#REF!, MATCH(0, IF(ISBLANK('Annex 2 EHV charges'!#REF!),1, COUNTIF(A$4:$A70, 'Annex 2 EHV charges'!#REF!)), 0)),"")</f>
        <v/>
      </c>
      <c r="B71" s="91" t="str">
        <f>IF($A71="","",VLOOKUP($A71,'Annex 2 EHV charges'!$A:$O,2,0))</f>
        <v/>
      </c>
      <c r="C71" s="92" t="str">
        <f>IF($A71="","",VLOOKUP($A71,'Annex 2 EHV charges'!$A:$O,3,0))</f>
        <v/>
      </c>
      <c r="D71" s="91" t="str">
        <f>IF($A71="","",VLOOKUP($A71,'Annex 2 EHV charges'!$A:$O,7,0))</f>
        <v/>
      </c>
      <c r="E71" s="96" t="str">
        <f>IFERROR(IF(VLOOKUP($A71,'Annex 2 EHV charges'!$A:$O,8,FALSE)=0,"",VLOOKUP($A71,'Annex 2 EHV charges'!$A:$O,8,FALSE)),"")</f>
        <v/>
      </c>
      <c r="F71" s="97" t="str">
        <f>IFERROR(IF(VLOOKUP($A71,'Annex 2 EHV charges'!$A:$O,9,FALSE)=0,"",VLOOKUP($A71,'Annex 2 EHV charges'!$A:$O,9,FALSE)),"")</f>
        <v/>
      </c>
      <c r="G71" s="98" t="str">
        <f>IFERROR(IF(VLOOKUP($A71,'Annex 2 EHV charges'!$A:$O,10,FALSE)=0,"",VLOOKUP($A71,'Annex 2 EHV charges'!$A:$O,10,FALSE)),"")</f>
        <v/>
      </c>
      <c r="H71" s="98" t="str">
        <f>IFERROR(IF(VLOOKUP($A71,'Annex 2 EHV charges'!$A:$O,11,FALSE)=0,"",VLOOKUP($A71,'Annex 2 EHV charges'!$A:$O,11,FALSE)),"")</f>
        <v/>
      </c>
    </row>
    <row r="72" spans="1:8" ht="12.75" customHeight="1">
      <c r="A72" s="91" t="str">
        <f t="array" ref="A72">IFERROR(INDEX('Annex 2 EHV charges'!#REF!, MATCH(0, IF(ISBLANK('Annex 2 EHV charges'!#REF!),1, COUNTIF(A$4:$A71, 'Annex 2 EHV charges'!#REF!)), 0)),"")</f>
        <v/>
      </c>
      <c r="B72" s="91" t="str">
        <f>IF($A72="","",VLOOKUP($A72,'Annex 2 EHV charges'!$A:$O,2,0))</f>
        <v/>
      </c>
      <c r="C72" s="92" t="str">
        <f>IF($A72="","",VLOOKUP($A72,'Annex 2 EHV charges'!$A:$O,3,0))</f>
        <v/>
      </c>
      <c r="D72" s="91" t="str">
        <f>IF($A72="","",VLOOKUP($A72,'Annex 2 EHV charges'!$A:$O,7,0))</f>
        <v/>
      </c>
      <c r="E72" s="96" t="str">
        <f>IFERROR(IF(VLOOKUP($A72,'Annex 2 EHV charges'!$A:$O,8,FALSE)=0,"",VLOOKUP($A72,'Annex 2 EHV charges'!$A:$O,8,FALSE)),"")</f>
        <v/>
      </c>
      <c r="F72" s="97" t="str">
        <f>IFERROR(IF(VLOOKUP($A72,'Annex 2 EHV charges'!$A:$O,9,FALSE)=0,"",VLOOKUP($A72,'Annex 2 EHV charges'!$A:$O,9,FALSE)),"")</f>
        <v/>
      </c>
      <c r="G72" s="98" t="str">
        <f>IFERROR(IF(VLOOKUP($A72,'Annex 2 EHV charges'!$A:$O,10,FALSE)=0,"",VLOOKUP($A72,'Annex 2 EHV charges'!$A:$O,10,FALSE)),"")</f>
        <v/>
      </c>
      <c r="H72" s="98" t="str">
        <f>IFERROR(IF(VLOOKUP($A72,'Annex 2 EHV charges'!$A:$O,11,FALSE)=0,"",VLOOKUP($A72,'Annex 2 EHV charges'!$A:$O,11,FALSE)),"")</f>
        <v/>
      </c>
    </row>
    <row r="73" spans="1:8" ht="12.75" customHeight="1">
      <c r="A73" s="91" t="str">
        <f t="array" ref="A73">IFERROR(INDEX('Annex 2 EHV charges'!#REF!, MATCH(0, IF(ISBLANK('Annex 2 EHV charges'!#REF!),1, COUNTIF(A$4:$A72, 'Annex 2 EHV charges'!#REF!)), 0)),"")</f>
        <v/>
      </c>
      <c r="B73" s="91" t="str">
        <f>IF($A73="","",VLOOKUP($A73,'Annex 2 EHV charges'!$A:$O,2,0))</f>
        <v/>
      </c>
      <c r="C73" s="92" t="str">
        <f>IF($A73="","",VLOOKUP($A73,'Annex 2 EHV charges'!$A:$O,3,0))</f>
        <v/>
      </c>
      <c r="D73" s="91" t="str">
        <f>IF($A73="","",VLOOKUP($A73,'Annex 2 EHV charges'!$A:$O,7,0))</f>
        <v/>
      </c>
      <c r="E73" s="96" t="str">
        <f>IFERROR(IF(VLOOKUP($A73,'Annex 2 EHV charges'!$A:$O,8,FALSE)=0,"",VLOOKUP($A73,'Annex 2 EHV charges'!$A:$O,8,FALSE)),"")</f>
        <v/>
      </c>
      <c r="F73" s="97" t="str">
        <f>IFERROR(IF(VLOOKUP($A73,'Annex 2 EHV charges'!$A:$O,9,FALSE)=0,"",VLOOKUP($A73,'Annex 2 EHV charges'!$A:$O,9,FALSE)),"")</f>
        <v/>
      </c>
      <c r="G73" s="98" t="str">
        <f>IFERROR(IF(VLOOKUP($A73,'Annex 2 EHV charges'!$A:$O,10,FALSE)=0,"",VLOOKUP($A73,'Annex 2 EHV charges'!$A:$O,10,FALSE)),"")</f>
        <v/>
      </c>
      <c r="H73" s="98" t="str">
        <f>IFERROR(IF(VLOOKUP($A73,'Annex 2 EHV charges'!$A:$O,11,FALSE)=0,"",VLOOKUP($A73,'Annex 2 EHV charges'!$A:$O,11,FALSE)),"")</f>
        <v/>
      </c>
    </row>
    <row r="74" spans="1:8" ht="12.75" customHeight="1">
      <c r="A74" s="91" t="str">
        <f t="array" ref="A74">IFERROR(INDEX('Annex 2 EHV charges'!#REF!, MATCH(0, IF(ISBLANK('Annex 2 EHV charges'!#REF!),1, COUNTIF(A$4:$A73, 'Annex 2 EHV charges'!#REF!)), 0)),"")</f>
        <v/>
      </c>
      <c r="B74" s="91" t="str">
        <f>IF($A74="","",VLOOKUP($A74,'Annex 2 EHV charges'!$A:$O,2,0))</f>
        <v/>
      </c>
      <c r="C74" s="92" t="str">
        <f>IF($A74="","",VLOOKUP($A74,'Annex 2 EHV charges'!$A:$O,3,0))</f>
        <v/>
      </c>
      <c r="D74" s="91" t="str">
        <f>IF($A74="","",VLOOKUP($A74,'Annex 2 EHV charges'!$A:$O,7,0))</f>
        <v/>
      </c>
      <c r="E74" s="96" t="str">
        <f>IFERROR(IF(VLOOKUP($A74,'Annex 2 EHV charges'!$A:$O,8,FALSE)=0,"",VLOOKUP($A74,'Annex 2 EHV charges'!$A:$O,8,FALSE)),"")</f>
        <v/>
      </c>
      <c r="F74" s="97" t="str">
        <f>IFERROR(IF(VLOOKUP($A74,'Annex 2 EHV charges'!$A:$O,9,FALSE)=0,"",VLOOKUP($A74,'Annex 2 EHV charges'!$A:$O,9,FALSE)),"")</f>
        <v/>
      </c>
      <c r="G74" s="98" t="str">
        <f>IFERROR(IF(VLOOKUP($A74,'Annex 2 EHV charges'!$A:$O,10,FALSE)=0,"",VLOOKUP($A74,'Annex 2 EHV charges'!$A:$O,10,FALSE)),"")</f>
        <v/>
      </c>
      <c r="H74" s="98" t="str">
        <f>IFERROR(IF(VLOOKUP($A74,'Annex 2 EHV charges'!$A:$O,11,FALSE)=0,"",VLOOKUP($A74,'Annex 2 EHV charges'!$A:$O,11,FALSE)),"")</f>
        <v/>
      </c>
    </row>
    <row r="75" spans="1:8" ht="12.75" customHeight="1">
      <c r="A75" s="91" t="str">
        <f t="array" ref="A75">IFERROR(INDEX('Annex 2 EHV charges'!#REF!, MATCH(0, IF(ISBLANK('Annex 2 EHV charges'!#REF!),1, COUNTIF(A$4:$A74, 'Annex 2 EHV charges'!#REF!)), 0)),"")</f>
        <v/>
      </c>
      <c r="B75" s="91" t="str">
        <f>IF($A75="","",VLOOKUP($A75,'Annex 2 EHV charges'!$A:$O,2,0))</f>
        <v/>
      </c>
      <c r="C75" s="92" t="str">
        <f>IF($A75="","",VLOOKUP($A75,'Annex 2 EHV charges'!$A:$O,3,0))</f>
        <v/>
      </c>
      <c r="D75" s="91" t="str">
        <f>IF($A75="","",VLOOKUP($A75,'Annex 2 EHV charges'!$A:$O,7,0))</f>
        <v/>
      </c>
      <c r="E75" s="96" t="str">
        <f>IFERROR(IF(VLOOKUP($A75,'Annex 2 EHV charges'!$A:$O,8,FALSE)=0,"",VLOOKUP($A75,'Annex 2 EHV charges'!$A:$O,8,FALSE)),"")</f>
        <v/>
      </c>
      <c r="F75" s="97" t="str">
        <f>IFERROR(IF(VLOOKUP($A75,'Annex 2 EHV charges'!$A:$O,9,FALSE)=0,"",VLOOKUP($A75,'Annex 2 EHV charges'!$A:$O,9,FALSE)),"")</f>
        <v/>
      </c>
      <c r="G75" s="98" t="str">
        <f>IFERROR(IF(VLOOKUP($A75,'Annex 2 EHV charges'!$A:$O,10,FALSE)=0,"",VLOOKUP($A75,'Annex 2 EHV charges'!$A:$O,10,FALSE)),"")</f>
        <v/>
      </c>
      <c r="H75" s="98" t="str">
        <f>IFERROR(IF(VLOOKUP($A75,'Annex 2 EHV charges'!$A:$O,11,FALSE)=0,"",VLOOKUP($A75,'Annex 2 EHV charges'!$A:$O,11,FALSE)),"")</f>
        <v/>
      </c>
    </row>
    <row r="76" spans="1:8" ht="12.75" customHeight="1">
      <c r="A76" s="91" t="str">
        <f t="array" ref="A76">IFERROR(INDEX('Annex 2 EHV charges'!#REF!, MATCH(0, IF(ISBLANK('Annex 2 EHV charges'!#REF!),1, COUNTIF(A$4:$A75, 'Annex 2 EHV charges'!#REF!)), 0)),"")</f>
        <v/>
      </c>
      <c r="B76" s="91" t="str">
        <f>IF($A76="","",VLOOKUP($A76,'Annex 2 EHV charges'!$A:$O,2,0))</f>
        <v/>
      </c>
      <c r="C76" s="92" t="str">
        <f>IF($A76="","",VLOOKUP($A76,'Annex 2 EHV charges'!$A:$O,3,0))</f>
        <v/>
      </c>
      <c r="D76" s="91" t="str">
        <f>IF($A76="","",VLOOKUP($A76,'Annex 2 EHV charges'!$A:$O,7,0))</f>
        <v/>
      </c>
      <c r="E76" s="96" t="str">
        <f>IFERROR(IF(VLOOKUP($A76,'Annex 2 EHV charges'!$A:$O,8,FALSE)=0,"",VLOOKUP($A76,'Annex 2 EHV charges'!$A:$O,8,FALSE)),"")</f>
        <v/>
      </c>
      <c r="F76" s="97" t="str">
        <f>IFERROR(IF(VLOOKUP($A76,'Annex 2 EHV charges'!$A:$O,9,FALSE)=0,"",VLOOKUP($A76,'Annex 2 EHV charges'!$A:$O,9,FALSE)),"")</f>
        <v/>
      </c>
      <c r="G76" s="98" t="str">
        <f>IFERROR(IF(VLOOKUP($A76,'Annex 2 EHV charges'!$A:$O,10,FALSE)=0,"",VLOOKUP($A76,'Annex 2 EHV charges'!$A:$O,10,FALSE)),"")</f>
        <v/>
      </c>
      <c r="H76" s="98" t="str">
        <f>IFERROR(IF(VLOOKUP($A76,'Annex 2 EHV charges'!$A:$O,11,FALSE)=0,"",VLOOKUP($A76,'Annex 2 EHV charges'!$A:$O,11,FALSE)),"")</f>
        <v/>
      </c>
    </row>
    <row r="77" spans="1:8" ht="12.75" customHeight="1">
      <c r="A77" s="91" t="str">
        <f t="array" ref="A77">IFERROR(INDEX('Annex 2 EHV charges'!#REF!, MATCH(0, IF(ISBLANK('Annex 2 EHV charges'!#REF!),1, COUNTIF(A$4:$A76, 'Annex 2 EHV charges'!#REF!)), 0)),"")</f>
        <v/>
      </c>
      <c r="B77" s="91" t="str">
        <f>IF($A77="","",VLOOKUP($A77,'Annex 2 EHV charges'!$A:$O,2,0))</f>
        <v/>
      </c>
      <c r="C77" s="92" t="str">
        <f>IF($A77="","",VLOOKUP($A77,'Annex 2 EHV charges'!$A:$O,3,0))</f>
        <v/>
      </c>
      <c r="D77" s="91" t="str">
        <f>IF($A77="","",VLOOKUP($A77,'Annex 2 EHV charges'!$A:$O,7,0))</f>
        <v/>
      </c>
      <c r="E77" s="96" t="str">
        <f>IFERROR(IF(VLOOKUP($A77,'Annex 2 EHV charges'!$A:$O,8,FALSE)=0,"",VLOOKUP($A77,'Annex 2 EHV charges'!$A:$O,8,FALSE)),"")</f>
        <v/>
      </c>
      <c r="F77" s="97" t="str">
        <f>IFERROR(IF(VLOOKUP($A77,'Annex 2 EHV charges'!$A:$O,9,FALSE)=0,"",VLOOKUP($A77,'Annex 2 EHV charges'!$A:$O,9,FALSE)),"")</f>
        <v/>
      </c>
      <c r="G77" s="98" t="str">
        <f>IFERROR(IF(VLOOKUP($A77,'Annex 2 EHV charges'!$A:$O,10,FALSE)=0,"",VLOOKUP($A77,'Annex 2 EHV charges'!$A:$O,10,FALSE)),"")</f>
        <v/>
      </c>
      <c r="H77" s="98" t="str">
        <f>IFERROR(IF(VLOOKUP($A77,'Annex 2 EHV charges'!$A:$O,11,FALSE)=0,"",VLOOKUP($A77,'Annex 2 EHV charges'!$A:$O,11,FALSE)),"")</f>
        <v/>
      </c>
    </row>
    <row r="78" spans="1:8" ht="12.75" customHeight="1">
      <c r="A78" s="91" t="str">
        <f t="array" ref="A78">IFERROR(INDEX('Annex 2 EHV charges'!#REF!, MATCH(0, IF(ISBLANK('Annex 2 EHV charges'!#REF!),1, COUNTIF(A$4:$A77, 'Annex 2 EHV charges'!#REF!)), 0)),"")</f>
        <v/>
      </c>
      <c r="B78" s="91" t="str">
        <f>IF($A78="","",VLOOKUP($A78,'Annex 2 EHV charges'!$A:$O,2,0))</f>
        <v/>
      </c>
      <c r="C78" s="92" t="str">
        <f>IF($A78="","",VLOOKUP($A78,'Annex 2 EHV charges'!$A:$O,3,0))</f>
        <v/>
      </c>
      <c r="D78" s="91" t="str">
        <f>IF($A78="","",VLOOKUP($A78,'Annex 2 EHV charges'!$A:$O,7,0))</f>
        <v/>
      </c>
      <c r="E78" s="96" t="str">
        <f>IFERROR(IF(VLOOKUP($A78,'Annex 2 EHV charges'!$A:$O,8,FALSE)=0,"",VLOOKUP($A78,'Annex 2 EHV charges'!$A:$O,8,FALSE)),"")</f>
        <v/>
      </c>
      <c r="F78" s="97" t="str">
        <f>IFERROR(IF(VLOOKUP($A78,'Annex 2 EHV charges'!$A:$O,9,FALSE)=0,"",VLOOKUP($A78,'Annex 2 EHV charges'!$A:$O,9,FALSE)),"")</f>
        <v/>
      </c>
      <c r="G78" s="98" t="str">
        <f>IFERROR(IF(VLOOKUP($A78,'Annex 2 EHV charges'!$A:$O,10,FALSE)=0,"",VLOOKUP($A78,'Annex 2 EHV charges'!$A:$O,10,FALSE)),"")</f>
        <v/>
      </c>
      <c r="H78" s="98" t="str">
        <f>IFERROR(IF(VLOOKUP($A78,'Annex 2 EHV charges'!$A:$O,11,FALSE)=0,"",VLOOKUP($A78,'Annex 2 EHV charges'!$A:$O,11,FALSE)),"")</f>
        <v/>
      </c>
    </row>
    <row r="79" spans="1:8" ht="12.75" customHeight="1">
      <c r="A79" s="91" t="str">
        <f t="array" ref="A79">IFERROR(INDEX('Annex 2 EHV charges'!#REF!, MATCH(0, IF(ISBLANK('Annex 2 EHV charges'!#REF!),1, COUNTIF(A$4:$A78, 'Annex 2 EHV charges'!#REF!)), 0)),"")</f>
        <v/>
      </c>
      <c r="B79" s="91" t="str">
        <f>IF($A79="","",VLOOKUP($A79,'Annex 2 EHV charges'!$A:$O,2,0))</f>
        <v/>
      </c>
      <c r="C79" s="92" t="str">
        <f>IF($A79="","",VLOOKUP($A79,'Annex 2 EHV charges'!$A:$O,3,0))</f>
        <v/>
      </c>
      <c r="D79" s="91" t="str">
        <f>IF($A79="","",VLOOKUP($A79,'Annex 2 EHV charges'!$A:$O,7,0))</f>
        <v/>
      </c>
      <c r="E79" s="96" t="str">
        <f>IFERROR(IF(VLOOKUP($A79,'Annex 2 EHV charges'!$A:$O,8,FALSE)=0,"",VLOOKUP($A79,'Annex 2 EHV charges'!$A:$O,8,FALSE)),"")</f>
        <v/>
      </c>
      <c r="F79" s="97" t="str">
        <f>IFERROR(IF(VLOOKUP($A79,'Annex 2 EHV charges'!$A:$O,9,FALSE)=0,"",VLOOKUP($A79,'Annex 2 EHV charges'!$A:$O,9,FALSE)),"")</f>
        <v/>
      </c>
      <c r="G79" s="98" t="str">
        <f>IFERROR(IF(VLOOKUP($A79,'Annex 2 EHV charges'!$A:$O,10,FALSE)=0,"",VLOOKUP($A79,'Annex 2 EHV charges'!$A:$O,10,FALSE)),"")</f>
        <v/>
      </c>
      <c r="H79" s="98" t="str">
        <f>IFERROR(IF(VLOOKUP($A79,'Annex 2 EHV charges'!$A:$O,11,FALSE)=0,"",VLOOKUP($A79,'Annex 2 EHV charges'!$A:$O,11,FALSE)),"")</f>
        <v/>
      </c>
    </row>
    <row r="80" spans="1:8" ht="12.75" customHeight="1">
      <c r="A80" s="91" t="str">
        <f t="array" ref="A80">IFERROR(INDEX('Annex 2 EHV charges'!#REF!, MATCH(0, IF(ISBLANK('Annex 2 EHV charges'!#REF!),1, COUNTIF(A$4:$A79, 'Annex 2 EHV charges'!#REF!)), 0)),"")</f>
        <v/>
      </c>
      <c r="B80" s="91" t="str">
        <f>IF($A80="","",VLOOKUP($A80,'Annex 2 EHV charges'!$A:$O,2,0))</f>
        <v/>
      </c>
      <c r="C80" s="92" t="str">
        <f>IF($A80="","",VLOOKUP($A80,'Annex 2 EHV charges'!$A:$O,3,0))</f>
        <v/>
      </c>
      <c r="D80" s="91" t="str">
        <f>IF($A80="","",VLOOKUP($A80,'Annex 2 EHV charges'!$A:$O,7,0))</f>
        <v/>
      </c>
      <c r="E80" s="96" t="str">
        <f>IFERROR(IF(VLOOKUP($A80,'Annex 2 EHV charges'!$A:$O,8,FALSE)=0,"",VLOOKUP($A80,'Annex 2 EHV charges'!$A:$O,8,FALSE)),"")</f>
        <v/>
      </c>
      <c r="F80" s="97" t="str">
        <f>IFERROR(IF(VLOOKUP($A80,'Annex 2 EHV charges'!$A:$O,9,FALSE)=0,"",VLOOKUP($A80,'Annex 2 EHV charges'!$A:$O,9,FALSE)),"")</f>
        <v/>
      </c>
      <c r="G80" s="98" t="str">
        <f>IFERROR(IF(VLOOKUP($A80,'Annex 2 EHV charges'!$A:$O,10,FALSE)=0,"",VLOOKUP($A80,'Annex 2 EHV charges'!$A:$O,10,FALSE)),"")</f>
        <v/>
      </c>
      <c r="H80" s="98" t="str">
        <f>IFERROR(IF(VLOOKUP($A80,'Annex 2 EHV charges'!$A:$O,11,FALSE)=0,"",VLOOKUP($A80,'Annex 2 EHV charges'!$A:$O,11,FALSE)),"")</f>
        <v/>
      </c>
    </row>
    <row r="81" spans="1:8" ht="12.75" customHeight="1">
      <c r="A81" s="91" t="str">
        <f t="array" ref="A81">IFERROR(INDEX('Annex 2 EHV charges'!#REF!, MATCH(0, IF(ISBLANK('Annex 2 EHV charges'!#REF!),1, COUNTIF(A$4:$A80, 'Annex 2 EHV charges'!#REF!)), 0)),"")</f>
        <v/>
      </c>
      <c r="B81" s="91" t="str">
        <f>IF($A81="","",VLOOKUP($A81,'Annex 2 EHV charges'!$A:$O,2,0))</f>
        <v/>
      </c>
      <c r="C81" s="92" t="str">
        <f>IF($A81="","",VLOOKUP($A81,'Annex 2 EHV charges'!$A:$O,3,0))</f>
        <v/>
      </c>
      <c r="D81" s="91" t="str">
        <f>IF($A81="","",VLOOKUP($A81,'Annex 2 EHV charges'!$A:$O,7,0))</f>
        <v/>
      </c>
      <c r="E81" s="96" t="str">
        <f>IFERROR(IF(VLOOKUP($A81,'Annex 2 EHV charges'!$A:$O,8,FALSE)=0,"",VLOOKUP($A81,'Annex 2 EHV charges'!$A:$O,8,FALSE)),"")</f>
        <v/>
      </c>
      <c r="F81" s="97" t="str">
        <f>IFERROR(IF(VLOOKUP($A81,'Annex 2 EHV charges'!$A:$O,9,FALSE)=0,"",VLOOKUP($A81,'Annex 2 EHV charges'!$A:$O,9,FALSE)),"")</f>
        <v/>
      </c>
      <c r="G81" s="98" t="str">
        <f>IFERROR(IF(VLOOKUP($A81,'Annex 2 EHV charges'!$A:$O,10,FALSE)=0,"",VLOOKUP($A81,'Annex 2 EHV charges'!$A:$O,10,FALSE)),"")</f>
        <v/>
      </c>
      <c r="H81" s="98" t="str">
        <f>IFERROR(IF(VLOOKUP($A81,'Annex 2 EHV charges'!$A:$O,11,FALSE)=0,"",VLOOKUP($A81,'Annex 2 EHV charges'!$A:$O,11,FALSE)),"")</f>
        <v/>
      </c>
    </row>
    <row r="82" spans="1:8" ht="12.75" customHeight="1">
      <c r="A82" s="91" t="str">
        <f t="array" ref="A82">IFERROR(INDEX('Annex 2 EHV charges'!#REF!, MATCH(0, IF(ISBLANK('Annex 2 EHV charges'!#REF!),1, COUNTIF(A$4:$A81, 'Annex 2 EHV charges'!#REF!)), 0)),"")</f>
        <v/>
      </c>
      <c r="B82" s="91" t="str">
        <f>IF($A82="","",VLOOKUP($A82,'Annex 2 EHV charges'!$A:$O,2,0))</f>
        <v/>
      </c>
      <c r="C82" s="92" t="str">
        <f>IF($A82="","",VLOOKUP($A82,'Annex 2 EHV charges'!$A:$O,3,0))</f>
        <v/>
      </c>
      <c r="D82" s="91" t="str">
        <f>IF($A82="","",VLOOKUP($A82,'Annex 2 EHV charges'!$A:$O,7,0))</f>
        <v/>
      </c>
      <c r="E82" s="96" t="str">
        <f>IFERROR(IF(VLOOKUP($A82,'Annex 2 EHV charges'!$A:$O,8,FALSE)=0,"",VLOOKUP($A82,'Annex 2 EHV charges'!$A:$O,8,FALSE)),"")</f>
        <v/>
      </c>
      <c r="F82" s="97" t="str">
        <f>IFERROR(IF(VLOOKUP($A82,'Annex 2 EHV charges'!$A:$O,9,FALSE)=0,"",VLOOKUP($A82,'Annex 2 EHV charges'!$A:$O,9,FALSE)),"")</f>
        <v/>
      </c>
      <c r="G82" s="98" t="str">
        <f>IFERROR(IF(VLOOKUP($A82,'Annex 2 EHV charges'!$A:$O,10,FALSE)=0,"",VLOOKUP($A82,'Annex 2 EHV charges'!$A:$O,10,FALSE)),"")</f>
        <v/>
      </c>
      <c r="H82" s="98" t="str">
        <f>IFERROR(IF(VLOOKUP($A82,'Annex 2 EHV charges'!$A:$O,11,FALSE)=0,"",VLOOKUP($A82,'Annex 2 EHV charges'!$A:$O,11,FALSE)),"")</f>
        <v/>
      </c>
    </row>
    <row r="83" spans="1:8" ht="12.75" customHeight="1">
      <c r="A83" s="91" t="str">
        <f t="array" ref="A83">IFERROR(INDEX('Annex 2 EHV charges'!#REF!, MATCH(0, IF(ISBLANK('Annex 2 EHV charges'!#REF!),1, COUNTIF(A$4:$A82, 'Annex 2 EHV charges'!#REF!)), 0)),"")</f>
        <v/>
      </c>
      <c r="B83" s="91" t="str">
        <f>IF($A83="","",VLOOKUP($A83,'Annex 2 EHV charges'!$A:$O,2,0))</f>
        <v/>
      </c>
      <c r="C83" s="92" t="str">
        <f>IF($A83="","",VLOOKUP($A83,'Annex 2 EHV charges'!$A:$O,3,0))</f>
        <v/>
      </c>
      <c r="D83" s="91" t="str">
        <f>IF($A83="","",VLOOKUP($A83,'Annex 2 EHV charges'!$A:$O,7,0))</f>
        <v/>
      </c>
      <c r="E83" s="96" t="str">
        <f>IFERROR(IF(VLOOKUP($A83,'Annex 2 EHV charges'!$A:$O,8,FALSE)=0,"",VLOOKUP($A83,'Annex 2 EHV charges'!$A:$O,8,FALSE)),"")</f>
        <v/>
      </c>
      <c r="F83" s="97" t="str">
        <f>IFERROR(IF(VLOOKUP($A83,'Annex 2 EHV charges'!$A:$O,9,FALSE)=0,"",VLOOKUP($A83,'Annex 2 EHV charges'!$A:$O,9,FALSE)),"")</f>
        <v/>
      </c>
      <c r="G83" s="98" t="str">
        <f>IFERROR(IF(VLOOKUP($A83,'Annex 2 EHV charges'!$A:$O,10,FALSE)=0,"",VLOOKUP($A83,'Annex 2 EHV charges'!$A:$O,10,FALSE)),"")</f>
        <v/>
      </c>
      <c r="H83" s="98" t="str">
        <f>IFERROR(IF(VLOOKUP($A83,'Annex 2 EHV charges'!$A:$O,11,FALSE)=0,"",VLOOKUP($A83,'Annex 2 EHV charges'!$A:$O,11,FALSE)),"")</f>
        <v/>
      </c>
    </row>
    <row r="84" spans="1:8" ht="12.75" customHeight="1">
      <c r="A84" s="91" t="str">
        <f t="array" ref="A84">IFERROR(INDEX('Annex 2 EHV charges'!#REF!, MATCH(0, IF(ISBLANK('Annex 2 EHV charges'!#REF!),1, COUNTIF(A$4:$A83, 'Annex 2 EHV charges'!#REF!)), 0)),"")</f>
        <v/>
      </c>
      <c r="B84" s="91" t="str">
        <f>IF($A84="","",VLOOKUP($A84,'Annex 2 EHV charges'!$A:$O,2,0))</f>
        <v/>
      </c>
      <c r="C84" s="92" t="str">
        <f>IF($A84="","",VLOOKUP($A84,'Annex 2 EHV charges'!$A:$O,3,0))</f>
        <v/>
      </c>
      <c r="D84" s="91" t="str">
        <f>IF($A84="","",VLOOKUP($A84,'Annex 2 EHV charges'!$A:$O,7,0))</f>
        <v/>
      </c>
      <c r="E84" s="96" t="str">
        <f>IFERROR(IF(VLOOKUP($A84,'Annex 2 EHV charges'!$A:$O,8,FALSE)=0,"",VLOOKUP($A84,'Annex 2 EHV charges'!$A:$O,8,FALSE)),"")</f>
        <v/>
      </c>
      <c r="F84" s="97" t="str">
        <f>IFERROR(IF(VLOOKUP($A84,'Annex 2 EHV charges'!$A:$O,9,FALSE)=0,"",VLOOKUP($A84,'Annex 2 EHV charges'!$A:$O,9,FALSE)),"")</f>
        <v/>
      </c>
      <c r="G84" s="98" t="str">
        <f>IFERROR(IF(VLOOKUP($A84,'Annex 2 EHV charges'!$A:$O,10,FALSE)=0,"",VLOOKUP($A84,'Annex 2 EHV charges'!$A:$O,10,FALSE)),"")</f>
        <v/>
      </c>
      <c r="H84" s="98" t="str">
        <f>IFERROR(IF(VLOOKUP($A84,'Annex 2 EHV charges'!$A:$O,11,FALSE)=0,"",VLOOKUP($A84,'Annex 2 EHV charges'!$A:$O,11,FALSE)),"")</f>
        <v/>
      </c>
    </row>
    <row r="85" spans="1:8" ht="12.75" customHeight="1">
      <c r="A85" s="91" t="str">
        <f t="array" ref="A85">IFERROR(INDEX('Annex 2 EHV charges'!#REF!, MATCH(0, IF(ISBLANK('Annex 2 EHV charges'!#REF!),1, COUNTIF(A$4:$A84, 'Annex 2 EHV charges'!#REF!)), 0)),"")</f>
        <v/>
      </c>
      <c r="B85" s="91" t="str">
        <f>IF($A85="","",VLOOKUP($A85,'Annex 2 EHV charges'!$A:$O,2,0))</f>
        <v/>
      </c>
      <c r="C85" s="92" t="str">
        <f>IF($A85="","",VLOOKUP($A85,'Annex 2 EHV charges'!$A:$O,3,0))</f>
        <v/>
      </c>
      <c r="D85" s="91" t="str">
        <f>IF($A85="","",VLOOKUP($A85,'Annex 2 EHV charges'!$A:$O,7,0))</f>
        <v/>
      </c>
      <c r="E85" s="96" t="str">
        <f>IFERROR(IF(VLOOKUP($A85,'Annex 2 EHV charges'!$A:$O,8,FALSE)=0,"",VLOOKUP($A85,'Annex 2 EHV charges'!$A:$O,8,FALSE)),"")</f>
        <v/>
      </c>
      <c r="F85" s="97" t="str">
        <f>IFERROR(IF(VLOOKUP($A85,'Annex 2 EHV charges'!$A:$O,9,FALSE)=0,"",VLOOKUP($A85,'Annex 2 EHV charges'!$A:$O,9,FALSE)),"")</f>
        <v/>
      </c>
      <c r="G85" s="98" t="str">
        <f>IFERROR(IF(VLOOKUP($A85,'Annex 2 EHV charges'!$A:$O,10,FALSE)=0,"",VLOOKUP($A85,'Annex 2 EHV charges'!$A:$O,10,FALSE)),"")</f>
        <v/>
      </c>
      <c r="H85" s="98" t="str">
        <f>IFERROR(IF(VLOOKUP($A85,'Annex 2 EHV charges'!$A:$O,11,FALSE)=0,"",VLOOKUP($A85,'Annex 2 EHV charges'!$A:$O,11,FALSE)),"")</f>
        <v/>
      </c>
    </row>
    <row r="86" spans="1:8" ht="12.75" customHeight="1">
      <c r="A86" s="91" t="str">
        <f t="array" ref="A86">IFERROR(INDEX('Annex 2 EHV charges'!#REF!, MATCH(0, IF(ISBLANK('Annex 2 EHV charges'!#REF!),1, COUNTIF(A$4:$A85, 'Annex 2 EHV charges'!#REF!)), 0)),"")</f>
        <v/>
      </c>
      <c r="B86" s="91" t="str">
        <f>IF($A86="","",VLOOKUP($A86,'Annex 2 EHV charges'!$A:$O,2,0))</f>
        <v/>
      </c>
      <c r="C86" s="92" t="str">
        <f>IF($A86="","",VLOOKUP($A86,'Annex 2 EHV charges'!$A:$O,3,0))</f>
        <v/>
      </c>
      <c r="D86" s="91" t="str">
        <f>IF($A86="","",VLOOKUP($A86,'Annex 2 EHV charges'!$A:$O,7,0))</f>
        <v/>
      </c>
      <c r="E86" s="96" t="str">
        <f>IFERROR(IF(VLOOKUP($A86,'Annex 2 EHV charges'!$A:$O,8,FALSE)=0,"",VLOOKUP($A86,'Annex 2 EHV charges'!$A:$O,8,FALSE)),"")</f>
        <v/>
      </c>
      <c r="F86" s="97" t="str">
        <f>IFERROR(IF(VLOOKUP($A86,'Annex 2 EHV charges'!$A:$O,9,FALSE)=0,"",VLOOKUP($A86,'Annex 2 EHV charges'!$A:$O,9,FALSE)),"")</f>
        <v/>
      </c>
      <c r="G86" s="98" t="str">
        <f>IFERROR(IF(VLOOKUP($A86,'Annex 2 EHV charges'!$A:$O,10,FALSE)=0,"",VLOOKUP($A86,'Annex 2 EHV charges'!$A:$O,10,FALSE)),"")</f>
        <v/>
      </c>
      <c r="H86" s="98" t="str">
        <f>IFERROR(IF(VLOOKUP($A86,'Annex 2 EHV charges'!$A:$O,11,FALSE)=0,"",VLOOKUP($A86,'Annex 2 EHV charges'!$A:$O,11,FALSE)),"")</f>
        <v/>
      </c>
    </row>
    <row r="87" spans="1:8" ht="12.75" customHeight="1">
      <c r="A87" s="91" t="str">
        <f t="array" ref="A87">IFERROR(INDEX('Annex 2 EHV charges'!#REF!, MATCH(0, IF(ISBLANK('Annex 2 EHV charges'!#REF!),1, COUNTIF(A$4:$A86, 'Annex 2 EHV charges'!#REF!)), 0)),"")</f>
        <v/>
      </c>
      <c r="B87" s="91" t="str">
        <f>IF($A87="","",VLOOKUP($A87,'Annex 2 EHV charges'!$A:$O,2,0))</f>
        <v/>
      </c>
      <c r="C87" s="92" t="str">
        <f>IF($A87="","",VLOOKUP($A87,'Annex 2 EHV charges'!$A:$O,3,0))</f>
        <v/>
      </c>
      <c r="D87" s="91" t="str">
        <f>IF($A87="","",VLOOKUP($A87,'Annex 2 EHV charges'!$A:$O,7,0))</f>
        <v/>
      </c>
      <c r="E87" s="96" t="str">
        <f>IFERROR(IF(VLOOKUP($A87,'Annex 2 EHV charges'!$A:$O,8,FALSE)=0,"",VLOOKUP($A87,'Annex 2 EHV charges'!$A:$O,8,FALSE)),"")</f>
        <v/>
      </c>
      <c r="F87" s="97" t="str">
        <f>IFERROR(IF(VLOOKUP($A87,'Annex 2 EHV charges'!$A:$O,9,FALSE)=0,"",VLOOKUP($A87,'Annex 2 EHV charges'!$A:$O,9,FALSE)),"")</f>
        <v/>
      </c>
      <c r="G87" s="98" t="str">
        <f>IFERROR(IF(VLOOKUP($A87,'Annex 2 EHV charges'!$A:$O,10,FALSE)=0,"",VLOOKUP($A87,'Annex 2 EHV charges'!$A:$O,10,FALSE)),"")</f>
        <v/>
      </c>
      <c r="H87" s="98" t="str">
        <f>IFERROR(IF(VLOOKUP($A87,'Annex 2 EHV charges'!$A:$O,11,FALSE)=0,"",VLOOKUP($A87,'Annex 2 EHV charges'!$A:$O,11,FALSE)),"")</f>
        <v/>
      </c>
    </row>
    <row r="88" spans="1:8" ht="12.75" customHeight="1">
      <c r="A88" s="91" t="str">
        <f t="array" ref="A88">IFERROR(INDEX('Annex 2 EHV charges'!#REF!, MATCH(0, IF(ISBLANK('Annex 2 EHV charges'!#REF!),1, COUNTIF(A$4:$A87, 'Annex 2 EHV charges'!#REF!)), 0)),"")</f>
        <v/>
      </c>
      <c r="B88" s="91" t="str">
        <f>IF($A88="","",VLOOKUP($A88,'Annex 2 EHV charges'!$A:$O,2,0))</f>
        <v/>
      </c>
      <c r="C88" s="92" t="str">
        <f>IF($A88="","",VLOOKUP($A88,'Annex 2 EHV charges'!$A:$O,3,0))</f>
        <v/>
      </c>
      <c r="D88" s="91" t="str">
        <f>IF($A88="","",VLOOKUP($A88,'Annex 2 EHV charges'!$A:$O,7,0))</f>
        <v/>
      </c>
      <c r="E88" s="96" t="str">
        <f>IFERROR(IF(VLOOKUP($A88,'Annex 2 EHV charges'!$A:$O,8,FALSE)=0,"",VLOOKUP($A88,'Annex 2 EHV charges'!$A:$O,8,FALSE)),"")</f>
        <v/>
      </c>
      <c r="F88" s="97" t="str">
        <f>IFERROR(IF(VLOOKUP($A88,'Annex 2 EHV charges'!$A:$O,9,FALSE)=0,"",VLOOKUP($A88,'Annex 2 EHV charges'!$A:$O,9,FALSE)),"")</f>
        <v/>
      </c>
      <c r="G88" s="98" t="str">
        <f>IFERROR(IF(VLOOKUP($A88,'Annex 2 EHV charges'!$A:$O,10,FALSE)=0,"",VLOOKUP($A88,'Annex 2 EHV charges'!$A:$O,10,FALSE)),"")</f>
        <v/>
      </c>
      <c r="H88" s="98" t="str">
        <f>IFERROR(IF(VLOOKUP($A88,'Annex 2 EHV charges'!$A:$O,11,FALSE)=0,"",VLOOKUP($A88,'Annex 2 EHV charges'!$A:$O,11,FALSE)),"")</f>
        <v/>
      </c>
    </row>
    <row r="89" spans="1:8" ht="12.75" customHeight="1">
      <c r="A89" s="91" t="str">
        <f t="array" ref="A89">IFERROR(INDEX('Annex 2 EHV charges'!#REF!, MATCH(0, IF(ISBLANK('Annex 2 EHV charges'!#REF!),1, COUNTIF(A$4:$A88, 'Annex 2 EHV charges'!#REF!)), 0)),"")</f>
        <v/>
      </c>
      <c r="B89" s="91" t="str">
        <f>IF($A89="","",VLOOKUP($A89,'Annex 2 EHV charges'!$A:$O,2,0))</f>
        <v/>
      </c>
      <c r="C89" s="92" t="str">
        <f>IF($A89="","",VLOOKUP($A89,'Annex 2 EHV charges'!$A:$O,3,0))</f>
        <v/>
      </c>
      <c r="D89" s="91" t="str">
        <f>IF($A89="","",VLOOKUP($A89,'Annex 2 EHV charges'!$A:$O,7,0))</f>
        <v/>
      </c>
      <c r="E89" s="96" t="str">
        <f>IFERROR(IF(VLOOKUP($A89,'Annex 2 EHV charges'!$A:$O,8,FALSE)=0,"",VLOOKUP($A89,'Annex 2 EHV charges'!$A:$O,8,FALSE)),"")</f>
        <v/>
      </c>
      <c r="F89" s="97" t="str">
        <f>IFERROR(IF(VLOOKUP($A89,'Annex 2 EHV charges'!$A:$O,9,FALSE)=0,"",VLOOKUP($A89,'Annex 2 EHV charges'!$A:$O,9,FALSE)),"")</f>
        <v/>
      </c>
      <c r="G89" s="98" t="str">
        <f>IFERROR(IF(VLOOKUP($A89,'Annex 2 EHV charges'!$A:$O,10,FALSE)=0,"",VLOOKUP($A89,'Annex 2 EHV charges'!$A:$O,10,FALSE)),"")</f>
        <v/>
      </c>
      <c r="H89" s="98" t="str">
        <f>IFERROR(IF(VLOOKUP($A89,'Annex 2 EHV charges'!$A:$O,11,FALSE)=0,"",VLOOKUP($A89,'Annex 2 EHV charges'!$A:$O,11,FALSE)),"")</f>
        <v/>
      </c>
    </row>
    <row r="90" spans="1:8" ht="12.75" customHeight="1">
      <c r="A90" s="91" t="str">
        <f t="array" ref="A90">IFERROR(INDEX('Annex 2 EHV charges'!#REF!, MATCH(0, IF(ISBLANK('Annex 2 EHV charges'!#REF!),1, COUNTIF(A$4:$A89, 'Annex 2 EHV charges'!#REF!)), 0)),"")</f>
        <v/>
      </c>
      <c r="B90" s="91" t="str">
        <f>IF($A90="","",VLOOKUP($A90,'Annex 2 EHV charges'!$A:$O,2,0))</f>
        <v/>
      </c>
      <c r="C90" s="92" t="str">
        <f>IF($A90="","",VLOOKUP($A90,'Annex 2 EHV charges'!$A:$O,3,0))</f>
        <v/>
      </c>
      <c r="D90" s="91" t="str">
        <f>IF($A90="","",VLOOKUP($A90,'Annex 2 EHV charges'!$A:$O,7,0))</f>
        <v/>
      </c>
      <c r="E90" s="96" t="str">
        <f>IFERROR(IF(VLOOKUP($A90,'Annex 2 EHV charges'!$A:$O,8,FALSE)=0,"",VLOOKUP($A90,'Annex 2 EHV charges'!$A:$O,8,FALSE)),"")</f>
        <v/>
      </c>
      <c r="F90" s="97" t="str">
        <f>IFERROR(IF(VLOOKUP($A90,'Annex 2 EHV charges'!$A:$O,9,FALSE)=0,"",VLOOKUP($A90,'Annex 2 EHV charges'!$A:$O,9,FALSE)),"")</f>
        <v/>
      </c>
      <c r="G90" s="98" t="str">
        <f>IFERROR(IF(VLOOKUP($A90,'Annex 2 EHV charges'!$A:$O,10,FALSE)=0,"",VLOOKUP($A90,'Annex 2 EHV charges'!$A:$O,10,FALSE)),"")</f>
        <v/>
      </c>
      <c r="H90" s="98" t="str">
        <f>IFERROR(IF(VLOOKUP($A90,'Annex 2 EHV charges'!$A:$O,11,FALSE)=0,"",VLOOKUP($A90,'Annex 2 EHV charges'!$A:$O,11,FALSE)),"")</f>
        <v/>
      </c>
    </row>
    <row r="91" spans="1:8" ht="12.75" customHeight="1">
      <c r="A91" s="91" t="str">
        <f t="array" ref="A91">IFERROR(INDEX('Annex 2 EHV charges'!#REF!, MATCH(0, IF(ISBLANK('Annex 2 EHV charges'!#REF!),1, COUNTIF(A$4:$A90, 'Annex 2 EHV charges'!#REF!)), 0)),"")</f>
        <v/>
      </c>
      <c r="B91" s="91" t="str">
        <f>IF($A91="","",VLOOKUP($A91,'Annex 2 EHV charges'!$A:$O,2,0))</f>
        <v/>
      </c>
      <c r="C91" s="92" t="str">
        <f>IF($A91="","",VLOOKUP($A91,'Annex 2 EHV charges'!$A:$O,3,0))</f>
        <v/>
      </c>
      <c r="D91" s="91" t="str">
        <f>IF($A91="","",VLOOKUP($A91,'Annex 2 EHV charges'!$A:$O,7,0))</f>
        <v/>
      </c>
      <c r="E91" s="96" t="str">
        <f>IFERROR(IF(VLOOKUP($A91,'Annex 2 EHV charges'!$A:$O,8,FALSE)=0,"",VLOOKUP($A91,'Annex 2 EHV charges'!$A:$O,8,FALSE)),"")</f>
        <v/>
      </c>
      <c r="F91" s="97" t="str">
        <f>IFERROR(IF(VLOOKUP($A91,'Annex 2 EHV charges'!$A:$O,9,FALSE)=0,"",VLOOKUP($A91,'Annex 2 EHV charges'!$A:$O,9,FALSE)),"")</f>
        <v/>
      </c>
      <c r="G91" s="98" t="str">
        <f>IFERROR(IF(VLOOKUP($A91,'Annex 2 EHV charges'!$A:$O,10,FALSE)=0,"",VLOOKUP($A91,'Annex 2 EHV charges'!$A:$O,10,FALSE)),"")</f>
        <v/>
      </c>
      <c r="H91" s="98" t="str">
        <f>IFERROR(IF(VLOOKUP($A91,'Annex 2 EHV charges'!$A:$O,11,FALSE)=0,"",VLOOKUP($A91,'Annex 2 EHV charges'!$A:$O,11,FALSE)),"")</f>
        <v/>
      </c>
    </row>
    <row r="92" spans="1:8" ht="12.75" customHeight="1">
      <c r="A92" s="91" t="str">
        <f t="array" ref="A92">IFERROR(INDEX('Annex 2 EHV charges'!#REF!, MATCH(0, IF(ISBLANK('Annex 2 EHV charges'!#REF!),1, COUNTIF(A$4:$A91, 'Annex 2 EHV charges'!#REF!)), 0)),"")</f>
        <v/>
      </c>
      <c r="B92" s="91" t="str">
        <f>IF($A92="","",VLOOKUP($A92,'Annex 2 EHV charges'!$A:$O,2,0))</f>
        <v/>
      </c>
      <c r="C92" s="92" t="str">
        <f>IF($A92="","",VLOOKUP($A92,'Annex 2 EHV charges'!$A:$O,3,0))</f>
        <v/>
      </c>
      <c r="D92" s="91" t="str">
        <f>IF($A92="","",VLOOKUP($A92,'Annex 2 EHV charges'!$A:$O,7,0))</f>
        <v/>
      </c>
      <c r="E92" s="96" t="str">
        <f>IFERROR(IF(VLOOKUP($A92,'Annex 2 EHV charges'!$A:$O,8,FALSE)=0,"",VLOOKUP($A92,'Annex 2 EHV charges'!$A:$O,8,FALSE)),"")</f>
        <v/>
      </c>
      <c r="F92" s="97" t="str">
        <f>IFERROR(IF(VLOOKUP($A92,'Annex 2 EHV charges'!$A:$O,9,FALSE)=0,"",VLOOKUP($A92,'Annex 2 EHV charges'!$A:$O,9,FALSE)),"")</f>
        <v/>
      </c>
      <c r="G92" s="98" t="str">
        <f>IFERROR(IF(VLOOKUP($A92,'Annex 2 EHV charges'!$A:$O,10,FALSE)=0,"",VLOOKUP($A92,'Annex 2 EHV charges'!$A:$O,10,FALSE)),"")</f>
        <v/>
      </c>
      <c r="H92" s="98" t="str">
        <f>IFERROR(IF(VLOOKUP($A92,'Annex 2 EHV charges'!$A:$O,11,FALSE)=0,"",VLOOKUP($A92,'Annex 2 EHV charges'!$A:$O,11,FALSE)),"")</f>
        <v/>
      </c>
    </row>
    <row r="93" spans="1:8" ht="12.75" customHeight="1">
      <c r="A93" s="91" t="str">
        <f t="array" ref="A93">IFERROR(INDEX('Annex 2 EHV charges'!#REF!, MATCH(0, IF(ISBLANK('Annex 2 EHV charges'!#REF!),1, COUNTIF(A$4:$A92, 'Annex 2 EHV charges'!#REF!)), 0)),"")</f>
        <v/>
      </c>
      <c r="B93" s="91" t="str">
        <f>IF($A93="","",VLOOKUP($A93,'Annex 2 EHV charges'!$A:$O,2,0))</f>
        <v/>
      </c>
      <c r="C93" s="92" t="str">
        <f>IF($A93="","",VLOOKUP($A93,'Annex 2 EHV charges'!$A:$O,3,0))</f>
        <v/>
      </c>
      <c r="D93" s="91" t="str">
        <f>IF($A93="","",VLOOKUP($A93,'Annex 2 EHV charges'!$A:$O,7,0))</f>
        <v/>
      </c>
      <c r="E93" s="96" t="str">
        <f>IFERROR(IF(VLOOKUP($A93,'Annex 2 EHV charges'!$A:$O,8,FALSE)=0,"",VLOOKUP($A93,'Annex 2 EHV charges'!$A:$O,8,FALSE)),"")</f>
        <v/>
      </c>
      <c r="F93" s="97" t="str">
        <f>IFERROR(IF(VLOOKUP($A93,'Annex 2 EHV charges'!$A:$O,9,FALSE)=0,"",VLOOKUP($A93,'Annex 2 EHV charges'!$A:$O,9,FALSE)),"")</f>
        <v/>
      </c>
      <c r="G93" s="98" t="str">
        <f>IFERROR(IF(VLOOKUP($A93,'Annex 2 EHV charges'!$A:$O,10,FALSE)=0,"",VLOOKUP($A93,'Annex 2 EHV charges'!$A:$O,10,FALSE)),"")</f>
        <v/>
      </c>
      <c r="H93" s="98" t="str">
        <f>IFERROR(IF(VLOOKUP($A93,'Annex 2 EHV charges'!$A:$O,11,FALSE)=0,"",VLOOKUP($A93,'Annex 2 EHV charges'!$A:$O,11,FALSE)),"")</f>
        <v/>
      </c>
    </row>
    <row r="94" spans="1:8" ht="12.75" customHeight="1">
      <c r="A94" s="91" t="str">
        <f t="array" ref="A94">IFERROR(INDEX('Annex 2 EHV charges'!#REF!, MATCH(0, IF(ISBLANK('Annex 2 EHV charges'!#REF!),1, COUNTIF(A$4:$A93, 'Annex 2 EHV charges'!#REF!)), 0)),"")</f>
        <v/>
      </c>
      <c r="B94" s="91" t="str">
        <f>IF($A94="","",VLOOKUP($A94,'Annex 2 EHV charges'!$A:$O,2,0))</f>
        <v/>
      </c>
      <c r="C94" s="92" t="str">
        <f>IF($A94="","",VLOOKUP($A94,'Annex 2 EHV charges'!$A:$O,3,0))</f>
        <v/>
      </c>
      <c r="D94" s="91" t="str">
        <f>IF($A94="","",VLOOKUP($A94,'Annex 2 EHV charges'!$A:$O,7,0))</f>
        <v/>
      </c>
      <c r="E94" s="96" t="str">
        <f>IFERROR(IF(VLOOKUP($A94,'Annex 2 EHV charges'!$A:$O,8,FALSE)=0,"",VLOOKUP($A94,'Annex 2 EHV charges'!$A:$O,8,FALSE)),"")</f>
        <v/>
      </c>
      <c r="F94" s="97" t="str">
        <f>IFERROR(IF(VLOOKUP($A94,'Annex 2 EHV charges'!$A:$O,9,FALSE)=0,"",VLOOKUP($A94,'Annex 2 EHV charges'!$A:$O,9,FALSE)),"")</f>
        <v/>
      </c>
      <c r="G94" s="98" t="str">
        <f>IFERROR(IF(VLOOKUP($A94,'Annex 2 EHV charges'!$A:$O,10,FALSE)=0,"",VLOOKUP($A94,'Annex 2 EHV charges'!$A:$O,10,FALSE)),"")</f>
        <v/>
      </c>
      <c r="H94" s="98" t="str">
        <f>IFERROR(IF(VLOOKUP($A94,'Annex 2 EHV charges'!$A:$O,11,FALSE)=0,"",VLOOKUP($A94,'Annex 2 EHV charges'!$A:$O,11,FALSE)),"")</f>
        <v/>
      </c>
    </row>
    <row r="95" spans="1:8" ht="12.75" customHeight="1">
      <c r="A95" s="91" t="str">
        <f t="array" ref="A95">IFERROR(INDEX('Annex 2 EHV charges'!#REF!, MATCH(0, IF(ISBLANK('Annex 2 EHV charges'!#REF!),1, COUNTIF(A$4:$A94, 'Annex 2 EHV charges'!#REF!)), 0)),"")</f>
        <v/>
      </c>
      <c r="B95" s="91" t="str">
        <f>IF($A95="","",VLOOKUP($A95,'Annex 2 EHV charges'!$A:$O,2,0))</f>
        <v/>
      </c>
      <c r="C95" s="92" t="str">
        <f>IF($A95="","",VLOOKUP($A95,'Annex 2 EHV charges'!$A:$O,3,0))</f>
        <v/>
      </c>
      <c r="D95" s="91" t="str">
        <f>IF($A95="","",VLOOKUP($A95,'Annex 2 EHV charges'!$A:$O,7,0))</f>
        <v/>
      </c>
      <c r="E95" s="96" t="str">
        <f>IFERROR(IF(VLOOKUP($A95,'Annex 2 EHV charges'!$A:$O,8,FALSE)=0,"",VLOOKUP($A95,'Annex 2 EHV charges'!$A:$O,8,FALSE)),"")</f>
        <v/>
      </c>
      <c r="F95" s="97" t="str">
        <f>IFERROR(IF(VLOOKUP($A95,'Annex 2 EHV charges'!$A:$O,9,FALSE)=0,"",VLOOKUP($A95,'Annex 2 EHV charges'!$A:$O,9,FALSE)),"")</f>
        <v/>
      </c>
      <c r="G95" s="98" t="str">
        <f>IFERROR(IF(VLOOKUP($A95,'Annex 2 EHV charges'!$A:$O,10,FALSE)=0,"",VLOOKUP($A95,'Annex 2 EHV charges'!$A:$O,10,FALSE)),"")</f>
        <v/>
      </c>
      <c r="H95" s="98" t="str">
        <f>IFERROR(IF(VLOOKUP($A95,'Annex 2 EHV charges'!$A:$O,11,FALSE)=0,"",VLOOKUP($A95,'Annex 2 EHV charges'!$A:$O,11,FALSE)),"")</f>
        <v/>
      </c>
    </row>
    <row r="96" spans="1:8" ht="12.75" customHeight="1">
      <c r="A96" s="91" t="str">
        <f t="array" ref="A96">IFERROR(INDEX('Annex 2 EHV charges'!#REF!, MATCH(0, IF(ISBLANK('Annex 2 EHV charges'!#REF!),1, COUNTIF(A$4:$A95, 'Annex 2 EHV charges'!#REF!)), 0)),"")</f>
        <v/>
      </c>
      <c r="B96" s="91" t="str">
        <f>IF($A96="","",VLOOKUP($A96,'Annex 2 EHV charges'!$A:$O,2,0))</f>
        <v/>
      </c>
      <c r="C96" s="92" t="str">
        <f>IF($A96="","",VLOOKUP($A96,'Annex 2 EHV charges'!$A:$O,3,0))</f>
        <v/>
      </c>
      <c r="D96" s="91" t="str">
        <f>IF($A96="","",VLOOKUP($A96,'Annex 2 EHV charges'!$A:$O,7,0))</f>
        <v/>
      </c>
      <c r="E96" s="96" t="str">
        <f>IFERROR(IF(VLOOKUP($A96,'Annex 2 EHV charges'!$A:$O,8,FALSE)=0,"",VLOOKUP($A96,'Annex 2 EHV charges'!$A:$O,8,FALSE)),"")</f>
        <v/>
      </c>
      <c r="F96" s="97" t="str">
        <f>IFERROR(IF(VLOOKUP($A96,'Annex 2 EHV charges'!$A:$O,9,FALSE)=0,"",VLOOKUP($A96,'Annex 2 EHV charges'!$A:$O,9,FALSE)),"")</f>
        <v/>
      </c>
      <c r="G96" s="98" t="str">
        <f>IFERROR(IF(VLOOKUP($A96,'Annex 2 EHV charges'!$A:$O,10,FALSE)=0,"",VLOOKUP($A96,'Annex 2 EHV charges'!$A:$O,10,FALSE)),"")</f>
        <v/>
      </c>
      <c r="H96" s="98" t="str">
        <f>IFERROR(IF(VLOOKUP($A96,'Annex 2 EHV charges'!$A:$O,11,FALSE)=0,"",VLOOKUP($A96,'Annex 2 EHV charges'!$A:$O,11,FALSE)),"")</f>
        <v/>
      </c>
    </row>
    <row r="97" spans="1:8" ht="12.75" customHeight="1">
      <c r="A97" s="91" t="str">
        <f t="array" ref="A97">IFERROR(INDEX('Annex 2 EHV charges'!#REF!, MATCH(0, IF(ISBLANK('Annex 2 EHV charges'!#REF!),1, COUNTIF(A$4:$A96, 'Annex 2 EHV charges'!#REF!)), 0)),"")</f>
        <v/>
      </c>
      <c r="B97" s="91" t="str">
        <f>IF($A97="","",VLOOKUP($A97,'Annex 2 EHV charges'!$A:$O,2,0))</f>
        <v/>
      </c>
      <c r="C97" s="92" t="str">
        <f>IF($A97="","",VLOOKUP($A97,'Annex 2 EHV charges'!$A:$O,3,0))</f>
        <v/>
      </c>
      <c r="D97" s="91" t="str">
        <f>IF($A97="","",VLOOKUP($A97,'Annex 2 EHV charges'!$A:$O,7,0))</f>
        <v/>
      </c>
      <c r="E97" s="96" t="str">
        <f>IFERROR(IF(VLOOKUP($A97,'Annex 2 EHV charges'!$A:$O,8,FALSE)=0,"",VLOOKUP($A97,'Annex 2 EHV charges'!$A:$O,8,FALSE)),"")</f>
        <v/>
      </c>
      <c r="F97" s="97" t="str">
        <f>IFERROR(IF(VLOOKUP($A97,'Annex 2 EHV charges'!$A:$O,9,FALSE)=0,"",VLOOKUP($A97,'Annex 2 EHV charges'!$A:$O,9,FALSE)),"")</f>
        <v/>
      </c>
      <c r="G97" s="98" t="str">
        <f>IFERROR(IF(VLOOKUP($A97,'Annex 2 EHV charges'!$A:$O,10,FALSE)=0,"",VLOOKUP($A97,'Annex 2 EHV charges'!$A:$O,10,FALSE)),"")</f>
        <v/>
      </c>
      <c r="H97" s="98" t="str">
        <f>IFERROR(IF(VLOOKUP($A97,'Annex 2 EHV charges'!$A:$O,11,FALSE)=0,"",VLOOKUP($A97,'Annex 2 EHV charges'!$A:$O,11,FALSE)),"")</f>
        <v/>
      </c>
    </row>
    <row r="98" spans="1:8" ht="12.75" customHeight="1">
      <c r="A98" s="91" t="str">
        <f t="array" ref="A98">IFERROR(INDEX('Annex 2 EHV charges'!#REF!, MATCH(0, IF(ISBLANK('Annex 2 EHV charges'!#REF!),1, COUNTIF(A$4:$A97, 'Annex 2 EHV charges'!#REF!)), 0)),"")</f>
        <v/>
      </c>
      <c r="B98" s="91" t="str">
        <f>IF($A98="","",VLOOKUP($A98,'Annex 2 EHV charges'!$A:$O,2,0))</f>
        <v/>
      </c>
      <c r="C98" s="92" t="str">
        <f>IF($A98="","",VLOOKUP($A98,'Annex 2 EHV charges'!$A:$O,3,0))</f>
        <v/>
      </c>
      <c r="D98" s="91" t="str">
        <f>IF($A98="","",VLOOKUP($A98,'Annex 2 EHV charges'!$A:$O,7,0))</f>
        <v/>
      </c>
      <c r="E98" s="96" t="str">
        <f>IFERROR(IF(VLOOKUP($A98,'Annex 2 EHV charges'!$A:$O,8,FALSE)=0,"",VLOOKUP($A98,'Annex 2 EHV charges'!$A:$O,8,FALSE)),"")</f>
        <v/>
      </c>
      <c r="F98" s="97" t="str">
        <f>IFERROR(IF(VLOOKUP($A98,'Annex 2 EHV charges'!$A:$O,9,FALSE)=0,"",VLOOKUP($A98,'Annex 2 EHV charges'!$A:$O,9,FALSE)),"")</f>
        <v/>
      </c>
      <c r="G98" s="98" t="str">
        <f>IFERROR(IF(VLOOKUP($A98,'Annex 2 EHV charges'!$A:$O,10,FALSE)=0,"",VLOOKUP($A98,'Annex 2 EHV charges'!$A:$O,10,FALSE)),"")</f>
        <v/>
      </c>
      <c r="H98" s="98" t="str">
        <f>IFERROR(IF(VLOOKUP($A98,'Annex 2 EHV charges'!$A:$O,11,FALSE)=0,"",VLOOKUP($A98,'Annex 2 EHV charges'!$A:$O,11,FALSE)),"")</f>
        <v/>
      </c>
    </row>
    <row r="99" spans="1:8" ht="12.75" customHeight="1">
      <c r="A99" s="91" t="str">
        <f t="array" ref="A99">IFERROR(INDEX('Annex 2 EHV charges'!#REF!, MATCH(0, IF(ISBLANK('Annex 2 EHV charges'!#REF!),1, COUNTIF(A$4:$A98, 'Annex 2 EHV charges'!#REF!)), 0)),"")</f>
        <v/>
      </c>
      <c r="B99" s="91" t="str">
        <f>IF($A99="","",VLOOKUP($A99,'Annex 2 EHV charges'!$A:$O,2,0))</f>
        <v/>
      </c>
      <c r="C99" s="92" t="str">
        <f>IF($A99="","",VLOOKUP($A99,'Annex 2 EHV charges'!$A:$O,3,0))</f>
        <v/>
      </c>
      <c r="D99" s="91" t="str">
        <f>IF($A99="","",VLOOKUP($A99,'Annex 2 EHV charges'!$A:$O,7,0))</f>
        <v/>
      </c>
      <c r="E99" s="96" t="str">
        <f>IFERROR(IF(VLOOKUP($A99,'Annex 2 EHV charges'!$A:$O,8,FALSE)=0,"",VLOOKUP($A99,'Annex 2 EHV charges'!$A:$O,8,FALSE)),"")</f>
        <v/>
      </c>
      <c r="F99" s="97" t="str">
        <f>IFERROR(IF(VLOOKUP($A99,'Annex 2 EHV charges'!$A:$O,9,FALSE)=0,"",VLOOKUP($A99,'Annex 2 EHV charges'!$A:$O,9,FALSE)),"")</f>
        <v/>
      </c>
      <c r="G99" s="98" t="str">
        <f>IFERROR(IF(VLOOKUP($A99,'Annex 2 EHV charges'!$A:$O,10,FALSE)=0,"",VLOOKUP($A99,'Annex 2 EHV charges'!$A:$O,10,FALSE)),"")</f>
        <v/>
      </c>
      <c r="H99" s="98" t="str">
        <f>IFERROR(IF(VLOOKUP($A99,'Annex 2 EHV charges'!$A:$O,11,FALSE)=0,"",VLOOKUP($A99,'Annex 2 EHV charges'!$A:$O,11,FALSE)),"")</f>
        <v/>
      </c>
    </row>
    <row r="100" spans="1:8" ht="12.75" customHeight="1">
      <c r="A100" s="91" t="str">
        <f t="array" ref="A100">IFERROR(INDEX('Annex 2 EHV charges'!#REF!, MATCH(0, IF(ISBLANK('Annex 2 EHV charges'!#REF!),1, COUNTIF(A$4:$A99, 'Annex 2 EHV charges'!#REF!)), 0)),"")</f>
        <v/>
      </c>
      <c r="B100" s="91" t="str">
        <f>IF($A100="","",VLOOKUP($A100,'Annex 2 EHV charges'!$A:$O,2,0))</f>
        <v/>
      </c>
      <c r="C100" s="92" t="str">
        <f>IF($A100="","",VLOOKUP($A100,'Annex 2 EHV charges'!$A:$O,3,0))</f>
        <v/>
      </c>
      <c r="D100" s="91" t="str">
        <f>IF($A100="","",VLOOKUP($A100,'Annex 2 EHV charges'!$A:$O,7,0))</f>
        <v/>
      </c>
      <c r="E100" s="96" t="str">
        <f>IFERROR(IF(VLOOKUP($A100,'Annex 2 EHV charges'!$A:$O,8,FALSE)=0,"",VLOOKUP($A100,'Annex 2 EHV charges'!$A:$O,8,FALSE)),"")</f>
        <v/>
      </c>
      <c r="F100" s="97" t="str">
        <f>IFERROR(IF(VLOOKUP($A100,'Annex 2 EHV charges'!$A:$O,9,FALSE)=0,"",VLOOKUP($A100,'Annex 2 EHV charges'!$A:$O,9,FALSE)),"")</f>
        <v/>
      </c>
      <c r="G100" s="98" t="str">
        <f>IFERROR(IF(VLOOKUP($A100,'Annex 2 EHV charges'!$A:$O,10,FALSE)=0,"",VLOOKUP($A100,'Annex 2 EHV charges'!$A:$O,10,FALSE)),"")</f>
        <v/>
      </c>
      <c r="H100" s="98" t="str">
        <f>IFERROR(IF(VLOOKUP($A100,'Annex 2 EHV charges'!$A:$O,11,FALSE)=0,"",VLOOKUP($A100,'Annex 2 EHV charges'!$A:$O,11,FALSE)),"")</f>
        <v/>
      </c>
    </row>
    <row r="101" spans="1:8" ht="12.75" customHeight="1">
      <c r="A101" s="91" t="str">
        <f t="array" ref="A101">IFERROR(INDEX('Annex 2 EHV charges'!#REF!, MATCH(0, IF(ISBLANK('Annex 2 EHV charges'!#REF!),1, COUNTIF(A$4:$A100, 'Annex 2 EHV charges'!#REF!)), 0)),"")</f>
        <v/>
      </c>
      <c r="B101" s="91" t="str">
        <f>IF($A101="","",VLOOKUP($A101,'Annex 2 EHV charges'!$A:$O,2,0))</f>
        <v/>
      </c>
      <c r="C101" s="92" t="str">
        <f>IF($A101="","",VLOOKUP($A101,'Annex 2 EHV charges'!$A:$O,3,0))</f>
        <v/>
      </c>
      <c r="D101" s="91" t="str">
        <f>IF($A101="","",VLOOKUP($A101,'Annex 2 EHV charges'!$A:$O,7,0))</f>
        <v/>
      </c>
      <c r="E101" s="96" t="str">
        <f>IFERROR(IF(VLOOKUP($A101,'Annex 2 EHV charges'!$A:$O,8,FALSE)=0,"",VLOOKUP($A101,'Annex 2 EHV charges'!$A:$O,8,FALSE)),"")</f>
        <v/>
      </c>
      <c r="F101" s="97" t="str">
        <f>IFERROR(IF(VLOOKUP($A101,'Annex 2 EHV charges'!$A:$O,9,FALSE)=0,"",VLOOKUP($A101,'Annex 2 EHV charges'!$A:$O,9,FALSE)),"")</f>
        <v/>
      </c>
      <c r="G101" s="98" t="str">
        <f>IFERROR(IF(VLOOKUP($A101,'Annex 2 EHV charges'!$A:$O,10,FALSE)=0,"",VLOOKUP($A101,'Annex 2 EHV charges'!$A:$O,10,FALSE)),"")</f>
        <v/>
      </c>
      <c r="H101" s="98" t="str">
        <f>IFERROR(IF(VLOOKUP($A101,'Annex 2 EHV charges'!$A:$O,11,FALSE)=0,"",VLOOKUP($A101,'Annex 2 EHV charges'!$A:$O,11,FALSE)),"")</f>
        <v/>
      </c>
    </row>
    <row r="102" spans="1:8" ht="12.75" customHeight="1">
      <c r="A102" s="91" t="str">
        <f t="array" ref="A102">IFERROR(INDEX('Annex 2 EHV charges'!#REF!, MATCH(0, IF(ISBLANK('Annex 2 EHV charges'!#REF!),1, COUNTIF(A$4:$A101, 'Annex 2 EHV charges'!#REF!)), 0)),"")</f>
        <v/>
      </c>
      <c r="B102" s="91" t="str">
        <f>IF($A102="","",VLOOKUP($A102,'Annex 2 EHV charges'!$A:$O,2,0))</f>
        <v/>
      </c>
      <c r="C102" s="92" t="str">
        <f>IF($A102="","",VLOOKUP($A102,'Annex 2 EHV charges'!$A:$O,3,0))</f>
        <v/>
      </c>
      <c r="D102" s="91" t="str">
        <f>IF($A102="","",VLOOKUP($A102,'Annex 2 EHV charges'!$A:$O,7,0))</f>
        <v/>
      </c>
      <c r="E102" s="96" t="str">
        <f>IFERROR(IF(VLOOKUP($A102,'Annex 2 EHV charges'!$A:$O,8,FALSE)=0,"",VLOOKUP($A102,'Annex 2 EHV charges'!$A:$O,8,FALSE)),"")</f>
        <v/>
      </c>
      <c r="F102" s="97" t="str">
        <f>IFERROR(IF(VLOOKUP($A102,'Annex 2 EHV charges'!$A:$O,9,FALSE)=0,"",VLOOKUP($A102,'Annex 2 EHV charges'!$A:$O,9,FALSE)),"")</f>
        <v/>
      </c>
      <c r="G102" s="98" t="str">
        <f>IFERROR(IF(VLOOKUP($A102,'Annex 2 EHV charges'!$A:$O,10,FALSE)=0,"",VLOOKUP($A102,'Annex 2 EHV charges'!$A:$O,10,FALSE)),"")</f>
        <v/>
      </c>
      <c r="H102" s="98" t="str">
        <f>IFERROR(IF(VLOOKUP($A102,'Annex 2 EHV charges'!$A:$O,11,FALSE)=0,"",VLOOKUP($A102,'Annex 2 EHV charges'!$A:$O,11,FALSE)),"")</f>
        <v/>
      </c>
    </row>
    <row r="103" spans="1:8" ht="12.75" customHeight="1">
      <c r="A103" s="91" t="str">
        <f t="array" ref="A103">IFERROR(INDEX('Annex 2 EHV charges'!#REF!, MATCH(0, IF(ISBLANK('Annex 2 EHV charges'!#REF!),1, COUNTIF(A$4:$A102, 'Annex 2 EHV charges'!#REF!)), 0)),"")</f>
        <v/>
      </c>
      <c r="B103" s="91" t="str">
        <f>IF($A103="","",VLOOKUP($A103,'Annex 2 EHV charges'!$A:$O,2,0))</f>
        <v/>
      </c>
      <c r="C103" s="92" t="str">
        <f>IF($A103="","",VLOOKUP($A103,'Annex 2 EHV charges'!$A:$O,3,0))</f>
        <v/>
      </c>
      <c r="D103" s="91" t="str">
        <f>IF($A103="","",VLOOKUP($A103,'Annex 2 EHV charges'!$A:$O,7,0))</f>
        <v/>
      </c>
      <c r="E103" s="96" t="str">
        <f>IFERROR(IF(VLOOKUP($A103,'Annex 2 EHV charges'!$A:$O,8,FALSE)=0,"",VLOOKUP($A103,'Annex 2 EHV charges'!$A:$O,8,FALSE)),"")</f>
        <v/>
      </c>
      <c r="F103" s="97" t="str">
        <f>IFERROR(IF(VLOOKUP($A103,'Annex 2 EHV charges'!$A:$O,9,FALSE)=0,"",VLOOKUP($A103,'Annex 2 EHV charges'!$A:$O,9,FALSE)),"")</f>
        <v/>
      </c>
      <c r="G103" s="98" t="str">
        <f>IFERROR(IF(VLOOKUP($A103,'Annex 2 EHV charges'!$A:$O,10,FALSE)=0,"",VLOOKUP($A103,'Annex 2 EHV charges'!$A:$O,10,FALSE)),"")</f>
        <v/>
      </c>
      <c r="H103" s="98" t="str">
        <f>IFERROR(IF(VLOOKUP($A103,'Annex 2 EHV charges'!$A:$O,11,FALSE)=0,"",VLOOKUP($A103,'Annex 2 EHV charges'!$A:$O,11,FALSE)),"")</f>
        <v/>
      </c>
    </row>
    <row r="104" spans="1:8" ht="12.75" customHeight="1">
      <c r="A104" s="91" t="str">
        <f t="array" ref="A104">IFERROR(INDEX('Annex 2 EHV charges'!#REF!, MATCH(0, IF(ISBLANK('Annex 2 EHV charges'!#REF!),1, COUNTIF(A$4:$A103, 'Annex 2 EHV charges'!#REF!)), 0)),"")</f>
        <v/>
      </c>
      <c r="B104" s="91" t="str">
        <f>IF($A104="","",VLOOKUP($A104,'Annex 2 EHV charges'!$A:$O,2,0))</f>
        <v/>
      </c>
      <c r="C104" s="92" t="str">
        <f>IF($A104="","",VLOOKUP($A104,'Annex 2 EHV charges'!$A:$O,3,0))</f>
        <v/>
      </c>
      <c r="D104" s="91" t="str">
        <f>IF($A104="","",VLOOKUP($A104,'Annex 2 EHV charges'!$A:$O,7,0))</f>
        <v/>
      </c>
      <c r="E104" s="96" t="str">
        <f>IFERROR(IF(VLOOKUP($A104,'Annex 2 EHV charges'!$A:$O,8,FALSE)=0,"",VLOOKUP($A104,'Annex 2 EHV charges'!$A:$O,8,FALSE)),"")</f>
        <v/>
      </c>
      <c r="F104" s="97" t="str">
        <f>IFERROR(IF(VLOOKUP($A104,'Annex 2 EHV charges'!$A:$O,9,FALSE)=0,"",VLOOKUP($A104,'Annex 2 EHV charges'!$A:$O,9,FALSE)),"")</f>
        <v/>
      </c>
      <c r="G104" s="98" t="str">
        <f>IFERROR(IF(VLOOKUP($A104,'Annex 2 EHV charges'!$A:$O,10,FALSE)=0,"",VLOOKUP($A104,'Annex 2 EHV charges'!$A:$O,10,FALSE)),"")</f>
        <v/>
      </c>
      <c r="H104" s="98" t="str">
        <f>IFERROR(IF(VLOOKUP($A104,'Annex 2 EHV charges'!$A:$O,11,FALSE)=0,"",VLOOKUP($A104,'Annex 2 EHV charges'!$A:$O,11,FALSE)),"")</f>
        <v/>
      </c>
    </row>
    <row r="105" spans="1:8" ht="12.75" customHeight="1">
      <c r="A105" s="91" t="str">
        <f t="array" ref="A105">IFERROR(INDEX('Annex 2 EHV charges'!#REF!, MATCH(0, IF(ISBLANK('Annex 2 EHV charges'!#REF!),1, COUNTIF(A$4:$A104, 'Annex 2 EHV charges'!#REF!)), 0)),"")</f>
        <v/>
      </c>
      <c r="B105" s="91" t="str">
        <f>IF($A105="","",VLOOKUP($A105,'Annex 2 EHV charges'!$A:$O,2,0))</f>
        <v/>
      </c>
      <c r="C105" s="92" t="str">
        <f>IF($A105="","",VLOOKUP($A105,'Annex 2 EHV charges'!$A:$O,3,0))</f>
        <v/>
      </c>
      <c r="D105" s="91" t="str">
        <f>IF($A105="","",VLOOKUP($A105,'Annex 2 EHV charges'!$A:$O,7,0))</f>
        <v/>
      </c>
      <c r="E105" s="96" t="str">
        <f>IFERROR(IF(VLOOKUP($A105,'Annex 2 EHV charges'!$A:$O,8,FALSE)=0,"",VLOOKUP($A105,'Annex 2 EHV charges'!$A:$O,8,FALSE)),"")</f>
        <v/>
      </c>
      <c r="F105" s="97" t="str">
        <f>IFERROR(IF(VLOOKUP($A105,'Annex 2 EHV charges'!$A:$O,9,FALSE)=0,"",VLOOKUP($A105,'Annex 2 EHV charges'!$A:$O,9,FALSE)),"")</f>
        <v/>
      </c>
      <c r="G105" s="98" t="str">
        <f>IFERROR(IF(VLOOKUP($A105,'Annex 2 EHV charges'!$A:$O,10,FALSE)=0,"",VLOOKUP($A105,'Annex 2 EHV charges'!$A:$O,10,FALSE)),"")</f>
        <v/>
      </c>
      <c r="H105" s="98" t="str">
        <f>IFERROR(IF(VLOOKUP($A105,'Annex 2 EHV charges'!$A:$O,11,FALSE)=0,"",VLOOKUP($A105,'Annex 2 EHV charges'!$A:$O,11,FALSE)),"")</f>
        <v/>
      </c>
    </row>
    <row r="106" spans="1:8" ht="12.75" customHeight="1">
      <c r="A106" s="91" t="str">
        <f t="array" ref="A106">IFERROR(INDEX('Annex 2 EHV charges'!#REF!, MATCH(0, IF(ISBLANK('Annex 2 EHV charges'!#REF!),1, COUNTIF(A$4:$A105, 'Annex 2 EHV charges'!#REF!)), 0)),"")</f>
        <v/>
      </c>
      <c r="B106" s="91" t="str">
        <f>IF($A106="","",VLOOKUP($A106,'Annex 2 EHV charges'!$A:$O,2,0))</f>
        <v/>
      </c>
      <c r="C106" s="92" t="str">
        <f>IF($A106="","",VLOOKUP($A106,'Annex 2 EHV charges'!$A:$O,3,0))</f>
        <v/>
      </c>
      <c r="D106" s="91" t="str">
        <f>IF($A106="","",VLOOKUP($A106,'Annex 2 EHV charges'!$A:$O,7,0))</f>
        <v/>
      </c>
      <c r="E106" s="96" t="str">
        <f>IFERROR(IF(VLOOKUP($A106,'Annex 2 EHV charges'!$A:$O,8,FALSE)=0,"",VLOOKUP($A106,'Annex 2 EHV charges'!$A:$O,8,FALSE)),"")</f>
        <v/>
      </c>
      <c r="F106" s="97" t="str">
        <f>IFERROR(IF(VLOOKUP($A106,'Annex 2 EHV charges'!$A:$O,9,FALSE)=0,"",VLOOKUP($A106,'Annex 2 EHV charges'!$A:$O,9,FALSE)),"")</f>
        <v/>
      </c>
      <c r="G106" s="98" t="str">
        <f>IFERROR(IF(VLOOKUP($A106,'Annex 2 EHV charges'!$A:$O,10,FALSE)=0,"",VLOOKUP($A106,'Annex 2 EHV charges'!$A:$O,10,FALSE)),"")</f>
        <v/>
      </c>
      <c r="H106" s="98" t="str">
        <f>IFERROR(IF(VLOOKUP($A106,'Annex 2 EHV charges'!$A:$O,11,FALSE)=0,"",VLOOKUP($A106,'Annex 2 EHV charges'!$A:$O,11,FALSE)),"")</f>
        <v/>
      </c>
    </row>
    <row r="107" spans="1:8" ht="12.75" customHeight="1">
      <c r="A107" s="91" t="str">
        <f t="array" ref="A107">IFERROR(INDEX('Annex 2 EHV charges'!#REF!, MATCH(0, IF(ISBLANK('Annex 2 EHV charges'!#REF!),1, COUNTIF(A$4:$A106, 'Annex 2 EHV charges'!#REF!)), 0)),"")</f>
        <v/>
      </c>
      <c r="B107" s="91" t="str">
        <f>IF($A107="","",VLOOKUP($A107,'Annex 2 EHV charges'!$A:$O,2,0))</f>
        <v/>
      </c>
      <c r="C107" s="92" t="str">
        <f>IF($A107="","",VLOOKUP($A107,'Annex 2 EHV charges'!$A:$O,3,0))</f>
        <v/>
      </c>
      <c r="D107" s="91" t="str">
        <f>IF($A107="","",VLOOKUP($A107,'Annex 2 EHV charges'!$A:$O,7,0))</f>
        <v/>
      </c>
      <c r="E107" s="96" t="str">
        <f>IFERROR(IF(VLOOKUP($A107,'Annex 2 EHV charges'!$A:$O,8,FALSE)=0,"",VLOOKUP($A107,'Annex 2 EHV charges'!$A:$O,8,FALSE)),"")</f>
        <v/>
      </c>
      <c r="F107" s="97" t="str">
        <f>IFERROR(IF(VLOOKUP($A107,'Annex 2 EHV charges'!$A:$O,9,FALSE)=0,"",VLOOKUP($A107,'Annex 2 EHV charges'!$A:$O,9,FALSE)),"")</f>
        <v/>
      </c>
      <c r="G107" s="98" t="str">
        <f>IFERROR(IF(VLOOKUP($A107,'Annex 2 EHV charges'!$A:$O,10,FALSE)=0,"",VLOOKUP($A107,'Annex 2 EHV charges'!$A:$O,10,FALSE)),"")</f>
        <v/>
      </c>
      <c r="H107" s="98" t="str">
        <f>IFERROR(IF(VLOOKUP($A107,'Annex 2 EHV charges'!$A:$O,11,FALSE)=0,"",VLOOKUP($A107,'Annex 2 EHV charges'!$A:$O,11,FALSE)),"")</f>
        <v/>
      </c>
    </row>
    <row r="108" spans="1:8" ht="12.75" customHeight="1">
      <c r="A108" s="91" t="str">
        <f t="array" ref="A108">IFERROR(INDEX('Annex 2 EHV charges'!#REF!, MATCH(0, IF(ISBLANK('Annex 2 EHV charges'!#REF!),1, COUNTIF(A$4:$A107, 'Annex 2 EHV charges'!#REF!)), 0)),"")</f>
        <v/>
      </c>
      <c r="B108" s="91" t="str">
        <f>IF($A108="","",VLOOKUP($A108,'Annex 2 EHV charges'!$A:$O,2,0))</f>
        <v/>
      </c>
      <c r="C108" s="92" t="str">
        <f>IF($A108="","",VLOOKUP($A108,'Annex 2 EHV charges'!$A:$O,3,0))</f>
        <v/>
      </c>
      <c r="D108" s="91" t="str">
        <f>IF($A108="","",VLOOKUP($A108,'Annex 2 EHV charges'!$A:$O,7,0))</f>
        <v/>
      </c>
      <c r="E108" s="96" t="str">
        <f>IFERROR(IF(VLOOKUP($A108,'Annex 2 EHV charges'!$A:$O,8,FALSE)=0,"",VLOOKUP($A108,'Annex 2 EHV charges'!$A:$O,8,FALSE)),"")</f>
        <v/>
      </c>
      <c r="F108" s="97" t="str">
        <f>IFERROR(IF(VLOOKUP($A108,'Annex 2 EHV charges'!$A:$O,9,FALSE)=0,"",VLOOKUP($A108,'Annex 2 EHV charges'!$A:$O,9,FALSE)),"")</f>
        <v/>
      </c>
      <c r="G108" s="98" t="str">
        <f>IFERROR(IF(VLOOKUP($A108,'Annex 2 EHV charges'!$A:$O,10,FALSE)=0,"",VLOOKUP($A108,'Annex 2 EHV charges'!$A:$O,10,FALSE)),"")</f>
        <v/>
      </c>
      <c r="H108" s="98" t="str">
        <f>IFERROR(IF(VLOOKUP($A108,'Annex 2 EHV charges'!$A:$O,11,FALSE)=0,"",VLOOKUP($A108,'Annex 2 EHV charges'!$A:$O,11,FALSE)),"")</f>
        <v/>
      </c>
    </row>
    <row r="109" spans="1:8" ht="12.75" customHeight="1">
      <c r="A109" s="91" t="str">
        <f t="array" ref="A109">IFERROR(INDEX('Annex 2 EHV charges'!#REF!, MATCH(0, IF(ISBLANK('Annex 2 EHV charges'!#REF!),1, COUNTIF(A$4:$A108, 'Annex 2 EHV charges'!#REF!)), 0)),"")</f>
        <v/>
      </c>
      <c r="B109" s="91" t="str">
        <f>IF($A109="","",VLOOKUP($A109,'Annex 2 EHV charges'!$A:$O,2,0))</f>
        <v/>
      </c>
      <c r="C109" s="92" t="str">
        <f>IF($A109="","",VLOOKUP($A109,'Annex 2 EHV charges'!$A:$O,3,0))</f>
        <v/>
      </c>
      <c r="D109" s="91" t="str">
        <f>IF($A109="","",VLOOKUP($A109,'Annex 2 EHV charges'!$A:$O,7,0))</f>
        <v/>
      </c>
      <c r="E109" s="96" t="str">
        <f>IFERROR(IF(VLOOKUP($A109,'Annex 2 EHV charges'!$A:$O,8,FALSE)=0,"",VLOOKUP($A109,'Annex 2 EHV charges'!$A:$O,8,FALSE)),"")</f>
        <v/>
      </c>
      <c r="F109" s="97" t="str">
        <f>IFERROR(IF(VLOOKUP($A109,'Annex 2 EHV charges'!$A:$O,9,FALSE)=0,"",VLOOKUP($A109,'Annex 2 EHV charges'!$A:$O,9,FALSE)),"")</f>
        <v/>
      </c>
      <c r="G109" s="98" t="str">
        <f>IFERROR(IF(VLOOKUP($A109,'Annex 2 EHV charges'!$A:$O,10,FALSE)=0,"",VLOOKUP($A109,'Annex 2 EHV charges'!$A:$O,10,FALSE)),"")</f>
        <v/>
      </c>
      <c r="H109" s="98" t="str">
        <f>IFERROR(IF(VLOOKUP($A109,'Annex 2 EHV charges'!$A:$O,11,FALSE)=0,"",VLOOKUP($A109,'Annex 2 EHV charges'!$A:$O,11,FALSE)),"")</f>
        <v/>
      </c>
    </row>
    <row r="110" spans="1:8" ht="12.75" customHeight="1">
      <c r="A110" s="91" t="str">
        <f t="array" ref="A110">IFERROR(INDEX('Annex 2 EHV charges'!#REF!, MATCH(0, IF(ISBLANK('Annex 2 EHV charges'!#REF!),1, COUNTIF(A$4:$A109, 'Annex 2 EHV charges'!#REF!)), 0)),"")</f>
        <v/>
      </c>
      <c r="B110" s="91" t="str">
        <f>IF($A110="","",VLOOKUP($A110,'Annex 2 EHV charges'!$A:$O,2,0))</f>
        <v/>
      </c>
      <c r="C110" s="92" t="str">
        <f>IF($A110="","",VLOOKUP($A110,'Annex 2 EHV charges'!$A:$O,3,0))</f>
        <v/>
      </c>
      <c r="D110" s="91" t="str">
        <f>IF($A110="","",VLOOKUP($A110,'Annex 2 EHV charges'!$A:$O,7,0))</f>
        <v/>
      </c>
      <c r="E110" s="96" t="str">
        <f>IFERROR(IF(VLOOKUP($A110,'Annex 2 EHV charges'!$A:$O,8,FALSE)=0,"",VLOOKUP($A110,'Annex 2 EHV charges'!$A:$O,8,FALSE)),"")</f>
        <v/>
      </c>
      <c r="F110" s="97" t="str">
        <f>IFERROR(IF(VLOOKUP($A110,'Annex 2 EHV charges'!$A:$O,9,FALSE)=0,"",VLOOKUP($A110,'Annex 2 EHV charges'!$A:$O,9,FALSE)),"")</f>
        <v/>
      </c>
      <c r="G110" s="98" t="str">
        <f>IFERROR(IF(VLOOKUP($A110,'Annex 2 EHV charges'!$A:$O,10,FALSE)=0,"",VLOOKUP($A110,'Annex 2 EHV charges'!$A:$O,10,FALSE)),"")</f>
        <v/>
      </c>
      <c r="H110" s="98" t="str">
        <f>IFERROR(IF(VLOOKUP($A110,'Annex 2 EHV charges'!$A:$O,11,FALSE)=0,"",VLOOKUP($A110,'Annex 2 EHV charges'!$A:$O,11,FALSE)),"")</f>
        <v/>
      </c>
    </row>
    <row r="111" spans="1:8" ht="12.75" customHeight="1">
      <c r="A111" s="91" t="str">
        <f t="array" ref="A111">IFERROR(INDEX('Annex 2 EHV charges'!#REF!, MATCH(0, IF(ISBLANK('Annex 2 EHV charges'!#REF!),1, COUNTIF(A$4:$A110, 'Annex 2 EHV charges'!#REF!)), 0)),"")</f>
        <v/>
      </c>
      <c r="B111" s="91" t="str">
        <f>IF($A111="","",VLOOKUP($A111,'Annex 2 EHV charges'!$A:$O,2,0))</f>
        <v/>
      </c>
      <c r="C111" s="92" t="str">
        <f>IF($A111="","",VLOOKUP($A111,'Annex 2 EHV charges'!$A:$O,3,0))</f>
        <v/>
      </c>
      <c r="D111" s="91" t="str">
        <f>IF($A111="","",VLOOKUP($A111,'Annex 2 EHV charges'!$A:$O,7,0))</f>
        <v/>
      </c>
      <c r="E111" s="96" t="str">
        <f>IFERROR(IF(VLOOKUP($A111,'Annex 2 EHV charges'!$A:$O,8,FALSE)=0,"",VLOOKUP($A111,'Annex 2 EHV charges'!$A:$O,8,FALSE)),"")</f>
        <v/>
      </c>
      <c r="F111" s="97" t="str">
        <f>IFERROR(IF(VLOOKUP($A111,'Annex 2 EHV charges'!$A:$O,9,FALSE)=0,"",VLOOKUP($A111,'Annex 2 EHV charges'!$A:$O,9,FALSE)),"")</f>
        <v/>
      </c>
      <c r="G111" s="98" t="str">
        <f>IFERROR(IF(VLOOKUP($A111,'Annex 2 EHV charges'!$A:$O,10,FALSE)=0,"",VLOOKUP($A111,'Annex 2 EHV charges'!$A:$O,10,FALSE)),"")</f>
        <v/>
      </c>
      <c r="H111" s="98" t="str">
        <f>IFERROR(IF(VLOOKUP($A111,'Annex 2 EHV charges'!$A:$O,11,FALSE)=0,"",VLOOKUP($A111,'Annex 2 EHV charges'!$A:$O,11,FALSE)),"")</f>
        <v/>
      </c>
    </row>
    <row r="112" spans="1:8" ht="12.75" customHeight="1">
      <c r="A112" s="91" t="str">
        <f t="array" ref="A112">IFERROR(INDEX('Annex 2 EHV charges'!#REF!, MATCH(0, IF(ISBLANK('Annex 2 EHV charges'!#REF!),1, COUNTIF(A$4:$A111, 'Annex 2 EHV charges'!#REF!)), 0)),"")</f>
        <v/>
      </c>
      <c r="B112" s="91" t="str">
        <f>IF($A112="","",VLOOKUP($A112,'Annex 2 EHV charges'!$A:$O,2,0))</f>
        <v/>
      </c>
      <c r="C112" s="92" t="str">
        <f>IF($A112="","",VLOOKUP($A112,'Annex 2 EHV charges'!$A:$O,3,0))</f>
        <v/>
      </c>
      <c r="D112" s="91" t="str">
        <f>IF($A112="","",VLOOKUP($A112,'Annex 2 EHV charges'!$A:$O,7,0))</f>
        <v/>
      </c>
      <c r="E112" s="96" t="str">
        <f>IFERROR(IF(VLOOKUP($A112,'Annex 2 EHV charges'!$A:$O,8,FALSE)=0,"",VLOOKUP($A112,'Annex 2 EHV charges'!$A:$O,8,FALSE)),"")</f>
        <v/>
      </c>
      <c r="F112" s="97" t="str">
        <f>IFERROR(IF(VLOOKUP($A112,'Annex 2 EHV charges'!$A:$O,9,FALSE)=0,"",VLOOKUP($A112,'Annex 2 EHV charges'!$A:$O,9,FALSE)),"")</f>
        <v/>
      </c>
      <c r="G112" s="98" t="str">
        <f>IFERROR(IF(VLOOKUP($A112,'Annex 2 EHV charges'!$A:$O,10,FALSE)=0,"",VLOOKUP($A112,'Annex 2 EHV charges'!$A:$O,10,FALSE)),"")</f>
        <v/>
      </c>
      <c r="H112" s="98" t="str">
        <f>IFERROR(IF(VLOOKUP($A112,'Annex 2 EHV charges'!$A:$O,11,FALSE)=0,"",VLOOKUP($A112,'Annex 2 EHV charges'!$A:$O,11,FALSE)),"")</f>
        <v/>
      </c>
    </row>
    <row r="113" spans="1:8" ht="12.75" customHeight="1">
      <c r="A113" s="91" t="str">
        <f t="array" ref="A113">IFERROR(INDEX('Annex 2 EHV charges'!#REF!, MATCH(0, IF(ISBLANK('Annex 2 EHV charges'!#REF!),1, COUNTIF(A$4:$A112, 'Annex 2 EHV charges'!#REF!)), 0)),"")</f>
        <v/>
      </c>
      <c r="B113" s="91" t="str">
        <f>IF($A113="","",VLOOKUP($A113,'Annex 2 EHV charges'!$A:$O,2,0))</f>
        <v/>
      </c>
      <c r="C113" s="92" t="str">
        <f>IF($A113="","",VLOOKUP($A113,'Annex 2 EHV charges'!$A:$O,3,0))</f>
        <v/>
      </c>
      <c r="D113" s="91" t="str">
        <f>IF($A113="","",VLOOKUP($A113,'Annex 2 EHV charges'!$A:$O,7,0))</f>
        <v/>
      </c>
      <c r="E113" s="96" t="str">
        <f>IFERROR(IF(VLOOKUP($A113,'Annex 2 EHV charges'!$A:$O,8,FALSE)=0,"",VLOOKUP($A113,'Annex 2 EHV charges'!$A:$O,8,FALSE)),"")</f>
        <v/>
      </c>
      <c r="F113" s="97" t="str">
        <f>IFERROR(IF(VLOOKUP($A113,'Annex 2 EHV charges'!$A:$O,9,FALSE)=0,"",VLOOKUP($A113,'Annex 2 EHV charges'!$A:$O,9,FALSE)),"")</f>
        <v/>
      </c>
      <c r="G113" s="98" t="str">
        <f>IFERROR(IF(VLOOKUP($A113,'Annex 2 EHV charges'!$A:$O,10,FALSE)=0,"",VLOOKUP($A113,'Annex 2 EHV charges'!$A:$O,10,FALSE)),"")</f>
        <v/>
      </c>
      <c r="H113" s="98" t="str">
        <f>IFERROR(IF(VLOOKUP($A113,'Annex 2 EHV charges'!$A:$O,11,FALSE)=0,"",VLOOKUP($A113,'Annex 2 EHV charges'!$A:$O,11,FALSE)),"")</f>
        <v/>
      </c>
    </row>
    <row r="114" spans="1:8" ht="12.75" customHeight="1">
      <c r="A114" s="91" t="str">
        <f t="array" ref="A114">IFERROR(INDEX('Annex 2 EHV charges'!#REF!, MATCH(0, IF(ISBLANK('Annex 2 EHV charges'!#REF!),1, COUNTIF(A$4:$A113, 'Annex 2 EHV charges'!#REF!)), 0)),"")</f>
        <v/>
      </c>
      <c r="B114" s="91" t="str">
        <f>IF($A114="","",VLOOKUP($A114,'Annex 2 EHV charges'!$A:$O,2,0))</f>
        <v/>
      </c>
      <c r="C114" s="92" t="str">
        <f>IF($A114="","",VLOOKUP($A114,'Annex 2 EHV charges'!$A:$O,3,0))</f>
        <v/>
      </c>
      <c r="D114" s="91" t="str">
        <f>IF($A114="","",VLOOKUP($A114,'Annex 2 EHV charges'!$A:$O,7,0))</f>
        <v/>
      </c>
      <c r="E114" s="96" t="str">
        <f>IFERROR(IF(VLOOKUP($A114,'Annex 2 EHV charges'!$A:$O,8,FALSE)=0,"",VLOOKUP($A114,'Annex 2 EHV charges'!$A:$O,8,FALSE)),"")</f>
        <v/>
      </c>
      <c r="F114" s="97" t="str">
        <f>IFERROR(IF(VLOOKUP($A114,'Annex 2 EHV charges'!$A:$O,9,FALSE)=0,"",VLOOKUP($A114,'Annex 2 EHV charges'!$A:$O,9,FALSE)),"")</f>
        <v/>
      </c>
      <c r="G114" s="98" t="str">
        <f>IFERROR(IF(VLOOKUP($A114,'Annex 2 EHV charges'!$A:$O,10,FALSE)=0,"",VLOOKUP($A114,'Annex 2 EHV charges'!$A:$O,10,FALSE)),"")</f>
        <v/>
      </c>
      <c r="H114" s="98" t="str">
        <f>IFERROR(IF(VLOOKUP($A114,'Annex 2 EHV charges'!$A:$O,11,FALSE)=0,"",VLOOKUP($A114,'Annex 2 EHV charges'!$A:$O,11,FALSE)),"")</f>
        <v/>
      </c>
    </row>
    <row r="115" spans="1:8" ht="12.75" customHeight="1">
      <c r="A115" s="91" t="str">
        <f t="array" ref="A115">IFERROR(INDEX('Annex 2 EHV charges'!#REF!, MATCH(0, IF(ISBLANK('Annex 2 EHV charges'!#REF!),1, COUNTIF(A$4:$A114, 'Annex 2 EHV charges'!#REF!)), 0)),"")</f>
        <v/>
      </c>
      <c r="B115" s="91" t="str">
        <f>IF($A115="","",VLOOKUP($A115,'Annex 2 EHV charges'!$A:$O,2,0))</f>
        <v/>
      </c>
      <c r="C115" s="92" t="str">
        <f>IF($A115="","",VLOOKUP($A115,'Annex 2 EHV charges'!$A:$O,3,0))</f>
        <v/>
      </c>
      <c r="D115" s="91" t="str">
        <f>IF($A115="","",VLOOKUP($A115,'Annex 2 EHV charges'!$A:$O,7,0))</f>
        <v/>
      </c>
      <c r="E115" s="96" t="str">
        <f>IFERROR(IF(VLOOKUP($A115,'Annex 2 EHV charges'!$A:$O,8,FALSE)=0,"",VLOOKUP($A115,'Annex 2 EHV charges'!$A:$O,8,FALSE)),"")</f>
        <v/>
      </c>
      <c r="F115" s="97" t="str">
        <f>IFERROR(IF(VLOOKUP($A115,'Annex 2 EHV charges'!$A:$O,9,FALSE)=0,"",VLOOKUP($A115,'Annex 2 EHV charges'!$A:$O,9,FALSE)),"")</f>
        <v/>
      </c>
      <c r="G115" s="98" t="str">
        <f>IFERROR(IF(VLOOKUP($A115,'Annex 2 EHV charges'!$A:$O,10,FALSE)=0,"",VLOOKUP($A115,'Annex 2 EHV charges'!$A:$O,10,FALSE)),"")</f>
        <v/>
      </c>
      <c r="H115" s="98" t="str">
        <f>IFERROR(IF(VLOOKUP($A115,'Annex 2 EHV charges'!$A:$O,11,FALSE)=0,"",VLOOKUP($A115,'Annex 2 EHV charges'!$A:$O,11,FALSE)),"")</f>
        <v/>
      </c>
    </row>
    <row r="116" spans="1:8" ht="12.75" customHeight="1">
      <c r="A116" s="91" t="str">
        <f t="array" ref="A116">IFERROR(INDEX('Annex 2 EHV charges'!#REF!, MATCH(0, IF(ISBLANK('Annex 2 EHV charges'!#REF!),1, COUNTIF(A$4:$A115, 'Annex 2 EHV charges'!#REF!)), 0)),"")</f>
        <v/>
      </c>
      <c r="B116" s="91" t="str">
        <f>IF($A116="","",VLOOKUP($A116,'Annex 2 EHV charges'!$A:$O,2,0))</f>
        <v/>
      </c>
      <c r="C116" s="92" t="str">
        <f>IF($A116="","",VLOOKUP($A116,'Annex 2 EHV charges'!$A:$O,3,0))</f>
        <v/>
      </c>
      <c r="D116" s="91" t="str">
        <f>IF($A116="","",VLOOKUP($A116,'Annex 2 EHV charges'!$A:$O,7,0))</f>
        <v/>
      </c>
      <c r="E116" s="96" t="str">
        <f>IFERROR(IF(VLOOKUP($A116,'Annex 2 EHV charges'!$A:$O,8,FALSE)=0,"",VLOOKUP($A116,'Annex 2 EHV charges'!$A:$O,8,FALSE)),"")</f>
        <v/>
      </c>
      <c r="F116" s="97" t="str">
        <f>IFERROR(IF(VLOOKUP($A116,'Annex 2 EHV charges'!$A:$O,9,FALSE)=0,"",VLOOKUP($A116,'Annex 2 EHV charges'!$A:$O,9,FALSE)),"")</f>
        <v/>
      </c>
      <c r="G116" s="98" t="str">
        <f>IFERROR(IF(VLOOKUP($A116,'Annex 2 EHV charges'!$A:$O,10,FALSE)=0,"",VLOOKUP($A116,'Annex 2 EHV charges'!$A:$O,10,FALSE)),"")</f>
        <v/>
      </c>
      <c r="H116" s="98" t="str">
        <f>IFERROR(IF(VLOOKUP($A116,'Annex 2 EHV charges'!$A:$O,11,FALSE)=0,"",VLOOKUP($A116,'Annex 2 EHV charges'!$A:$O,11,FALSE)),"")</f>
        <v/>
      </c>
    </row>
    <row r="117" spans="1:8" ht="12.75" customHeight="1">
      <c r="A117" s="91" t="str">
        <f t="array" ref="A117">IFERROR(INDEX('Annex 2 EHV charges'!#REF!, MATCH(0, IF(ISBLANK('Annex 2 EHV charges'!#REF!),1, COUNTIF(A$4:$A116, 'Annex 2 EHV charges'!#REF!)), 0)),"")</f>
        <v/>
      </c>
      <c r="B117" s="91" t="str">
        <f>IF($A117="","",VLOOKUP($A117,'Annex 2 EHV charges'!$A:$O,2,0))</f>
        <v/>
      </c>
      <c r="C117" s="92" t="str">
        <f>IF($A117="","",VLOOKUP($A117,'Annex 2 EHV charges'!$A:$O,3,0))</f>
        <v/>
      </c>
      <c r="D117" s="91" t="str">
        <f>IF($A117="","",VLOOKUP($A117,'Annex 2 EHV charges'!$A:$O,7,0))</f>
        <v/>
      </c>
      <c r="E117" s="96" t="str">
        <f>IFERROR(IF(VLOOKUP($A117,'Annex 2 EHV charges'!$A:$O,8,FALSE)=0,"",VLOOKUP($A117,'Annex 2 EHV charges'!$A:$O,8,FALSE)),"")</f>
        <v/>
      </c>
      <c r="F117" s="97" t="str">
        <f>IFERROR(IF(VLOOKUP($A117,'Annex 2 EHV charges'!$A:$O,9,FALSE)=0,"",VLOOKUP($A117,'Annex 2 EHV charges'!$A:$O,9,FALSE)),"")</f>
        <v/>
      </c>
      <c r="G117" s="98" t="str">
        <f>IFERROR(IF(VLOOKUP($A117,'Annex 2 EHV charges'!$A:$O,10,FALSE)=0,"",VLOOKUP($A117,'Annex 2 EHV charges'!$A:$O,10,FALSE)),"")</f>
        <v/>
      </c>
      <c r="H117" s="98" t="str">
        <f>IFERROR(IF(VLOOKUP($A117,'Annex 2 EHV charges'!$A:$O,11,FALSE)=0,"",VLOOKUP($A117,'Annex 2 EHV charges'!$A:$O,11,FALSE)),"")</f>
        <v/>
      </c>
    </row>
    <row r="118" spans="1:8" ht="12.75" customHeight="1">
      <c r="A118" s="91" t="str">
        <f t="array" ref="A118">IFERROR(INDEX('Annex 2 EHV charges'!#REF!, MATCH(0, IF(ISBLANK('Annex 2 EHV charges'!#REF!),1, COUNTIF(A$4:$A117, 'Annex 2 EHV charges'!#REF!)), 0)),"")</f>
        <v/>
      </c>
      <c r="B118" s="91" t="str">
        <f>IF($A118="","",VLOOKUP($A118,'Annex 2 EHV charges'!$A:$O,2,0))</f>
        <v/>
      </c>
      <c r="C118" s="92" t="str">
        <f>IF($A118="","",VLOOKUP($A118,'Annex 2 EHV charges'!$A:$O,3,0))</f>
        <v/>
      </c>
      <c r="D118" s="91" t="str">
        <f>IF($A118="","",VLOOKUP($A118,'Annex 2 EHV charges'!$A:$O,7,0))</f>
        <v/>
      </c>
      <c r="E118" s="96" t="str">
        <f>IFERROR(IF(VLOOKUP($A118,'Annex 2 EHV charges'!$A:$O,8,FALSE)=0,"",VLOOKUP($A118,'Annex 2 EHV charges'!$A:$O,8,FALSE)),"")</f>
        <v/>
      </c>
      <c r="F118" s="97" t="str">
        <f>IFERROR(IF(VLOOKUP($A118,'Annex 2 EHV charges'!$A:$O,9,FALSE)=0,"",VLOOKUP($A118,'Annex 2 EHV charges'!$A:$O,9,FALSE)),"")</f>
        <v/>
      </c>
      <c r="G118" s="98" t="str">
        <f>IFERROR(IF(VLOOKUP($A118,'Annex 2 EHV charges'!$A:$O,10,FALSE)=0,"",VLOOKUP($A118,'Annex 2 EHV charges'!$A:$O,10,FALSE)),"")</f>
        <v/>
      </c>
      <c r="H118" s="98" t="str">
        <f>IFERROR(IF(VLOOKUP($A118,'Annex 2 EHV charges'!$A:$O,11,FALSE)=0,"",VLOOKUP($A118,'Annex 2 EHV charges'!$A:$O,11,FALSE)),"")</f>
        <v/>
      </c>
    </row>
    <row r="119" spans="1:8" ht="12.75" customHeight="1">
      <c r="A119" s="91" t="str">
        <f t="array" ref="A119">IFERROR(INDEX('Annex 2 EHV charges'!#REF!, MATCH(0, IF(ISBLANK('Annex 2 EHV charges'!#REF!),1, COUNTIF(A$4:$A118, 'Annex 2 EHV charges'!#REF!)), 0)),"")</f>
        <v/>
      </c>
      <c r="B119" s="91" t="str">
        <f>IF($A119="","",VLOOKUP($A119,'Annex 2 EHV charges'!$A:$O,2,0))</f>
        <v/>
      </c>
      <c r="C119" s="92" t="str">
        <f>IF($A119="","",VLOOKUP($A119,'Annex 2 EHV charges'!$A:$O,3,0))</f>
        <v/>
      </c>
      <c r="D119" s="91" t="str">
        <f>IF($A119="","",VLOOKUP($A119,'Annex 2 EHV charges'!$A:$O,7,0))</f>
        <v/>
      </c>
      <c r="E119" s="96" t="str">
        <f>IFERROR(IF(VLOOKUP($A119,'Annex 2 EHV charges'!$A:$O,8,FALSE)=0,"",VLOOKUP($A119,'Annex 2 EHV charges'!$A:$O,8,FALSE)),"")</f>
        <v/>
      </c>
      <c r="F119" s="97" t="str">
        <f>IFERROR(IF(VLOOKUP($A119,'Annex 2 EHV charges'!$A:$O,9,FALSE)=0,"",VLOOKUP($A119,'Annex 2 EHV charges'!$A:$O,9,FALSE)),"")</f>
        <v/>
      </c>
      <c r="G119" s="98" t="str">
        <f>IFERROR(IF(VLOOKUP($A119,'Annex 2 EHV charges'!$A:$O,10,FALSE)=0,"",VLOOKUP($A119,'Annex 2 EHV charges'!$A:$O,10,FALSE)),"")</f>
        <v/>
      </c>
      <c r="H119" s="98" t="str">
        <f>IFERROR(IF(VLOOKUP($A119,'Annex 2 EHV charges'!$A:$O,11,FALSE)=0,"",VLOOKUP($A119,'Annex 2 EHV charges'!$A:$O,11,FALSE)),"")</f>
        <v/>
      </c>
    </row>
    <row r="120" spans="1:8" ht="12.75" customHeight="1">
      <c r="A120" s="91" t="str">
        <f t="array" ref="A120">IFERROR(INDEX('Annex 2 EHV charges'!#REF!, MATCH(0, IF(ISBLANK('Annex 2 EHV charges'!#REF!),1, COUNTIF(A$4:$A119, 'Annex 2 EHV charges'!#REF!)), 0)),"")</f>
        <v/>
      </c>
      <c r="B120" s="91" t="str">
        <f>IF($A120="","",VLOOKUP($A120,'Annex 2 EHV charges'!$A:$O,2,0))</f>
        <v/>
      </c>
      <c r="C120" s="92" t="str">
        <f>IF($A120="","",VLOOKUP($A120,'Annex 2 EHV charges'!$A:$O,3,0))</f>
        <v/>
      </c>
      <c r="D120" s="91" t="str">
        <f>IF($A120="","",VLOOKUP($A120,'Annex 2 EHV charges'!$A:$O,7,0))</f>
        <v/>
      </c>
      <c r="E120" s="96" t="str">
        <f>IFERROR(IF(VLOOKUP($A120,'Annex 2 EHV charges'!$A:$O,8,FALSE)=0,"",VLOOKUP($A120,'Annex 2 EHV charges'!$A:$O,8,FALSE)),"")</f>
        <v/>
      </c>
      <c r="F120" s="97" t="str">
        <f>IFERROR(IF(VLOOKUP($A120,'Annex 2 EHV charges'!$A:$O,9,FALSE)=0,"",VLOOKUP($A120,'Annex 2 EHV charges'!$A:$O,9,FALSE)),"")</f>
        <v/>
      </c>
      <c r="G120" s="98" t="str">
        <f>IFERROR(IF(VLOOKUP($A120,'Annex 2 EHV charges'!$A:$O,10,FALSE)=0,"",VLOOKUP($A120,'Annex 2 EHV charges'!$A:$O,10,FALSE)),"")</f>
        <v/>
      </c>
      <c r="H120" s="98" t="str">
        <f>IFERROR(IF(VLOOKUP($A120,'Annex 2 EHV charges'!$A:$O,11,FALSE)=0,"",VLOOKUP($A120,'Annex 2 EHV charges'!$A:$O,11,FALSE)),"")</f>
        <v/>
      </c>
    </row>
    <row r="121" spans="1:8" ht="12.75" customHeight="1">
      <c r="A121" s="91" t="str">
        <f t="array" ref="A121">IFERROR(INDEX('Annex 2 EHV charges'!#REF!, MATCH(0, IF(ISBLANK('Annex 2 EHV charges'!#REF!),1, COUNTIF(A$4:$A120, 'Annex 2 EHV charges'!#REF!)), 0)),"")</f>
        <v/>
      </c>
      <c r="B121" s="91" t="str">
        <f>IF($A121="","",VLOOKUP($A121,'Annex 2 EHV charges'!$A:$O,2,0))</f>
        <v/>
      </c>
      <c r="C121" s="92" t="str">
        <f>IF($A121="","",VLOOKUP($A121,'Annex 2 EHV charges'!$A:$O,3,0))</f>
        <v/>
      </c>
      <c r="D121" s="91" t="str">
        <f>IF($A121="","",VLOOKUP($A121,'Annex 2 EHV charges'!$A:$O,7,0))</f>
        <v/>
      </c>
      <c r="E121" s="96" t="str">
        <f>IFERROR(IF(VLOOKUP($A121,'Annex 2 EHV charges'!$A:$O,8,FALSE)=0,"",VLOOKUP($A121,'Annex 2 EHV charges'!$A:$O,8,FALSE)),"")</f>
        <v/>
      </c>
      <c r="F121" s="97" t="str">
        <f>IFERROR(IF(VLOOKUP($A121,'Annex 2 EHV charges'!$A:$O,9,FALSE)=0,"",VLOOKUP($A121,'Annex 2 EHV charges'!$A:$O,9,FALSE)),"")</f>
        <v/>
      </c>
      <c r="G121" s="98" t="str">
        <f>IFERROR(IF(VLOOKUP($A121,'Annex 2 EHV charges'!$A:$O,10,FALSE)=0,"",VLOOKUP($A121,'Annex 2 EHV charges'!$A:$O,10,FALSE)),"")</f>
        <v/>
      </c>
      <c r="H121" s="98" t="str">
        <f>IFERROR(IF(VLOOKUP($A121,'Annex 2 EHV charges'!$A:$O,11,FALSE)=0,"",VLOOKUP($A121,'Annex 2 EHV charges'!$A:$O,11,FALSE)),"")</f>
        <v/>
      </c>
    </row>
    <row r="122" spans="1:8" ht="12.75" customHeight="1">
      <c r="A122" s="91" t="str">
        <f t="array" ref="A122">IFERROR(INDEX('Annex 2 EHV charges'!#REF!, MATCH(0, IF(ISBLANK('Annex 2 EHV charges'!#REF!),1, COUNTIF(A$4:$A121, 'Annex 2 EHV charges'!#REF!)), 0)),"")</f>
        <v/>
      </c>
      <c r="B122" s="91" t="str">
        <f>IF($A122="","",VLOOKUP($A122,'Annex 2 EHV charges'!$A:$O,2,0))</f>
        <v/>
      </c>
      <c r="C122" s="92" t="str">
        <f>IF($A122="","",VLOOKUP($A122,'Annex 2 EHV charges'!$A:$O,3,0))</f>
        <v/>
      </c>
      <c r="D122" s="91" t="str">
        <f>IF($A122="","",VLOOKUP($A122,'Annex 2 EHV charges'!$A:$O,7,0))</f>
        <v/>
      </c>
      <c r="E122" s="96" t="str">
        <f>IFERROR(IF(VLOOKUP($A122,'Annex 2 EHV charges'!$A:$O,8,FALSE)=0,"",VLOOKUP($A122,'Annex 2 EHV charges'!$A:$O,8,FALSE)),"")</f>
        <v/>
      </c>
      <c r="F122" s="97" t="str">
        <f>IFERROR(IF(VLOOKUP($A122,'Annex 2 EHV charges'!$A:$O,9,FALSE)=0,"",VLOOKUP($A122,'Annex 2 EHV charges'!$A:$O,9,FALSE)),"")</f>
        <v/>
      </c>
      <c r="G122" s="98" t="str">
        <f>IFERROR(IF(VLOOKUP($A122,'Annex 2 EHV charges'!$A:$O,10,FALSE)=0,"",VLOOKUP($A122,'Annex 2 EHV charges'!$A:$O,10,FALSE)),"")</f>
        <v/>
      </c>
      <c r="H122" s="98" t="str">
        <f>IFERROR(IF(VLOOKUP($A122,'Annex 2 EHV charges'!$A:$O,11,FALSE)=0,"",VLOOKUP($A122,'Annex 2 EHV charges'!$A:$O,11,FALSE)),"")</f>
        <v/>
      </c>
    </row>
    <row r="123" spans="1:8" ht="12.75" customHeight="1">
      <c r="A123" s="91" t="str">
        <f t="array" ref="A123">IFERROR(INDEX('Annex 2 EHV charges'!#REF!, MATCH(0, IF(ISBLANK('Annex 2 EHV charges'!#REF!),1, COUNTIF(A$4:$A122, 'Annex 2 EHV charges'!#REF!)), 0)),"")</f>
        <v/>
      </c>
      <c r="B123" s="91" t="str">
        <f>IF($A123="","",VLOOKUP($A123,'Annex 2 EHV charges'!$A:$O,2,0))</f>
        <v/>
      </c>
      <c r="C123" s="92" t="str">
        <f>IF($A123="","",VLOOKUP($A123,'Annex 2 EHV charges'!$A:$O,3,0))</f>
        <v/>
      </c>
      <c r="D123" s="91" t="str">
        <f>IF($A123="","",VLOOKUP($A123,'Annex 2 EHV charges'!$A:$O,7,0))</f>
        <v/>
      </c>
      <c r="E123" s="96" t="str">
        <f>IFERROR(IF(VLOOKUP($A123,'Annex 2 EHV charges'!$A:$O,8,FALSE)=0,"",VLOOKUP($A123,'Annex 2 EHV charges'!$A:$O,8,FALSE)),"")</f>
        <v/>
      </c>
      <c r="F123" s="97" t="str">
        <f>IFERROR(IF(VLOOKUP($A123,'Annex 2 EHV charges'!$A:$O,9,FALSE)=0,"",VLOOKUP($A123,'Annex 2 EHV charges'!$A:$O,9,FALSE)),"")</f>
        <v/>
      </c>
      <c r="G123" s="98" t="str">
        <f>IFERROR(IF(VLOOKUP($A123,'Annex 2 EHV charges'!$A:$O,10,FALSE)=0,"",VLOOKUP($A123,'Annex 2 EHV charges'!$A:$O,10,FALSE)),"")</f>
        <v/>
      </c>
      <c r="H123" s="98" t="str">
        <f>IFERROR(IF(VLOOKUP($A123,'Annex 2 EHV charges'!$A:$O,11,FALSE)=0,"",VLOOKUP($A123,'Annex 2 EHV charges'!$A:$O,11,FALSE)),"")</f>
        <v/>
      </c>
    </row>
    <row r="124" spans="1:8" ht="12.75" customHeight="1">
      <c r="A124" s="91" t="str">
        <f t="array" ref="A124">IFERROR(INDEX('Annex 2 EHV charges'!#REF!, MATCH(0, IF(ISBLANK('Annex 2 EHV charges'!#REF!),1, COUNTIF(A$4:$A123, 'Annex 2 EHV charges'!#REF!)), 0)),"")</f>
        <v/>
      </c>
      <c r="B124" s="91" t="str">
        <f>IF($A124="","",VLOOKUP($A124,'Annex 2 EHV charges'!$A:$O,2,0))</f>
        <v/>
      </c>
      <c r="C124" s="92" t="str">
        <f>IF($A124="","",VLOOKUP($A124,'Annex 2 EHV charges'!$A:$O,3,0))</f>
        <v/>
      </c>
      <c r="D124" s="91" t="str">
        <f>IF($A124="","",VLOOKUP($A124,'Annex 2 EHV charges'!$A:$O,7,0))</f>
        <v/>
      </c>
      <c r="E124" s="96" t="str">
        <f>IFERROR(IF(VLOOKUP($A124,'Annex 2 EHV charges'!$A:$O,8,FALSE)=0,"",VLOOKUP($A124,'Annex 2 EHV charges'!$A:$O,8,FALSE)),"")</f>
        <v/>
      </c>
      <c r="F124" s="97" t="str">
        <f>IFERROR(IF(VLOOKUP($A124,'Annex 2 EHV charges'!$A:$O,9,FALSE)=0,"",VLOOKUP($A124,'Annex 2 EHV charges'!$A:$O,9,FALSE)),"")</f>
        <v/>
      </c>
      <c r="G124" s="98" t="str">
        <f>IFERROR(IF(VLOOKUP($A124,'Annex 2 EHV charges'!$A:$O,10,FALSE)=0,"",VLOOKUP($A124,'Annex 2 EHV charges'!$A:$O,10,FALSE)),"")</f>
        <v/>
      </c>
      <c r="H124" s="98" t="str">
        <f>IFERROR(IF(VLOOKUP($A124,'Annex 2 EHV charges'!$A:$O,11,FALSE)=0,"",VLOOKUP($A124,'Annex 2 EHV charges'!$A:$O,11,FALSE)),"")</f>
        <v/>
      </c>
    </row>
    <row r="125" spans="1:8" ht="12.75" customHeight="1">
      <c r="A125" s="91" t="str">
        <f t="array" ref="A125">IFERROR(INDEX('Annex 2 EHV charges'!#REF!, MATCH(0, IF(ISBLANK('Annex 2 EHV charges'!#REF!),1, COUNTIF(A$4:$A124, 'Annex 2 EHV charges'!#REF!)), 0)),"")</f>
        <v/>
      </c>
      <c r="B125" s="91" t="str">
        <f>IF($A125="","",VLOOKUP($A125,'Annex 2 EHV charges'!$A:$O,2,0))</f>
        <v/>
      </c>
      <c r="C125" s="92" t="str">
        <f>IF($A125="","",VLOOKUP($A125,'Annex 2 EHV charges'!$A:$O,3,0))</f>
        <v/>
      </c>
      <c r="D125" s="91" t="str">
        <f>IF($A125="","",VLOOKUP($A125,'Annex 2 EHV charges'!$A:$O,7,0))</f>
        <v/>
      </c>
      <c r="E125" s="96" t="str">
        <f>IFERROR(IF(VLOOKUP($A125,'Annex 2 EHV charges'!$A:$O,8,FALSE)=0,"",VLOOKUP($A125,'Annex 2 EHV charges'!$A:$O,8,FALSE)),"")</f>
        <v/>
      </c>
      <c r="F125" s="97" t="str">
        <f>IFERROR(IF(VLOOKUP($A125,'Annex 2 EHV charges'!$A:$O,9,FALSE)=0,"",VLOOKUP($A125,'Annex 2 EHV charges'!$A:$O,9,FALSE)),"")</f>
        <v/>
      </c>
      <c r="G125" s="98" t="str">
        <f>IFERROR(IF(VLOOKUP($A125,'Annex 2 EHV charges'!$A:$O,10,FALSE)=0,"",VLOOKUP($A125,'Annex 2 EHV charges'!$A:$O,10,FALSE)),"")</f>
        <v/>
      </c>
      <c r="H125" s="98" t="str">
        <f>IFERROR(IF(VLOOKUP($A125,'Annex 2 EHV charges'!$A:$O,11,FALSE)=0,"",VLOOKUP($A125,'Annex 2 EHV charges'!$A:$O,11,FALSE)),"")</f>
        <v/>
      </c>
    </row>
    <row r="126" spans="1:8" ht="12.75" customHeight="1">
      <c r="A126" s="91" t="str">
        <f t="array" ref="A126">IFERROR(INDEX('Annex 2 EHV charges'!#REF!, MATCH(0, IF(ISBLANK('Annex 2 EHV charges'!#REF!),1, COUNTIF(A$4:$A125, 'Annex 2 EHV charges'!#REF!)), 0)),"")</f>
        <v/>
      </c>
      <c r="B126" s="91" t="str">
        <f>IF($A126="","",VLOOKUP($A126,'Annex 2 EHV charges'!$A:$O,2,0))</f>
        <v/>
      </c>
      <c r="C126" s="92" t="str">
        <f>IF($A126="","",VLOOKUP($A126,'Annex 2 EHV charges'!$A:$O,3,0))</f>
        <v/>
      </c>
      <c r="D126" s="91" t="str">
        <f>IF($A126="","",VLOOKUP($A126,'Annex 2 EHV charges'!$A:$O,7,0))</f>
        <v/>
      </c>
      <c r="E126" s="96" t="str">
        <f>IFERROR(IF(VLOOKUP($A126,'Annex 2 EHV charges'!$A:$O,8,FALSE)=0,"",VLOOKUP($A126,'Annex 2 EHV charges'!$A:$O,8,FALSE)),"")</f>
        <v/>
      </c>
      <c r="F126" s="97" t="str">
        <f>IFERROR(IF(VLOOKUP($A126,'Annex 2 EHV charges'!$A:$O,9,FALSE)=0,"",VLOOKUP($A126,'Annex 2 EHV charges'!$A:$O,9,FALSE)),"")</f>
        <v/>
      </c>
      <c r="G126" s="98" t="str">
        <f>IFERROR(IF(VLOOKUP($A126,'Annex 2 EHV charges'!$A:$O,10,FALSE)=0,"",VLOOKUP($A126,'Annex 2 EHV charges'!$A:$O,10,FALSE)),"")</f>
        <v/>
      </c>
      <c r="H126" s="98" t="str">
        <f>IFERROR(IF(VLOOKUP($A126,'Annex 2 EHV charges'!$A:$O,11,FALSE)=0,"",VLOOKUP($A126,'Annex 2 EHV charges'!$A:$O,11,FALSE)),"")</f>
        <v/>
      </c>
    </row>
    <row r="127" spans="1:8" ht="12.75" customHeight="1">
      <c r="A127" s="91" t="str">
        <f t="array" ref="A127">IFERROR(INDEX('Annex 2 EHV charges'!#REF!, MATCH(0, IF(ISBLANK('Annex 2 EHV charges'!#REF!),1, COUNTIF(A$4:$A126, 'Annex 2 EHV charges'!#REF!)), 0)),"")</f>
        <v/>
      </c>
      <c r="B127" s="91" t="str">
        <f>IF($A127="","",VLOOKUP($A127,'Annex 2 EHV charges'!$A:$O,2,0))</f>
        <v/>
      </c>
      <c r="C127" s="92" t="str">
        <f>IF($A127="","",VLOOKUP($A127,'Annex 2 EHV charges'!$A:$O,3,0))</f>
        <v/>
      </c>
      <c r="D127" s="91" t="str">
        <f>IF($A127="","",VLOOKUP($A127,'Annex 2 EHV charges'!$A:$O,7,0))</f>
        <v/>
      </c>
      <c r="E127" s="96" t="str">
        <f>IFERROR(IF(VLOOKUP($A127,'Annex 2 EHV charges'!$A:$O,8,FALSE)=0,"",VLOOKUP($A127,'Annex 2 EHV charges'!$A:$O,8,FALSE)),"")</f>
        <v/>
      </c>
      <c r="F127" s="97" t="str">
        <f>IFERROR(IF(VLOOKUP($A127,'Annex 2 EHV charges'!$A:$O,9,FALSE)=0,"",VLOOKUP($A127,'Annex 2 EHV charges'!$A:$O,9,FALSE)),"")</f>
        <v/>
      </c>
      <c r="G127" s="98" t="str">
        <f>IFERROR(IF(VLOOKUP($A127,'Annex 2 EHV charges'!$A:$O,10,FALSE)=0,"",VLOOKUP($A127,'Annex 2 EHV charges'!$A:$O,10,FALSE)),"")</f>
        <v/>
      </c>
      <c r="H127" s="98" t="str">
        <f>IFERROR(IF(VLOOKUP($A127,'Annex 2 EHV charges'!$A:$O,11,FALSE)=0,"",VLOOKUP($A127,'Annex 2 EHV charges'!$A:$O,11,FALSE)),"")</f>
        <v/>
      </c>
    </row>
    <row r="128" spans="1:8" ht="12.75" customHeight="1">
      <c r="A128" s="91" t="str">
        <f t="array" ref="A128">IFERROR(INDEX('Annex 2 EHV charges'!#REF!, MATCH(0, IF(ISBLANK('Annex 2 EHV charges'!#REF!),1, COUNTIF(A$4:$A127, 'Annex 2 EHV charges'!#REF!)), 0)),"")</f>
        <v/>
      </c>
      <c r="B128" s="91" t="str">
        <f>IF($A128="","",VLOOKUP($A128,'Annex 2 EHV charges'!$A:$O,2,0))</f>
        <v/>
      </c>
      <c r="C128" s="92" t="str">
        <f>IF($A128="","",VLOOKUP($A128,'Annex 2 EHV charges'!$A:$O,3,0))</f>
        <v/>
      </c>
      <c r="D128" s="91" t="str">
        <f>IF($A128="","",VLOOKUP($A128,'Annex 2 EHV charges'!$A:$O,7,0))</f>
        <v/>
      </c>
      <c r="E128" s="96" t="str">
        <f>IFERROR(IF(VLOOKUP($A128,'Annex 2 EHV charges'!$A:$O,8,FALSE)=0,"",VLOOKUP($A128,'Annex 2 EHV charges'!$A:$O,8,FALSE)),"")</f>
        <v/>
      </c>
      <c r="F128" s="97" t="str">
        <f>IFERROR(IF(VLOOKUP($A128,'Annex 2 EHV charges'!$A:$O,9,FALSE)=0,"",VLOOKUP($A128,'Annex 2 EHV charges'!$A:$O,9,FALSE)),"")</f>
        <v/>
      </c>
      <c r="G128" s="98" t="str">
        <f>IFERROR(IF(VLOOKUP($A128,'Annex 2 EHV charges'!$A:$O,10,FALSE)=0,"",VLOOKUP($A128,'Annex 2 EHV charges'!$A:$O,10,FALSE)),"")</f>
        <v/>
      </c>
      <c r="H128" s="98" t="str">
        <f>IFERROR(IF(VLOOKUP($A128,'Annex 2 EHV charges'!$A:$O,11,FALSE)=0,"",VLOOKUP($A128,'Annex 2 EHV charges'!$A:$O,11,FALSE)),"")</f>
        <v/>
      </c>
    </row>
    <row r="129" spans="1:8" ht="12.75" customHeight="1">
      <c r="A129" s="91" t="str">
        <f t="array" ref="A129">IFERROR(INDEX('Annex 2 EHV charges'!#REF!, MATCH(0, IF(ISBLANK('Annex 2 EHV charges'!#REF!),1, COUNTIF(A$4:$A128, 'Annex 2 EHV charges'!#REF!)), 0)),"")</f>
        <v/>
      </c>
      <c r="B129" s="91" t="str">
        <f>IF($A129="","",VLOOKUP($A129,'Annex 2 EHV charges'!$A:$O,2,0))</f>
        <v/>
      </c>
      <c r="C129" s="92" t="str">
        <f>IF($A129="","",VLOOKUP($A129,'Annex 2 EHV charges'!$A:$O,3,0))</f>
        <v/>
      </c>
      <c r="D129" s="91" t="str">
        <f>IF($A129="","",VLOOKUP($A129,'Annex 2 EHV charges'!$A:$O,7,0))</f>
        <v/>
      </c>
      <c r="E129" s="96" t="str">
        <f>IFERROR(IF(VLOOKUP($A129,'Annex 2 EHV charges'!$A:$O,8,FALSE)=0,"",VLOOKUP($A129,'Annex 2 EHV charges'!$A:$O,8,FALSE)),"")</f>
        <v/>
      </c>
      <c r="F129" s="97" t="str">
        <f>IFERROR(IF(VLOOKUP($A129,'Annex 2 EHV charges'!$A:$O,9,FALSE)=0,"",VLOOKUP($A129,'Annex 2 EHV charges'!$A:$O,9,FALSE)),"")</f>
        <v/>
      </c>
      <c r="G129" s="98" t="str">
        <f>IFERROR(IF(VLOOKUP($A129,'Annex 2 EHV charges'!$A:$O,10,FALSE)=0,"",VLOOKUP($A129,'Annex 2 EHV charges'!$A:$O,10,FALSE)),"")</f>
        <v/>
      </c>
      <c r="H129" s="98" t="str">
        <f>IFERROR(IF(VLOOKUP($A129,'Annex 2 EHV charges'!$A:$O,11,FALSE)=0,"",VLOOKUP($A129,'Annex 2 EHV charges'!$A:$O,11,FALSE)),"")</f>
        <v/>
      </c>
    </row>
    <row r="130" spans="1:8" ht="12.75" customHeight="1">
      <c r="A130" s="91" t="str">
        <f t="array" ref="A130">IFERROR(INDEX('Annex 2 EHV charges'!#REF!, MATCH(0, IF(ISBLANK('Annex 2 EHV charges'!#REF!),1, COUNTIF(A$4:$A129, 'Annex 2 EHV charges'!#REF!)), 0)),"")</f>
        <v/>
      </c>
      <c r="B130" s="91" t="str">
        <f>IF($A130="","",VLOOKUP($A130,'Annex 2 EHV charges'!$A:$O,2,0))</f>
        <v/>
      </c>
      <c r="C130" s="92" t="str">
        <f>IF($A130="","",VLOOKUP($A130,'Annex 2 EHV charges'!$A:$O,3,0))</f>
        <v/>
      </c>
      <c r="D130" s="91" t="str">
        <f>IF($A130="","",VLOOKUP($A130,'Annex 2 EHV charges'!$A:$O,7,0))</f>
        <v/>
      </c>
      <c r="E130" s="96" t="str">
        <f>IFERROR(IF(VLOOKUP($A130,'Annex 2 EHV charges'!$A:$O,8,FALSE)=0,"",VLOOKUP($A130,'Annex 2 EHV charges'!$A:$O,8,FALSE)),"")</f>
        <v/>
      </c>
      <c r="F130" s="97" t="str">
        <f>IFERROR(IF(VLOOKUP($A130,'Annex 2 EHV charges'!$A:$O,9,FALSE)=0,"",VLOOKUP($A130,'Annex 2 EHV charges'!$A:$O,9,FALSE)),"")</f>
        <v/>
      </c>
      <c r="G130" s="98" t="str">
        <f>IFERROR(IF(VLOOKUP($A130,'Annex 2 EHV charges'!$A:$O,10,FALSE)=0,"",VLOOKUP($A130,'Annex 2 EHV charges'!$A:$O,10,FALSE)),"")</f>
        <v/>
      </c>
      <c r="H130" s="98" t="str">
        <f>IFERROR(IF(VLOOKUP($A130,'Annex 2 EHV charges'!$A:$O,11,FALSE)=0,"",VLOOKUP($A130,'Annex 2 EHV charges'!$A:$O,11,FALSE)),"")</f>
        <v/>
      </c>
    </row>
    <row r="131" spans="1:8" ht="12.75" customHeight="1">
      <c r="A131" s="91" t="str">
        <f t="array" ref="A131">IFERROR(INDEX('Annex 2 EHV charges'!#REF!, MATCH(0, IF(ISBLANK('Annex 2 EHV charges'!#REF!),1, COUNTIF(A$4:$A130, 'Annex 2 EHV charges'!#REF!)), 0)),"")</f>
        <v/>
      </c>
      <c r="B131" s="91" t="str">
        <f>IF($A131="","",VLOOKUP($A131,'Annex 2 EHV charges'!$A:$O,2,0))</f>
        <v/>
      </c>
      <c r="C131" s="92" t="str">
        <f>IF($A131="","",VLOOKUP($A131,'Annex 2 EHV charges'!$A:$O,3,0))</f>
        <v/>
      </c>
      <c r="D131" s="91" t="str">
        <f>IF($A131="","",VLOOKUP($A131,'Annex 2 EHV charges'!$A:$O,7,0))</f>
        <v/>
      </c>
      <c r="E131" s="96" t="str">
        <f>IFERROR(IF(VLOOKUP($A131,'Annex 2 EHV charges'!$A:$O,8,FALSE)=0,"",VLOOKUP($A131,'Annex 2 EHV charges'!$A:$O,8,FALSE)),"")</f>
        <v/>
      </c>
      <c r="F131" s="97" t="str">
        <f>IFERROR(IF(VLOOKUP($A131,'Annex 2 EHV charges'!$A:$O,9,FALSE)=0,"",VLOOKUP($A131,'Annex 2 EHV charges'!$A:$O,9,FALSE)),"")</f>
        <v/>
      </c>
      <c r="G131" s="98" t="str">
        <f>IFERROR(IF(VLOOKUP($A131,'Annex 2 EHV charges'!$A:$O,10,FALSE)=0,"",VLOOKUP($A131,'Annex 2 EHV charges'!$A:$O,10,FALSE)),"")</f>
        <v/>
      </c>
      <c r="H131" s="98" t="str">
        <f>IFERROR(IF(VLOOKUP($A131,'Annex 2 EHV charges'!$A:$O,11,FALSE)=0,"",VLOOKUP($A131,'Annex 2 EHV charges'!$A:$O,11,FALSE)),"")</f>
        <v/>
      </c>
    </row>
    <row r="132" spans="1:8" ht="12.75" customHeight="1">
      <c r="A132" s="91" t="str">
        <f t="array" ref="A132">IFERROR(INDEX('Annex 2 EHV charges'!#REF!, MATCH(0, IF(ISBLANK('Annex 2 EHV charges'!#REF!),1, COUNTIF(A$4:$A131, 'Annex 2 EHV charges'!#REF!)), 0)),"")</f>
        <v/>
      </c>
      <c r="B132" s="91" t="str">
        <f>IF($A132="","",VLOOKUP($A132,'Annex 2 EHV charges'!$A:$O,2,0))</f>
        <v/>
      </c>
      <c r="C132" s="92" t="str">
        <f>IF($A132="","",VLOOKUP($A132,'Annex 2 EHV charges'!$A:$O,3,0))</f>
        <v/>
      </c>
      <c r="D132" s="91" t="str">
        <f>IF($A132="","",VLOOKUP($A132,'Annex 2 EHV charges'!$A:$O,7,0))</f>
        <v/>
      </c>
      <c r="E132" s="96" t="str">
        <f>IFERROR(IF(VLOOKUP($A132,'Annex 2 EHV charges'!$A:$O,8,FALSE)=0,"",VLOOKUP($A132,'Annex 2 EHV charges'!$A:$O,8,FALSE)),"")</f>
        <v/>
      </c>
      <c r="F132" s="97" t="str">
        <f>IFERROR(IF(VLOOKUP($A132,'Annex 2 EHV charges'!$A:$O,9,FALSE)=0,"",VLOOKUP($A132,'Annex 2 EHV charges'!$A:$O,9,FALSE)),"")</f>
        <v/>
      </c>
      <c r="G132" s="98" t="str">
        <f>IFERROR(IF(VLOOKUP($A132,'Annex 2 EHV charges'!$A:$O,10,FALSE)=0,"",VLOOKUP($A132,'Annex 2 EHV charges'!$A:$O,10,FALSE)),"")</f>
        <v/>
      </c>
      <c r="H132" s="98" t="str">
        <f>IFERROR(IF(VLOOKUP($A132,'Annex 2 EHV charges'!$A:$O,11,FALSE)=0,"",VLOOKUP($A132,'Annex 2 EHV charges'!$A:$O,11,FALSE)),"")</f>
        <v/>
      </c>
    </row>
    <row r="133" spans="1:8" ht="12.75" customHeight="1">
      <c r="A133" s="91" t="str">
        <f t="array" ref="A133">IFERROR(INDEX('Annex 2 EHV charges'!#REF!, MATCH(0, IF(ISBLANK('Annex 2 EHV charges'!#REF!),1, COUNTIF(A$4:$A132, 'Annex 2 EHV charges'!#REF!)), 0)),"")</f>
        <v/>
      </c>
      <c r="B133" s="91" t="str">
        <f>IF($A133="","",VLOOKUP($A133,'Annex 2 EHV charges'!$A:$O,2,0))</f>
        <v/>
      </c>
      <c r="C133" s="92" t="str">
        <f>IF($A133="","",VLOOKUP($A133,'Annex 2 EHV charges'!$A:$O,3,0))</f>
        <v/>
      </c>
      <c r="D133" s="91" t="str">
        <f>IF($A133="","",VLOOKUP($A133,'Annex 2 EHV charges'!$A:$O,7,0))</f>
        <v/>
      </c>
      <c r="E133" s="96" t="str">
        <f>IFERROR(IF(VLOOKUP($A133,'Annex 2 EHV charges'!$A:$O,8,FALSE)=0,"",VLOOKUP($A133,'Annex 2 EHV charges'!$A:$O,8,FALSE)),"")</f>
        <v/>
      </c>
      <c r="F133" s="97" t="str">
        <f>IFERROR(IF(VLOOKUP($A133,'Annex 2 EHV charges'!$A:$O,9,FALSE)=0,"",VLOOKUP($A133,'Annex 2 EHV charges'!$A:$O,9,FALSE)),"")</f>
        <v/>
      </c>
      <c r="G133" s="98" t="str">
        <f>IFERROR(IF(VLOOKUP($A133,'Annex 2 EHV charges'!$A:$O,10,FALSE)=0,"",VLOOKUP($A133,'Annex 2 EHV charges'!$A:$O,10,FALSE)),"")</f>
        <v/>
      </c>
      <c r="H133" s="98" t="str">
        <f>IFERROR(IF(VLOOKUP($A133,'Annex 2 EHV charges'!$A:$O,11,FALSE)=0,"",VLOOKUP($A133,'Annex 2 EHV charges'!$A:$O,11,FALSE)),"")</f>
        <v/>
      </c>
    </row>
    <row r="134" spans="1:8" ht="12.75" customHeight="1">
      <c r="A134" s="91" t="str">
        <f t="array" ref="A134">IFERROR(INDEX('Annex 2 EHV charges'!#REF!, MATCH(0, IF(ISBLANK('Annex 2 EHV charges'!#REF!),1, COUNTIF(A$4:$A133, 'Annex 2 EHV charges'!#REF!)), 0)),"")</f>
        <v/>
      </c>
      <c r="B134" s="91" t="str">
        <f>IF($A134="","",VLOOKUP($A134,'Annex 2 EHV charges'!$A:$O,2,0))</f>
        <v/>
      </c>
      <c r="C134" s="92" t="str">
        <f>IF($A134="","",VLOOKUP($A134,'Annex 2 EHV charges'!$A:$O,3,0))</f>
        <v/>
      </c>
      <c r="D134" s="91" t="str">
        <f>IF($A134="","",VLOOKUP($A134,'Annex 2 EHV charges'!$A:$O,7,0))</f>
        <v/>
      </c>
      <c r="E134" s="96" t="str">
        <f>IFERROR(IF(VLOOKUP($A134,'Annex 2 EHV charges'!$A:$O,8,FALSE)=0,"",VLOOKUP($A134,'Annex 2 EHV charges'!$A:$O,8,FALSE)),"")</f>
        <v/>
      </c>
      <c r="F134" s="97" t="str">
        <f>IFERROR(IF(VLOOKUP($A134,'Annex 2 EHV charges'!$A:$O,9,FALSE)=0,"",VLOOKUP($A134,'Annex 2 EHV charges'!$A:$O,9,FALSE)),"")</f>
        <v/>
      </c>
      <c r="G134" s="98" t="str">
        <f>IFERROR(IF(VLOOKUP($A134,'Annex 2 EHV charges'!$A:$O,10,FALSE)=0,"",VLOOKUP($A134,'Annex 2 EHV charges'!$A:$O,10,FALSE)),"")</f>
        <v/>
      </c>
      <c r="H134" s="98" t="str">
        <f>IFERROR(IF(VLOOKUP($A134,'Annex 2 EHV charges'!$A:$O,11,FALSE)=0,"",VLOOKUP($A134,'Annex 2 EHV charges'!$A:$O,11,FALSE)),"")</f>
        <v/>
      </c>
    </row>
    <row r="135" spans="1:8" ht="12.75" customHeight="1">
      <c r="A135" s="91" t="str">
        <f t="array" ref="A135">IFERROR(INDEX('Annex 2 EHV charges'!#REF!, MATCH(0, IF(ISBLANK('Annex 2 EHV charges'!#REF!),1, COUNTIF(A$4:$A134, 'Annex 2 EHV charges'!#REF!)), 0)),"")</f>
        <v/>
      </c>
      <c r="B135" s="91" t="str">
        <f>IF($A135="","",VLOOKUP($A135,'Annex 2 EHV charges'!$A:$O,2,0))</f>
        <v/>
      </c>
      <c r="C135" s="92" t="str">
        <f>IF($A135="","",VLOOKUP($A135,'Annex 2 EHV charges'!$A:$O,3,0))</f>
        <v/>
      </c>
      <c r="D135" s="91" t="str">
        <f>IF($A135="","",VLOOKUP($A135,'Annex 2 EHV charges'!$A:$O,7,0))</f>
        <v/>
      </c>
      <c r="E135" s="96" t="str">
        <f>IFERROR(IF(VLOOKUP($A135,'Annex 2 EHV charges'!$A:$O,8,FALSE)=0,"",VLOOKUP($A135,'Annex 2 EHV charges'!$A:$O,8,FALSE)),"")</f>
        <v/>
      </c>
      <c r="F135" s="97" t="str">
        <f>IFERROR(IF(VLOOKUP($A135,'Annex 2 EHV charges'!$A:$O,9,FALSE)=0,"",VLOOKUP($A135,'Annex 2 EHV charges'!$A:$O,9,FALSE)),"")</f>
        <v/>
      </c>
      <c r="G135" s="98" t="str">
        <f>IFERROR(IF(VLOOKUP($A135,'Annex 2 EHV charges'!$A:$O,10,FALSE)=0,"",VLOOKUP($A135,'Annex 2 EHV charges'!$A:$O,10,FALSE)),"")</f>
        <v/>
      </c>
      <c r="H135" s="98" t="str">
        <f>IFERROR(IF(VLOOKUP($A135,'Annex 2 EHV charges'!$A:$O,11,FALSE)=0,"",VLOOKUP($A135,'Annex 2 EHV charges'!$A:$O,11,FALSE)),"")</f>
        <v/>
      </c>
    </row>
    <row r="136" spans="1:8" ht="12.75" customHeight="1">
      <c r="A136" s="91" t="str">
        <f t="array" ref="A136">IFERROR(INDEX('Annex 2 EHV charges'!#REF!, MATCH(0, IF(ISBLANK('Annex 2 EHV charges'!#REF!),1, COUNTIF(A$4:$A135, 'Annex 2 EHV charges'!#REF!)), 0)),"")</f>
        <v/>
      </c>
      <c r="B136" s="91" t="str">
        <f>IF($A136="","",VLOOKUP($A136,'Annex 2 EHV charges'!$A:$O,2,0))</f>
        <v/>
      </c>
      <c r="C136" s="92" t="str">
        <f>IF($A136="","",VLOOKUP($A136,'Annex 2 EHV charges'!$A:$O,3,0))</f>
        <v/>
      </c>
      <c r="D136" s="91" t="str">
        <f>IF($A136="","",VLOOKUP($A136,'Annex 2 EHV charges'!$A:$O,7,0))</f>
        <v/>
      </c>
      <c r="E136" s="96" t="str">
        <f>IFERROR(IF(VLOOKUP($A136,'Annex 2 EHV charges'!$A:$O,8,FALSE)=0,"",VLOOKUP($A136,'Annex 2 EHV charges'!$A:$O,8,FALSE)),"")</f>
        <v/>
      </c>
      <c r="F136" s="97" t="str">
        <f>IFERROR(IF(VLOOKUP($A136,'Annex 2 EHV charges'!$A:$O,9,FALSE)=0,"",VLOOKUP($A136,'Annex 2 EHV charges'!$A:$O,9,FALSE)),"")</f>
        <v/>
      </c>
      <c r="G136" s="98" t="str">
        <f>IFERROR(IF(VLOOKUP($A136,'Annex 2 EHV charges'!$A:$O,10,FALSE)=0,"",VLOOKUP($A136,'Annex 2 EHV charges'!$A:$O,10,FALSE)),"")</f>
        <v/>
      </c>
      <c r="H136" s="98" t="str">
        <f>IFERROR(IF(VLOOKUP($A136,'Annex 2 EHV charges'!$A:$O,11,FALSE)=0,"",VLOOKUP($A136,'Annex 2 EHV charges'!$A:$O,11,FALSE)),"")</f>
        <v/>
      </c>
    </row>
    <row r="137" spans="1:8" ht="12.75" customHeight="1">
      <c r="A137" s="91" t="str">
        <f t="array" ref="A137">IFERROR(INDEX('Annex 2 EHV charges'!#REF!, MATCH(0, IF(ISBLANK('Annex 2 EHV charges'!#REF!),1, COUNTIF(A$4:$A136, 'Annex 2 EHV charges'!#REF!)), 0)),"")</f>
        <v/>
      </c>
      <c r="B137" s="91" t="str">
        <f>IF($A137="","",VLOOKUP($A137,'Annex 2 EHV charges'!$A:$O,2,0))</f>
        <v/>
      </c>
      <c r="C137" s="92" t="str">
        <f>IF($A137="","",VLOOKUP($A137,'Annex 2 EHV charges'!$A:$O,3,0))</f>
        <v/>
      </c>
      <c r="D137" s="91" t="str">
        <f>IF($A137="","",VLOOKUP($A137,'Annex 2 EHV charges'!$A:$O,7,0))</f>
        <v/>
      </c>
      <c r="E137" s="96" t="str">
        <f>IFERROR(IF(VLOOKUP($A137,'Annex 2 EHV charges'!$A:$O,8,FALSE)=0,"",VLOOKUP($A137,'Annex 2 EHV charges'!$A:$O,8,FALSE)),"")</f>
        <v/>
      </c>
      <c r="F137" s="97" t="str">
        <f>IFERROR(IF(VLOOKUP($A137,'Annex 2 EHV charges'!$A:$O,9,FALSE)=0,"",VLOOKUP($A137,'Annex 2 EHV charges'!$A:$O,9,FALSE)),"")</f>
        <v/>
      </c>
      <c r="G137" s="98" t="str">
        <f>IFERROR(IF(VLOOKUP($A137,'Annex 2 EHV charges'!$A:$O,10,FALSE)=0,"",VLOOKUP($A137,'Annex 2 EHV charges'!$A:$O,10,FALSE)),"")</f>
        <v/>
      </c>
      <c r="H137" s="98" t="str">
        <f>IFERROR(IF(VLOOKUP($A137,'Annex 2 EHV charges'!$A:$O,11,FALSE)=0,"",VLOOKUP($A137,'Annex 2 EHV charges'!$A:$O,11,FALSE)),"")</f>
        <v/>
      </c>
    </row>
    <row r="138" spans="1:8" ht="12.75" customHeight="1">
      <c r="A138" s="91" t="str">
        <f t="array" ref="A138">IFERROR(INDEX('Annex 2 EHV charges'!#REF!, MATCH(0, IF(ISBLANK('Annex 2 EHV charges'!#REF!),1, COUNTIF(A$4:$A137, 'Annex 2 EHV charges'!#REF!)), 0)),"")</f>
        <v/>
      </c>
      <c r="B138" s="91" t="str">
        <f>IF($A138="","",VLOOKUP($A138,'Annex 2 EHV charges'!$A:$O,2,0))</f>
        <v/>
      </c>
      <c r="C138" s="92" t="str">
        <f>IF($A138="","",VLOOKUP($A138,'Annex 2 EHV charges'!$A:$O,3,0))</f>
        <v/>
      </c>
      <c r="D138" s="91" t="str">
        <f>IF($A138="","",VLOOKUP($A138,'Annex 2 EHV charges'!$A:$O,7,0))</f>
        <v/>
      </c>
      <c r="E138" s="96" t="str">
        <f>IFERROR(IF(VLOOKUP($A138,'Annex 2 EHV charges'!$A:$O,8,FALSE)=0,"",VLOOKUP($A138,'Annex 2 EHV charges'!$A:$O,8,FALSE)),"")</f>
        <v/>
      </c>
      <c r="F138" s="97" t="str">
        <f>IFERROR(IF(VLOOKUP($A138,'Annex 2 EHV charges'!$A:$O,9,FALSE)=0,"",VLOOKUP($A138,'Annex 2 EHV charges'!$A:$O,9,FALSE)),"")</f>
        <v/>
      </c>
      <c r="G138" s="98" t="str">
        <f>IFERROR(IF(VLOOKUP($A138,'Annex 2 EHV charges'!$A:$O,10,FALSE)=0,"",VLOOKUP($A138,'Annex 2 EHV charges'!$A:$O,10,FALSE)),"")</f>
        <v/>
      </c>
      <c r="H138" s="98" t="str">
        <f>IFERROR(IF(VLOOKUP($A138,'Annex 2 EHV charges'!$A:$O,11,FALSE)=0,"",VLOOKUP($A138,'Annex 2 EHV charges'!$A:$O,11,FALSE)),"")</f>
        <v/>
      </c>
    </row>
    <row r="139" spans="1:8" ht="12.75" customHeight="1">
      <c r="A139" s="91" t="str">
        <f t="array" ref="A139">IFERROR(INDEX('Annex 2 EHV charges'!#REF!, MATCH(0, IF(ISBLANK('Annex 2 EHV charges'!#REF!),1, COUNTIF(A$4:$A138, 'Annex 2 EHV charges'!#REF!)), 0)),"")</f>
        <v/>
      </c>
      <c r="B139" s="91" t="str">
        <f>IF($A139="","",VLOOKUP($A139,'Annex 2 EHV charges'!$A:$O,2,0))</f>
        <v/>
      </c>
      <c r="C139" s="92" t="str">
        <f>IF($A139="","",VLOOKUP($A139,'Annex 2 EHV charges'!$A:$O,3,0))</f>
        <v/>
      </c>
      <c r="D139" s="91" t="str">
        <f>IF($A139="","",VLOOKUP($A139,'Annex 2 EHV charges'!$A:$O,7,0))</f>
        <v/>
      </c>
      <c r="E139" s="96" t="str">
        <f>IFERROR(IF(VLOOKUP($A139,'Annex 2 EHV charges'!$A:$O,8,FALSE)=0,"",VLOOKUP($A139,'Annex 2 EHV charges'!$A:$O,8,FALSE)),"")</f>
        <v/>
      </c>
      <c r="F139" s="97" t="str">
        <f>IFERROR(IF(VLOOKUP($A139,'Annex 2 EHV charges'!$A:$O,9,FALSE)=0,"",VLOOKUP($A139,'Annex 2 EHV charges'!$A:$O,9,FALSE)),"")</f>
        <v/>
      </c>
      <c r="G139" s="98" t="str">
        <f>IFERROR(IF(VLOOKUP($A139,'Annex 2 EHV charges'!$A:$O,10,FALSE)=0,"",VLOOKUP($A139,'Annex 2 EHV charges'!$A:$O,10,FALSE)),"")</f>
        <v/>
      </c>
      <c r="H139" s="98" t="str">
        <f>IFERROR(IF(VLOOKUP($A139,'Annex 2 EHV charges'!$A:$O,11,FALSE)=0,"",VLOOKUP($A139,'Annex 2 EHV charges'!$A:$O,11,FALSE)),"")</f>
        <v/>
      </c>
    </row>
    <row r="140" spans="1:8" ht="12.75" customHeight="1">
      <c r="A140" s="91" t="str">
        <f t="array" ref="A140">IFERROR(INDEX('Annex 2 EHV charges'!#REF!, MATCH(0, IF(ISBLANK('Annex 2 EHV charges'!#REF!),1, COUNTIF(A$4:$A139, 'Annex 2 EHV charges'!#REF!)), 0)),"")</f>
        <v/>
      </c>
      <c r="B140" s="91" t="str">
        <f>IF($A140="","",VLOOKUP($A140,'Annex 2 EHV charges'!$A:$O,2,0))</f>
        <v/>
      </c>
      <c r="C140" s="92" t="str">
        <f>IF($A140="","",VLOOKUP($A140,'Annex 2 EHV charges'!$A:$O,3,0))</f>
        <v/>
      </c>
      <c r="D140" s="91" t="str">
        <f>IF($A140="","",VLOOKUP($A140,'Annex 2 EHV charges'!$A:$O,7,0))</f>
        <v/>
      </c>
      <c r="E140" s="96" t="str">
        <f>IFERROR(IF(VLOOKUP($A140,'Annex 2 EHV charges'!$A:$O,8,FALSE)=0,"",VLOOKUP($A140,'Annex 2 EHV charges'!$A:$O,8,FALSE)),"")</f>
        <v/>
      </c>
      <c r="F140" s="97" t="str">
        <f>IFERROR(IF(VLOOKUP($A140,'Annex 2 EHV charges'!$A:$O,9,FALSE)=0,"",VLOOKUP($A140,'Annex 2 EHV charges'!$A:$O,9,FALSE)),"")</f>
        <v/>
      </c>
      <c r="G140" s="98" t="str">
        <f>IFERROR(IF(VLOOKUP($A140,'Annex 2 EHV charges'!$A:$O,10,FALSE)=0,"",VLOOKUP($A140,'Annex 2 EHV charges'!$A:$O,10,FALSE)),"")</f>
        <v/>
      </c>
      <c r="H140" s="98" t="str">
        <f>IFERROR(IF(VLOOKUP($A140,'Annex 2 EHV charges'!$A:$O,11,FALSE)=0,"",VLOOKUP($A140,'Annex 2 EHV charges'!$A:$O,11,FALSE)),"")</f>
        <v/>
      </c>
    </row>
    <row r="141" spans="1:8" ht="12.75" customHeight="1">
      <c r="A141" s="91" t="str">
        <f t="array" ref="A141">IFERROR(INDEX('Annex 2 EHV charges'!#REF!, MATCH(0, IF(ISBLANK('Annex 2 EHV charges'!#REF!),1, COUNTIF(A$4:$A140, 'Annex 2 EHV charges'!#REF!)), 0)),"")</f>
        <v/>
      </c>
      <c r="B141" s="91" t="str">
        <f>IF($A141="","",VLOOKUP($A141,'Annex 2 EHV charges'!$A:$O,2,0))</f>
        <v/>
      </c>
      <c r="C141" s="92" t="str">
        <f>IF($A141="","",VLOOKUP($A141,'Annex 2 EHV charges'!$A:$O,3,0))</f>
        <v/>
      </c>
      <c r="D141" s="91" t="str">
        <f>IF($A141="","",VLOOKUP($A141,'Annex 2 EHV charges'!$A:$O,7,0))</f>
        <v/>
      </c>
      <c r="E141" s="96" t="str">
        <f>IFERROR(IF(VLOOKUP($A141,'Annex 2 EHV charges'!$A:$O,8,FALSE)=0,"",VLOOKUP($A141,'Annex 2 EHV charges'!$A:$O,8,FALSE)),"")</f>
        <v/>
      </c>
      <c r="F141" s="97" t="str">
        <f>IFERROR(IF(VLOOKUP($A141,'Annex 2 EHV charges'!$A:$O,9,FALSE)=0,"",VLOOKUP($A141,'Annex 2 EHV charges'!$A:$O,9,FALSE)),"")</f>
        <v/>
      </c>
      <c r="G141" s="98" t="str">
        <f>IFERROR(IF(VLOOKUP($A141,'Annex 2 EHV charges'!$A:$O,10,FALSE)=0,"",VLOOKUP($A141,'Annex 2 EHV charges'!$A:$O,10,FALSE)),"")</f>
        <v/>
      </c>
      <c r="H141" s="98" t="str">
        <f>IFERROR(IF(VLOOKUP($A141,'Annex 2 EHV charges'!$A:$O,11,FALSE)=0,"",VLOOKUP($A141,'Annex 2 EHV charges'!$A:$O,11,FALSE)),"")</f>
        <v/>
      </c>
    </row>
    <row r="142" spans="1:8" ht="12.75" customHeight="1">
      <c r="A142" s="91" t="str">
        <f t="array" ref="A142">IFERROR(INDEX('Annex 2 EHV charges'!#REF!, MATCH(0, IF(ISBLANK('Annex 2 EHV charges'!#REF!),1, COUNTIF(A$4:$A141, 'Annex 2 EHV charges'!#REF!)), 0)),"")</f>
        <v/>
      </c>
      <c r="B142" s="91" t="str">
        <f>IF($A142="","",VLOOKUP($A142,'Annex 2 EHV charges'!$A:$O,2,0))</f>
        <v/>
      </c>
      <c r="C142" s="92" t="str">
        <f>IF($A142="","",VLOOKUP($A142,'Annex 2 EHV charges'!$A:$O,3,0))</f>
        <v/>
      </c>
      <c r="D142" s="91" t="str">
        <f>IF($A142="","",VLOOKUP($A142,'Annex 2 EHV charges'!$A:$O,7,0))</f>
        <v/>
      </c>
      <c r="E142" s="96" t="str">
        <f>IFERROR(IF(VLOOKUP($A142,'Annex 2 EHV charges'!$A:$O,8,FALSE)=0,"",VLOOKUP($A142,'Annex 2 EHV charges'!$A:$O,8,FALSE)),"")</f>
        <v/>
      </c>
      <c r="F142" s="97" t="str">
        <f>IFERROR(IF(VLOOKUP($A142,'Annex 2 EHV charges'!$A:$O,9,FALSE)=0,"",VLOOKUP($A142,'Annex 2 EHV charges'!$A:$O,9,FALSE)),"")</f>
        <v/>
      </c>
      <c r="G142" s="98" t="str">
        <f>IFERROR(IF(VLOOKUP($A142,'Annex 2 EHV charges'!$A:$O,10,FALSE)=0,"",VLOOKUP($A142,'Annex 2 EHV charges'!$A:$O,10,FALSE)),"")</f>
        <v/>
      </c>
      <c r="H142" s="98" t="str">
        <f>IFERROR(IF(VLOOKUP($A142,'Annex 2 EHV charges'!$A:$O,11,FALSE)=0,"",VLOOKUP($A142,'Annex 2 EHV charges'!$A:$O,11,FALSE)),"")</f>
        <v/>
      </c>
    </row>
    <row r="143" spans="1:8" ht="12.75" customHeight="1">
      <c r="A143" s="91" t="str">
        <f t="array" ref="A143">IFERROR(INDEX('Annex 2 EHV charges'!#REF!, MATCH(0, IF(ISBLANK('Annex 2 EHV charges'!#REF!),1, COUNTIF(A$4:$A142, 'Annex 2 EHV charges'!#REF!)), 0)),"")</f>
        <v/>
      </c>
      <c r="B143" s="91" t="str">
        <f>IF($A143="","",VLOOKUP($A143,'Annex 2 EHV charges'!$A:$O,2,0))</f>
        <v/>
      </c>
      <c r="C143" s="92" t="str">
        <f>IF($A143="","",VLOOKUP($A143,'Annex 2 EHV charges'!$A:$O,3,0))</f>
        <v/>
      </c>
      <c r="D143" s="91" t="str">
        <f>IF($A143="","",VLOOKUP($A143,'Annex 2 EHV charges'!$A:$O,7,0))</f>
        <v/>
      </c>
      <c r="E143" s="96" t="str">
        <f>IFERROR(IF(VLOOKUP($A143,'Annex 2 EHV charges'!$A:$O,8,FALSE)=0,"",VLOOKUP($A143,'Annex 2 EHV charges'!$A:$O,8,FALSE)),"")</f>
        <v/>
      </c>
      <c r="F143" s="97" t="str">
        <f>IFERROR(IF(VLOOKUP($A143,'Annex 2 EHV charges'!$A:$O,9,FALSE)=0,"",VLOOKUP($A143,'Annex 2 EHV charges'!$A:$O,9,FALSE)),"")</f>
        <v/>
      </c>
      <c r="G143" s="98" t="str">
        <f>IFERROR(IF(VLOOKUP($A143,'Annex 2 EHV charges'!$A:$O,10,FALSE)=0,"",VLOOKUP($A143,'Annex 2 EHV charges'!$A:$O,10,FALSE)),"")</f>
        <v/>
      </c>
      <c r="H143" s="98" t="str">
        <f>IFERROR(IF(VLOOKUP($A143,'Annex 2 EHV charges'!$A:$O,11,FALSE)=0,"",VLOOKUP($A143,'Annex 2 EHV charges'!$A:$O,11,FALSE)),"")</f>
        <v/>
      </c>
    </row>
    <row r="144" spans="1:8">
      <c r="A144" s="91" t="str">
        <f t="array" ref="A144">IFERROR(INDEX('Annex 2 EHV charges'!#REF!, MATCH(0, IF(ISBLANK('Annex 2 EHV charges'!#REF!),1, COUNTIF(A$4:$A143, 'Annex 2 EHV charges'!#REF!)), 0)),"")</f>
        <v/>
      </c>
      <c r="B144" s="91" t="str">
        <f>IF($A144="","",VLOOKUP($A144,'Annex 2 EHV charges'!$A:$O,2,0))</f>
        <v/>
      </c>
      <c r="C144" s="92" t="str">
        <f>IF($A144="","",VLOOKUP($A144,'Annex 2 EHV charges'!$A:$O,3,0))</f>
        <v/>
      </c>
      <c r="D144" s="91" t="str">
        <f>IF($A144="","",VLOOKUP($A144,'Annex 2 EHV charges'!$A:$O,7,0))</f>
        <v/>
      </c>
      <c r="E144" s="96" t="str">
        <f>IFERROR(IF(VLOOKUP($A144,'Annex 2 EHV charges'!$A:$O,8,FALSE)=0,"",VLOOKUP($A144,'Annex 2 EHV charges'!$A:$O,8,FALSE)),"")</f>
        <v/>
      </c>
      <c r="F144" s="97" t="str">
        <f>IFERROR(IF(VLOOKUP($A144,'Annex 2 EHV charges'!$A:$O,9,FALSE)=0,"",VLOOKUP($A144,'Annex 2 EHV charges'!$A:$O,9,FALSE)),"")</f>
        <v/>
      </c>
      <c r="G144" s="98" t="str">
        <f>IFERROR(IF(VLOOKUP($A144,'Annex 2 EHV charges'!$A:$O,10,FALSE)=0,"",VLOOKUP($A144,'Annex 2 EHV charges'!$A:$O,10,FALSE)),"")</f>
        <v/>
      </c>
      <c r="H144" s="98" t="str">
        <f>IFERROR(IF(VLOOKUP($A144,'Annex 2 EHV charges'!$A:$O,11,FALSE)=0,"",VLOOKUP($A144,'Annex 2 EHV charges'!$A:$O,11,FALSE)),"")</f>
        <v/>
      </c>
    </row>
    <row r="145" spans="1:8">
      <c r="A145" s="91" t="str">
        <f t="array" ref="A145">IFERROR(INDEX('Annex 2 EHV charges'!#REF!, MATCH(0, IF(ISBLANK('Annex 2 EHV charges'!#REF!),1, COUNTIF(A$4:$A144, 'Annex 2 EHV charges'!#REF!)), 0)),"")</f>
        <v/>
      </c>
      <c r="B145" s="91" t="str">
        <f>IF($A145="","",VLOOKUP($A145,'Annex 2 EHV charges'!$A:$O,2,0))</f>
        <v/>
      </c>
      <c r="C145" s="92" t="str">
        <f>IF($A145="","",VLOOKUP($A145,'Annex 2 EHV charges'!$A:$O,3,0))</f>
        <v/>
      </c>
      <c r="D145" s="91" t="str">
        <f>IF($A145="","",VLOOKUP($A145,'Annex 2 EHV charges'!$A:$O,7,0))</f>
        <v/>
      </c>
      <c r="E145" s="96" t="str">
        <f>IFERROR(IF(VLOOKUP($A145,'Annex 2 EHV charges'!$A:$O,8,FALSE)=0,"",VLOOKUP($A145,'Annex 2 EHV charges'!$A:$O,8,FALSE)),"")</f>
        <v/>
      </c>
      <c r="F145" s="97" t="str">
        <f>IFERROR(IF(VLOOKUP($A145,'Annex 2 EHV charges'!$A:$O,9,FALSE)=0,"",VLOOKUP($A145,'Annex 2 EHV charges'!$A:$O,9,FALSE)),"")</f>
        <v/>
      </c>
      <c r="G145" s="98" t="str">
        <f>IFERROR(IF(VLOOKUP($A145,'Annex 2 EHV charges'!$A:$O,10,FALSE)=0,"",VLOOKUP($A145,'Annex 2 EHV charges'!$A:$O,10,FALSE)),"")</f>
        <v/>
      </c>
      <c r="H145" s="98" t="str">
        <f>IFERROR(IF(VLOOKUP($A145,'Annex 2 EHV charges'!$A:$O,11,FALSE)=0,"",VLOOKUP($A145,'Annex 2 EHV charges'!$A:$O,11,FALSE)),"")</f>
        <v/>
      </c>
    </row>
    <row r="146" spans="1:8">
      <c r="A146" s="91" t="str">
        <f t="array" ref="A146">IFERROR(INDEX('Annex 2 EHV charges'!#REF!, MATCH(0, IF(ISBLANK('Annex 2 EHV charges'!#REF!),1, COUNTIF(A$4:$A145, 'Annex 2 EHV charges'!#REF!)), 0)),"")</f>
        <v/>
      </c>
      <c r="B146" s="91" t="str">
        <f>IF($A146="","",VLOOKUP($A146,'Annex 2 EHV charges'!$A:$O,2,0))</f>
        <v/>
      </c>
      <c r="C146" s="92" t="str">
        <f>IF($A146="","",VLOOKUP($A146,'Annex 2 EHV charges'!$A:$O,3,0))</f>
        <v/>
      </c>
      <c r="D146" s="91" t="str">
        <f>IF($A146="","",VLOOKUP($A146,'Annex 2 EHV charges'!$A:$O,7,0))</f>
        <v/>
      </c>
      <c r="E146" s="96" t="str">
        <f>IFERROR(IF(VLOOKUP($A146,'Annex 2 EHV charges'!$A:$O,8,FALSE)=0,"",VLOOKUP($A146,'Annex 2 EHV charges'!$A:$O,8,FALSE)),"")</f>
        <v/>
      </c>
      <c r="F146" s="97" t="str">
        <f>IFERROR(IF(VLOOKUP($A146,'Annex 2 EHV charges'!$A:$O,9,FALSE)=0,"",VLOOKUP($A146,'Annex 2 EHV charges'!$A:$O,9,FALSE)),"")</f>
        <v/>
      </c>
      <c r="G146" s="98" t="str">
        <f>IFERROR(IF(VLOOKUP($A146,'Annex 2 EHV charges'!$A:$O,10,FALSE)=0,"",VLOOKUP($A146,'Annex 2 EHV charges'!$A:$O,10,FALSE)),"")</f>
        <v/>
      </c>
      <c r="H146" s="98" t="str">
        <f>IFERROR(IF(VLOOKUP($A146,'Annex 2 EHV charges'!$A:$O,11,FALSE)=0,"",VLOOKUP($A146,'Annex 2 EHV charges'!$A:$O,11,FALSE)),"")</f>
        <v/>
      </c>
    </row>
    <row r="147" spans="1:8">
      <c r="A147" s="91" t="str">
        <f t="array" ref="A147">IFERROR(INDEX('Annex 2 EHV charges'!#REF!, MATCH(0, IF(ISBLANK('Annex 2 EHV charges'!#REF!),1, COUNTIF(A$4:$A146, 'Annex 2 EHV charges'!#REF!)), 0)),"")</f>
        <v/>
      </c>
      <c r="B147" s="91" t="str">
        <f>IF($A147="","",VLOOKUP($A147,'Annex 2 EHV charges'!$A:$O,2,0))</f>
        <v/>
      </c>
      <c r="C147" s="92" t="str">
        <f>IF($A147="","",VLOOKUP($A147,'Annex 2 EHV charges'!$A:$O,3,0))</f>
        <v/>
      </c>
      <c r="D147" s="91" t="str">
        <f>IF($A147="","",VLOOKUP($A147,'Annex 2 EHV charges'!$A:$O,7,0))</f>
        <v/>
      </c>
      <c r="E147" s="96" t="str">
        <f>IFERROR(IF(VLOOKUP($A147,'Annex 2 EHV charges'!$A:$O,8,FALSE)=0,"",VLOOKUP($A147,'Annex 2 EHV charges'!$A:$O,8,FALSE)),"")</f>
        <v/>
      </c>
      <c r="F147" s="97" t="str">
        <f>IFERROR(IF(VLOOKUP($A147,'Annex 2 EHV charges'!$A:$O,9,FALSE)=0,"",VLOOKUP($A147,'Annex 2 EHV charges'!$A:$O,9,FALSE)),"")</f>
        <v/>
      </c>
      <c r="G147" s="98" t="str">
        <f>IFERROR(IF(VLOOKUP($A147,'Annex 2 EHV charges'!$A:$O,10,FALSE)=0,"",VLOOKUP($A147,'Annex 2 EHV charges'!$A:$O,10,FALSE)),"")</f>
        <v/>
      </c>
      <c r="H147" s="98" t="str">
        <f>IFERROR(IF(VLOOKUP($A147,'Annex 2 EHV charges'!$A:$O,11,FALSE)=0,"",VLOOKUP($A147,'Annex 2 EHV charges'!$A:$O,11,FALSE)),"")</f>
        <v/>
      </c>
    </row>
    <row r="148" spans="1:8">
      <c r="A148" s="91" t="str">
        <f t="array" ref="A148">IFERROR(INDEX('Annex 2 EHV charges'!#REF!, MATCH(0, IF(ISBLANK('Annex 2 EHV charges'!#REF!),1, COUNTIF(A$4:$A147, 'Annex 2 EHV charges'!#REF!)), 0)),"")</f>
        <v/>
      </c>
      <c r="B148" s="91" t="str">
        <f>IF($A148="","",VLOOKUP($A148,'Annex 2 EHV charges'!$A:$O,2,0))</f>
        <v/>
      </c>
      <c r="C148" s="92" t="str">
        <f>IF($A148="","",VLOOKUP($A148,'Annex 2 EHV charges'!$A:$O,3,0))</f>
        <v/>
      </c>
      <c r="D148" s="91" t="str">
        <f>IF($A148="","",VLOOKUP($A148,'Annex 2 EHV charges'!$A:$O,7,0))</f>
        <v/>
      </c>
      <c r="E148" s="96" t="str">
        <f>IFERROR(IF(VLOOKUP($A148,'Annex 2 EHV charges'!$A:$O,8,FALSE)=0,"",VLOOKUP($A148,'Annex 2 EHV charges'!$A:$O,8,FALSE)),"")</f>
        <v/>
      </c>
      <c r="F148" s="97" t="str">
        <f>IFERROR(IF(VLOOKUP($A148,'Annex 2 EHV charges'!$A:$O,9,FALSE)=0,"",VLOOKUP($A148,'Annex 2 EHV charges'!$A:$O,9,FALSE)),"")</f>
        <v/>
      </c>
      <c r="G148" s="98" t="str">
        <f>IFERROR(IF(VLOOKUP($A148,'Annex 2 EHV charges'!$A:$O,10,FALSE)=0,"",VLOOKUP($A148,'Annex 2 EHV charges'!$A:$O,10,FALSE)),"")</f>
        <v/>
      </c>
      <c r="H148" s="98" t="str">
        <f>IFERROR(IF(VLOOKUP($A148,'Annex 2 EHV charges'!$A:$O,11,FALSE)=0,"",VLOOKUP($A148,'Annex 2 EHV charges'!$A:$O,11,FALSE)),"")</f>
        <v/>
      </c>
    </row>
    <row r="149" spans="1:8">
      <c r="A149" s="91" t="str">
        <f t="array" ref="A149">IFERROR(INDEX('Annex 2 EHV charges'!#REF!, MATCH(0, IF(ISBLANK('Annex 2 EHV charges'!#REF!),1, COUNTIF(A$4:$A148, 'Annex 2 EHV charges'!#REF!)), 0)),"")</f>
        <v/>
      </c>
      <c r="B149" s="91" t="str">
        <f>IF($A149="","",VLOOKUP($A149,'Annex 2 EHV charges'!$A:$O,2,0))</f>
        <v/>
      </c>
      <c r="C149" s="92" t="str">
        <f>IF($A149="","",VLOOKUP($A149,'Annex 2 EHV charges'!$A:$O,3,0))</f>
        <v/>
      </c>
      <c r="D149" s="91" t="str">
        <f>IF($A149="","",VLOOKUP($A149,'Annex 2 EHV charges'!$A:$O,7,0))</f>
        <v/>
      </c>
      <c r="E149" s="96" t="str">
        <f>IFERROR(IF(VLOOKUP($A149,'Annex 2 EHV charges'!$A:$O,8,FALSE)=0,"",VLOOKUP($A149,'Annex 2 EHV charges'!$A:$O,8,FALSE)),"")</f>
        <v/>
      </c>
      <c r="F149" s="97" t="str">
        <f>IFERROR(IF(VLOOKUP($A149,'Annex 2 EHV charges'!$A:$O,9,FALSE)=0,"",VLOOKUP($A149,'Annex 2 EHV charges'!$A:$O,9,FALSE)),"")</f>
        <v/>
      </c>
      <c r="G149" s="98" t="str">
        <f>IFERROR(IF(VLOOKUP($A149,'Annex 2 EHV charges'!$A:$O,10,FALSE)=0,"",VLOOKUP($A149,'Annex 2 EHV charges'!$A:$O,10,FALSE)),"")</f>
        <v/>
      </c>
      <c r="H149" s="98" t="str">
        <f>IFERROR(IF(VLOOKUP($A149,'Annex 2 EHV charges'!$A:$O,11,FALSE)=0,"",VLOOKUP($A149,'Annex 2 EHV charges'!$A:$O,11,FALSE)),"")</f>
        <v/>
      </c>
    </row>
    <row r="150" spans="1:8">
      <c r="A150" s="91" t="str">
        <f t="array" ref="A150">IFERROR(INDEX('Annex 2 EHV charges'!#REF!, MATCH(0, IF(ISBLANK('Annex 2 EHV charges'!#REF!),1, COUNTIF(A$4:$A149, 'Annex 2 EHV charges'!#REF!)), 0)),"")</f>
        <v/>
      </c>
      <c r="B150" s="91" t="str">
        <f>IF($A150="","",VLOOKUP($A150,'Annex 2 EHV charges'!$A:$O,2,0))</f>
        <v/>
      </c>
      <c r="C150" s="92" t="str">
        <f>IF($A150="","",VLOOKUP($A150,'Annex 2 EHV charges'!$A:$O,3,0))</f>
        <v/>
      </c>
      <c r="D150" s="91" t="str">
        <f>IF($A150="","",VLOOKUP($A150,'Annex 2 EHV charges'!$A:$O,7,0))</f>
        <v/>
      </c>
      <c r="E150" s="96" t="str">
        <f>IFERROR(IF(VLOOKUP($A150,'Annex 2 EHV charges'!$A:$O,8,FALSE)=0,"",VLOOKUP($A150,'Annex 2 EHV charges'!$A:$O,8,FALSE)),"")</f>
        <v/>
      </c>
      <c r="F150" s="97" t="str">
        <f>IFERROR(IF(VLOOKUP($A150,'Annex 2 EHV charges'!$A:$O,9,FALSE)=0,"",VLOOKUP($A150,'Annex 2 EHV charges'!$A:$O,9,FALSE)),"")</f>
        <v/>
      </c>
      <c r="G150" s="98" t="str">
        <f>IFERROR(IF(VLOOKUP($A150,'Annex 2 EHV charges'!$A:$O,10,FALSE)=0,"",VLOOKUP($A150,'Annex 2 EHV charges'!$A:$O,10,FALSE)),"")</f>
        <v/>
      </c>
      <c r="H150" s="98" t="str">
        <f>IFERROR(IF(VLOOKUP($A150,'Annex 2 EHV charges'!$A:$O,11,FALSE)=0,"",VLOOKUP($A150,'Annex 2 EHV charges'!$A:$O,11,FALSE)),"")</f>
        <v/>
      </c>
    </row>
    <row r="151" spans="1:8">
      <c r="A151" s="91" t="str">
        <f t="array" ref="A151">IFERROR(INDEX('Annex 2 EHV charges'!#REF!, MATCH(0, IF(ISBLANK('Annex 2 EHV charges'!#REF!),1, COUNTIF(A$4:$A150, 'Annex 2 EHV charges'!#REF!)), 0)),"")</f>
        <v/>
      </c>
      <c r="B151" s="91" t="str">
        <f>IF($A151="","",VLOOKUP($A151,'Annex 2 EHV charges'!$A:$O,2,0))</f>
        <v/>
      </c>
      <c r="C151" s="92" t="str">
        <f>IF($A151="","",VLOOKUP($A151,'Annex 2 EHV charges'!$A:$O,3,0))</f>
        <v/>
      </c>
      <c r="D151" s="91" t="str">
        <f>IF($A151="","",VLOOKUP($A151,'Annex 2 EHV charges'!$A:$O,7,0))</f>
        <v/>
      </c>
      <c r="E151" s="96" t="str">
        <f>IFERROR(IF(VLOOKUP($A151,'Annex 2 EHV charges'!$A:$O,8,FALSE)=0,"",VLOOKUP($A151,'Annex 2 EHV charges'!$A:$O,8,FALSE)),"")</f>
        <v/>
      </c>
      <c r="F151" s="97" t="str">
        <f>IFERROR(IF(VLOOKUP($A151,'Annex 2 EHV charges'!$A:$O,9,FALSE)=0,"",VLOOKUP($A151,'Annex 2 EHV charges'!$A:$O,9,FALSE)),"")</f>
        <v/>
      </c>
      <c r="G151" s="98" t="str">
        <f>IFERROR(IF(VLOOKUP($A151,'Annex 2 EHV charges'!$A:$O,10,FALSE)=0,"",VLOOKUP($A151,'Annex 2 EHV charges'!$A:$O,10,FALSE)),"")</f>
        <v/>
      </c>
      <c r="H151" s="98" t="str">
        <f>IFERROR(IF(VLOOKUP($A151,'Annex 2 EHV charges'!$A:$O,11,FALSE)=0,"",VLOOKUP($A151,'Annex 2 EHV charges'!$A:$O,11,FALSE)),"")</f>
        <v/>
      </c>
    </row>
    <row r="152" spans="1:8">
      <c r="A152" s="91" t="str">
        <f t="array" ref="A152">IFERROR(INDEX('Annex 2 EHV charges'!#REF!, MATCH(0, IF(ISBLANK('Annex 2 EHV charges'!#REF!),1, COUNTIF(A$4:$A151, 'Annex 2 EHV charges'!#REF!)), 0)),"")</f>
        <v/>
      </c>
      <c r="B152" s="91" t="str">
        <f>IF($A152="","",VLOOKUP($A152,'Annex 2 EHV charges'!$A:$O,2,0))</f>
        <v/>
      </c>
      <c r="C152" s="92" t="str">
        <f>IF($A152="","",VLOOKUP($A152,'Annex 2 EHV charges'!$A:$O,3,0))</f>
        <v/>
      </c>
      <c r="D152" s="91" t="str">
        <f>IF($A152="","",VLOOKUP($A152,'Annex 2 EHV charges'!$A:$O,7,0))</f>
        <v/>
      </c>
      <c r="E152" s="96" t="str">
        <f>IFERROR(IF(VLOOKUP($A152,'Annex 2 EHV charges'!$A:$O,8,FALSE)=0,"",VLOOKUP($A152,'Annex 2 EHV charges'!$A:$O,8,FALSE)),"")</f>
        <v/>
      </c>
      <c r="F152" s="97" t="str">
        <f>IFERROR(IF(VLOOKUP($A152,'Annex 2 EHV charges'!$A:$O,9,FALSE)=0,"",VLOOKUP($A152,'Annex 2 EHV charges'!$A:$O,9,FALSE)),"")</f>
        <v/>
      </c>
      <c r="G152" s="98" t="str">
        <f>IFERROR(IF(VLOOKUP($A152,'Annex 2 EHV charges'!$A:$O,10,FALSE)=0,"",VLOOKUP($A152,'Annex 2 EHV charges'!$A:$O,10,FALSE)),"")</f>
        <v/>
      </c>
      <c r="H152" s="98" t="str">
        <f>IFERROR(IF(VLOOKUP($A152,'Annex 2 EHV charges'!$A:$O,11,FALSE)=0,"",VLOOKUP($A152,'Annex 2 EHV charges'!$A:$O,11,FALSE)),"")</f>
        <v/>
      </c>
    </row>
    <row r="153" spans="1:8">
      <c r="A153" s="91" t="str">
        <f t="array" ref="A153">IFERROR(INDEX('Annex 2 EHV charges'!#REF!, MATCH(0, IF(ISBLANK('Annex 2 EHV charges'!#REF!),1, COUNTIF(A$4:$A152, 'Annex 2 EHV charges'!#REF!)), 0)),"")</f>
        <v/>
      </c>
      <c r="B153" s="91" t="str">
        <f>IF($A153="","",VLOOKUP($A153,'Annex 2 EHV charges'!$A:$O,2,0))</f>
        <v/>
      </c>
      <c r="C153" s="92" t="str">
        <f>IF($A153="","",VLOOKUP($A153,'Annex 2 EHV charges'!$A:$O,3,0))</f>
        <v/>
      </c>
      <c r="D153" s="91" t="str">
        <f>IF($A153="","",VLOOKUP($A153,'Annex 2 EHV charges'!$A:$O,7,0))</f>
        <v/>
      </c>
      <c r="E153" s="96" t="str">
        <f>IFERROR(IF(VLOOKUP($A153,'Annex 2 EHV charges'!$A:$O,8,FALSE)=0,"",VLOOKUP($A153,'Annex 2 EHV charges'!$A:$O,8,FALSE)),"")</f>
        <v/>
      </c>
      <c r="F153" s="97" t="str">
        <f>IFERROR(IF(VLOOKUP($A153,'Annex 2 EHV charges'!$A:$O,9,FALSE)=0,"",VLOOKUP($A153,'Annex 2 EHV charges'!$A:$O,9,FALSE)),"")</f>
        <v/>
      </c>
      <c r="G153" s="98" t="str">
        <f>IFERROR(IF(VLOOKUP($A153,'Annex 2 EHV charges'!$A:$O,10,FALSE)=0,"",VLOOKUP($A153,'Annex 2 EHV charges'!$A:$O,10,FALSE)),"")</f>
        <v/>
      </c>
      <c r="H153" s="98" t="str">
        <f>IFERROR(IF(VLOOKUP($A153,'Annex 2 EHV charges'!$A:$O,11,FALSE)=0,"",VLOOKUP($A153,'Annex 2 EHV charges'!$A:$O,11,FALSE)),"")</f>
        <v/>
      </c>
    </row>
    <row r="154" spans="1:8">
      <c r="A154" s="91" t="str">
        <f t="array" ref="A154">IFERROR(INDEX('Annex 2 EHV charges'!#REF!, MATCH(0, IF(ISBLANK('Annex 2 EHV charges'!#REF!),1, COUNTIF(A$4:$A153, 'Annex 2 EHV charges'!#REF!)), 0)),"")</f>
        <v/>
      </c>
      <c r="B154" s="91" t="str">
        <f>IF($A154="","",VLOOKUP($A154,'Annex 2 EHV charges'!$A:$O,2,0))</f>
        <v/>
      </c>
      <c r="C154" s="92" t="str">
        <f>IF($A154="","",VLOOKUP($A154,'Annex 2 EHV charges'!$A:$O,3,0))</f>
        <v/>
      </c>
      <c r="D154" s="91" t="str">
        <f>IF($A154="","",VLOOKUP($A154,'Annex 2 EHV charges'!$A:$O,7,0))</f>
        <v/>
      </c>
      <c r="E154" s="96" t="str">
        <f>IFERROR(IF(VLOOKUP($A154,'Annex 2 EHV charges'!$A:$O,8,FALSE)=0,"",VLOOKUP($A154,'Annex 2 EHV charges'!$A:$O,8,FALSE)),"")</f>
        <v/>
      </c>
      <c r="F154" s="97" t="str">
        <f>IFERROR(IF(VLOOKUP($A154,'Annex 2 EHV charges'!$A:$O,9,FALSE)=0,"",VLOOKUP($A154,'Annex 2 EHV charges'!$A:$O,9,FALSE)),"")</f>
        <v/>
      </c>
      <c r="G154" s="98" t="str">
        <f>IFERROR(IF(VLOOKUP($A154,'Annex 2 EHV charges'!$A:$O,10,FALSE)=0,"",VLOOKUP($A154,'Annex 2 EHV charges'!$A:$O,10,FALSE)),"")</f>
        <v/>
      </c>
      <c r="H154" s="98" t="str">
        <f>IFERROR(IF(VLOOKUP($A154,'Annex 2 EHV charges'!$A:$O,11,FALSE)=0,"",VLOOKUP($A154,'Annex 2 EHV charges'!$A:$O,11,FALSE)),"")</f>
        <v/>
      </c>
    </row>
    <row r="155" spans="1:8">
      <c r="A155" s="91" t="str">
        <f t="array" ref="A155">IFERROR(INDEX('Annex 2 EHV charges'!#REF!, MATCH(0, IF(ISBLANK('Annex 2 EHV charges'!#REF!),1, COUNTIF(A$4:$A154, 'Annex 2 EHV charges'!#REF!)), 0)),"")</f>
        <v/>
      </c>
      <c r="B155" s="91" t="str">
        <f>IF($A155="","",VLOOKUP($A155,'Annex 2 EHV charges'!$A:$O,2,0))</f>
        <v/>
      </c>
      <c r="C155" s="92" t="str">
        <f>IF($A155="","",VLOOKUP($A155,'Annex 2 EHV charges'!$A:$O,3,0))</f>
        <v/>
      </c>
      <c r="D155" s="91" t="str">
        <f>IF($A155="","",VLOOKUP($A155,'Annex 2 EHV charges'!$A:$O,7,0))</f>
        <v/>
      </c>
      <c r="E155" s="96" t="str">
        <f>IFERROR(IF(VLOOKUP($A155,'Annex 2 EHV charges'!$A:$O,8,FALSE)=0,"",VLOOKUP($A155,'Annex 2 EHV charges'!$A:$O,8,FALSE)),"")</f>
        <v/>
      </c>
      <c r="F155" s="97" t="str">
        <f>IFERROR(IF(VLOOKUP($A155,'Annex 2 EHV charges'!$A:$O,9,FALSE)=0,"",VLOOKUP($A155,'Annex 2 EHV charges'!$A:$O,9,FALSE)),"")</f>
        <v/>
      </c>
      <c r="G155" s="98" t="str">
        <f>IFERROR(IF(VLOOKUP($A155,'Annex 2 EHV charges'!$A:$O,10,FALSE)=0,"",VLOOKUP($A155,'Annex 2 EHV charges'!$A:$O,10,FALSE)),"")</f>
        <v/>
      </c>
      <c r="H155" s="98" t="str">
        <f>IFERROR(IF(VLOOKUP($A155,'Annex 2 EHV charges'!$A:$O,11,FALSE)=0,"",VLOOKUP($A155,'Annex 2 EHV charges'!$A:$O,11,FALSE)),"")</f>
        <v/>
      </c>
    </row>
    <row r="156" spans="1:8">
      <c r="A156" s="91" t="str">
        <f t="array" ref="A156">IFERROR(INDEX('Annex 2 EHV charges'!#REF!, MATCH(0, IF(ISBLANK('Annex 2 EHV charges'!#REF!),1, COUNTIF(A$4:$A155, 'Annex 2 EHV charges'!#REF!)), 0)),"")</f>
        <v/>
      </c>
      <c r="B156" s="91" t="str">
        <f>IF($A156="","",VLOOKUP($A156,'Annex 2 EHV charges'!$A:$O,2,0))</f>
        <v/>
      </c>
      <c r="C156" s="92" t="str">
        <f>IF($A156="","",VLOOKUP($A156,'Annex 2 EHV charges'!$A:$O,3,0))</f>
        <v/>
      </c>
      <c r="D156" s="91" t="str">
        <f>IF($A156="","",VLOOKUP($A156,'Annex 2 EHV charges'!$A:$O,7,0))</f>
        <v/>
      </c>
      <c r="E156" s="96" t="str">
        <f>IFERROR(IF(VLOOKUP($A156,'Annex 2 EHV charges'!$A:$O,8,FALSE)=0,"",VLOOKUP($A156,'Annex 2 EHV charges'!$A:$O,8,FALSE)),"")</f>
        <v/>
      </c>
      <c r="F156" s="97" t="str">
        <f>IFERROR(IF(VLOOKUP($A156,'Annex 2 EHV charges'!$A:$O,9,FALSE)=0,"",VLOOKUP($A156,'Annex 2 EHV charges'!$A:$O,9,FALSE)),"")</f>
        <v/>
      </c>
      <c r="G156" s="98" t="str">
        <f>IFERROR(IF(VLOOKUP($A156,'Annex 2 EHV charges'!$A:$O,10,FALSE)=0,"",VLOOKUP($A156,'Annex 2 EHV charges'!$A:$O,10,FALSE)),"")</f>
        <v/>
      </c>
      <c r="H156" s="98" t="str">
        <f>IFERROR(IF(VLOOKUP($A156,'Annex 2 EHV charges'!$A:$O,11,FALSE)=0,"",VLOOKUP($A156,'Annex 2 EHV charges'!$A:$O,11,FALSE)),"")</f>
        <v/>
      </c>
    </row>
    <row r="157" spans="1:8">
      <c r="A157" s="91" t="str">
        <f t="array" ref="A157">IFERROR(INDEX('Annex 2 EHV charges'!#REF!, MATCH(0, IF(ISBLANK('Annex 2 EHV charges'!#REF!),1, COUNTIF(A$4:$A156, 'Annex 2 EHV charges'!#REF!)), 0)),"")</f>
        <v/>
      </c>
      <c r="B157" s="91" t="str">
        <f>IF($A157="","",VLOOKUP($A157,'Annex 2 EHV charges'!$A:$O,2,0))</f>
        <v/>
      </c>
      <c r="C157" s="92" t="str">
        <f>IF($A157="","",VLOOKUP($A157,'Annex 2 EHV charges'!$A:$O,3,0))</f>
        <v/>
      </c>
      <c r="D157" s="91" t="str">
        <f>IF($A157="","",VLOOKUP($A157,'Annex 2 EHV charges'!$A:$O,7,0))</f>
        <v/>
      </c>
      <c r="E157" s="96" t="str">
        <f>IFERROR(IF(VLOOKUP($A157,'Annex 2 EHV charges'!$A:$O,8,FALSE)=0,"",VLOOKUP($A157,'Annex 2 EHV charges'!$A:$O,8,FALSE)),"")</f>
        <v/>
      </c>
      <c r="F157" s="97" t="str">
        <f>IFERROR(IF(VLOOKUP($A157,'Annex 2 EHV charges'!$A:$O,9,FALSE)=0,"",VLOOKUP($A157,'Annex 2 EHV charges'!$A:$O,9,FALSE)),"")</f>
        <v/>
      </c>
      <c r="G157" s="98" t="str">
        <f>IFERROR(IF(VLOOKUP($A157,'Annex 2 EHV charges'!$A:$O,10,FALSE)=0,"",VLOOKUP($A157,'Annex 2 EHV charges'!$A:$O,10,FALSE)),"")</f>
        <v/>
      </c>
      <c r="H157" s="98" t="str">
        <f>IFERROR(IF(VLOOKUP($A157,'Annex 2 EHV charges'!$A:$O,11,FALSE)=0,"",VLOOKUP($A157,'Annex 2 EHV charges'!$A:$O,11,FALSE)),"")</f>
        <v/>
      </c>
    </row>
    <row r="158" spans="1:8">
      <c r="A158" s="91" t="str">
        <f t="array" ref="A158">IFERROR(INDEX('Annex 2 EHV charges'!#REF!, MATCH(0, IF(ISBLANK('Annex 2 EHV charges'!#REF!),1, COUNTIF(A$4:$A157, 'Annex 2 EHV charges'!#REF!)), 0)),"")</f>
        <v/>
      </c>
      <c r="B158" s="91" t="str">
        <f>IF($A158="","",VLOOKUP($A158,'Annex 2 EHV charges'!$A:$O,2,0))</f>
        <v/>
      </c>
      <c r="C158" s="92" t="str">
        <f>IF($A158="","",VLOOKUP($A158,'Annex 2 EHV charges'!$A:$O,3,0))</f>
        <v/>
      </c>
      <c r="D158" s="91" t="str">
        <f>IF($A158="","",VLOOKUP($A158,'Annex 2 EHV charges'!$A:$O,7,0))</f>
        <v/>
      </c>
      <c r="E158" s="96" t="str">
        <f>IFERROR(IF(VLOOKUP($A158,'Annex 2 EHV charges'!$A:$O,8,FALSE)=0,"",VLOOKUP($A158,'Annex 2 EHV charges'!$A:$O,8,FALSE)),"")</f>
        <v/>
      </c>
      <c r="F158" s="97" t="str">
        <f>IFERROR(IF(VLOOKUP($A158,'Annex 2 EHV charges'!$A:$O,9,FALSE)=0,"",VLOOKUP($A158,'Annex 2 EHV charges'!$A:$O,9,FALSE)),"")</f>
        <v/>
      </c>
      <c r="G158" s="98" t="str">
        <f>IFERROR(IF(VLOOKUP($A158,'Annex 2 EHV charges'!$A:$O,10,FALSE)=0,"",VLOOKUP($A158,'Annex 2 EHV charges'!$A:$O,10,FALSE)),"")</f>
        <v/>
      </c>
      <c r="H158" s="98" t="str">
        <f>IFERROR(IF(VLOOKUP($A158,'Annex 2 EHV charges'!$A:$O,11,FALSE)=0,"",VLOOKUP($A158,'Annex 2 EHV charges'!$A:$O,11,FALSE)),"")</f>
        <v/>
      </c>
    </row>
    <row r="159" spans="1:8">
      <c r="A159" s="91" t="str">
        <f t="array" ref="A159">IFERROR(INDEX('Annex 2 EHV charges'!#REF!, MATCH(0, IF(ISBLANK('Annex 2 EHV charges'!#REF!),1, COUNTIF(A$4:$A158, 'Annex 2 EHV charges'!#REF!)), 0)),"")</f>
        <v/>
      </c>
      <c r="B159" s="91" t="str">
        <f>IF($A159="","",VLOOKUP($A159,'Annex 2 EHV charges'!$A:$O,2,0))</f>
        <v/>
      </c>
      <c r="C159" s="92" t="str">
        <f>IF($A159="","",VLOOKUP($A159,'Annex 2 EHV charges'!$A:$O,3,0))</f>
        <v/>
      </c>
      <c r="D159" s="91" t="str">
        <f>IF($A159="","",VLOOKUP($A159,'Annex 2 EHV charges'!$A:$O,7,0))</f>
        <v/>
      </c>
      <c r="E159" s="96" t="str">
        <f>IFERROR(IF(VLOOKUP($A159,'Annex 2 EHV charges'!$A:$O,8,FALSE)=0,"",VLOOKUP($A159,'Annex 2 EHV charges'!$A:$O,8,FALSE)),"")</f>
        <v/>
      </c>
      <c r="F159" s="97" t="str">
        <f>IFERROR(IF(VLOOKUP($A159,'Annex 2 EHV charges'!$A:$O,9,FALSE)=0,"",VLOOKUP($A159,'Annex 2 EHV charges'!$A:$O,9,FALSE)),"")</f>
        <v/>
      </c>
      <c r="G159" s="98" t="str">
        <f>IFERROR(IF(VLOOKUP($A159,'Annex 2 EHV charges'!$A:$O,10,FALSE)=0,"",VLOOKUP($A159,'Annex 2 EHV charges'!$A:$O,10,FALSE)),"")</f>
        <v/>
      </c>
      <c r="H159" s="98" t="str">
        <f>IFERROR(IF(VLOOKUP($A159,'Annex 2 EHV charges'!$A:$O,11,FALSE)=0,"",VLOOKUP($A159,'Annex 2 EHV charges'!$A:$O,11,FALSE)),"")</f>
        <v/>
      </c>
    </row>
    <row r="160" spans="1:8">
      <c r="A160" s="91" t="str">
        <f t="array" ref="A160">IFERROR(INDEX('Annex 2 EHV charges'!#REF!, MATCH(0, IF(ISBLANK('Annex 2 EHV charges'!#REF!),1, COUNTIF(A$4:$A159, 'Annex 2 EHV charges'!#REF!)), 0)),"")</f>
        <v/>
      </c>
      <c r="B160" s="91" t="str">
        <f>IF($A160="","",VLOOKUP($A160,'Annex 2 EHV charges'!$A:$O,2,0))</f>
        <v/>
      </c>
      <c r="C160" s="92" t="str">
        <f>IF($A160="","",VLOOKUP($A160,'Annex 2 EHV charges'!$A:$O,3,0))</f>
        <v/>
      </c>
      <c r="D160" s="91" t="str">
        <f>IF($A160="","",VLOOKUP($A160,'Annex 2 EHV charges'!$A:$O,7,0))</f>
        <v/>
      </c>
      <c r="E160" s="96" t="str">
        <f>IFERROR(IF(VLOOKUP($A160,'Annex 2 EHV charges'!$A:$O,8,FALSE)=0,"",VLOOKUP($A160,'Annex 2 EHV charges'!$A:$O,8,FALSE)),"")</f>
        <v/>
      </c>
      <c r="F160" s="97" t="str">
        <f>IFERROR(IF(VLOOKUP($A160,'Annex 2 EHV charges'!$A:$O,9,FALSE)=0,"",VLOOKUP($A160,'Annex 2 EHV charges'!$A:$O,9,FALSE)),"")</f>
        <v/>
      </c>
      <c r="G160" s="98" t="str">
        <f>IFERROR(IF(VLOOKUP($A160,'Annex 2 EHV charges'!$A:$O,10,FALSE)=0,"",VLOOKUP($A160,'Annex 2 EHV charges'!$A:$O,10,FALSE)),"")</f>
        <v/>
      </c>
      <c r="H160" s="98" t="str">
        <f>IFERROR(IF(VLOOKUP($A160,'Annex 2 EHV charges'!$A:$O,11,FALSE)=0,"",VLOOKUP($A160,'Annex 2 EHV charges'!$A:$O,11,FALSE)),"")</f>
        <v/>
      </c>
    </row>
    <row r="161" spans="1:8">
      <c r="A161" s="91" t="str">
        <f t="array" ref="A161">IFERROR(INDEX('Annex 2 EHV charges'!#REF!, MATCH(0, IF(ISBLANK('Annex 2 EHV charges'!#REF!),1, COUNTIF(A$4:$A160, 'Annex 2 EHV charges'!#REF!)), 0)),"")</f>
        <v/>
      </c>
      <c r="B161" s="91" t="str">
        <f>IF($A161="","",VLOOKUP($A161,'Annex 2 EHV charges'!$A:$O,2,0))</f>
        <v/>
      </c>
      <c r="C161" s="92" t="str">
        <f>IF($A161="","",VLOOKUP($A161,'Annex 2 EHV charges'!$A:$O,3,0))</f>
        <v/>
      </c>
      <c r="D161" s="91" t="str">
        <f>IF($A161="","",VLOOKUP($A161,'Annex 2 EHV charges'!$A:$O,7,0))</f>
        <v/>
      </c>
      <c r="E161" s="96" t="str">
        <f>IFERROR(IF(VLOOKUP($A161,'Annex 2 EHV charges'!$A:$O,8,FALSE)=0,"",VLOOKUP($A161,'Annex 2 EHV charges'!$A:$O,8,FALSE)),"")</f>
        <v/>
      </c>
      <c r="F161" s="97" t="str">
        <f>IFERROR(IF(VLOOKUP($A161,'Annex 2 EHV charges'!$A:$O,9,FALSE)=0,"",VLOOKUP($A161,'Annex 2 EHV charges'!$A:$O,9,FALSE)),"")</f>
        <v/>
      </c>
      <c r="G161" s="98" t="str">
        <f>IFERROR(IF(VLOOKUP($A161,'Annex 2 EHV charges'!$A:$O,10,FALSE)=0,"",VLOOKUP($A161,'Annex 2 EHV charges'!$A:$O,10,FALSE)),"")</f>
        <v/>
      </c>
      <c r="H161" s="98" t="str">
        <f>IFERROR(IF(VLOOKUP($A161,'Annex 2 EHV charges'!$A:$O,11,FALSE)=0,"",VLOOKUP($A161,'Annex 2 EHV charges'!$A:$O,11,FALSE)),"")</f>
        <v/>
      </c>
    </row>
    <row r="162" spans="1:8">
      <c r="A162" s="91" t="str">
        <f t="array" ref="A162">IFERROR(INDEX('Annex 2 EHV charges'!#REF!, MATCH(0, IF(ISBLANK('Annex 2 EHV charges'!#REF!),1, COUNTIF(A$4:$A161, 'Annex 2 EHV charges'!#REF!)), 0)),"")</f>
        <v/>
      </c>
      <c r="B162" s="91" t="str">
        <f>IF($A162="","",VLOOKUP($A162,'Annex 2 EHV charges'!$A:$O,2,0))</f>
        <v/>
      </c>
      <c r="C162" s="92" t="str">
        <f>IF($A162="","",VLOOKUP($A162,'Annex 2 EHV charges'!$A:$O,3,0))</f>
        <v/>
      </c>
      <c r="D162" s="91" t="str">
        <f>IF($A162="","",VLOOKUP($A162,'Annex 2 EHV charges'!$A:$O,7,0))</f>
        <v/>
      </c>
      <c r="E162" s="96" t="str">
        <f>IFERROR(IF(VLOOKUP($A162,'Annex 2 EHV charges'!$A:$O,8,FALSE)=0,"",VLOOKUP($A162,'Annex 2 EHV charges'!$A:$O,8,FALSE)),"")</f>
        <v/>
      </c>
      <c r="F162" s="97" t="str">
        <f>IFERROR(IF(VLOOKUP($A162,'Annex 2 EHV charges'!$A:$O,9,FALSE)=0,"",VLOOKUP($A162,'Annex 2 EHV charges'!$A:$O,9,FALSE)),"")</f>
        <v/>
      </c>
      <c r="G162" s="98" t="str">
        <f>IFERROR(IF(VLOOKUP($A162,'Annex 2 EHV charges'!$A:$O,10,FALSE)=0,"",VLOOKUP($A162,'Annex 2 EHV charges'!$A:$O,10,FALSE)),"")</f>
        <v/>
      </c>
      <c r="H162" s="98" t="str">
        <f>IFERROR(IF(VLOOKUP($A162,'Annex 2 EHV charges'!$A:$O,11,FALSE)=0,"",VLOOKUP($A162,'Annex 2 EHV charges'!$A:$O,11,FALSE)),"")</f>
        <v/>
      </c>
    </row>
    <row r="163" spans="1:8">
      <c r="A163" s="91" t="str">
        <f t="array" ref="A163">IFERROR(INDEX('Annex 2 EHV charges'!#REF!, MATCH(0, IF(ISBLANK('Annex 2 EHV charges'!#REF!),1, COUNTIF(A$4:$A162, 'Annex 2 EHV charges'!#REF!)), 0)),"")</f>
        <v/>
      </c>
      <c r="B163" s="91" t="str">
        <f>IF($A163="","",VLOOKUP($A163,'Annex 2 EHV charges'!$A:$O,2,0))</f>
        <v/>
      </c>
      <c r="C163" s="92" t="str">
        <f>IF($A163="","",VLOOKUP($A163,'Annex 2 EHV charges'!$A:$O,3,0))</f>
        <v/>
      </c>
      <c r="D163" s="91" t="str">
        <f>IF($A163="","",VLOOKUP($A163,'Annex 2 EHV charges'!$A:$O,7,0))</f>
        <v/>
      </c>
      <c r="E163" s="96" t="str">
        <f>IFERROR(IF(VLOOKUP($A163,'Annex 2 EHV charges'!$A:$O,8,FALSE)=0,"",VLOOKUP($A163,'Annex 2 EHV charges'!$A:$O,8,FALSE)),"")</f>
        <v/>
      </c>
      <c r="F163" s="97" t="str">
        <f>IFERROR(IF(VLOOKUP($A163,'Annex 2 EHV charges'!$A:$O,9,FALSE)=0,"",VLOOKUP($A163,'Annex 2 EHV charges'!$A:$O,9,FALSE)),"")</f>
        <v/>
      </c>
      <c r="G163" s="98" t="str">
        <f>IFERROR(IF(VLOOKUP($A163,'Annex 2 EHV charges'!$A:$O,10,FALSE)=0,"",VLOOKUP($A163,'Annex 2 EHV charges'!$A:$O,10,FALSE)),"")</f>
        <v/>
      </c>
      <c r="H163" s="98" t="str">
        <f>IFERROR(IF(VLOOKUP($A163,'Annex 2 EHV charges'!$A:$O,11,FALSE)=0,"",VLOOKUP($A163,'Annex 2 EHV charges'!$A:$O,11,FALSE)),"")</f>
        <v/>
      </c>
    </row>
    <row r="164" spans="1:8">
      <c r="A164" s="91" t="str">
        <f t="array" ref="A164">IFERROR(INDEX('Annex 2 EHV charges'!#REF!, MATCH(0, IF(ISBLANK('Annex 2 EHV charges'!#REF!),1, COUNTIF(A$4:$A163, 'Annex 2 EHV charges'!#REF!)), 0)),"")</f>
        <v/>
      </c>
      <c r="B164" s="91" t="str">
        <f>IF($A164="","",VLOOKUP($A164,'Annex 2 EHV charges'!$A:$O,2,0))</f>
        <v/>
      </c>
      <c r="C164" s="92" t="str">
        <f>IF($A164="","",VLOOKUP($A164,'Annex 2 EHV charges'!$A:$O,3,0))</f>
        <v/>
      </c>
      <c r="D164" s="91" t="str">
        <f>IF($A164="","",VLOOKUP($A164,'Annex 2 EHV charges'!$A:$O,7,0))</f>
        <v/>
      </c>
      <c r="E164" s="96" t="str">
        <f>IFERROR(IF(VLOOKUP($A164,'Annex 2 EHV charges'!$A:$O,8,FALSE)=0,"",VLOOKUP($A164,'Annex 2 EHV charges'!$A:$O,8,FALSE)),"")</f>
        <v/>
      </c>
      <c r="F164" s="97" t="str">
        <f>IFERROR(IF(VLOOKUP($A164,'Annex 2 EHV charges'!$A:$O,9,FALSE)=0,"",VLOOKUP($A164,'Annex 2 EHV charges'!$A:$O,9,FALSE)),"")</f>
        <v/>
      </c>
      <c r="G164" s="98" t="str">
        <f>IFERROR(IF(VLOOKUP($A164,'Annex 2 EHV charges'!$A:$O,10,FALSE)=0,"",VLOOKUP($A164,'Annex 2 EHV charges'!$A:$O,10,FALSE)),"")</f>
        <v/>
      </c>
      <c r="H164" s="98" t="str">
        <f>IFERROR(IF(VLOOKUP($A164,'Annex 2 EHV charges'!$A:$O,11,FALSE)=0,"",VLOOKUP($A164,'Annex 2 EHV charges'!$A:$O,11,FALSE)),"")</f>
        <v/>
      </c>
    </row>
    <row r="165" spans="1:8">
      <c r="A165" s="91" t="str">
        <f t="array" ref="A165">IFERROR(INDEX('Annex 2 EHV charges'!#REF!, MATCH(0, IF(ISBLANK('Annex 2 EHV charges'!#REF!),1, COUNTIF(A$4:$A164, 'Annex 2 EHV charges'!#REF!)), 0)),"")</f>
        <v/>
      </c>
      <c r="B165" s="91" t="str">
        <f>IF($A165="","",VLOOKUP($A165,'Annex 2 EHV charges'!$A:$O,2,0))</f>
        <v/>
      </c>
      <c r="C165" s="92" t="str">
        <f>IF($A165="","",VLOOKUP($A165,'Annex 2 EHV charges'!$A:$O,3,0))</f>
        <v/>
      </c>
      <c r="D165" s="91" t="str">
        <f>IF($A165="","",VLOOKUP($A165,'Annex 2 EHV charges'!$A:$O,7,0))</f>
        <v/>
      </c>
      <c r="E165" s="96" t="str">
        <f>IFERROR(IF(VLOOKUP($A165,'Annex 2 EHV charges'!$A:$O,8,FALSE)=0,"",VLOOKUP($A165,'Annex 2 EHV charges'!$A:$O,8,FALSE)),"")</f>
        <v/>
      </c>
      <c r="F165" s="97" t="str">
        <f>IFERROR(IF(VLOOKUP($A165,'Annex 2 EHV charges'!$A:$O,9,FALSE)=0,"",VLOOKUP($A165,'Annex 2 EHV charges'!$A:$O,9,FALSE)),"")</f>
        <v/>
      </c>
      <c r="G165" s="98" t="str">
        <f>IFERROR(IF(VLOOKUP($A165,'Annex 2 EHV charges'!$A:$O,10,FALSE)=0,"",VLOOKUP($A165,'Annex 2 EHV charges'!$A:$O,10,FALSE)),"")</f>
        <v/>
      </c>
      <c r="H165" s="98" t="str">
        <f>IFERROR(IF(VLOOKUP($A165,'Annex 2 EHV charges'!$A:$O,11,FALSE)=0,"",VLOOKUP($A165,'Annex 2 EHV charges'!$A:$O,11,FALSE)),"")</f>
        <v/>
      </c>
    </row>
    <row r="166" spans="1:8">
      <c r="A166" s="91" t="str">
        <f t="array" ref="A166">IFERROR(INDEX('Annex 2 EHV charges'!#REF!, MATCH(0, IF(ISBLANK('Annex 2 EHV charges'!#REF!),1, COUNTIF(A$4:$A165, 'Annex 2 EHV charges'!#REF!)), 0)),"")</f>
        <v/>
      </c>
      <c r="B166" s="91" t="str">
        <f>IF($A166="","",VLOOKUP($A166,'Annex 2 EHV charges'!$A:$O,2,0))</f>
        <v/>
      </c>
      <c r="C166" s="92" t="str">
        <f>IF($A166="","",VLOOKUP($A166,'Annex 2 EHV charges'!$A:$O,3,0))</f>
        <v/>
      </c>
      <c r="D166" s="91" t="str">
        <f>IF($A166="","",VLOOKUP($A166,'Annex 2 EHV charges'!$A:$O,7,0))</f>
        <v/>
      </c>
      <c r="E166" s="96" t="str">
        <f>IFERROR(IF(VLOOKUP($A166,'Annex 2 EHV charges'!$A:$O,8,FALSE)=0,"",VLOOKUP($A166,'Annex 2 EHV charges'!$A:$O,8,FALSE)),"")</f>
        <v/>
      </c>
      <c r="F166" s="97" t="str">
        <f>IFERROR(IF(VLOOKUP($A166,'Annex 2 EHV charges'!$A:$O,9,FALSE)=0,"",VLOOKUP($A166,'Annex 2 EHV charges'!$A:$O,9,FALSE)),"")</f>
        <v/>
      </c>
      <c r="G166" s="98" t="str">
        <f>IFERROR(IF(VLOOKUP($A166,'Annex 2 EHV charges'!$A:$O,10,FALSE)=0,"",VLOOKUP($A166,'Annex 2 EHV charges'!$A:$O,10,FALSE)),"")</f>
        <v/>
      </c>
      <c r="H166" s="98" t="str">
        <f>IFERROR(IF(VLOOKUP($A166,'Annex 2 EHV charges'!$A:$O,11,FALSE)=0,"",VLOOKUP($A166,'Annex 2 EHV charges'!$A:$O,11,FALSE)),"")</f>
        <v/>
      </c>
    </row>
    <row r="167" spans="1:8">
      <c r="A167" s="91" t="str">
        <f t="array" ref="A167">IFERROR(INDEX('Annex 2 EHV charges'!#REF!, MATCH(0, IF(ISBLANK('Annex 2 EHV charges'!#REF!),1, COUNTIF(A$4:$A166, 'Annex 2 EHV charges'!#REF!)), 0)),"")</f>
        <v/>
      </c>
      <c r="B167" s="91" t="str">
        <f>IF($A167="","",VLOOKUP($A167,'Annex 2 EHV charges'!$A:$O,2,0))</f>
        <v/>
      </c>
      <c r="C167" s="92" t="str">
        <f>IF($A167="","",VLOOKUP($A167,'Annex 2 EHV charges'!$A:$O,3,0))</f>
        <v/>
      </c>
      <c r="D167" s="91" t="str">
        <f>IF($A167="","",VLOOKUP($A167,'Annex 2 EHV charges'!$A:$O,7,0))</f>
        <v/>
      </c>
      <c r="E167" s="96" t="str">
        <f>IFERROR(IF(VLOOKUP($A167,'Annex 2 EHV charges'!$A:$O,8,FALSE)=0,"",VLOOKUP($A167,'Annex 2 EHV charges'!$A:$O,8,FALSE)),"")</f>
        <v/>
      </c>
      <c r="F167" s="97" t="str">
        <f>IFERROR(IF(VLOOKUP($A167,'Annex 2 EHV charges'!$A:$O,9,FALSE)=0,"",VLOOKUP($A167,'Annex 2 EHV charges'!$A:$O,9,FALSE)),"")</f>
        <v/>
      </c>
      <c r="G167" s="98" t="str">
        <f>IFERROR(IF(VLOOKUP($A167,'Annex 2 EHV charges'!$A:$O,10,FALSE)=0,"",VLOOKUP($A167,'Annex 2 EHV charges'!$A:$O,10,FALSE)),"")</f>
        <v/>
      </c>
      <c r="H167" s="98" t="str">
        <f>IFERROR(IF(VLOOKUP($A167,'Annex 2 EHV charges'!$A:$O,11,FALSE)=0,"",VLOOKUP($A167,'Annex 2 EHV charges'!$A:$O,11,FALSE)),"")</f>
        <v/>
      </c>
    </row>
    <row r="168" spans="1:8">
      <c r="A168" s="91" t="str">
        <f t="array" ref="A168">IFERROR(INDEX('Annex 2 EHV charges'!#REF!, MATCH(0, IF(ISBLANK('Annex 2 EHV charges'!#REF!),1, COUNTIF(A$4:$A167, 'Annex 2 EHV charges'!#REF!)), 0)),"")</f>
        <v/>
      </c>
      <c r="B168" s="91" t="str">
        <f>IF($A168="","",VLOOKUP($A168,'Annex 2 EHV charges'!$A:$O,2,0))</f>
        <v/>
      </c>
      <c r="C168" s="92" t="str">
        <f>IF($A168="","",VLOOKUP($A168,'Annex 2 EHV charges'!$A:$O,3,0))</f>
        <v/>
      </c>
      <c r="D168" s="91" t="str">
        <f>IF($A168="","",VLOOKUP($A168,'Annex 2 EHV charges'!$A:$O,7,0))</f>
        <v/>
      </c>
      <c r="E168" s="96" t="str">
        <f>IFERROR(IF(VLOOKUP($A168,'Annex 2 EHV charges'!$A:$O,8,FALSE)=0,"",VLOOKUP($A168,'Annex 2 EHV charges'!$A:$O,8,FALSE)),"")</f>
        <v/>
      </c>
      <c r="F168" s="97" t="str">
        <f>IFERROR(IF(VLOOKUP($A168,'Annex 2 EHV charges'!$A:$O,9,FALSE)=0,"",VLOOKUP($A168,'Annex 2 EHV charges'!$A:$O,9,FALSE)),"")</f>
        <v/>
      </c>
      <c r="G168" s="98" t="str">
        <f>IFERROR(IF(VLOOKUP($A168,'Annex 2 EHV charges'!$A:$O,10,FALSE)=0,"",VLOOKUP($A168,'Annex 2 EHV charges'!$A:$O,10,FALSE)),"")</f>
        <v/>
      </c>
      <c r="H168" s="98" t="str">
        <f>IFERROR(IF(VLOOKUP($A168,'Annex 2 EHV charges'!$A:$O,11,FALSE)=0,"",VLOOKUP($A168,'Annex 2 EHV charges'!$A:$O,11,FALSE)),"")</f>
        <v/>
      </c>
    </row>
    <row r="169" spans="1:8">
      <c r="A169" s="91" t="str">
        <f t="array" ref="A169">IFERROR(INDEX('Annex 2 EHV charges'!#REF!, MATCH(0, IF(ISBLANK('Annex 2 EHV charges'!#REF!),1, COUNTIF(A$4:$A168, 'Annex 2 EHV charges'!#REF!)), 0)),"")</f>
        <v/>
      </c>
      <c r="B169" s="91" t="str">
        <f>IF($A169="","",VLOOKUP($A169,'Annex 2 EHV charges'!$A:$O,2,0))</f>
        <v/>
      </c>
      <c r="C169" s="92" t="str">
        <f>IF($A169="","",VLOOKUP($A169,'Annex 2 EHV charges'!$A:$O,3,0))</f>
        <v/>
      </c>
      <c r="D169" s="91" t="str">
        <f>IF($A169="","",VLOOKUP($A169,'Annex 2 EHV charges'!$A:$O,7,0))</f>
        <v/>
      </c>
      <c r="E169" s="96" t="str">
        <f>IFERROR(IF(VLOOKUP($A169,'Annex 2 EHV charges'!$A:$O,8,FALSE)=0,"",VLOOKUP($A169,'Annex 2 EHV charges'!$A:$O,8,FALSE)),"")</f>
        <v/>
      </c>
      <c r="F169" s="97" t="str">
        <f>IFERROR(IF(VLOOKUP($A169,'Annex 2 EHV charges'!$A:$O,9,FALSE)=0,"",VLOOKUP($A169,'Annex 2 EHV charges'!$A:$O,9,FALSE)),"")</f>
        <v/>
      </c>
      <c r="G169" s="98" t="str">
        <f>IFERROR(IF(VLOOKUP($A169,'Annex 2 EHV charges'!$A:$O,10,FALSE)=0,"",VLOOKUP($A169,'Annex 2 EHV charges'!$A:$O,10,FALSE)),"")</f>
        <v/>
      </c>
      <c r="H169" s="98" t="str">
        <f>IFERROR(IF(VLOOKUP($A169,'Annex 2 EHV charges'!$A:$O,11,FALSE)=0,"",VLOOKUP($A169,'Annex 2 EHV charges'!$A:$O,11,FALSE)),"")</f>
        <v/>
      </c>
    </row>
    <row r="170" spans="1:8">
      <c r="A170" s="91" t="str">
        <f t="array" ref="A170">IFERROR(INDEX('Annex 2 EHV charges'!#REF!, MATCH(0, IF(ISBLANK('Annex 2 EHV charges'!#REF!),1, COUNTIF(A$4:$A169, 'Annex 2 EHV charges'!#REF!)), 0)),"")</f>
        <v/>
      </c>
      <c r="B170" s="91" t="str">
        <f>IF($A170="","",VLOOKUP($A170,'Annex 2 EHV charges'!$A:$O,2,0))</f>
        <v/>
      </c>
      <c r="C170" s="92" t="str">
        <f>IF($A170="","",VLOOKUP($A170,'Annex 2 EHV charges'!$A:$O,3,0))</f>
        <v/>
      </c>
      <c r="D170" s="91" t="str">
        <f>IF($A170="","",VLOOKUP($A170,'Annex 2 EHV charges'!$A:$O,7,0))</f>
        <v/>
      </c>
      <c r="E170" s="96" t="str">
        <f>IFERROR(IF(VLOOKUP($A170,'Annex 2 EHV charges'!$A:$O,8,FALSE)=0,"",VLOOKUP($A170,'Annex 2 EHV charges'!$A:$O,8,FALSE)),"")</f>
        <v/>
      </c>
      <c r="F170" s="97" t="str">
        <f>IFERROR(IF(VLOOKUP($A170,'Annex 2 EHV charges'!$A:$O,9,FALSE)=0,"",VLOOKUP($A170,'Annex 2 EHV charges'!$A:$O,9,FALSE)),"")</f>
        <v/>
      </c>
      <c r="G170" s="98" t="str">
        <f>IFERROR(IF(VLOOKUP($A170,'Annex 2 EHV charges'!$A:$O,10,FALSE)=0,"",VLOOKUP($A170,'Annex 2 EHV charges'!$A:$O,10,FALSE)),"")</f>
        <v/>
      </c>
      <c r="H170" s="98" t="str">
        <f>IFERROR(IF(VLOOKUP($A170,'Annex 2 EHV charges'!$A:$O,11,FALSE)=0,"",VLOOKUP($A170,'Annex 2 EHV charges'!$A:$O,11,FALSE)),"")</f>
        <v/>
      </c>
    </row>
    <row r="171" spans="1:8">
      <c r="A171" s="91" t="str">
        <f t="array" ref="A171">IFERROR(INDEX('Annex 2 EHV charges'!#REF!, MATCH(0, IF(ISBLANK('Annex 2 EHV charges'!#REF!),1, COUNTIF(A$4:$A170, 'Annex 2 EHV charges'!#REF!)), 0)),"")</f>
        <v/>
      </c>
      <c r="B171" s="91" t="str">
        <f>IF($A171="","",VLOOKUP($A171,'Annex 2 EHV charges'!$A:$O,2,0))</f>
        <v/>
      </c>
      <c r="C171" s="92" t="str">
        <f>IF($A171="","",VLOOKUP($A171,'Annex 2 EHV charges'!$A:$O,3,0))</f>
        <v/>
      </c>
      <c r="D171" s="91" t="str">
        <f>IF($A171="","",VLOOKUP($A171,'Annex 2 EHV charges'!$A:$O,7,0))</f>
        <v/>
      </c>
      <c r="E171" s="96" t="str">
        <f>IFERROR(IF(VLOOKUP($A171,'Annex 2 EHV charges'!$A:$O,8,FALSE)=0,"",VLOOKUP($A171,'Annex 2 EHV charges'!$A:$O,8,FALSE)),"")</f>
        <v/>
      </c>
      <c r="F171" s="97" t="str">
        <f>IFERROR(IF(VLOOKUP($A171,'Annex 2 EHV charges'!$A:$O,9,FALSE)=0,"",VLOOKUP($A171,'Annex 2 EHV charges'!$A:$O,9,FALSE)),"")</f>
        <v/>
      </c>
      <c r="G171" s="98" t="str">
        <f>IFERROR(IF(VLOOKUP($A171,'Annex 2 EHV charges'!$A:$O,10,FALSE)=0,"",VLOOKUP($A171,'Annex 2 EHV charges'!$A:$O,10,FALSE)),"")</f>
        <v/>
      </c>
      <c r="H171" s="98" t="str">
        <f>IFERROR(IF(VLOOKUP($A171,'Annex 2 EHV charges'!$A:$O,11,FALSE)=0,"",VLOOKUP($A171,'Annex 2 EHV charges'!$A:$O,11,FALSE)),"")</f>
        <v/>
      </c>
    </row>
    <row r="172" spans="1:8">
      <c r="A172" s="91" t="str">
        <f t="array" ref="A172">IFERROR(INDEX('Annex 2 EHV charges'!#REF!, MATCH(0, IF(ISBLANK('Annex 2 EHV charges'!#REF!),1, COUNTIF(A$4:$A171, 'Annex 2 EHV charges'!#REF!)), 0)),"")</f>
        <v/>
      </c>
      <c r="B172" s="91" t="str">
        <f>IF($A172="","",VLOOKUP($A172,'Annex 2 EHV charges'!$A:$O,2,0))</f>
        <v/>
      </c>
      <c r="C172" s="92" t="str">
        <f>IF($A172="","",VLOOKUP($A172,'Annex 2 EHV charges'!$A:$O,3,0))</f>
        <v/>
      </c>
      <c r="D172" s="91" t="str">
        <f>IF($A172="","",VLOOKUP($A172,'Annex 2 EHV charges'!$A:$O,7,0))</f>
        <v/>
      </c>
      <c r="E172" s="96" t="str">
        <f>IFERROR(IF(VLOOKUP($A172,'Annex 2 EHV charges'!$A:$O,8,FALSE)=0,"",VLOOKUP($A172,'Annex 2 EHV charges'!$A:$O,8,FALSE)),"")</f>
        <v/>
      </c>
      <c r="F172" s="97" t="str">
        <f>IFERROR(IF(VLOOKUP($A172,'Annex 2 EHV charges'!$A:$O,9,FALSE)=0,"",VLOOKUP($A172,'Annex 2 EHV charges'!$A:$O,9,FALSE)),"")</f>
        <v/>
      </c>
      <c r="G172" s="98" t="str">
        <f>IFERROR(IF(VLOOKUP($A172,'Annex 2 EHV charges'!$A:$O,10,FALSE)=0,"",VLOOKUP($A172,'Annex 2 EHV charges'!$A:$O,10,FALSE)),"")</f>
        <v/>
      </c>
      <c r="H172" s="98" t="str">
        <f>IFERROR(IF(VLOOKUP($A172,'Annex 2 EHV charges'!$A:$O,11,FALSE)=0,"",VLOOKUP($A172,'Annex 2 EHV charges'!$A:$O,11,FALSE)),"")</f>
        <v/>
      </c>
    </row>
    <row r="173" spans="1:8">
      <c r="A173" s="91" t="str">
        <f t="array" ref="A173">IFERROR(INDEX('Annex 2 EHV charges'!#REF!, MATCH(0, IF(ISBLANK('Annex 2 EHV charges'!#REF!),1, COUNTIF(A$4:$A172, 'Annex 2 EHV charges'!#REF!)), 0)),"")</f>
        <v/>
      </c>
      <c r="B173" s="91" t="str">
        <f>IF($A173="","",VLOOKUP($A173,'Annex 2 EHV charges'!$A:$O,2,0))</f>
        <v/>
      </c>
      <c r="C173" s="92" t="str">
        <f>IF($A173="","",VLOOKUP($A173,'Annex 2 EHV charges'!$A:$O,3,0))</f>
        <v/>
      </c>
      <c r="D173" s="91" t="str">
        <f>IF($A173="","",VLOOKUP($A173,'Annex 2 EHV charges'!$A:$O,7,0))</f>
        <v/>
      </c>
      <c r="E173" s="96" t="str">
        <f>IFERROR(IF(VLOOKUP($A173,'Annex 2 EHV charges'!$A:$O,8,FALSE)=0,"",VLOOKUP($A173,'Annex 2 EHV charges'!$A:$O,8,FALSE)),"")</f>
        <v/>
      </c>
      <c r="F173" s="97" t="str">
        <f>IFERROR(IF(VLOOKUP($A173,'Annex 2 EHV charges'!$A:$O,9,FALSE)=0,"",VLOOKUP($A173,'Annex 2 EHV charges'!$A:$O,9,FALSE)),"")</f>
        <v/>
      </c>
      <c r="G173" s="98" t="str">
        <f>IFERROR(IF(VLOOKUP($A173,'Annex 2 EHV charges'!$A:$O,10,FALSE)=0,"",VLOOKUP($A173,'Annex 2 EHV charges'!$A:$O,10,FALSE)),"")</f>
        <v/>
      </c>
      <c r="H173" s="98" t="str">
        <f>IFERROR(IF(VLOOKUP($A173,'Annex 2 EHV charges'!$A:$O,11,FALSE)=0,"",VLOOKUP($A173,'Annex 2 EHV charges'!$A:$O,11,FALSE)),"")</f>
        <v/>
      </c>
    </row>
    <row r="174" spans="1:8">
      <c r="A174" s="91" t="str">
        <f t="array" ref="A174">IFERROR(INDEX('Annex 2 EHV charges'!#REF!, MATCH(0, IF(ISBLANK('Annex 2 EHV charges'!#REF!),1, COUNTIF(A$4:$A173, 'Annex 2 EHV charges'!#REF!)), 0)),"")</f>
        <v/>
      </c>
      <c r="B174" s="91" t="str">
        <f>IF($A174="","",VLOOKUP($A174,'Annex 2 EHV charges'!$A:$O,2,0))</f>
        <v/>
      </c>
      <c r="C174" s="92" t="str">
        <f>IF($A174="","",VLOOKUP($A174,'Annex 2 EHV charges'!$A:$O,3,0))</f>
        <v/>
      </c>
      <c r="D174" s="91" t="str">
        <f>IF($A174="","",VLOOKUP($A174,'Annex 2 EHV charges'!$A:$O,7,0))</f>
        <v/>
      </c>
      <c r="E174" s="96" t="str">
        <f>IFERROR(IF(VLOOKUP($A174,'Annex 2 EHV charges'!$A:$O,8,FALSE)=0,"",VLOOKUP($A174,'Annex 2 EHV charges'!$A:$O,8,FALSE)),"")</f>
        <v/>
      </c>
      <c r="F174" s="97" t="str">
        <f>IFERROR(IF(VLOOKUP($A174,'Annex 2 EHV charges'!$A:$O,9,FALSE)=0,"",VLOOKUP($A174,'Annex 2 EHV charges'!$A:$O,9,FALSE)),"")</f>
        <v/>
      </c>
      <c r="G174" s="98" t="str">
        <f>IFERROR(IF(VLOOKUP($A174,'Annex 2 EHV charges'!$A:$O,10,FALSE)=0,"",VLOOKUP($A174,'Annex 2 EHV charges'!$A:$O,10,FALSE)),"")</f>
        <v/>
      </c>
      <c r="H174" s="98" t="str">
        <f>IFERROR(IF(VLOOKUP($A174,'Annex 2 EHV charges'!$A:$O,11,FALSE)=0,"",VLOOKUP($A174,'Annex 2 EHV charges'!$A:$O,11,FALSE)),"")</f>
        <v/>
      </c>
    </row>
    <row r="175" spans="1:8">
      <c r="A175" s="91" t="str">
        <f t="array" ref="A175">IFERROR(INDEX('Annex 2 EHV charges'!#REF!, MATCH(0, IF(ISBLANK('Annex 2 EHV charges'!#REF!),1, COUNTIF(A$4:$A174, 'Annex 2 EHV charges'!#REF!)), 0)),"")</f>
        <v/>
      </c>
      <c r="B175" s="91" t="str">
        <f>IF($A175="","",VLOOKUP($A175,'Annex 2 EHV charges'!$A:$O,2,0))</f>
        <v/>
      </c>
      <c r="C175" s="92" t="str">
        <f>IF($A175="","",VLOOKUP($A175,'Annex 2 EHV charges'!$A:$O,3,0))</f>
        <v/>
      </c>
      <c r="D175" s="91" t="str">
        <f>IF($A175="","",VLOOKUP($A175,'Annex 2 EHV charges'!$A:$O,7,0))</f>
        <v/>
      </c>
      <c r="E175" s="96" t="str">
        <f>IFERROR(IF(VLOOKUP($A175,'Annex 2 EHV charges'!$A:$O,8,FALSE)=0,"",VLOOKUP($A175,'Annex 2 EHV charges'!$A:$O,8,FALSE)),"")</f>
        <v/>
      </c>
      <c r="F175" s="97" t="str">
        <f>IFERROR(IF(VLOOKUP($A175,'Annex 2 EHV charges'!$A:$O,9,FALSE)=0,"",VLOOKUP($A175,'Annex 2 EHV charges'!$A:$O,9,FALSE)),"")</f>
        <v/>
      </c>
      <c r="G175" s="98" t="str">
        <f>IFERROR(IF(VLOOKUP($A175,'Annex 2 EHV charges'!$A:$O,10,FALSE)=0,"",VLOOKUP($A175,'Annex 2 EHV charges'!$A:$O,10,FALSE)),"")</f>
        <v/>
      </c>
      <c r="H175" s="98" t="str">
        <f>IFERROR(IF(VLOOKUP($A175,'Annex 2 EHV charges'!$A:$O,11,FALSE)=0,"",VLOOKUP($A175,'Annex 2 EHV charges'!$A:$O,11,FALSE)),"")</f>
        <v/>
      </c>
    </row>
    <row r="176" spans="1:8">
      <c r="A176" s="91" t="str">
        <f t="array" ref="A176">IFERROR(INDEX('Annex 2 EHV charges'!#REF!, MATCH(0, IF(ISBLANK('Annex 2 EHV charges'!#REF!),1, COUNTIF(A$4:$A175, 'Annex 2 EHV charges'!#REF!)), 0)),"")</f>
        <v/>
      </c>
      <c r="B176" s="91" t="str">
        <f>IF($A176="","",VLOOKUP($A176,'Annex 2 EHV charges'!$A:$O,2,0))</f>
        <v/>
      </c>
      <c r="C176" s="92" t="str">
        <f>IF($A176="","",VLOOKUP($A176,'Annex 2 EHV charges'!$A:$O,3,0))</f>
        <v/>
      </c>
      <c r="D176" s="91" t="str">
        <f>IF($A176="","",VLOOKUP($A176,'Annex 2 EHV charges'!$A:$O,7,0))</f>
        <v/>
      </c>
      <c r="E176" s="96" t="str">
        <f>IFERROR(IF(VLOOKUP($A176,'Annex 2 EHV charges'!$A:$O,8,FALSE)=0,"",VLOOKUP($A176,'Annex 2 EHV charges'!$A:$O,8,FALSE)),"")</f>
        <v/>
      </c>
      <c r="F176" s="97" t="str">
        <f>IFERROR(IF(VLOOKUP($A176,'Annex 2 EHV charges'!$A:$O,9,FALSE)=0,"",VLOOKUP($A176,'Annex 2 EHV charges'!$A:$O,9,FALSE)),"")</f>
        <v/>
      </c>
      <c r="G176" s="98" t="str">
        <f>IFERROR(IF(VLOOKUP($A176,'Annex 2 EHV charges'!$A:$O,10,FALSE)=0,"",VLOOKUP($A176,'Annex 2 EHV charges'!$A:$O,10,FALSE)),"")</f>
        <v/>
      </c>
      <c r="H176" s="98" t="str">
        <f>IFERROR(IF(VLOOKUP($A176,'Annex 2 EHV charges'!$A:$O,11,FALSE)=0,"",VLOOKUP($A176,'Annex 2 EHV charges'!$A:$O,11,FALSE)),"")</f>
        <v/>
      </c>
    </row>
    <row r="177" spans="1:8">
      <c r="A177" s="91" t="str">
        <f t="array" ref="A177">IFERROR(INDEX('Annex 2 EHV charges'!#REF!, MATCH(0, IF(ISBLANK('Annex 2 EHV charges'!#REF!),1, COUNTIF(A$4:$A176, 'Annex 2 EHV charges'!#REF!)), 0)),"")</f>
        <v/>
      </c>
      <c r="B177" s="91" t="str">
        <f>IF($A177="","",VLOOKUP($A177,'Annex 2 EHV charges'!$A:$O,2,0))</f>
        <v/>
      </c>
      <c r="C177" s="92" t="str">
        <f>IF($A177="","",VLOOKUP($A177,'Annex 2 EHV charges'!$A:$O,3,0))</f>
        <v/>
      </c>
      <c r="D177" s="91" t="str">
        <f>IF($A177="","",VLOOKUP($A177,'Annex 2 EHV charges'!$A:$O,7,0))</f>
        <v/>
      </c>
      <c r="E177" s="96" t="str">
        <f>IFERROR(IF(VLOOKUP($A177,'Annex 2 EHV charges'!$A:$O,8,FALSE)=0,"",VLOOKUP($A177,'Annex 2 EHV charges'!$A:$O,8,FALSE)),"")</f>
        <v/>
      </c>
      <c r="F177" s="97" t="str">
        <f>IFERROR(IF(VLOOKUP($A177,'Annex 2 EHV charges'!$A:$O,9,FALSE)=0,"",VLOOKUP($A177,'Annex 2 EHV charges'!$A:$O,9,FALSE)),"")</f>
        <v/>
      </c>
      <c r="G177" s="98" t="str">
        <f>IFERROR(IF(VLOOKUP($A177,'Annex 2 EHV charges'!$A:$O,10,FALSE)=0,"",VLOOKUP($A177,'Annex 2 EHV charges'!$A:$O,10,FALSE)),"")</f>
        <v/>
      </c>
      <c r="H177" s="98" t="str">
        <f>IFERROR(IF(VLOOKUP($A177,'Annex 2 EHV charges'!$A:$O,11,FALSE)=0,"",VLOOKUP($A177,'Annex 2 EHV charges'!$A:$O,11,FALSE)),"")</f>
        <v/>
      </c>
    </row>
    <row r="178" spans="1:8">
      <c r="A178" s="91" t="str">
        <f t="array" ref="A178">IFERROR(INDEX('Annex 2 EHV charges'!#REF!, MATCH(0, IF(ISBLANK('Annex 2 EHV charges'!#REF!),1, COUNTIF(A$4:$A177, 'Annex 2 EHV charges'!#REF!)), 0)),"")</f>
        <v/>
      </c>
      <c r="B178" s="91" t="str">
        <f>IF($A178="","",VLOOKUP($A178,'Annex 2 EHV charges'!$A:$O,2,0))</f>
        <v/>
      </c>
      <c r="C178" s="92" t="str">
        <f>IF($A178="","",VLOOKUP($A178,'Annex 2 EHV charges'!$A:$O,3,0))</f>
        <v/>
      </c>
      <c r="D178" s="91" t="str">
        <f>IF($A178="","",VLOOKUP($A178,'Annex 2 EHV charges'!$A:$O,7,0))</f>
        <v/>
      </c>
      <c r="E178" s="96" t="str">
        <f>IFERROR(IF(VLOOKUP($A178,'Annex 2 EHV charges'!$A:$O,8,FALSE)=0,"",VLOOKUP($A178,'Annex 2 EHV charges'!$A:$O,8,FALSE)),"")</f>
        <v/>
      </c>
      <c r="F178" s="97" t="str">
        <f>IFERROR(IF(VLOOKUP($A178,'Annex 2 EHV charges'!$A:$O,9,FALSE)=0,"",VLOOKUP($A178,'Annex 2 EHV charges'!$A:$O,9,FALSE)),"")</f>
        <v/>
      </c>
      <c r="G178" s="98" t="str">
        <f>IFERROR(IF(VLOOKUP($A178,'Annex 2 EHV charges'!$A:$O,10,FALSE)=0,"",VLOOKUP($A178,'Annex 2 EHV charges'!$A:$O,10,FALSE)),"")</f>
        <v/>
      </c>
      <c r="H178" s="98" t="str">
        <f>IFERROR(IF(VLOOKUP($A178,'Annex 2 EHV charges'!$A:$O,11,FALSE)=0,"",VLOOKUP($A178,'Annex 2 EHV charges'!$A:$O,11,FALSE)),"")</f>
        <v/>
      </c>
    </row>
    <row r="179" spans="1:8">
      <c r="A179" s="91" t="str">
        <f t="array" ref="A179">IFERROR(INDEX('Annex 2 EHV charges'!#REF!, MATCH(0, IF(ISBLANK('Annex 2 EHV charges'!#REF!),1, COUNTIF(A$4:$A178, 'Annex 2 EHV charges'!#REF!)), 0)),"")</f>
        <v/>
      </c>
      <c r="B179" s="91" t="str">
        <f>IF($A179="","",VLOOKUP($A179,'Annex 2 EHV charges'!$A:$O,2,0))</f>
        <v/>
      </c>
      <c r="C179" s="92" t="str">
        <f>IF($A179="","",VLOOKUP($A179,'Annex 2 EHV charges'!$A:$O,3,0))</f>
        <v/>
      </c>
      <c r="D179" s="91" t="str">
        <f>IF($A179="","",VLOOKUP($A179,'Annex 2 EHV charges'!$A:$O,7,0))</f>
        <v/>
      </c>
      <c r="E179" s="96" t="str">
        <f>IFERROR(IF(VLOOKUP($A179,'Annex 2 EHV charges'!$A:$O,8,FALSE)=0,"",VLOOKUP($A179,'Annex 2 EHV charges'!$A:$O,8,FALSE)),"")</f>
        <v/>
      </c>
      <c r="F179" s="97" t="str">
        <f>IFERROR(IF(VLOOKUP($A179,'Annex 2 EHV charges'!$A:$O,9,FALSE)=0,"",VLOOKUP($A179,'Annex 2 EHV charges'!$A:$O,9,FALSE)),"")</f>
        <v/>
      </c>
      <c r="G179" s="98" t="str">
        <f>IFERROR(IF(VLOOKUP($A179,'Annex 2 EHV charges'!$A:$O,10,FALSE)=0,"",VLOOKUP($A179,'Annex 2 EHV charges'!$A:$O,10,FALSE)),"")</f>
        <v/>
      </c>
      <c r="H179" s="98" t="str">
        <f>IFERROR(IF(VLOOKUP($A179,'Annex 2 EHV charges'!$A:$O,11,FALSE)=0,"",VLOOKUP($A179,'Annex 2 EHV charges'!$A:$O,11,FALSE)),"")</f>
        <v/>
      </c>
    </row>
    <row r="180" spans="1:8">
      <c r="A180" s="91" t="str">
        <f t="array" ref="A180">IFERROR(INDEX('Annex 2 EHV charges'!#REF!, MATCH(0, IF(ISBLANK('Annex 2 EHV charges'!#REF!),1, COUNTIF(A$4:$A179, 'Annex 2 EHV charges'!#REF!)), 0)),"")</f>
        <v/>
      </c>
      <c r="B180" s="91" t="str">
        <f>IF($A180="","",VLOOKUP($A180,'Annex 2 EHV charges'!$A:$O,2,0))</f>
        <v/>
      </c>
      <c r="C180" s="92" t="str">
        <f>IF($A180="","",VLOOKUP($A180,'Annex 2 EHV charges'!$A:$O,3,0))</f>
        <v/>
      </c>
      <c r="D180" s="91" t="str">
        <f>IF($A180="","",VLOOKUP($A180,'Annex 2 EHV charges'!$A:$O,7,0))</f>
        <v/>
      </c>
      <c r="E180" s="96" t="str">
        <f>IFERROR(IF(VLOOKUP($A180,'Annex 2 EHV charges'!$A:$O,8,FALSE)=0,"",VLOOKUP($A180,'Annex 2 EHV charges'!$A:$O,8,FALSE)),"")</f>
        <v/>
      </c>
      <c r="F180" s="97" t="str">
        <f>IFERROR(IF(VLOOKUP($A180,'Annex 2 EHV charges'!$A:$O,9,FALSE)=0,"",VLOOKUP($A180,'Annex 2 EHV charges'!$A:$O,9,FALSE)),"")</f>
        <v/>
      </c>
      <c r="G180" s="98" t="str">
        <f>IFERROR(IF(VLOOKUP($A180,'Annex 2 EHV charges'!$A:$O,10,FALSE)=0,"",VLOOKUP($A180,'Annex 2 EHV charges'!$A:$O,10,FALSE)),"")</f>
        <v/>
      </c>
      <c r="H180" s="98" t="str">
        <f>IFERROR(IF(VLOOKUP($A180,'Annex 2 EHV charges'!$A:$O,11,FALSE)=0,"",VLOOKUP($A180,'Annex 2 EHV charges'!$A:$O,11,FALSE)),"")</f>
        <v/>
      </c>
    </row>
    <row r="181" spans="1:8">
      <c r="A181" s="91" t="str">
        <f t="array" ref="A181">IFERROR(INDEX('Annex 2 EHV charges'!#REF!, MATCH(0, IF(ISBLANK('Annex 2 EHV charges'!#REF!),1, COUNTIF(A$4:$A180, 'Annex 2 EHV charges'!#REF!)), 0)),"")</f>
        <v/>
      </c>
      <c r="B181" s="91" t="str">
        <f>IF($A181="","",VLOOKUP($A181,'Annex 2 EHV charges'!$A:$O,2,0))</f>
        <v/>
      </c>
      <c r="C181" s="92" t="str">
        <f>IF($A181="","",VLOOKUP($A181,'Annex 2 EHV charges'!$A:$O,3,0))</f>
        <v/>
      </c>
      <c r="D181" s="91" t="str">
        <f>IF($A181="","",VLOOKUP($A181,'Annex 2 EHV charges'!$A:$O,7,0))</f>
        <v/>
      </c>
      <c r="E181" s="96" t="str">
        <f>IFERROR(IF(VLOOKUP($A181,'Annex 2 EHV charges'!$A:$O,8,FALSE)=0,"",VLOOKUP($A181,'Annex 2 EHV charges'!$A:$O,8,FALSE)),"")</f>
        <v/>
      </c>
      <c r="F181" s="97" t="str">
        <f>IFERROR(IF(VLOOKUP($A181,'Annex 2 EHV charges'!$A:$O,9,FALSE)=0,"",VLOOKUP($A181,'Annex 2 EHV charges'!$A:$O,9,FALSE)),"")</f>
        <v/>
      </c>
      <c r="G181" s="98" t="str">
        <f>IFERROR(IF(VLOOKUP($A181,'Annex 2 EHV charges'!$A:$O,10,FALSE)=0,"",VLOOKUP($A181,'Annex 2 EHV charges'!$A:$O,10,FALSE)),"")</f>
        <v/>
      </c>
      <c r="H181" s="98" t="str">
        <f>IFERROR(IF(VLOOKUP($A181,'Annex 2 EHV charges'!$A:$O,11,FALSE)=0,"",VLOOKUP($A181,'Annex 2 EHV charges'!$A:$O,11,FALSE)),"")</f>
        <v/>
      </c>
    </row>
    <row r="182" spans="1:8">
      <c r="A182" s="91" t="str">
        <f t="array" ref="A182">IFERROR(INDEX('Annex 2 EHV charges'!#REF!, MATCH(0, IF(ISBLANK('Annex 2 EHV charges'!#REF!),1, COUNTIF(A$4:$A181, 'Annex 2 EHV charges'!#REF!)), 0)),"")</f>
        <v/>
      </c>
      <c r="B182" s="91" t="str">
        <f>IF($A182="","",VLOOKUP($A182,'Annex 2 EHV charges'!$A:$O,2,0))</f>
        <v/>
      </c>
      <c r="C182" s="92" t="str">
        <f>IF($A182="","",VLOOKUP($A182,'Annex 2 EHV charges'!$A:$O,3,0))</f>
        <v/>
      </c>
      <c r="D182" s="91" t="str">
        <f>IF($A182="","",VLOOKUP($A182,'Annex 2 EHV charges'!$A:$O,7,0))</f>
        <v/>
      </c>
      <c r="E182" s="96" t="str">
        <f>IFERROR(IF(VLOOKUP($A182,'Annex 2 EHV charges'!$A:$O,8,FALSE)=0,"",VLOOKUP($A182,'Annex 2 EHV charges'!$A:$O,8,FALSE)),"")</f>
        <v/>
      </c>
      <c r="F182" s="97" t="str">
        <f>IFERROR(IF(VLOOKUP($A182,'Annex 2 EHV charges'!$A:$O,9,FALSE)=0,"",VLOOKUP($A182,'Annex 2 EHV charges'!$A:$O,9,FALSE)),"")</f>
        <v/>
      </c>
      <c r="G182" s="98" t="str">
        <f>IFERROR(IF(VLOOKUP($A182,'Annex 2 EHV charges'!$A:$O,10,FALSE)=0,"",VLOOKUP($A182,'Annex 2 EHV charges'!$A:$O,10,FALSE)),"")</f>
        <v/>
      </c>
      <c r="H182" s="98" t="str">
        <f>IFERROR(IF(VLOOKUP($A182,'Annex 2 EHV charges'!$A:$O,11,FALSE)=0,"",VLOOKUP($A182,'Annex 2 EHV charges'!$A:$O,11,FALSE)),"")</f>
        <v/>
      </c>
    </row>
    <row r="183" spans="1:8">
      <c r="A183" s="91" t="str">
        <f t="array" ref="A183">IFERROR(INDEX('Annex 2 EHV charges'!#REF!, MATCH(0, IF(ISBLANK('Annex 2 EHV charges'!#REF!),1, COUNTIF(A$4:$A182, 'Annex 2 EHV charges'!#REF!)), 0)),"")</f>
        <v/>
      </c>
      <c r="B183" s="91" t="str">
        <f>IF($A183="","",VLOOKUP($A183,'Annex 2 EHV charges'!$A:$O,2,0))</f>
        <v/>
      </c>
      <c r="C183" s="92" t="str">
        <f>IF($A183="","",VLOOKUP($A183,'Annex 2 EHV charges'!$A:$O,3,0))</f>
        <v/>
      </c>
      <c r="D183" s="91" t="str">
        <f>IF($A183="","",VLOOKUP($A183,'Annex 2 EHV charges'!$A:$O,7,0))</f>
        <v/>
      </c>
      <c r="E183" s="96" t="str">
        <f>IFERROR(IF(VLOOKUP($A183,'Annex 2 EHV charges'!$A:$O,8,FALSE)=0,"",VLOOKUP($A183,'Annex 2 EHV charges'!$A:$O,8,FALSE)),"")</f>
        <v/>
      </c>
      <c r="F183" s="97" t="str">
        <f>IFERROR(IF(VLOOKUP($A183,'Annex 2 EHV charges'!$A:$O,9,FALSE)=0,"",VLOOKUP($A183,'Annex 2 EHV charges'!$A:$O,9,FALSE)),"")</f>
        <v/>
      </c>
      <c r="G183" s="98" t="str">
        <f>IFERROR(IF(VLOOKUP($A183,'Annex 2 EHV charges'!$A:$O,10,FALSE)=0,"",VLOOKUP($A183,'Annex 2 EHV charges'!$A:$O,10,FALSE)),"")</f>
        <v/>
      </c>
      <c r="H183" s="98" t="str">
        <f>IFERROR(IF(VLOOKUP($A183,'Annex 2 EHV charges'!$A:$O,11,FALSE)=0,"",VLOOKUP($A183,'Annex 2 EHV charges'!$A:$O,11,FALSE)),"")</f>
        <v/>
      </c>
    </row>
    <row r="184" spans="1:8">
      <c r="A184" s="91" t="str">
        <f t="array" ref="A184">IFERROR(INDEX('Annex 2 EHV charges'!#REF!, MATCH(0, IF(ISBLANK('Annex 2 EHV charges'!#REF!),1, COUNTIF(A$4:$A183, 'Annex 2 EHV charges'!#REF!)), 0)),"")</f>
        <v/>
      </c>
      <c r="B184" s="91" t="str">
        <f>IF($A184="","",VLOOKUP($A184,'Annex 2 EHV charges'!$A:$O,2,0))</f>
        <v/>
      </c>
      <c r="C184" s="92" t="str">
        <f>IF($A184="","",VLOOKUP($A184,'Annex 2 EHV charges'!$A:$O,3,0))</f>
        <v/>
      </c>
      <c r="D184" s="91" t="str">
        <f>IF($A184="","",VLOOKUP($A184,'Annex 2 EHV charges'!$A:$O,7,0))</f>
        <v/>
      </c>
      <c r="E184" s="96" t="str">
        <f>IFERROR(IF(VLOOKUP($A184,'Annex 2 EHV charges'!$A:$O,8,FALSE)=0,"",VLOOKUP($A184,'Annex 2 EHV charges'!$A:$O,8,FALSE)),"")</f>
        <v/>
      </c>
      <c r="F184" s="97" t="str">
        <f>IFERROR(IF(VLOOKUP($A184,'Annex 2 EHV charges'!$A:$O,9,FALSE)=0,"",VLOOKUP($A184,'Annex 2 EHV charges'!$A:$O,9,FALSE)),"")</f>
        <v/>
      </c>
      <c r="G184" s="98" t="str">
        <f>IFERROR(IF(VLOOKUP($A184,'Annex 2 EHV charges'!$A:$O,10,FALSE)=0,"",VLOOKUP($A184,'Annex 2 EHV charges'!$A:$O,10,FALSE)),"")</f>
        <v/>
      </c>
      <c r="H184" s="98" t="str">
        <f>IFERROR(IF(VLOOKUP($A184,'Annex 2 EHV charges'!$A:$O,11,FALSE)=0,"",VLOOKUP($A184,'Annex 2 EHV charges'!$A:$O,11,FALSE)),"")</f>
        <v/>
      </c>
    </row>
    <row r="185" spans="1:8">
      <c r="A185" s="91" t="str">
        <f t="array" ref="A185">IFERROR(INDEX('Annex 2 EHV charges'!#REF!, MATCH(0, IF(ISBLANK('Annex 2 EHV charges'!#REF!),1, COUNTIF(A$4:$A184, 'Annex 2 EHV charges'!#REF!)), 0)),"")</f>
        <v/>
      </c>
      <c r="B185" s="91" t="str">
        <f>IF($A185="","",VLOOKUP($A185,'Annex 2 EHV charges'!$A:$O,2,0))</f>
        <v/>
      </c>
      <c r="C185" s="92" t="str">
        <f>IF($A185="","",VLOOKUP($A185,'Annex 2 EHV charges'!$A:$O,3,0))</f>
        <v/>
      </c>
      <c r="D185" s="91" t="str">
        <f>IF($A185="","",VLOOKUP($A185,'Annex 2 EHV charges'!$A:$O,7,0))</f>
        <v/>
      </c>
      <c r="E185" s="96" t="str">
        <f>IFERROR(IF(VLOOKUP($A185,'Annex 2 EHV charges'!$A:$O,8,FALSE)=0,"",VLOOKUP($A185,'Annex 2 EHV charges'!$A:$O,8,FALSE)),"")</f>
        <v/>
      </c>
      <c r="F185" s="97" t="str">
        <f>IFERROR(IF(VLOOKUP($A185,'Annex 2 EHV charges'!$A:$O,9,FALSE)=0,"",VLOOKUP($A185,'Annex 2 EHV charges'!$A:$O,9,FALSE)),"")</f>
        <v/>
      </c>
      <c r="G185" s="98" t="str">
        <f>IFERROR(IF(VLOOKUP($A185,'Annex 2 EHV charges'!$A:$O,10,FALSE)=0,"",VLOOKUP($A185,'Annex 2 EHV charges'!$A:$O,10,FALSE)),"")</f>
        <v/>
      </c>
      <c r="H185" s="98" t="str">
        <f>IFERROR(IF(VLOOKUP($A185,'Annex 2 EHV charges'!$A:$O,11,FALSE)=0,"",VLOOKUP($A185,'Annex 2 EHV charges'!$A:$O,11,FALSE)),"")</f>
        <v/>
      </c>
    </row>
    <row r="186" spans="1:8">
      <c r="A186" s="91" t="str">
        <f t="array" ref="A186">IFERROR(INDEX('Annex 2 EHV charges'!#REF!, MATCH(0, IF(ISBLANK('Annex 2 EHV charges'!#REF!),1, COUNTIF(A$4:$A185, 'Annex 2 EHV charges'!#REF!)), 0)),"")</f>
        <v/>
      </c>
      <c r="B186" s="91" t="str">
        <f>IF($A186="","",VLOOKUP($A186,'Annex 2 EHV charges'!$A:$O,2,0))</f>
        <v/>
      </c>
      <c r="C186" s="92" t="str">
        <f>IF($A186="","",VLOOKUP($A186,'Annex 2 EHV charges'!$A:$O,3,0))</f>
        <v/>
      </c>
      <c r="D186" s="91" t="str">
        <f>IF($A186="","",VLOOKUP($A186,'Annex 2 EHV charges'!$A:$O,7,0))</f>
        <v/>
      </c>
      <c r="E186" s="96" t="str">
        <f>IFERROR(IF(VLOOKUP($A186,'Annex 2 EHV charges'!$A:$O,8,FALSE)=0,"",VLOOKUP($A186,'Annex 2 EHV charges'!$A:$O,8,FALSE)),"")</f>
        <v/>
      </c>
      <c r="F186" s="97" t="str">
        <f>IFERROR(IF(VLOOKUP($A186,'Annex 2 EHV charges'!$A:$O,9,FALSE)=0,"",VLOOKUP($A186,'Annex 2 EHV charges'!$A:$O,9,FALSE)),"")</f>
        <v/>
      </c>
      <c r="G186" s="98" t="str">
        <f>IFERROR(IF(VLOOKUP($A186,'Annex 2 EHV charges'!$A:$O,10,FALSE)=0,"",VLOOKUP($A186,'Annex 2 EHV charges'!$A:$O,10,FALSE)),"")</f>
        <v/>
      </c>
      <c r="H186" s="98" t="str">
        <f>IFERROR(IF(VLOOKUP($A186,'Annex 2 EHV charges'!$A:$O,11,FALSE)=0,"",VLOOKUP($A186,'Annex 2 EHV charges'!$A:$O,11,FALSE)),"")</f>
        <v/>
      </c>
    </row>
    <row r="187" spans="1:8">
      <c r="A187" s="91" t="str">
        <f t="array" ref="A187">IFERROR(INDEX('Annex 2 EHV charges'!#REF!, MATCH(0, IF(ISBLANK('Annex 2 EHV charges'!#REF!),1, COUNTIF(A$4:$A186, 'Annex 2 EHV charges'!#REF!)), 0)),"")</f>
        <v/>
      </c>
      <c r="B187" s="91" t="str">
        <f>IF($A187="","",VLOOKUP($A187,'Annex 2 EHV charges'!$A:$O,2,0))</f>
        <v/>
      </c>
      <c r="C187" s="92" t="str">
        <f>IF($A187="","",VLOOKUP($A187,'Annex 2 EHV charges'!$A:$O,3,0))</f>
        <v/>
      </c>
      <c r="D187" s="91" t="str">
        <f>IF($A187="","",VLOOKUP($A187,'Annex 2 EHV charges'!$A:$O,7,0))</f>
        <v/>
      </c>
      <c r="E187" s="96" t="str">
        <f>IFERROR(IF(VLOOKUP($A187,'Annex 2 EHV charges'!$A:$O,8,FALSE)=0,"",VLOOKUP($A187,'Annex 2 EHV charges'!$A:$O,8,FALSE)),"")</f>
        <v/>
      </c>
      <c r="F187" s="97" t="str">
        <f>IFERROR(IF(VLOOKUP($A187,'Annex 2 EHV charges'!$A:$O,9,FALSE)=0,"",VLOOKUP($A187,'Annex 2 EHV charges'!$A:$O,9,FALSE)),"")</f>
        <v/>
      </c>
      <c r="G187" s="98" t="str">
        <f>IFERROR(IF(VLOOKUP($A187,'Annex 2 EHV charges'!$A:$O,10,FALSE)=0,"",VLOOKUP($A187,'Annex 2 EHV charges'!$A:$O,10,FALSE)),"")</f>
        <v/>
      </c>
      <c r="H187" s="98" t="str">
        <f>IFERROR(IF(VLOOKUP($A187,'Annex 2 EHV charges'!$A:$O,11,FALSE)=0,"",VLOOKUP($A187,'Annex 2 EHV charges'!$A:$O,11,FALSE)),"")</f>
        <v/>
      </c>
    </row>
    <row r="188" spans="1:8">
      <c r="A188" s="91" t="str">
        <f t="array" ref="A188">IFERROR(INDEX('Annex 2 EHV charges'!#REF!, MATCH(0, IF(ISBLANK('Annex 2 EHV charges'!#REF!),1, COUNTIF(A$4:$A187, 'Annex 2 EHV charges'!#REF!)), 0)),"")</f>
        <v/>
      </c>
      <c r="B188" s="91" t="str">
        <f>IF($A188="","",VLOOKUP($A188,'Annex 2 EHV charges'!$A:$O,2,0))</f>
        <v/>
      </c>
      <c r="C188" s="92" t="str">
        <f>IF($A188="","",VLOOKUP($A188,'Annex 2 EHV charges'!$A:$O,3,0))</f>
        <v/>
      </c>
      <c r="D188" s="91" t="str">
        <f>IF($A188="","",VLOOKUP($A188,'Annex 2 EHV charges'!$A:$O,7,0))</f>
        <v/>
      </c>
      <c r="E188" s="96" t="str">
        <f>IFERROR(IF(VLOOKUP($A188,'Annex 2 EHV charges'!$A:$O,8,FALSE)=0,"",VLOOKUP($A188,'Annex 2 EHV charges'!$A:$O,8,FALSE)),"")</f>
        <v/>
      </c>
      <c r="F188" s="97" t="str">
        <f>IFERROR(IF(VLOOKUP($A188,'Annex 2 EHV charges'!$A:$O,9,FALSE)=0,"",VLOOKUP($A188,'Annex 2 EHV charges'!$A:$O,9,FALSE)),"")</f>
        <v/>
      </c>
      <c r="G188" s="98" t="str">
        <f>IFERROR(IF(VLOOKUP($A188,'Annex 2 EHV charges'!$A:$O,10,FALSE)=0,"",VLOOKUP($A188,'Annex 2 EHV charges'!$A:$O,10,FALSE)),"")</f>
        <v/>
      </c>
      <c r="H188" s="98" t="str">
        <f>IFERROR(IF(VLOOKUP($A188,'Annex 2 EHV charges'!$A:$O,11,FALSE)=0,"",VLOOKUP($A188,'Annex 2 EHV charges'!$A:$O,11,FALSE)),"")</f>
        <v/>
      </c>
    </row>
    <row r="189" spans="1:8">
      <c r="A189" s="91" t="str">
        <f t="array" ref="A189">IFERROR(INDEX('Annex 2 EHV charges'!#REF!, MATCH(0, IF(ISBLANK('Annex 2 EHV charges'!#REF!),1, COUNTIF(A$4:$A188, 'Annex 2 EHV charges'!#REF!)), 0)),"")</f>
        <v/>
      </c>
      <c r="B189" s="91" t="str">
        <f>IF($A189="","",VLOOKUP($A189,'Annex 2 EHV charges'!$A:$O,2,0))</f>
        <v/>
      </c>
      <c r="C189" s="92" t="str">
        <f>IF($A189="","",VLOOKUP($A189,'Annex 2 EHV charges'!$A:$O,3,0))</f>
        <v/>
      </c>
      <c r="D189" s="91" t="str">
        <f>IF($A189="","",VLOOKUP($A189,'Annex 2 EHV charges'!$A:$O,7,0))</f>
        <v/>
      </c>
      <c r="E189" s="96" t="str">
        <f>IFERROR(IF(VLOOKUP($A189,'Annex 2 EHV charges'!$A:$O,8,FALSE)=0,"",VLOOKUP($A189,'Annex 2 EHV charges'!$A:$O,8,FALSE)),"")</f>
        <v/>
      </c>
      <c r="F189" s="97" t="str">
        <f>IFERROR(IF(VLOOKUP($A189,'Annex 2 EHV charges'!$A:$O,9,FALSE)=0,"",VLOOKUP($A189,'Annex 2 EHV charges'!$A:$O,9,FALSE)),"")</f>
        <v/>
      </c>
      <c r="G189" s="98" t="str">
        <f>IFERROR(IF(VLOOKUP($A189,'Annex 2 EHV charges'!$A:$O,10,FALSE)=0,"",VLOOKUP($A189,'Annex 2 EHV charges'!$A:$O,10,FALSE)),"")</f>
        <v/>
      </c>
      <c r="H189" s="98" t="str">
        <f>IFERROR(IF(VLOOKUP($A189,'Annex 2 EHV charges'!$A:$O,11,FALSE)=0,"",VLOOKUP($A189,'Annex 2 EHV charges'!$A:$O,11,FALSE)),"")</f>
        <v/>
      </c>
    </row>
    <row r="190" spans="1:8">
      <c r="A190" s="91" t="str">
        <f t="array" ref="A190">IFERROR(INDEX('Annex 2 EHV charges'!#REF!, MATCH(0, IF(ISBLANK('Annex 2 EHV charges'!#REF!),1, COUNTIF(A$4:$A189, 'Annex 2 EHV charges'!#REF!)), 0)),"")</f>
        <v/>
      </c>
      <c r="B190" s="91" t="str">
        <f>IF($A190="","",VLOOKUP($A190,'Annex 2 EHV charges'!$A:$O,2,0))</f>
        <v/>
      </c>
      <c r="C190" s="92" t="str">
        <f>IF($A190="","",VLOOKUP($A190,'Annex 2 EHV charges'!$A:$O,3,0))</f>
        <v/>
      </c>
      <c r="D190" s="91" t="str">
        <f>IF($A190="","",VLOOKUP($A190,'Annex 2 EHV charges'!$A:$O,7,0))</f>
        <v/>
      </c>
      <c r="E190" s="96" t="str">
        <f>IFERROR(IF(VLOOKUP($A190,'Annex 2 EHV charges'!$A:$O,8,FALSE)=0,"",VLOOKUP($A190,'Annex 2 EHV charges'!$A:$O,8,FALSE)),"")</f>
        <v/>
      </c>
      <c r="F190" s="97" t="str">
        <f>IFERROR(IF(VLOOKUP($A190,'Annex 2 EHV charges'!$A:$O,9,FALSE)=0,"",VLOOKUP($A190,'Annex 2 EHV charges'!$A:$O,9,FALSE)),"")</f>
        <v/>
      </c>
      <c r="G190" s="98" t="str">
        <f>IFERROR(IF(VLOOKUP($A190,'Annex 2 EHV charges'!$A:$O,10,FALSE)=0,"",VLOOKUP($A190,'Annex 2 EHV charges'!$A:$O,10,FALSE)),"")</f>
        <v/>
      </c>
      <c r="H190" s="98" t="str">
        <f>IFERROR(IF(VLOOKUP($A190,'Annex 2 EHV charges'!$A:$O,11,FALSE)=0,"",VLOOKUP($A190,'Annex 2 EHV charges'!$A:$O,11,FALSE)),"")</f>
        <v/>
      </c>
    </row>
    <row r="191" spans="1:8">
      <c r="A191" s="91" t="str">
        <f t="array" ref="A191">IFERROR(INDEX('Annex 2 EHV charges'!#REF!, MATCH(0, IF(ISBLANK('Annex 2 EHV charges'!#REF!),1, COUNTIF(A$4:$A190, 'Annex 2 EHV charges'!#REF!)), 0)),"")</f>
        <v/>
      </c>
      <c r="B191" s="91" t="str">
        <f>IF($A191="","",VLOOKUP($A191,'Annex 2 EHV charges'!$A:$O,2,0))</f>
        <v/>
      </c>
      <c r="C191" s="92" t="str">
        <f>IF($A191="","",VLOOKUP($A191,'Annex 2 EHV charges'!$A:$O,3,0))</f>
        <v/>
      </c>
      <c r="D191" s="91" t="str">
        <f>IF($A191="","",VLOOKUP($A191,'Annex 2 EHV charges'!$A:$O,7,0))</f>
        <v/>
      </c>
      <c r="E191" s="96" t="str">
        <f>IFERROR(IF(VLOOKUP($A191,'Annex 2 EHV charges'!$A:$O,8,FALSE)=0,"",VLOOKUP($A191,'Annex 2 EHV charges'!$A:$O,8,FALSE)),"")</f>
        <v/>
      </c>
      <c r="F191" s="97" t="str">
        <f>IFERROR(IF(VLOOKUP($A191,'Annex 2 EHV charges'!$A:$O,9,FALSE)=0,"",VLOOKUP($A191,'Annex 2 EHV charges'!$A:$O,9,FALSE)),"")</f>
        <v/>
      </c>
      <c r="G191" s="98" t="str">
        <f>IFERROR(IF(VLOOKUP($A191,'Annex 2 EHV charges'!$A:$O,10,FALSE)=0,"",VLOOKUP($A191,'Annex 2 EHV charges'!$A:$O,10,FALSE)),"")</f>
        <v/>
      </c>
      <c r="H191" s="98" t="str">
        <f>IFERROR(IF(VLOOKUP($A191,'Annex 2 EHV charges'!$A:$O,11,FALSE)=0,"",VLOOKUP($A191,'Annex 2 EHV charges'!$A:$O,11,FALSE)),"")</f>
        <v/>
      </c>
    </row>
    <row r="192" spans="1:8">
      <c r="A192" s="91" t="str">
        <f t="array" ref="A192">IFERROR(INDEX('Annex 2 EHV charges'!#REF!, MATCH(0, IF(ISBLANK('Annex 2 EHV charges'!#REF!),1, COUNTIF(A$4:$A191, 'Annex 2 EHV charges'!#REF!)), 0)),"")</f>
        <v/>
      </c>
      <c r="B192" s="91" t="str">
        <f>IF($A192="","",VLOOKUP($A192,'Annex 2 EHV charges'!$A:$O,2,0))</f>
        <v/>
      </c>
      <c r="C192" s="92" t="str">
        <f>IF($A192="","",VLOOKUP($A192,'Annex 2 EHV charges'!$A:$O,3,0))</f>
        <v/>
      </c>
      <c r="D192" s="91" t="str">
        <f>IF($A192="","",VLOOKUP($A192,'Annex 2 EHV charges'!$A:$O,7,0))</f>
        <v/>
      </c>
      <c r="E192" s="96" t="str">
        <f>IFERROR(IF(VLOOKUP($A192,'Annex 2 EHV charges'!$A:$O,8,FALSE)=0,"",VLOOKUP($A192,'Annex 2 EHV charges'!$A:$O,8,FALSE)),"")</f>
        <v/>
      </c>
      <c r="F192" s="97" t="str">
        <f>IFERROR(IF(VLOOKUP($A192,'Annex 2 EHV charges'!$A:$O,9,FALSE)=0,"",VLOOKUP($A192,'Annex 2 EHV charges'!$A:$O,9,FALSE)),"")</f>
        <v/>
      </c>
      <c r="G192" s="98" t="str">
        <f>IFERROR(IF(VLOOKUP($A192,'Annex 2 EHV charges'!$A:$O,10,FALSE)=0,"",VLOOKUP($A192,'Annex 2 EHV charges'!$A:$O,10,FALSE)),"")</f>
        <v/>
      </c>
      <c r="H192" s="98" t="str">
        <f>IFERROR(IF(VLOOKUP($A192,'Annex 2 EHV charges'!$A:$O,11,FALSE)=0,"",VLOOKUP($A192,'Annex 2 EHV charges'!$A:$O,11,FALSE)),"")</f>
        <v/>
      </c>
    </row>
    <row r="193" spans="1:8">
      <c r="A193" s="91" t="str">
        <f t="array" ref="A193">IFERROR(INDEX('Annex 2 EHV charges'!#REF!, MATCH(0, IF(ISBLANK('Annex 2 EHV charges'!#REF!),1, COUNTIF(A$4:$A192, 'Annex 2 EHV charges'!#REF!)), 0)),"")</f>
        <v/>
      </c>
      <c r="B193" s="91" t="str">
        <f>IF($A193="","",VLOOKUP($A193,'Annex 2 EHV charges'!$A:$O,2,0))</f>
        <v/>
      </c>
      <c r="C193" s="92" t="str">
        <f>IF($A193="","",VLOOKUP($A193,'Annex 2 EHV charges'!$A:$O,3,0))</f>
        <v/>
      </c>
      <c r="D193" s="91" t="str">
        <f>IF($A193="","",VLOOKUP($A193,'Annex 2 EHV charges'!$A:$O,7,0))</f>
        <v/>
      </c>
      <c r="E193" s="96" t="str">
        <f>IFERROR(IF(VLOOKUP($A193,'Annex 2 EHV charges'!$A:$O,8,FALSE)=0,"",VLOOKUP($A193,'Annex 2 EHV charges'!$A:$O,8,FALSE)),"")</f>
        <v/>
      </c>
      <c r="F193" s="97" t="str">
        <f>IFERROR(IF(VLOOKUP($A193,'Annex 2 EHV charges'!$A:$O,9,FALSE)=0,"",VLOOKUP($A193,'Annex 2 EHV charges'!$A:$O,9,FALSE)),"")</f>
        <v/>
      </c>
      <c r="G193" s="98" t="str">
        <f>IFERROR(IF(VLOOKUP($A193,'Annex 2 EHV charges'!$A:$O,10,FALSE)=0,"",VLOOKUP($A193,'Annex 2 EHV charges'!$A:$O,10,FALSE)),"")</f>
        <v/>
      </c>
      <c r="H193" s="98" t="str">
        <f>IFERROR(IF(VLOOKUP($A193,'Annex 2 EHV charges'!$A:$O,11,FALSE)=0,"",VLOOKUP($A193,'Annex 2 EHV charges'!$A:$O,11,FALSE)),"")</f>
        <v/>
      </c>
    </row>
    <row r="194" spans="1:8">
      <c r="A194" s="91" t="str">
        <f t="array" ref="A194">IFERROR(INDEX('Annex 2 EHV charges'!#REF!, MATCH(0, IF(ISBLANK('Annex 2 EHV charges'!#REF!),1, COUNTIF(A$4:$A193, 'Annex 2 EHV charges'!#REF!)), 0)),"")</f>
        <v/>
      </c>
      <c r="B194" s="91" t="str">
        <f>IF($A194="","",VLOOKUP($A194,'Annex 2 EHV charges'!$A:$O,2,0))</f>
        <v/>
      </c>
      <c r="C194" s="92" t="str">
        <f>IF($A194="","",VLOOKUP($A194,'Annex 2 EHV charges'!$A:$O,3,0))</f>
        <v/>
      </c>
      <c r="D194" s="91" t="str">
        <f>IF($A194="","",VLOOKUP($A194,'Annex 2 EHV charges'!$A:$O,7,0))</f>
        <v/>
      </c>
      <c r="E194" s="96" t="str">
        <f>IFERROR(IF(VLOOKUP($A194,'Annex 2 EHV charges'!$A:$O,8,FALSE)=0,"",VLOOKUP($A194,'Annex 2 EHV charges'!$A:$O,8,FALSE)),"")</f>
        <v/>
      </c>
      <c r="F194" s="97" t="str">
        <f>IFERROR(IF(VLOOKUP($A194,'Annex 2 EHV charges'!$A:$O,9,FALSE)=0,"",VLOOKUP($A194,'Annex 2 EHV charges'!$A:$O,9,FALSE)),"")</f>
        <v/>
      </c>
      <c r="G194" s="98" t="str">
        <f>IFERROR(IF(VLOOKUP($A194,'Annex 2 EHV charges'!$A:$O,10,FALSE)=0,"",VLOOKUP($A194,'Annex 2 EHV charges'!$A:$O,10,FALSE)),"")</f>
        <v/>
      </c>
      <c r="H194" s="98" t="str">
        <f>IFERROR(IF(VLOOKUP($A194,'Annex 2 EHV charges'!$A:$O,11,FALSE)=0,"",VLOOKUP($A194,'Annex 2 EHV charges'!$A:$O,11,FALSE)),"")</f>
        <v/>
      </c>
    </row>
    <row r="195" spans="1:8">
      <c r="A195" s="91" t="str">
        <f t="array" ref="A195">IFERROR(INDEX('Annex 2 EHV charges'!#REF!, MATCH(0, IF(ISBLANK('Annex 2 EHV charges'!#REF!),1, COUNTIF(A$4:$A194, 'Annex 2 EHV charges'!#REF!)), 0)),"")</f>
        <v/>
      </c>
      <c r="B195" s="91" t="str">
        <f>IF($A195="","",VLOOKUP($A195,'Annex 2 EHV charges'!$A:$O,2,0))</f>
        <v/>
      </c>
      <c r="C195" s="92" t="str">
        <f>IF($A195="","",VLOOKUP($A195,'Annex 2 EHV charges'!$A:$O,3,0))</f>
        <v/>
      </c>
      <c r="D195" s="91" t="str">
        <f>IF($A195="","",VLOOKUP($A195,'Annex 2 EHV charges'!$A:$O,7,0))</f>
        <v/>
      </c>
      <c r="E195" s="96" t="str">
        <f>IFERROR(IF(VLOOKUP($A195,'Annex 2 EHV charges'!$A:$O,8,FALSE)=0,"",VLOOKUP($A195,'Annex 2 EHV charges'!$A:$O,8,FALSE)),"")</f>
        <v/>
      </c>
      <c r="F195" s="97" t="str">
        <f>IFERROR(IF(VLOOKUP($A195,'Annex 2 EHV charges'!$A:$O,9,FALSE)=0,"",VLOOKUP($A195,'Annex 2 EHV charges'!$A:$O,9,FALSE)),"")</f>
        <v/>
      </c>
      <c r="G195" s="98" t="str">
        <f>IFERROR(IF(VLOOKUP($A195,'Annex 2 EHV charges'!$A:$O,10,FALSE)=0,"",VLOOKUP($A195,'Annex 2 EHV charges'!$A:$O,10,FALSE)),"")</f>
        <v/>
      </c>
      <c r="H195" s="98" t="str">
        <f>IFERROR(IF(VLOOKUP($A195,'Annex 2 EHV charges'!$A:$O,11,FALSE)=0,"",VLOOKUP($A195,'Annex 2 EHV charges'!$A:$O,11,FALSE)),"")</f>
        <v/>
      </c>
    </row>
    <row r="196" spans="1:8">
      <c r="A196" s="91" t="str">
        <f t="array" ref="A196">IFERROR(INDEX('Annex 2 EHV charges'!#REF!, MATCH(0, IF(ISBLANK('Annex 2 EHV charges'!#REF!),1, COUNTIF(A$4:$A195, 'Annex 2 EHV charges'!#REF!)), 0)),"")</f>
        <v/>
      </c>
      <c r="B196" s="91" t="str">
        <f>IF($A196="","",VLOOKUP($A196,'Annex 2 EHV charges'!$A:$O,2,0))</f>
        <v/>
      </c>
      <c r="C196" s="92" t="str">
        <f>IF($A196="","",VLOOKUP($A196,'Annex 2 EHV charges'!$A:$O,3,0))</f>
        <v/>
      </c>
      <c r="D196" s="91" t="str">
        <f>IF($A196="","",VLOOKUP($A196,'Annex 2 EHV charges'!$A:$O,7,0))</f>
        <v/>
      </c>
      <c r="E196" s="96" t="str">
        <f>IFERROR(IF(VLOOKUP($A196,'Annex 2 EHV charges'!$A:$O,8,FALSE)=0,"",VLOOKUP($A196,'Annex 2 EHV charges'!$A:$O,8,FALSE)),"")</f>
        <v/>
      </c>
      <c r="F196" s="97" t="str">
        <f>IFERROR(IF(VLOOKUP($A196,'Annex 2 EHV charges'!$A:$O,9,FALSE)=0,"",VLOOKUP($A196,'Annex 2 EHV charges'!$A:$O,9,FALSE)),"")</f>
        <v/>
      </c>
      <c r="G196" s="98" t="str">
        <f>IFERROR(IF(VLOOKUP($A196,'Annex 2 EHV charges'!$A:$O,10,FALSE)=0,"",VLOOKUP($A196,'Annex 2 EHV charges'!$A:$O,10,FALSE)),"")</f>
        <v/>
      </c>
      <c r="H196" s="98" t="str">
        <f>IFERROR(IF(VLOOKUP($A196,'Annex 2 EHV charges'!$A:$O,11,FALSE)=0,"",VLOOKUP($A196,'Annex 2 EHV charges'!$A:$O,11,FALSE)),"")</f>
        <v/>
      </c>
    </row>
    <row r="197" spans="1:8">
      <c r="A197" s="91" t="str">
        <f t="array" ref="A197">IFERROR(INDEX('Annex 2 EHV charges'!#REF!, MATCH(0, IF(ISBLANK('Annex 2 EHV charges'!#REF!),1, COUNTIF(A$4:$A196, 'Annex 2 EHV charges'!#REF!)), 0)),"")</f>
        <v/>
      </c>
      <c r="B197" s="91" t="str">
        <f>IF($A197="","",VLOOKUP($A197,'Annex 2 EHV charges'!$A:$O,2,0))</f>
        <v/>
      </c>
      <c r="C197" s="92" t="str">
        <f>IF($A197="","",VLOOKUP($A197,'Annex 2 EHV charges'!$A:$O,3,0))</f>
        <v/>
      </c>
      <c r="D197" s="91" t="str">
        <f>IF($A197="","",VLOOKUP($A197,'Annex 2 EHV charges'!$A:$O,7,0))</f>
        <v/>
      </c>
      <c r="E197" s="96" t="str">
        <f>IFERROR(IF(VLOOKUP($A197,'Annex 2 EHV charges'!$A:$O,8,FALSE)=0,"",VLOOKUP($A197,'Annex 2 EHV charges'!$A:$O,8,FALSE)),"")</f>
        <v/>
      </c>
      <c r="F197" s="97" t="str">
        <f>IFERROR(IF(VLOOKUP($A197,'Annex 2 EHV charges'!$A:$O,9,FALSE)=0,"",VLOOKUP($A197,'Annex 2 EHV charges'!$A:$O,9,FALSE)),"")</f>
        <v/>
      </c>
      <c r="G197" s="98" t="str">
        <f>IFERROR(IF(VLOOKUP($A197,'Annex 2 EHV charges'!$A:$O,10,FALSE)=0,"",VLOOKUP($A197,'Annex 2 EHV charges'!$A:$O,10,FALSE)),"")</f>
        <v/>
      </c>
      <c r="H197" s="98" t="str">
        <f>IFERROR(IF(VLOOKUP($A197,'Annex 2 EHV charges'!$A:$O,11,FALSE)=0,"",VLOOKUP($A197,'Annex 2 EHV charges'!$A:$O,11,FALSE)),"")</f>
        <v/>
      </c>
    </row>
    <row r="198" spans="1:8">
      <c r="A198" s="91" t="str">
        <f t="array" ref="A198">IFERROR(INDEX('Annex 2 EHV charges'!#REF!, MATCH(0, IF(ISBLANK('Annex 2 EHV charges'!#REF!),1, COUNTIF(A$4:$A197, 'Annex 2 EHV charges'!#REF!)), 0)),"")</f>
        <v/>
      </c>
      <c r="B198" s="91" t="str">
        <f>IF($A198="","",VLOOKUP($A198,'Annex 2 EHV charges'!$A:$O,2,0))</f>
        <v/>
      </c>
      <c r="C198" s="92" t="str">
        <f>IF($A198="","",VLOOKUP($A198,'Annex 2 EHV charges'!$A:$O,3,0))</f>
        <v/>
      </c>
      <c r="D198" s="91" t="str">
        <f>IF($A198="","",VLOOKUP($A198,'Annex 2 EHV charges'!$A:$O,7,0))</f>
        <v/>
      </c>
      <c r="E198" s="96" t="str">
        <f>IFERROR(IF(VLOOKUP($A198,'Annex 2 EHV charges'!$A:$O,8,FALSE)=0,"",VLOOKUP($A198,'Annex 2 EHV charges'!$A:$O,8,FALSE)),"")</f>
        <v/>
      </c>
      <c r="F198" s="97" t="str">
        <f>IFERROR(IF(VLOOKUP($A198,'Annex 2 EHV charges'!$A:$O,9,FALSE)=0,"",VLOOKUP($A198,'Annex 2 EHV charges'!$A:$O,9,FALSE)),"")</f>
        <v/>
      </c>
      <c r="G198" s="98" t="str">
        <f>IFERROR(IF(VLOOKUP($A198,'Annex 2 EHV charges'!$A:$O,10,FALSE)=0,"",VLOOKUP($A198,'Annex 2 EHV charges'!$A:$O,10,FALSE)),"")</f>
        <v/>
      </c>
      <c r="H198" s="98" t="str">
        <f>IFERROR(IF(VLOOKUP($A198,'Annex 2 EHV charges'!$A:$O,11,FALSE)=0,"",VLOOKUP($A198,'Annex 2 EHV charges'!$A:$O,11,FALSE)),"")</f>
        <v/>
      </c>
    </row>
    <row r="199" spans="1:8">
      <c r="A199" s="91" t="str">
        <f t="array" ref="A199">IFERROR(INDEX('Annex 2 EHV charges'!#REF!, MATCH(0, IF(ISBLANK('Annex 2 EHV charges'!#REF!),1, COUNTIF(A$4:$A198, 'Annex 2 EHV charges'!#REF!)), 0)),"")</f>
        <v/>
      </c>
      <c r="B199" s="91" t="str">
        <f>IF($A199="","",VLOOKUP($A199,'Annex 2 EHV charges'!$A:$O,2,0))</f>
        <v/>
      </c>
      <c r="C199" s="92" t="str">
        <f>IF($A199="","",VLOOKUP($A199,'Annex 2 EHV charges'!$A:$O,3,0))</f>
        <v/>
      </c>
      <c r="D199" s="91" t="str">
        <f>IF($A199="","",VLOOKUP($A199,'Annex 2 EHV charges'!$A:$O,7,0))</f>
        <v/>
      </c>
      <c r="E199" s="96" t="str">
        <f>IFERROR(IF(VLOOKUP($A199,'Annex 2 EHV charges'!$A:$O,8,FALSE)=0,"",VLOOKUP($A199,'Annex 2 EHV charges'!$A:$O,8,FALSE)),"")</f>
        <v/>
      </c>
      <c r="F199" s="97" t="str">
        <f>IFERROR(IF(VLOOKUP($A199,'Annex 2 EHV charges'!$A:$O,9,FALSE)=0,"",VLOOKUP($A199,'Annex 2 EHV charges'!$A:$O,9,FALSE)),"")</f>
        <v/>
      </c>
      <c r="G199" s="98" t="str">
        <f>IFERROR(IF(VLOOKUP($A199,'Annex 2 EHV charges'!$A:$O,10,FALSE)=0,"",VLOOKUP($A199,'Annex 2 EHV charges'!$A:$O,10,FALSE)),"")</f>
        <v/>
      </c>
      <c r="H199" s="98" t="str">
        <f>IFERROR(IF(VLOOKUP($A199,'Annex 2 EHV charges'!$A:$O,11,FALSE)=0,"",VLOOKUP($A199,'Annex 2 EHV charges'!$A:$O,11,FALSE)),"")</f>
        <v/>
      </c>
    </row>
    <row r="200" spans="1:8">
      <c r="A200" s="91" t="str">
        <f t="array" ref="A200">IFERROR(INDEX('Annex 2 EHV charges'!#REF!, MATCH(0, IF(ISBLANK('Annex 2 EHV charges'!#REF!),1, COUNTIF(A$4:$A199, 'Annex 2 EHV charges'!#REF!)), 0)),"")</f>
        <v/>
      </c>
      <c r="B200" s="91" t="str">
        <f>IF($A200="","",VLOOKUP($A200,'Annex 2 EHV charges'!$A:$O,2,0))</f>
        <v/>
      </c>
      <c r="C200" s="92" t="str">
        <f>IF($A200="","",VLOOKUP($A200,'Annex 2 EHV charges'!$A:$O,3,0))</f>
        <v/>
      </c>
      <c r="D200" s="91" t="str">
        <f>IF($A200="","",VLOOKUP($A200,'Annex 2 EHV charges'!$A:$O,7,0))</f>
        <v/>
      </c>
      <c r="E200" s="96" t="str">
        <f>IFERROR(IF(VLOOKUP($A200,'Annex 2 EHV charges'!$A:$O,8,FALSE)=0,"",VLOOKUP($A200,'Annex 2 EHV charges'!$A:$O,8,FALSE)),"")</f>
        <v/>
      </c>
      <c r="F200" s="97" t="str">
        <f>IFERROR(IF(VLOOKUP($A200,'Annex 2 EHV charges'!$A:$O,9,FALSE)=0,"",VLOOKUP($A200,'Annex 2 EHV charges'!$A:$O,9,FALSE)),"")</f>
        <v/>
      </c>
      <c r="G200" s="98" t="str">
        <f>IFERROR(IF(VLOOKUP($A200,'Annex 2 EHV charges'!$A:$O,10,FALSE)=0,"",VLOOKUP($A200,'Annex 2 EHV charges'!$A:$O,10,FALSE)),"")</f>
        <v/>
      </c>
      <c r="H200" s="98" t="str">
        <f>IFERROR(IF(VLOOKUP($A200,'Annex 2 EHV charges'!$A:$O,11,FALSE)=0,"",VLOOKUP($A200,'Annex 2 EHV charges'!$A:$O,11,FALSE)),"")</f>
        <v/>
      </c>
    </row>
    <row r="201" spans="1:8">
      <c r="A201" s="91" t="str">
        <f t="array" ref="A201">IFERROR(INDEX('Annex 2 EHV charges'!#REF!, MATCH(0, IF(ISBLANK('Annex 2 EHV charges'!#REF!),1, COUNTIF(A$4:$A200, 'Annex 2 EHV charges'!#REF!)), 0)),"")</f>
        <v/>
      </c>
      <c r="B201" s="91" t="str">
        <f>IF($A201="","",VLOOKUP($A201,'Annex 2 EHV charges'!$A:$O,2,0))</f>
        <v/>
      </c>
      <c r="C201" s="92" t="str">
        <f>IF($A201="","",VLOOKUP($A201,'Annex 2 EHV charges'!$A:$O,3,0))</f>
        <v/>
      </c>
      <c r="D201" s="91" t="str">
        <f>IF($A201="","",VLOOKUP($A201,'Annex 2 EHV charges'!$A:$O,7,0))</f>
        <v/>
      </c>
      <c r="E201" s="96" t="str">
        <f>IFERROR(IF(VLOOKUP($A201,'Annex 2 EHV charges'!$A:$O,8,FALSE)=0,"",VLOOKUP($A201,'Annex 2 EHV charges'!$A:$O,8,FALSE)),"")</f>
        <v/>
      </c>
      <c r="F201" s="97" t="str">
        <f>IFERROR(IF(VLOOKUP($A201,'Annex 2 EHV charges'!$A:$O,9,FALSE)=0,"",VLOOKUP($A201,'Annex 2 EHV charges'!$A:$O,9,FALSE)),"")</f>
        <v/>
      </c>
      <c r="G201" s="98" t="str">
        <f>IFERROR(IF(VLOOKUP($A201,'Annex 2 EHV charges'!$A:$O,10,FALSE)=0,"",VLOOKUP($A201,'Annex 2 EHV charges'!$A:$O,10,FALSE)),"")</f>
        <v/>
      </c>
      <c r="H201" s="98" t="str">
        <f>IFERROR(IF(VLOOKUP($A201,'Annex 2 EHV charges'!$A:$O,11,FALSE)=0,"",VLOOKUP($A201,'Annex 2 EHV charges'!$A:$O,11,FALSE)),"")</f>
        <v/>
      </c>
    </row>
    <row r="202" spans="1:8">
      <c r="A202" s="91" t="str">
        <f t="array" ref="A202">IFERROR(INDEX('Annex 2 EHV charges'!#REF!, MATCH(0, IF(ISBLANK('Annex 2 EHV charges'!#REF!),1, COUNTIF(A$4:$A201, 'Annex 2 EHV charges'!#REF!)), 0)),"")</f>
        <v/>
      </c>
      <c r="B202" s="91" t="str">
        <f>IF($A202="","",VLOOKUP($A202,'Annex 2 EHV charges'!$A:$O,2,0))</f>
        <v/>
      </c>
      <c r="C202" s="92" t="str">
        <f>IF($A202="","",VLOOKUP($A202,'Annex 2 EHV charges'!$A:$O,3,0))</f>
        <v/>
      </c>
      <c r="D202" s="91" t="str">
        <f>IF($A202="","",VLOOKUP($A202,'Annex 2 EHV charges'!$A:$O,7,0))</f>
        <v/>
      </c>
      <c r="E202" s="96" t="str">
        <f>IFERROR(IF(VLOOKUP($A202,'Annex 2 EHV charges'!$A:$O,8,FALSE)=0,"",VLOOKUP($A202,'Annex 2 EHV charges'!$A:$O,8,FALSE)),"")</f>
        <v/>
      </c>
      <c r="F202" s="97" t="str">
        <f>IFERROR(IF(VLOOKUP($A202,'Annex 2 EHV charges'!$A:$O,9,FALSE)=0,"",VLOOKUP($A202,'Annex 2 EHV charges'!$A:$O,9,FALSE)),"")</f>
        <v/>
      </c>
      <c r="G202" s="98" t="str">
        <f>IFERROR(IF(VLOOKUP($A202,'Annex 2 EHV charges'!$A:$O,10,FALSE)=0,"",VLOOKUP($A202,'Annex 2 EHV charges'!$A:$O,10,FALSE)),"")</f>
        <v/>
      </c>
      <c r="H202" s="98" t="str">
        <f>IFERROR(IF(VLOOKUP($A202,'Annex 2 EHV charges'!$A:$O,11,FALSE)=0,"",VLOOKUP($A202,'Annex 2 EHV charges'!$A:$O,11,FALSE)),"")</f>
        <v/>
      </c>
    </row>
    <row r="203" spans="1:8">
      <c r="A203" s="91" t="str">
        <f t="array" ref="A203">IFERROR(INDEX('Annex 2 EHV charges'!#REF!, MATCH(0, IF(ISBLANK('Annex 2 EHV charges'!#REF!),1, COUNTIF(A$4:$A202, 'Annex 2 EHV charges'!#REF!)), 0)),"")</f>
        <v/>
      </c>
      <c r="B203" s="91" t="str">
        <f>IF($A203="","",VLOOKUP($A203,'Annex 2 EHV charges'!$A:$O,2,0))</f>
        <v/>
      </c>
      <c r="C203" s="92" t="str">
        <f>IF($A203="","",VLOOKUP($A203,'Annex 2 EHV charges'!$A:$O,3,0))</f>
        <v/>
      </c>
      <c r="D203" s="91" t="str">
        <f>IF($A203="","",VLOOKUP($A203,'Annex 2 EHV charges'!$A:$O,7,0))</f>
        <v/>
      </c>
      <c r="E203" s="96" t="str">
        <f>IFERROR(IF(VLOOKUP($A203,'Annex 2 EHV charges'!$A:$O,8,FALSE)=0,"",VLOOKUP($A203,'Annex 2 EHV charges'!$A:$O,8,FALSE)),"")</f>
        <v/>
      </c>
      <c r="F203" s="97" t="str">
        <f>IFERROR(IF(VLOOKUP($A203,'Annex 2 EHV charges'!$A:$O,9,FALSE)=0,"",VLOOKUP($A203,'Annex 2 EHV charges'!$A:$O,9,FALSE)),"")</f>
        <v/>
      </c>
      <c r="G203" s="98" t="str">
        <f>IFERROR(IF(VLOOKUP($A203,'Annex 2 EHV charges'!$A:$O,10,FALSE)=0,"",VLOOKUP($A203,'Annex 2 EHV charges'!$A:$O,10,FALSE)),"")</f>
        <v/>
      </c>
      <c r="H203" s="98" t="str">
        <f>IFERROR(IF(VLOOKUP($A203,'Annex 2 EHV charges'!$A:$O,11,FALSE)=0,"",VLOOKUP($A203,'Annex 2 EHV charges'!$A:$O,11,FALSE)),"")</f>
        <v/>
      </c>
    </row>
    <row r="204" spans="1:8">
      <c r="A204" s="91" t="str">
        <f t="array" ref="A204">IFERROR(INDEX('Annex 2 EHV charges'!#REF!, MATCH(0, IF(ISBLANK('Annex 2 EHV charges'!#REF!),1, COUNTIF(A$4:$A203, 'Annex 2 EHV charges'!#REF!)), 0)),"")</f>
        <v/>
      </c>
      <c r="B204" s="91" t="str">
        <f>IF($A204="","",VLOOKUP($A204,'Annex 2 EHV charges'!$A:$O,2,0))</f>
        <v/>
      </c>
      <c r="C204" s="92" t="str">
        <f>IF($A204="","",VLOOKUP($A204,'Annex 2 EHV charges'!$A:$O,3,0))</f>
        <v/>
      </c>
      <c r="D204" s="91" t="str">
        <f>IF($A204="","",VLOOKUP($A204,'Annex 2 EHV charges'!$A:$O,7,0))</f>
        <v/>
      </c>
      <c r="E204" s="96" t="str">
        <f>IFERROR(IF(VLOOKUP($A204,'Annex 2 EHV charges'!$A:$O,8,FALSE)=0,"",VLOOKUP($A204,'Annex 2 EHV charges'!$A:$O,8,FALSE)),"")</f>
        <v/>
      </c>
      <c r="F204" s="97" t="str">
        <f>IFERROR(IF(VLOOKUP($A204,'Annex 2 EHV charges'!$A:$O,9,FALSE)=0,"",VLOOKUP($A204,'Annex 2 EHV charges'!$A:$O,9,FALSE)),"")</f>
        <v/>
      </c>
      <c r="G204" s="98" t="str">
        <f>IFERROR(IF(VLOOKUP($A204,'Annex 2 EHV charges'!$A:$O,10,FALSE)=0,"",VLOOKUP($A204,'Annex 2 EHV charges'!$A:$O,10,FALSE)),"")</f>
        <v/>
      </c>
      <c r="H204" s="98" t="str">
        <f>IFERROR(IF(VLOOKUP($A204,'Annex 2 EHV charges'!$A:$O,11,FALSE)=0,"",VLOOKUP($A204,'Annex 2 EHV charges'!$A:$O,11,FALSE)),"")</f>
        <v/>
      </c>
    </row>
    <row r="205" spans="1:8">
      <c r="A205" s="91" t="str">
        <f t="array" ref="A205">IFERROR(INDEX('Annex 2 EHV charges'!#REF!, MATCH(0, IF(ISBLANK('Annex 2 EHV charges'!#REF!),1, COUNTIF(A$4:$A204, 'Annex 2 EHV charges'!#REF!)), 0)),"")</f>
        <v/>
      </c>
      <c r="B205" s="91" t="str">
        <f>IF($A205="","",VLOOKUP($A205,'Annex 2 EHV charges'!$A:$O,2,0))</f>
        <v/>
      </c>
      <c r="C205" s="92" t="str">
        <f>IF($A205="","",VLOOKUP($A205,'Annex 2 EHV charges'!$A:$O,3,0))</f>
        <v/>
      </c>
      <c r="D205" s="91" t="str">
        <f>IF($A205="","",VLOOKUP($A205,'Annex 2 EHV charges'!$A:$O,7,0))</f>
        <v/>
      </c>
      <c r="E205" s="96" t="str">
        <f>IFERROR(IF(VLOOKUP($A205,'Annex 2 EHV charges'!$A:$O,8,FALSE)=0,"",VLOOKUP($A205,'Annex 2 EHV charges'!$A:$O,8,FALSE)),"")</f>
        <v/>
      </c>
      <c r="F205" s="97" t="str">
        <f>IFERROR(IF(VLOOKUP($A205,'Annex 2 EHV charges'!$A:$O,9,FALSE)=0,"",VLOOKUP($A205,'Annex 2 EHV charges'!$A:$O,9,FALSE)),"")</f>
        <v/>
      </c>
      <c r="G205" s="98" t="str">
        <f>IFERROR(IF(VLOOKUP($A205,'Annex 2 EHV charges'!$A:$O,10,FALSE)=0,"",VLOOKUP($A205,'Annex 2 EHV charges'!$A:$O,10,FALSE)),"")</f>
        <v/>
      </c>
      <c r="H205" s="98" t="str">
        <f>IFERROR(IF(VLOOKUP($A205,'Annex 2 EHV charges'!$A:$O,11,FALSE)=0,"",VLOOKUP($A205,'Annex 2 EHV charges'!$A:$O,11,FALSE)),"")</f>
        <v/>
      </c>
    </row>
    <row r="206" spans="1:8">
      <c r="A206" s="91" t="str">
        <f t="array" ref="A206">IFERROR(INDEX('Annex 2 EHV charges'!#REF!, MATCH(0, IF(ISBLANK('Annex 2 EHV charges'!#REF!),1, COUNTIF(A$4:$A205, 'Annex 2 EHV charges'!#REF!)), 0)),"")</f>
        <v/>
      </c>
      <c r="B206" s="91" t="str">
        <f>IF($A206="","",VLOOKUP($A206,'Annex 2 EHV charges'!$A:$O,2,0))</f>
        <v/>
      </c>
      <c r="C206" s="92" t="str">
        <f>IF($A206="","",VLOOKUP($A206,'Annex 2 EHV charges'!$A:$O,3,0))</f>
        <v/>
      </c>
      <c r="D206" s="91" t="str">
        <f>IF($A206="","",VLOOKUP($A206,'Annex 2 EHV charges'!$A:$O,7,0))</f>
        <v/>
      </c>
      <c r="E206" s="96" t="str">
        <f>IFERROR(IF(VLOOKUP($A206,'Annex 2 EHV charges'!$A:$O,8,FALSE)=0,"",VLOOKUP($A206,'Annex 2 EHV charges'!$A:$O,8,FALSE)),"")</f>
        <v/>
      </c>
      <c r="F206" s="97" t="str">
        <f>IFERROR(IF(VLOOKUP($A206,'Annex 2 EHV charges'!$A:$O,9,FALSE)=0,"",VLOOKUP($A206,'Annex 2 EHV charges'!$A:$O,9,FALSE)),"")</f>
        <v/>
      </c>
      <c r="G206" s="98" t="str">
        <f>IFERROR(IF(VLOOKUP($A206,'Annex 2 EHV charges'!$A:$O,10,FALSE)=0,"",VLOOKUP($A206,'Annex 2 EHV charges'!$A:$O,10,FALSE)),"")</f>
        <v/>
      </c>
      <c r="H206" s="98" t="str">
        <f>IFERROR(IF(VLOOKUP($A206,'Annex 2 EHV charges'!$A:$O,11,FALSE)=0,"",VLOOKUP($A206,'Annex 2 EHV charges'!$A:$O,11,FALSE)),"")</f>
        <v/>
      </c>
    </row>
    <row r="207" spans="1:8">
      <c r="A207" s="91" t="str">
        <f t="array" ref="A207">IFERROR(INDEX('Annex 2 EHV charges'!#REF!, MATCH(0, IF(ISBLANK('Annex 2 EHV charges'!#REF!),1, COUNTIF(A$4:$A206, 'Annex 2 EHV charges'!#REF!)), 0)),"")</f>
        <v/>
      </c>
      <c r="B207" s="91" t="str">
        <f>IF($A207="","",VLOOKUP($A207,'Annex 2 EHV charges'!$A:$O,2,0))</f>
        <v/>
      </c>
      <c r="C207" s="92" t="str">
        <f>IF($A207="","",VLOOKUP($A207,'Annex 2 EHV charges'!$A:$O,3,0))</f>
        <v/>
      </c>
      <c r="D207" s="91" t="str">
        <f>IF($A207="","",VLOOKUP($A207,'Annex 2 EHV charges'!$A:$O,7,0))</f>
        <v/>
      </c>
      <c r="E207" s="96" t="str">
        <f>IFERROR(IF(VLOOKUP($A207,'Annex 2 EHV charges'!$A:$O,8,FALSE)=0,"",VLOOKUP($A207,'Annex 2 EHV charges'!$A:$O,8,FALSE)),"")</f>
        <v/>
      </c>
      <c r="F207" s="97" t="str">
        <f>IFERROR(IF(VLOOKUP($A207,'Annex 2 EHV charges'!$A:$O,9,FALSE)=0,"",VLOOKUP($A207,'Annex 2 EHV charges'!$A:$O,9,FALSE)),"")</f>
        <v/>
      </c>
      <c r="G207" s="98" t="str">
        <f>IFERROR(IF(VLOOKUP($A207,'Annex 2 EHV charges'!$A:$O,10,FALSE)=0,"",VLOOKUP($A207,'Annex 2 EHV charges'!$A:$O,10,FALSE)),"")</f>
        <v/>
      </c>
      <c r="H207" s="98" t="str">
        <f>IFERROR(IF(VLOOKUP($A207,'Annex 2 EHV charges'!$A:$O,11,FALSE)=0,"",VLOOKUP($A207,'Annex 2 EHV charges'!$A:$O,11,FALSE)),"")</f>
        <v/>
      </c>
    </row>
    <row r="208" spans="1:8">
      <c r="A208" s="91" t="str">
        <f t="array" ref="A208">IFERROR(INDEX('Annex 2 EHV charges'!#REF!, MATCH(0, IF(ISBLANK('Annex 2 EHV charges'!#REF!),1, COUNTIF(A$4:$A207, 'Annex 2 EHV charges'!#REF!)), 0)),"")</f>
        <v/>
      </c>
      <c r="B208" s="91" t="str">
        <f>IF($A208="","",VLOOKUP($A208,'Annex 2 EHV charges'!$A:$O,2,0))</f>
        <v/>
      </c>
      <c r="C208" s="92" t="str">
        <f>IF($A208="","",VLOOKUP($A208,'Annex 2 EHV charges'!$A:$O,3,0))</f>
        <v/>
      </c>
      <c r="D208" s="91" t="str">
        <f>IF($A208="","",VLOOKUP($A208,'Annex 2 EHV charges'!$A:$O,7,0))</f>
        <v/>
      </c>
      <c r="E208" s="96" t="str">
        <f>IFERROR(IF(VLOOKUP($A208,'Annex 2 EHV charges'!$A:$O,8,FALSE)=0,"",VLOOKUP($A208,'Annex 2 EHV charges'!$A:$O,8,FALSE)),"")</f>
        <v/>
      </c>
      <c r="F208" s="97" t="str">
        <f>IFERROR(IF(VLOOKUP($A208,'Annex 2 EHV charges'!$A:$O,9,FALSE)=0,"",VLOOKUP($A208,'Annex 2 EHV charges'!$A:$O,9,FALSE)),"")</f>
        <v/>
      </c>
      <c r="G208" s="98" t="str">
        <f>IFERROR(IF(VLOOKUP($A208,'Annex 2 EHV charges'!$A:$O,10,FALSE)=0,"",VLOOKUP($A208,'Annex 2 EHV charges'!$A:$O,10,FALSE)),"")</f>
        <v/>
      </c>
      <c r="H208" s="98" t="str">
        <f>IFERROR(IF(VLOOKUP($A208,'Annex 2 EHV charges'!$A:$O,11,FALSE)=0,"",VLOOKUP($A208,'Annex 2 EHV charges'!$A:$O,11,FALSE)),"")</f>
        <v/>
      </c>
    </row>
    <row r="209" spans="1:8">
      <c r="A209" s="91" t="str">
        <f t="array" ref="A209">IFERROR(INDEX('Annex 2 EHV charges'!#REF!, MATCH(0, IF(ISBLANK('Annex 2 EHV charges'!#REF!),1, COUNTIF(A$4:$A208, 'Annex 2 EHV charges'!#REF!)), 0)),"")</f>
        <v/>
      </c>
      <c r="B209" s="91" t="str">
        <f>IF($A209="","",VLOOKUP($A209,'Annex 2 EHV charges'!$A:$O,2,0))</f>
        <v/>
      </c>
      <c r="C209" s="92" t="str">
        <f>IF($A209="","",VLOOKUP($A209,'Annex 2 EHV charges'!$A:$O,3,0))</f>
        <v/>
      </c>
      <c r="D209" s="91" t="str">
        <f>IF($A209="","",VLOOKUP($A209,'Annex 2 EHV charges'!$A:$O,7,0))</f>
        <v/>
      </c>
      <c r="E209" s="96" t="str">
        <f>IFERROR(IF(VLOOKUP($A209,'Annex 2 EHV charges'!$A:$O,8,FALSE)=0,"",VLOOKUP($A209,'Annex 2 EHV charges'!$A:$O,8,FALSE)),"")</f>
        <v/>
      </c>
      <c r="F209" s="97" t="str">
        <f>IFERROR(IF(VLOOKUP($A209,'Annex 2 EHV charges'!$A:$O,9,FALSE)=0,"",VLOOKUP($A209,'Annex 2 EHV charges'!$A:$O,9,FALSE)),"")</f>
        <v/>
      </c>
      <c r="G209" s="98" t="str">
        <f>IFERROR(IF(VLOOKUP($A209,'Annex 2 EHV charges'!$A:$O,10,FALSE)=0,"",VLOOKUP($A209,'Annex 2 EHV charges'!$A:$O,10,FALSE)),"")</f>
        <v/>
      </c>
      <c r="H209" s="98" t="str">
        <f>IFERROR(IF(VLOOKUP($A209,'Annex 2 EHV charges'!$A:$O,11,FALSE)=0,"",VLOOKUP($A209,'Annex 2 EHV charges'!$A:$O,11,FALSE)),"")</f>
        <v/>
      </c>
    </row>
    <row r="210" spans="1:8">
      <c r="A210" s="91" t="str">
        <f t="array" ref="A210">IFERROR(INDEX('Annex 2 EHV charges'!#REF!, MATCH(0, IF(ISBLANK('Annex 2 EHV charges'!#REF!),1, COUNTIF(A$4:$A209, 'Annex 2 EHV charges'!#REF!)), 0)),"")</f>
        <v/>
      </c>
      <c r="B210" s="91" t="str">
        <f>IF($A210="","",VLOOKUP($A210,'Annex 2 EHV charges'!$A:$O,2,0))</f>
        <v/>
      </c>
      <c r="C210" s="92" t="str">
        <f>IF($A210="","",VLOOKUP($A210,'Annex 2 EHV charges'!$A:$O,3,0))</f>
        <v/>
      </c>
      <c r="D210" s="91" t="str">
        <f>IF($A210="","",VLOOKUP($A210,'Annex 2 EHV charges'!$A:$O,7,0))</f>
        <v/>
      </c>
      <c r="E210" s="96" t="str">
        <f>IFERROR(IF(VLOOKUP($A210,'Annex 2 EHV charges'!$A:$O,8,FALSE)=0,"",VLOOKUP($A210,'Annex 2 EHV charges'!$A:$O,8,FALSE)),"")</f>
        <v/>
      </c>
      <c r="F210" s="97" t="str">
        <f>IFERROR(IF(VLOOKUP($A210,'Annex 2 EHV charges'!$A:$O,9,FALSE)=0,"",VLOOKUP($A210,'Annex 2 EHV charges'!$A:$O,9,FALSE)),"")</f>
        <v/>
      </c>
      <c r="G210" s="98" t="str">
        <f>IFERROR(IF(VLOOKUP($A210,'Annex 2 EHV charges'!$A:$O,10,FALSE)=0,"",VLOOKUP($A210,'Annex 2 EHV charges'!$A:$O,10,FALSE)),"")</f>
        <v/>
      </c>
      <c r="H210" s="98" t="str">
        <f>IFERROR(IF(VLOOKUP($A210,'Annex 2 EHV charges'!$A:$O,11,FALSE)=0,"",VLOOKUP($A210,'Annex 2 EHV charges'!$A:$O,11,FALSE)),"")</f>
        <v/>
      </c>
    </row>
    <row r="211" spans="1:8">
      <c r="A211" s="91" t="str">
        <f t="array" ref="A211">IFERROR(INDEX('Annex 2 EHV charges'!#REF!, MATCH(0, IF(ISBLANK('Annex 2 EHV charges'!#REF!),1, COUNTIF(A$4:$A210, 'Annex 2 EHV charges'!#REF!)), 0)),"")</f>
        <v/>
      </c>
      <c r="B211" s="91" t="str">
        <f>IF($A211="","",VLOOKUP($A211,'Annex 2 EHV charges'!$A:$O,2,0))</f>
        <v/>
      </c>
      <c r="C211" s="92" t="str">
        <f>IF($A211="","",VLOOKUP($A211,'Annex 2 EHV charges'!$A:$O,3,0))</f>
        <v/>
      </c>
      <c r="D211" s="91" t="str">
        <f>IF($A211="","",VLOOKUP($A211,'Annex 2 EHV charges'!$A:$O,7,0))</f>
        <v/>
      </c>
      <c r="E211" s="96" t="str">
        <f>IFERROR(IF(VLOOKUP($A211,'Annex 2 EHV charges'!$A:$O,8,FALSE)=0,"",VLOOKUP($A211,'Annex 2 EHV charges'!$A:$O,8,FALSE)),"")</f>
        <v/>
      </c>
      <c r="F211" s="97" t="str">
        <f>IFERROR(IF(VLOOKUP($A211,'Annex 2 EHV charges'!$A:$O,9,FALSE)=0,"",VLOOKUP($A211,'Annex 2 EHV charges'!$A:$O,9,FALSE)),"")</f>
        <v/>
      </c>
      <c r="G211" s="98" t="str">
        <f>IFERROR(IF(VLOOKUP($A211,'Annex 2 EHV charges'!$A:$O,10,FALSE)=0,"",VLOOKUP($A211,'Annex 2 EHV charges'!$A:$O,10,FALSE)),"")</f>
        <v/>
      </c>
      <c r="H211" s="98" t="str">
        <f>IFERROR(IF(VLOOKUP($A211,'Annex 2 EHV charges'!$A:$O,11,FALSE)=0,"",VLOOKUP($A211,'Annex 2 EHV charges'!$A:$O,11,FALSE)),"")</f>
        <v/>
      </c>
    </row>
    <row r="212" spans="1:8">
      <c r="A212" s="91" t="str">
        <f t="array" ref="A212">IFERROR(INDEX('Annex 2 EHV charges'!#REF!, MATCH(0, IF(ISBLANK('Annex 2 EHV charges'!#REF!),1, COUNTIF(A$4:$A211, 'Annex 2 EHV charges'!#REF!)), 0)),"")</f>
        <v/>
      </c>
      <c r="B212" s="91" t="str">
        <f>IF($A212="","",VLOOKUP($A212,'Annex 2 EHV charges'!$A:$O,2,0))</f>
        <v/>
      </c>
      <c r="C212" s="92" t="str">
        <f>IF($A212="","",VLOOKUP($A212,'Annex 2 EHV charges'!$A:$O,3,0))</f>
        <v/>
      </c>
      <c r="D212" s="91" t="str">
        <f>IF($A212="","",VLOOKUP($A212,'Annex 2 EHV charges'!$A:$O,7,0))</f>
        <v/>
      </c>
      <c r="E212" s="96" t="str">
        <f>IFERROR(IF(VLOOKUP($A212,'Annex 2 EHV charges'!$A:$O,8,FALSE)=0,"",VLOOKUP($A212,'Annex 2 EHV charges'!$A:$O,8,FALSE)),"")</f>
        <v/>
      </c>
      <c r="F212" s="97" t="str">
        <f>IFERROR(IF(VLOOKUP($A212,'Annex 2 EHV charges'!$A:$O,9,FALSE)=0,"",VLOOKUP($A212,'Annex 2 EHV charges'!$A:$O,9,FALSE)),"")</f>
        <v/>
      </c>
      <c r="G212" s="98" t="str">
        <f>IFERROR(IF(VLOOKUP($A212,'Annex 2 EHV charges'!$A:$O,10,FALSE)=0,"",VLOOKUP($A212,'Annex 2 EHV charges'!$A:$O,10,FALSE)),"")</f>
        <v/>
      </c>
      <c r="H212" s="98" t="str">
        <f>IFERROR(IF(VLOOKUP($A212,'Annex 2 EHV charges'!$A:$O,11,FALSE)=0,"",VLOOKUP($A212,'Annex 2 EHV charges'!$A:$O,11,FALSE)),"")</f>
        <v/>
      </c>
    </row>
    <row r="213" spans="1:8">
      <c r="A213" s="91" t="str">
        <f t="array" ref="A213">IFERROR(INDEX('Annex 2 EHV charges'!#REF!, MATCH(0, IF(ISBLANK('Annex 2 EHV charges'!#REF!),1, COUNTIF(A$4:$A212, 'Annex 2 EHV charges'!#REF!)), 0)),"")</f>
        <v/>
      </c>
      <c r="B213" s="91" t="str">
        <f>IF($A213="","",VLOOKUP($A213,'Annex 2 EHV charges'!$A:$O,2,0))</f>
        <v/>
      </c>
      <c r="C213" s="92" t="str">
        <f>IF($A213="","",VLOOKUP($A213,'Annex 2 EHV charges'!$A:$O,3,0))</f>
        <v/>
      </c>
      <c r="D213" s="91" t="str">
        <f>IF($A213="","",VLOOKUP($A213,'Annex 2 EHV charges'!$A:$O,7,0))</f>
        <v/>
      </c>
      <c r="E213" s="96" t="str">
        <f>IFERROR(IF(VLOOKUP($A213,'Annex 2 EHV charges'!$A:$O,8,FALSE)=0,"",VLOOKUP($A213,'Annex 2 EHV charges'!$A:$O,8,FALSE)),"")</f>
        <v/>
      </c>
      <c r="F213" s="97" t="str">
        <f>IFERROR(IF(VLOOKUP($A213,'Annex 2 EHV charges'!$A:$O,9,FALSE)=0,"",VLOOKUP($A213,'Annex 2 EHV charges'!$A:$O,9,FALSE)),"")</f>
        <v/>
      </c>
      <c r="G213" s="98" t="str">
        <f>IFERROR(IF(VLOOKUP($A213,'Annex 2 EHV charges'!$A:$O,10,FALSE)=0,"",VLOOKUP($A213,'Annex 2 EHV charges'!$A:$O,10,FALSE)),"")</f>
        <v/>
      </c>
      <c r="H213" s="98" t="str">
        <f>IFERROR(IF(VLOOKUP($A213,'Annex 2 EHV charges'!$A:$O,11,FALSE)=0,"",VLOOKUP($A213,'Annex 2 EHV charges'!$A:$O,11,FALSE)),"")</f>
        <v/>
      </c>
    </row>
    <row r="214" spans="1:8">
      <c r="A214" s="91" t="str">
        <f t="array" ref="A214">IFERROR(INDEX('Annex 2 EHV charges'!#REF!, MATCH(0, IF(ISBLANK('Annex 2 EHV charges'!#REF!),1, COUNTIF(A$4:$A213, 'Annex 2 EHV charges'!#REF!)), 0)),"")</f>
        <v/>
      </c>
      <c r="B214" s="91" t="str">
        <f>IF($A214="","",VLOOKUP($A214,'Annex 2 EHV charges'!$A:$O,2,0))</f>
        <v/>
      </c>
      <c r="C214" s="92" t="str">
        <f>IF($A214="","",VLOOKUP($A214,'Annex 2 EHV charges'!$A:$O,3,0))</f>
        <v/>
      </c>
      <c r="D214" s="91" t="str">
        <f>IF($A214="","",VLOOKUP($A214,'Annex 2 EHV charges'!$A:$O,7,0))</f>
        <v/>
      </c>
      <c r="E214" s="96" t="str">
        <f>IFERROR(IF(VLOOKUP($A214,'Annex 2 EHV charges'!$A:$O,8,FALSE)=0,"",VLOOKUP($A214,'Annex 2 EHV charges'!$A:$O,8,FALSE)),"")</f>
        <v/>
      </c>
      <c r="F214" s="97" t="str">
        <f>IFERROR(IF(VLOOKUP($A214,'Annex 2 EHV charges'!$A:$O,9,FALSE)=0,"",VLOOKUP($A214,'Annex 2 EHV charges'!$A:$O,9,FALSE)),"")</f>
        <v/>
      </c>
      <c r="G214" s="98" t="str">
        <f>IFERROR(IF(VLOOKUP($A214,'Annex 2 EHV charges'!$A:$O,10,FALSE)=0,"",VLOOKUP($A214,'Annex 2 EHV charges'!$A:$O,10,FALSE)),"")</f>
        <v/>
      </c>
      <c r="H214" s="98" t="str">
        <f>IFERROR(IF(VLOOKUP($A214,'Annex 2 EHV charges'!$A:$O,11,FALSE)=0,"",VLOOKUP($A214,'Annex 2 EHV charges'!$A:$O,11,FALSE)),"")</f>
        <v/>
      </c>
    </row>
    <row r="215" spans="1:8">
      <c r="A215" s="91" t="str">
        <f t="array" ref="A215">IFERROR(INDEX('Annex 2 EHV charges'!#REF!, MATCH(0, IF(ISBLANK('Annex 2 EHV charges'!#REF!),1, COUNTIF(A$4:$A214, 'Annex 2 EHV charges'!#REF!)), 0)),"")</f>
        <v/>
      </c>
      <c r="B215" s="91" t="str">
        <f>IF($A215="","",VLOOKUP($A215,'Annex 2 EHV charges'!$A:$O,2,0))</f>
        <v/>
      </c>
      <c r="C215" s="92" t="str">
        <f>IF($A215="","",VLOOKUP($A215,'Annex 2 EHV charges'!$A:$O,3,0))</f>
        <v/>
      </c>
      <c r="D215" s="91" t="str">
        <f>IF($A215="","",VLOOKUP($A215,'Annex 2 EHV charges'!$A:$O,7,0))</f>
        <v/>
      </c>
      <c r="E215" s="96" t="str">
        <f>IFERROR(IF(VLOOKUP($A215,'Annex 2 EHV charges'!$A:$O,8,FALSE)=0,"",VLOOKUP($A215,'Annex 2 EHV charges'!$A:$O,8,FALSE)),"")</f>
        <v/>
      </c>
      <c r="F215" s="97" t="str">
        <f>IFERROR(IF(VLOOKUP($A215,'Annex 2 EHV charges'!$A:$O,9,FALSE)=0,"",VLOOKUP($A215,'Annex 2 EHV charges'!$A:$O,9,FALSE)),"")</f>
        <v/>
      </c>
      <c r="G215" s="98" t="str">
        <f>IFERROR(IF(VLOOKUP($A215,'Annex 2 EHV charges'!$A:$O,10,FALSE)=0,"",VLOOKUP($A215,'Annex 2 EHV charges'!$A:$O,10,FALSE)),"")</f>
        <v/>
      </c>
      <c r="H215" s="98" t="str">
        <f>IFERROR(IF(VLOOKUP($A215,'Annex 2 EHV charges'!$A:$O,11,FALSE)=0,"",VLOOKUP($A215,'Annex 2 EHV charges'!$A:$O,11,FALSE)),"")</f>
        <v/>
      </c>
    </row>
    <row r="216" spans="1:8">
      <c r="A216" s="91" t="str">
        <f t="array" ref="A216">IFERROR(INDEX('Annex 2 EHV charges'!#REF!, MATCH(0, IF(ISBLANK('Annex 2 EHV charges'!#REF!),1, COUNTIF(A$4:$A215, 'Annex 2 EHV charges'!#REF!)), 0)),"")</f>
        <v/>
      </c>
      <c r="B216" s="91" t="str">
        <f>IF($A216="","",VLOOKUP($A216,'Annex 2 EHV charges'!$A:$O,2,0))</f>
        <v/>
      </c>
      <c r="C216" s="92" t="str">
        <f>IF($A216="","",VLOOKUP($A216,'Annex 2 EHV charges'!$A:$O,3,0))</f>
        <v/>
      </c>
      <c r="D216" s="91" t="str">
        <f>IF($A216="","",VLOOKUP($A216,'Annex 2 EHV charges'!$A:$O,7,0))</f>
        <v/>
      </c>
      <c r="E216" s="96" t="str">
        <f>IFERROR(IF(VLOOKUP($A216,'Annex 2 EHV charges'!$A:$O,8,FALSE)=0,"",VLOOKUP($A216,'Annex 2 EHV charges'!$A:$O,8,FALSE)),"")</f>
        <v/>
      </c>
      <c r="F216" s="97" t="str">
        <f>IFERROR(IF(VLOOKUP($A216,'Annex 2 EHV charges'!$A:$O,9,FALSE)=0,"",VLOOKUP($A216,'Annex 2 EHV charges'!$A:$O,9,FALSE)),"")</f>
        <v/>
      </c>
      <c r="G216" s="98" t="str">
        <f>IFERROR(IF(VLOOKUP($A216,'Annex 2 EHV charges'!$A:$O,10,FALSE)=0,"",VLOOKUP($A216,'Annex 2 EHV charges'!$A:$O,10,FALSE)),"")</f>
        <v/>
      </c>
      <c r="H216" s="98" t="str">
        <f>IFERROR(IF(VLOOKUP($A216,'Annex 2 EHV charges'!$A:$O,11,FALSE)=0,"",VLOOKUP($A216,'Annex 2 EHV charges'!$A:$O,11,FALSE)),"")</f>
        <v/>
      </c>
    </row>
    <row r="217" spans="1:8">
      <c r="A217" s="91" t="str">
        <f t="array" ref="A217">IFERROR(INDEX('Annex 2 EHV charges'!#REF!, MATCH(0, IF(ISBLANK('Annex 2 EHV charges'!#REF!),1, COUNTIF(A$4:$A216, 'Annex 2 EHV charges'!#REF!)), 0)),"")</f>
        <v/>
      </c>
      <c r="B217" s="91" t="str">
        <f>IF($A217="","",VLOOKUP($A217,'Annex 2 EHV charges'!$A:$O,2,0))</f>
        <v/>
      </c>
      <c r="C217" s="92" t="str">
        <f>IF($A217="","",VLOOKUP($A217,'Annex 2 EHV charges'!$A:$O,3,0))</f>
        <v/>
      </c>
      <c r="D217" s="91" t="str">
        <f>IF($A217="","",VLOOKUP($A217,'Annex 2 EHV charges'!$A:$O,7,0))</f>
        <v/>
      </c>
      <c r="E217" s="96" t="str">
        <f>IFERROR(IF(VLOOKUP($A217,'Annex 2 EHV charges'!$A:$O,8,FALSE)=0,"",VLOOKUP($A217,'Annex 2 EHV charges'!$A:$O,8,FALSE)),"")</f>
        <v/>
      </c>
      <c r="F217" s="97" t="str">
        <f>IFERROR(IF(VLOOKUP($A217,'Annex 2 EHV charges'!$A:$O,9,FALSE)=0,"",VLOOKUP($A217,'Annex 2 EHV charges'!$A:$O,9,FALSE)),"")</f>
        <v/>
      </c>
      <c r="G217" s="98" t="str">
        <f>IFERROR(IF(VLOOKUP($A217,'Annex 2 EHV charges'!$A:$O,10,FALSE)=0,"",VLOOKUP($A217,'Annex 2 EHV charges'!$A:$O,10,FALSE)),"")</f>
        <v/>
      </c>
      <c r="H217" s="98" t="str">
        <f>IFERROR(IF(VLOOKUP($A217,'Annex 2 EHV charges'!$A:$O,11,FALSE)=0,"",VLOOKUP($A217,'Annex 2 EHV charges'!$A:$O,11,FALSE)),"")</f>
        <v/>
      </c>
    </row>
    <row r="218" spans="1:8">
      <c r="A218" s="91" t="str">
        <f t="array" ref="A218">IFERROR(INDEX('Annex 2 EHV charges'!#REF!, MATCH(0, IF(ISBLANK('Annex 2 EHV charges'!#REF!),1, COUNTIF(A$4:$A217, 'Annex 2 EHV charges'!#REF!)), 0)),"")</f>
        <v/>
      </c>
      <c r="B218" s="91" t="str">
        <f>IF($A218="","",VLOOKUP($A218,'Annex 2 EHV charges'!$A:$O,2,0))</f>
        <v/>
      </c>
      <c r="C218" s="92" t="str">
        <f>IF($A218="","",VLOOKUP($A218,'Annex 2 EHV charges'!$A:$O,3,0))</f>
        <v/>
      </c>
      <c r="D218" s="91" t="str">
        <f>IF($A218="","",VLOOKUP($A218,'Annex 2 EHV charges'!$A:$O,7,0))</f>
        <v/>
      </c>
      <c r="E218" s="96" t="str">
        <f>IFERROR(IF(VLOOKUP($A218,'Annex 2 EHV charges'!$A:$O,8,FALSE)=0,"",VLOOKUP($A218,'Annex 2 EHV charges'!$A:$O,8,FALSE)),"")</f>
        <v/>
      </c>
      <c r="F218" s="97" t="str">
        <f>IFERROR(IF(VLOOKUP($A218,'Annex 2 EHV charges'!$A:$O,9,FALSE)=0,"",VLOOKUP($A218,'Annex 2 EHV charges'!$A:$O,9,FALSE)),"")</f>
        <v/>
      </c>
      <c r="G218" s="98" t="str">
        <f>IFERROR(IF(VLOOKUP($A218,'Annex 2 EHV charges'!$A:$O,10,FALSE)=0,"",VLOOKUP($A218,'Annex 2 EHV charges'!$A:$O,10,FALSE)),"")</f>
        <v/>
      </c>
      <c r="H218" s="98" t="str">
        <f>IFERROR(IF(VLOOKUP($A218,'Annex 2 EHV charges'!$A:$O,11,FALSE)=0,"",VLOOKUP($A218,'Annex 2 EHV charges'!$A:$O,11,FALSE)),"")</f>
        <v/>
      </c>
    </row>
    <row r="219" spans="1:8">
      <c r="A219" s="91" t="str">
        <f t="array" ref="A219">IFERROR(INDEX('Annex 2 EHV charges'!#REF!, MATCH(0, IF(ISBLANK('Annex 2 EHV charges'!#REF!),1, COUNTIF(A$4:$A218, 'Annex 2 EHV charges'!#REF!)), 0)),"")</f>
        <v/>
      </c>
      <c r="B219" s="91" t="str">
        <f>IF($A219="","",VLOOKUP($A219,'Annex 2 EHV charges'!$A:$O,2,0))</f>
        <v/>
      </c>
      <c r="C219" s="92" t="str">
        <f>IF($A219="","",VLOOKUP($A219,'Annex 2 EHV charges'!$A:$O,3,0))</f>
        <v/>
      </c>
      <c r="D219" s="91" t="str">
        <f>IF($A219="","",VLOOKUP($A219,'Annex 2 EHV charges'!$A:$O,7,0))</f>
        <v/>
      </c>
      <c r="E219" s="96" t="str">
        <f>IFERROR(IF(VLOOKUP($A219,'Annex 2 EHV charges'!$A:$O,8,FALSE)=0,"",VLOOKUP($A219,'Annex 2 EHV charges'!$A:$O,8,FALSE)),"")</f>
        <v/>
      </c>
      <c r="F219" s="97" t="str">
        <f>IFERROR(IF(VLOOKUP($A219,'Annex 2 EHV charges'!$A:$O,9,FALSE)=0,"",VLOOKUP($A219,'Annex 2 EHV charges'!$A:$O,9,FALSE)),"")</f>
        <v/>
      </c>
      <c r="G219" s="98" t="str">
        <f>IFERROR(IF(VLOOKUP($A219,'Annex 2 EHV charges'!$A:$O,10,FALSE)=0,"",VLOOKUP($A219,'Annex 2 EHV charges'!$A:$O,10,FALSE)),"")</f>
        <v/>
      </c>
      <c r="H219" s="98" t="str">
        <f>IFERROR(IF(VLOOKUP($A219,'Annex 2 EHV charges'!$A:$O,11,FALSE)=0,"",VLOOKUP($A219,'Annex 2 EHV charges'!$A:$O,11,FALSE)),"")</f>
        <v/>
      </c>
    </row>
    <row r="220" spans="1:8">
      <c r="A220" s="91" t="str">
        <f t="array" ref="A220">IFERROR(INDEX('Annex 2 EHV charges'!#REF!, MATCH(0, IF(ISBLANK('Annex 2 EHV charges'!#REF!),1, COUNTIF(A$4:$A219, 'Annex 2 EHV charges'!#REF!)), 0)),"")</f>
        <v/>
      </c>
      <c r="B220" s="91" t="str">
        <f>IF($A220="","",VLOOKUP($A220,'Annex 2 EHV charges'!$A:$O,2,0))</f>
        <v/>
      </c>
      <c r="C220" s="92" t="str">
        <f>IF($A220="","",VLOOKUP($A220,'Annex 2 EHV charges'!$A:$O,3,0))</f>
        <v/>
      </c>
      <c r="D220" s="91" t="str">
        <f>IF($A220="","",VLOOKUP($A220,'Annex 2 EHV charges'!$A:$O,7,0))</f>
        <v/>
      </c>
      <c r="E220" s="96" t="str">
        <f>IFERROR(IF(VLOOKUP($A220,'Annex 2 EHV charges'!$A:$O,8,FALSE)=0,"",VLOOKUP($A220,'Annex 2 EHV charges'!$A:$O,8,FALSE)),"")</f>
        <v/>
      </c>
      <c r="F220" s="97" t="str">
        <f>IFERROR(IF(VLOOKUP($A220,'Annex 2 EHV charges'!$A:$O,9,FALSE)=0,"",VLOOKUP($A220,'Annex 2 EHV charges'!$A:$O,9,FALSE)),"")</f>
        <v/>
      </c>
      <c r="G220" s="98" t="str">
        <f>IFERROR(IF(VLOOKUP($A220,'Annex 2 EHV charges'!$A:$O,10,FALSE)=0,"",VLOOKUP($A220,'Annex 2 EHV charges'!$A:$O,10,FALSE)),"")</f>
        <v/>
      </c>
      <c r="H220" s="98" t="str">
        <f>IFERROR(IF(VLOOKUP($A220,'Annex 2 EHV charges'!$A:$O,11,FALSE)=0,"",VLOOKUP($A220,'Annex 2 EHV charges'!$A:$O,11,FALSE)),"")</f>
        <v/>
      </c>
    </row>
    <row r="221" spans="1:8">
      <c r="A221" s="91" t="str">
        <f t="array" ref="A221">IFERROR(INDEX('Annex 2 EHV charges'!#REF!, MATCH(0, IF(ISBLANK('Annex 2 EHV charges'!#REF!),1, COUNTIF(A$4:$A220, 'Annex 2 EHV charges'!#REF!)), 0)),"")</f>
        <v/>
      </c>
      <c r="B221" s="91" t="str">
        <f>IF($A221="","",VLOOKUP($A221,'Annex 2 EHV charges'!$A:$O,2,0))</f>
        <v/>
      </c>
      <c r="C221" s="92" t="str">
        <f>IF($A221="","",VLOOKUP($A221,'Annex 2 EHV charges'!$A:$O,3,0))</f>
        <v/>
      </c>
      <c r="D221" s="91" t="str">
        <f>IF($A221="","",VLOOKUP($A221,'Annex 2 EHV charges'!$A:$O,7,0))</f>
        <v/>
      </c>
      <c r="E221" s="96" t="str">
        <f>IFERROR(IF(VLOOKUP($A221,'Annex 2 EHV charges'!$A:$O,8,FALSE)=0,"",VLOOKUP($A221,'Annex 2 EHV charges'!$A:$O,8,FALSE)),"")</f>
        <v/>
      </c>
      <c r="F221" s="97" t="str">
        <f>IFERROR(IF(VLOOKUP($A221,'Annex 2 EHV charges'!$A:$O,9,FALSE)=0,"",VLOOKUP($A221,'Annex 2 EHV charges'!$A:$O,9,FALSE)),"")</f>
        <v/>
      </c>
      <c r="G221" s="98" t="str">
        <f>IFERROR(IF(VLOOKUP($A221,'Annex 2 EHV charges'!$A:$O,10,FALSE)=0,"",VLOOKUP($A221,'Annex 2 EHV charges'!$A:$O,10,FALSE)),"")</f>
        <v/>
      </c>
      <c r="H221" s="98" t="str">
        <f>IFERROR(IF(VLOOKUP($A221,'Annex 2 EHV charges'!$A:$O,11,FALSE)=0,"",VLOOKUP($A221,'Annex 2 EHV charges'!$A:$O,11,FALSE)),"")</f>
        <v/>
      </c>
    </row>
    <row r="222" spans="1:8">
      <c r="A222" s="91" t="str">
        <f t="array" ref="A222">IFERROR(INDEX('Annex 2 EHV charges'!#REF!, MATCH(0, IF(ISBLANK('Annex 2 EHV charges'!#REF!),1, COUNTIF(A$4:$A221, 'Annex 2 EHV charges'!#REF!)), 0)),"")</f>
        <v/>
      </c>
      <c r="B222" s="91" t="str">
        <f>IF($A222="","",VLOOKUP($A222,'Annex 2 EHV charges'!$A:$O,2,0))</f>
        <v/>
      </c>
      <c r="C222" s="92" t="str">
        <f>IF($A222="","",VLOOKUP($A222,'Annex 2 EHV charges'!$A:$O,3,0))</f>
        <v/>
      </c>
      <c r="D222" s="91" t="str">
        <f>IF($A222="","",VLOOKUP($A222,'Annex 2 EHV charges'!$A:$O,7,0))</f>
        <v/>
      </c>
      <c r="E222" s="96" t="str">
        <f>IFERROR(IF(VLOOKUP($A222,'Annex 2 EHV charges'!$A:$O,8,FALSE)=0,"",VLOOKUP($A222,'Annex 2 EHV charges'!$A:$O,8,FALSE)),"")</f>
        <v/>
      </c>
      <c r="F222" s="97" t="str">
        <f>IFERROR(IF(VLOOKUP($A222,'Annex 2 EHV charges'!$A:$O,9,FALSE)=0,"",VLOOKUP($A222,'Annex 2 EHV charges'!$A:$O,9,FALSE)),"")</f>
        <v/>
      </c>
      <c r="G222" s="98" t="str">
        <f>IFERROR(IF(VLOOKUP($A222,'Annex 2 EHV charges'!$A:$O,10,FALSE)=0,"",VLOOKUP($A222,'Annex 2 EHV charges'!$A:$O,10,FALSE)),"")</f>
        <v/>
      </c>
      <c r="H222" s="98" t="str">
        <f>IFERROR(IF(VLOOKUP($A222,'Annex 2 EHV charges'!$A:$O,11,FALSE)=0,"",VLOOKUP($A222,'Annex 2 EHV charges'!$A:$O,11,FALSE)),"")</f>
        <v/>
      </c>
    </row>
    <row r="223" spans="1:8">
      <c r="A223" s="91" t="str">
        <f t="array" ref="A223">IFERROR(INDEX('Annex 2 EHV charges'!#REF!, MATCH(0, IF(ISBLANK('Annex 2 EHV charges'!#REF!),1, COUNTIF(A$4:$A222, 'Annex 2 EHV charges'!#REF!)), 0)),"")</f>
        <v/>
      </c>
      <c r="B223" s="91" t="str">
        <f>IF($A223="","",VLOOKUP($A223,'Annex 2 EHV charges'!$A:$O,2,0))</f>
        <v/>
      </c>
      <c r="C223" s="92" t="str">
        <f>IF($A223="","",VLOOKUP($A223,'Annex 2 EHV charges'!$A:$O,3,0))</f>
        <v/>
      </c>
      <c r="D223" s="91" t="str">
        <f>IF($A223="","",VLOOKUP($A223,'Annex 2 EHV charges'!$A:$O,7,0))</f>
        <v/>
      </c>
      <c r="E223" s="96" t="str">
        <f>IFERROR(IF(VLOOKUP($A223,'Annex 2 EHV charges'!$A:$O,8,FALSE)=0,"",VLOOKUP($A223,'Annex 2 EHV charges'!$A:$O,8,FALSE)),"")</f>
        <v/>
      </c>
      <c r="F223" s="97" t="str">
        <f>IFERROR(IF(VLOOKUP($A223,'Annex 2 EHV charges'!$A:$O,9,FALSE)=0,"",VLOOKUP($A223,'Annex 2 EHV charges'!$A:$O,9,FALSE)),"")</f>
        <v/>
      </c>
      <c r="G223" s="98" t="str">
        <f>IFERROR(IF(VLOOKUP($A223,'Annex 2 EHV charges'!$A:$O,10,FALSE)=0,"",VLOOKUP($A223,'Annex 2 EHV charges'!$A:$O,10,FALSE)),"")</f>
        <v/>
      </c>
      <c r="H223" s="98" t="str">
        <f>IFERROR(IF(VLOOKUP($A223,'Annex 2 EHV charges'!$A:$O,11,FALSE)=0,"",VLOOKUP($A223,'Annex 2 EHV charges'!$A:$O,11,FALSE)),"")</f>
        <v/>
      </c>
    </row>
    <row r="224" spans="1:8">
      <c r="A224" s="91" t="str">
        <f t="array" ref="A224">IFERROR(INDEX('Annex 2 EHV charges'!#REF!, MATCH(0, IF(ISBLANK('Annex 2 EHV charges'!#REF!),1, COUNTIF(A$4:$A223, 'Annex 2 EHV charges'!#REF!)), 0)),"")</f>
        <v/>
      </c>
      <c r="B224" s="91" t="str">
        <f>IF($A224="","",VLOOKUP($A224,'Annex 2 EHV charges'!$A:$O,2,0))</f>
        <v/>
      </c>
      <c r="C224" s="92" t="str">
        <f>IF($A224="","",VLOOKUP($A224,'Annex 2 EHV charges'!$A:$O,3,0))</f>
        <v/>
      </c>
      <c r="D224" s="91" t="str">
        <f>IF($A224="","",VLOOKUP($A224,'Annex 2 EHV charges'!$A:$O,7,0))</f>
        <v/>
      </c>
      <c r="E224" s="96" t="str">
        <f>IFERROR(IF(VLOOKUP($A224,'Annex 2 EHV charges'!$A:$O,8,FALSE)=0,"",VLOOKUP($A224,'Annex 2 EHV charges'!$A:$O,8,FALSE)),"")</f>
        <v/>
      </c>
      <c r="F224" s="97" t="str">
        <f>IFERROR(IF(VLOOKUP($A224,'Annex 2 EHV charges'!$A:$O,9,FALSE)=0,"",VLOOKUP($A224,'Annex 2 EHV charges'!$A:$O,9,FALSE)),"")</f>
        <v/>
      </c>
      <c r="G224" s="98" t="str">
        <f>IFERROR(IF(VLOOKUP($A224,'Annex 2 EHV charges'!$A:$O,10,FALSE)=0,"",VLOOKUP($A224,'Annex 2 EHV charges'!$A:$O,10,FALSE)),"")</f>
        <v/>
      </c>
      <c r="H224" s="98" t="str">
        <f>IFERROR(IF(VLOOKUP($A224,'Annex 2 EHV charges'!$A:$O,11,FALSE)=0,"",VLOOKUP($A224,'Annex 2 EHV charges'!$A:$O,11,FALSE)),"")</f>
        <v/>
      </c>
    </row>
    <row r="225" spans="1:8">
      <c r="A225" s="91" t="str">
        <f t="array" ref="A225">IFERROR(INDEX('Annex 2 EHV charges'!#REF!, MATCH(0, IF(ISBLANK('Annex 2 EHV charges'!#REF!),1, COUNTIF(A$4:$A224, 'Annex 2 EHV charges'!#REF!)), 0)),"")</f>
        <v/>
      </c>
      <c r="B225" s="91" t="str">
        <f>IF($A225="","",VLOOKUP($A225,'Annex 2 EHV charges'!$A:$O,2,0))</f>
        <v/>
      </c>
      <c r="C225" s="92" t="str">
        <f>IF($A225="","",VLOOKUP($A225,'Annex 2 EHV charges'!$A:$O,3,0))</f>
        <v/>
      </c>
      <c r="D225" s="91" t="str">
        <f>IF($A225="","",VLOOKUP($A225,'Annex 2 EHV charges'!$A:$O,7,0))</f>
        <v/>
      </c>
      <c r="E225" s="96" t="str">
        <f>IFERROR(IF(VLOOKUP($A225,'Annex 2 EHV charges'!$A:$O,8,FALSE)=0,"",VLOOKUP($A225,'Annex 2 EHV charges'!$A:$O,8,FALSE)),"")</f>
        <v/>
      </c>
      <c r="F225" s="97" t="str">
        <f>IFERROR(IF(VLOOKUP($A225,'Annex 2 EHV charges'!$A:$O,9,FALSE)=0,"",VLOOKUP($A225,'Annex 2 EHV charges'!$A:$O,9,FALSE)),"")</f>
        <v/>
      </c>
      <c r="G225" s="98" t="str">
        <f>IFERROR(IF(VLOOKUP($A225,'Annex 2 EHV charges'!$A:$O,10,FALSE)=0,"",VLOOKUP($A225,'Annex 2 EHV charges'!$A:$O,10,FALSE)),"")</f>
        <v/>
      </c>
      <c r="H225" s="98" t="str">
        <f>IFERROR(IF(VLOOKUP($A225,'Annex 2 EHV charges'!$A:$O,11,FALSE)=0,"",VLOOKUP($A225,'Annex 2 EHV charges'!$A:$O,11,FALSE)),"")</f>
        <v/>
      </c>
    </row>
    <row r="226" spans="1:8">
      <c r="A226" s="91" t="str">
        <f t="array" ref="A226">IFERROR(INDEX('Annex 2 EHV charges'!#REF!, MATCH(0, IF(ISBLANK('Annex 2 EHV charges'!#REF!),1, COUNTIF(A$4:$A225, 'Annex 2 EHV charges'!#REF!)), 0)),"")</f>
        <v/>
      </c>
      <c r="B226" s="91" t="str">
        <f>IF($A226="","",VLOOKUP($A226,'Annex 2 EHV charges'!$A:$O,2,0))</f>
        <v/>
      </c>
      <c r="C226" s="92" t="str">
        <f>IF($A226="","",VLOOKUP($A226,'Annex 2 EHV charges'!$A:$O,3,0))</f>
        <v/>
      </c>
      <c r="D226" s="91" t="str">
        <f>IF($A226="","",VLOOKUP($A226,'Annex 2 EHV charges'!$A:$O,7,0))</f>
        <v/>
      </c>
      <c r="E226" s="96" t="str">
        <f>IFERROR(IF(VLOOKUP($A226,'Annex 2 EHV charges'!$A:$O,8,FALSE)=0,"",VLOOKUP($A226,'Annex 2 EHV charges'!$A:$O,8,FALSE)),"")</f>
        <v/>
      </c>
      <c r="F226" s="97" t="str">
        <f>IFERROR(IF(VLOOKUP($A226,'Annex 2 EHV charges'!$A:$O,9,FALSE)=0,"",VLOOKUP($A226,'Annex 2 EHV charges'!$A:$O,9,FALSE)),"")</f>
        <v/>
      </c>
      <c r="G226" s="98" t="str">
        <f>IFERROR(IF(VLOOKUP($A226,'Annex 2 EHV charges'!$A:$O,10,FALSE)=0,"",VLOOKUP($A226,'Annex 2 EHV charges'!$A:$O,10,FALSE)),"")</f>
        <v/>
      </c>
      <c r="H226" s="98" t="str">
        <f>IFERROR(IF(VLOOKUP($A226,'Annex 2 EHV charges'!$A:$O,11,FALSE)=0,"",VLOOKUP($A226,'Annex 2 EHV charges'!$A:$O,11,FALSE)),"")</f>
        <v/>
      </c>
    </row>
    <row r="227" spans="1:8">
      <c r="A227" s="91" t="str">
        <f t="array" ref="A227">IFERROR(INDEX('Annex 2 EHV charges'!#REF!, MATCH(0, IF(ISBLANK('Annex 2 EHV charges'!#REF!),1, COUNTIF(A$4:$A226, 'Annex 2 EHV charges'!#REF!)), 0)),"")</f>
        <v/>
      </c>
      <c r="B227" s="91" t="str">
        <f>IF($A227="","",VLOOKUP($A227,'Annex 2 EHV charges'!$A:$O,2,0))</f>
        <v/>
      </c>
      <c r="C227" s="92" t="str">
        <f>IF($A227="","",VLOOKUP($A227,'Annex 2 EHV charges'!$A:$O,3,0))</f>
        <v/>
      </c>
      <c r="D227" s="91" t="str">
        <f>IF($A227="","",VLOOKUP($A227,'Annex 2 EHV charges'!$A:$O,7,0))</f>
        <v/>
      </c>
      <c r="E227" s="96" t="str">
        <f>IFERROR(IF(VLOOKUP($A227,'Annex 2 EHV charges'!$A:$O,8,FALSE)=0,"",VLOOKUP($A227,'Annex 2 EHV charges'!$A:$O,8,FALSE)),"")</f>
        <v/>
      </c>
      <c r="F227" s="97" t="str">
        <f>IFERROR(IF(VLOOKUP($A227,'Annex 2 EHV charges'!$A:$O,9,FALSE)=0,"",VLOOKUP($A227,'Annex 2 EHV charges'!$A:$O,9,FALSE)),"")</f>
        <v/>
      </c>
      <c r="G227" s="98" t="str">
        <f>IFERROR(IF(VLOOKUP($A227,'Annex 2 EHV charges'!$A:$O,10,FALSE)=0,"",VLOOKUP($A227,'Annex 2 EHV charges'!$A:$O,10,FALSE)),"")</f>
        <v/>
      </c>
      <c r="H227" s="98" t="str">
        <f>IFERROR(IF(VLOOKUP($A227,'Annex 2 EHV charges'!$A:$O,11,FALSE)=0,"",VLOOKUP($A227,'Annex 2 EHV charges'!$A:$O,11,FALSE)),"")</f>
        <v/>
      </c>
    </row>
    <row r="228" spans="1:8">
      <c r="A228" s="91" t="str">
        <f t="array" ref="A228">IFERROR(INDEX('Annex 2 EHV charges'!#REF!, MATCH(0, IF(ISBLANK('Annex 2 EHV charges'!#REF!),1, COUNTIF(A$4:$A227, 'Annex 2 EHV charges'!#REF!)), 0)),"")</f>
        <v/>
      </c>
      <c r="B228" s="91" t="str">
        <f>IF($A228="","",VLOOKUP($A228,'Annex 2 EHV charges'!$A:$O,2,0))</f>
        <v/>
      </c>
      <c r="C228" s="92" t="str">
        <f>IF($A228="","",VLOOKUP($A228,'Annex 2 EHV charges'!$A:$O,3,0))</f>
        <v/>
      </c>
      <c r="D228" s="91" t="str">
        <f>IF($A228="","",VLOOKUP($A228,'Annex 2 EHV charges'!$A:$O,7,0))</f>
        <v/>
      </c>
      <c r="E228" s="96" t="str">
        <f>IFERROR(IF(VLOOKUP($A228,'Annex 2 EHV charges'!$A:$O,8,FALSE)=0,"",VLOOKUP($A228,'Annex 2 EHV charges'!$A:$O,8,FALSE)),"")</f>
        <v/>
      </c>
      <c r="F228" s="97" t="str">
        <f>IFERROR(IF(VLOOKUP($A228,'Annex 2 EHV charges'!$A:$O,9,FALSE)=0,"",VLOOKUP($A228,'Annex 2 EHV charges'!$A:$O,9,FALSE)),"")</f>
        <v/>
      </c>
      <c r="G228" s="98" t="str">
        <f>IFERROR(IF(VLOOKUP($A228,'Annex 2 EHV charges'!$A:$O,10,FALSE)=0,"",VLOOKUP($A228,'Annex 2 EHV charges'!$A:$O,10,FALSE)),"")</f>
        <v/>
      </c>
      <c r="H228" s="98" t="str">
        <f>IFERROR(IF(VLOOKUP($A228,'Annex 2 EHV charges'!$A:$O,11,FALSE)=0,"",VLOOKUP($A228,'Annex 2 EHV charges'!$A:$O,11,FALSE)),"")</f>
        <v/>
      </c>
    </row>
    <row r="229" spans="1:8">
      <c r="A229" s="91" t="str">
        <f t="array" ref="A229">IFERROR(INDEX('Annex 2 EHV charges'!#REF!, MATCH(0, IF(ISBLANK('Annex 2 EHV charges'!#REF!),1, COUNTIF(A$4:$A228, 'Annex 2 EHV charges'!#REF!)), 0)),"")</f>
        <v/>
      </c>
      <c r="B229" s="91" t="str">
        <f>IF($A229="","",VLOOKUP($A229,'Annex 2 EHV charges'!$A:$O,2,0))</f>
        <v/>
      </c>
      <c r="C229" s="92" t="str">
        <f>IF($A229="","",VLOOKUP($A229,'Annex 2 EHV charges'!$A:$O,3,0))</f>
        <v/>
      </c>
      <c r="D229" s="91" t="str">
        <f>IF($A229="","",VLOOKUP($A229,'Annex 2 EHV charges'!$A:$O,7,0))</f>
        <v/>
      </c>
      <c r="E229" s="96" t="str">
        <f>IFERROR(IF(VLOOKUP($A229,'Annex 2 EHV charges'!$A:$O,8,FALSE)=0,"",VLOOKUP($A229,'Annex 2 EHV charges'!$A:$O,8,FALSE)),"")</f>
        <v/>
      </c>
      <c r="F229" s="97" t="str">
        <f>IFERROR(IF(VLOOKUP($A229,'Annex 2 EHV charges'!$A:$O,9,FALSE)=0,"",VLOOKUP($A229,'Annex 2 EHV charges'!$A:$O,9,FALSE)),"")</f>
        <v/>
      </c>
      <c r="G229" s="98" t="str">
        <f>IFERROR(IF(VLOOKUP($A229,'Annex 2 EHV charges'!$A:$O,10,FALSE)=0,"",VLOOKUP($A229,'Annex 2 EHV charges'!$A:$O,10,FALSE)),"")</f>
        <v/>
      </c>
      <c r="H229" s="98" t="str">
        <f>IFERROR(IF(VLOOKUP($A229,'Annex 2 EHV charges'!$A:$O,11,FALSE)=0,"",VLOOKUP($A229,'Annex 2 EHV charges'!$A:$O,11,FALSE)),"")</f>
        <v/>
      </c>
    </row>
    <row r="230" spans="1:8">
      <c r="A230" s="91" t="str">
        <f t="array" ref="A230">IFERROR(INDEX('Annex 2 EHV charges'!#REF!, MATCH(0, IF(ISBLANK('Annex 2 EHV charges'!#REF!),1, COUNTIF(A$4:$A229, 'Annex 2 EHV charges'!#REF!)), 0)),"")</f>
        <v/>
      </c>
      <c r="B230" s="91" t="str">
        <f>IF($A230="","",VLOOKUP($A230,'Annex 2 EHV charges'!$A:$O,2,0))</f>
        <v/>
      </c>
      <c r="C230" s="92" t="str">
        <f>IF($A230="","",VLOOKUP($A230,'Annex 2 EHV charges'!$A:$O,3,0))</f>
        <v/>
      </c>
      <c r="D230" s="91" t="str">
        <f>IF($A230="","",VLOOKUP($A230,'Annex 2 EHV charges'!$A:$O,7,0))</f>
        <v/>
      </c>
      <c r="E230" s="96" t="str">
        <f>IFERROR(IF(VLOOKUP($A230,'Annex 2 EHV charges'!$A:$O,8,FALSE)=0,"",VLOOKUP($A230,'Annex 2 EHV charges'!$A:$O,8,FALSE)),"")</f>
        <v/>
      </c>
      <c r="F230" s="97" t="str">
        <f>IFERROR(IF(VLOOKUP($A230,'Annex 2 EHV charges'!$A:$O,9,FALSE)=0,"",VLOOKUP($A230,'Annex 2 EHV charges'!$A:$O,9,FALSE)),"")</f>
        <v/>
      </c>
      <c r="G230" s="98" t="str">
        <f>IFERROR(IF(VLOOKUP($A230,'Annex 2 EHV charges'!$A:$O,10,FALSE)=0,"",VLOOKUP($A230,'Annex 2 EHV charges'!$A:$O,10,FALSE)),"")</f>
        <v/>
      </c>
      <c r="H230" s="98" t="str">
        <f>IFERROR(IF(VLOOKUP($A230,'Annex 2 EHV charges'!$A:$O,11,FALSE)=0,"",VLOOKUP($A230,'Annex 2 EHV charges'!$A:$O,11,FALSE)),"")</f>
        <v/>
      </c>
    </row>
    <row r="231" spans="1:8">
      <c r="A231" s="91" t="str">
        <f t="array" ref="A231">IFERROR(INDEX('Annex 2 EHV charges'!#REF!, MATCH(0, IF(ISBLANK('Annex 2 EHV charges'!#REF!),1, COUNTIF(A$4:$A230, 'Annex 2 EHV charges'!#REF!)), 0)),"")</f>
        <v/>
      </c>
      <c r="B231" s="91" t="str">
        <f>IF($A231="","",VLOOKUP($A231,'Annex 2 EHV charges'!$A:$O,2,0))</f>
        <v/>
      </c>
      <c r="C231" s="92" t="str">
        <f>IF($A231="","",VLOOKUP($A231,'Annex 2 EHV charges'!$A:$O,3,0))</f>
        <v/>
      </c>
      <c r="D231" s="91" t="str">
        <f>IF($A231="","",VLOOKUP($A231,'Annex 2 EHV charges'!$A:$O,7,0))</f>
        <v/>
      </c>
      <c r="E231" s="96" t="str">
        <f>IFERROR(IF(VLOOKUP($A231,'Annex 2 EHV charges'!$A:$O,8,FALSE)=0,"",VLOOKUP($A231,'Annex 2 EHV charges'!$A:$O,8,FALSE)),"")</f>
        <v/>
      </c>
      <c r="F231" s="97" t="str">
        <f>IFERROR(IF(VLOOKUP($A231,'Annex 2 EHV charges'!$A:$O,9,FALSE)=0,"",VLOOKUP($A231,'Annex 2 EHV charges'!$A:$O,9,FALSE)),"")</f>
        <v/>
      </c>
      <c r="G231" s="98" t="str">
        <f>IFERROR(IF(VLOOKUP($A231,'Annex 2 EHV charges'!$A:$O,10,FALSE)=0,"",VLOOKUP($A231,'Annex 2 EHV charges'!$A:$O,10,FALSE)),"")</f>
        <v/>
      </c>
      <c r="H231" s="98" t="str">
        <f>IFERROR(IF(VLOOKUP($A231,'Annex 2 EHV charges'!$A:$O,11,FALSE)=0,"",VLOOKUP($A231,'Annex 2 EHV charges'!$A:$O,11,FALSE)),"")</f>
        <v/>
      </c>
    </row>
    <row r="232" spans="1:8">
      <c r="A232" s="91" t="str">
        <f t="array" ref="A232">IFERROR(INDEX('Annex 2 EHV charges'!#REF!, MATCH(0, IF(ISBLANK('Annex 2 EHV charges'!#REF!),1, COUNTIF(A$4:$A231, 'Annex 2 EHV charges'!#REF!)), 0)),"")</f>
        <v/>
      </c>
      <c r="B232" s="91" t="str">
        <f>IF($A232="","",VLOOKUP($A232,'Annex 2 EHV charges'!$A:$O,2,0))</f>
        <v/>
      </c>
      <c r="C232" s="92" t="str">
        <f>IF($A232="","",VLOOKUP($A232,'Annex 2 EHV charges'!$A:$O,3,0))</f>
        <v/>
      </c>
      <c r="D232" s="91" t="str">
        <f>IF($A232="","",VLOOKUP($A232,'Annex 2 EHV charges'!$A:$O,7,0))</f>
        <v/>
      </c>
      <c r="E232" s="96" t="str">
        <f>IFERROR(IF(VLOOKUP($A232,'Annex 2 EHV charges'!$A:$O,8,FALSE)=0,"",VLOOKUP($A232,'Annex 2 EHV charges'!$A:$O,8,FALSE)),"")</f>
        <v/>
      </c>
      <c r="F232" s="97" t="str">
        <f>IFERROR(IF(VLOOKUP($A232,'Annex 2 EHV charges'!$A:$O,9,FALSE)=0,"",VLOOKUP($A232,'Annex 2 EHV charges'!$A:$O,9,FALSE)),"")</f>
        <v/>
      </c>
      <c r="G232" s="98" t="str">
        <f>IFERROR(IF(VLOOKUP($A232,'Annex 2 EHV charges'!$A:$O,10,FALSE)=0,"",VLOOKUP($A232,'Annex 2 EHV charges'!$A:$O,10,FALSE)),"")</f>
        <v/>
      </c>
      <c r="H232" s="98" t="str">
        <f>IFERROR(IF(VLOOKUP($A232,'Annex 2 EHV charges'!$A:$O,11,FALSE)=0,"",VLOOKUP($A232,'Annex 2 EHV charges'!$A:$O,11,FALSE)),"")</f>
        <v/>
      </c>
    </row>
    <row r="233" spans="1:8">
      <c r="A233" s="91" t="str">
        <f t="array" ref="A233">IFERROR(INDEX('Annex 2 EHV charges'!#REF!, MATCH(0, IF(ISBLANK('Annex 2 EHV charges'!#REF!),1, COUNTIF(A$4:$A232, 'Annex 2 EHV charges'!#REF!)), 0)),"")</f>
        <v/>
      </c>
      <c r="B233" s="91" t="str">
        <f>IF($A233="","",VLOOKUP($A233,'Annex 2 EHV charges'!$A:$O,2,0))</f>
        <v/>
      </c>
      <c r="C233" s="92" t="str">
        <f>IF($A233="","",VLOOKUP($A233,'Annex 2 EHV charges'!$A:$O,3,0))</f>
        <v/>
      </c>
      <c r="D233" s="91" t="str">
        <f>IF($A233="","",VLOOKUP($A233,'Annex 2 EHV charges'!$A:$O,7,0))</f>
        <v/>
      </c>
      <c r="E233" s="96" t="str">
        <f>IFERROR(IF(VLOOKUP($A233,'Annex 2 EHV charges'!$A:$O,8,FALSE)=0,"",VLOOKUP($A233,'Annex 2 EHV charges'!$A:$O,8,FALSE)),"")</f>
        <v/>
      </c>
      <c r="F233" s="97" t="str">
        <f>IFERROR(IF(VLOOKUP($A233,'Annex 2 EHV charges'!$A:$O,9,FALSE)=0,"",VLOOKUP($A233,'Annex 2 EHV charges'!$A:$O,9,FALSE)),"")</f>
        <v/>
      </c>
      <c r="G233" s="98" t="str">
        <f>IFERROR(IF(VLOOKUP($A233,'Annex 2 EHV charges'!$A:$O,10,FALSE)=0,"",VLOOKUP($A233,'Annex 2 EHV charges'!$A:$O,10,FALSE)),"")</f>
        <v/>
      </c>
      <c r="H233" s="98" t="str">
        <f>IFERROR(IF(VLOOKUP($A233,'Annex 2 EHV charges'!$A:$O,11,FALSE)=0,"",VLOOKUP($A233,'Annex 2 EHV charges'!$A:$O,11,FALSE)),"")</f>
        <v/>
      </c>
    </row>
    <row r="234" spans="1:8">
      <c r="A234" s="91" t="str">
        <f t="array" ref="A234">IFERROR(INDEX('Annex 2 EHV charges'!#REF!, MATCH(0, IF(ISBLANK('Annex 2 EHV charges'!#REF!),1, COUNTIF(A$4:$A233, 'Annex 2 EHV charges'!#REF!)), 0)),"")</f>
        <v/>
      </c>
      <c r="B234" s="91" t="str">
        <f>IF($A234="","",VLOOKUP($A234,'Annex 2 EHV charges'!$A:$O,2,0))</f>
        <v/>
      </c>
      <c r="C234" s="92" t="str">
        <f>IF($A234="","",VLOOKUP($A234,'Annex 2 EHV charges'!$A:$O,3,0))</f>
        <v/>
      </c>
      <c r="D234" s="91" t="str">
        <f>IF($A234="","",VLOOKUP($A234,'Annex 2 EHV charges'!$A:$O,7,0))</f>
        <v/>
      </c>
      <c r="E234" s="96" t="str">
        <f>IFERROR(IF(VLOOKUP($A234,'Annex 2 EHV charges'!$A:$O,8,FALSE)=0,"",VLOOKUP($A234,'Annex 2 EHV charges'!$A:$O,8,FALSE)),"")</f>
        <v/>
      </c>
      <c r="F234" s="97" t="str">
        <f>IFERROR(IF(VLOOKUP($A234,'Annex 2 EHV charges'!$A:$O,9,FALSE)=0,"",VLOOKUP($A234,'Annex 2 EHV charges'!$A:$O,9,FALSE)),"")</f>
        <v/>
      </c>
      <c r="G234" s="98" t="str">
        <f>IFERROR(IF(VLOOKUP($A234,'Annex 2 EHV charges'!$A:$O,10,FALSE)=0,"",VLOOKUP($A234,'Annex 2 EHV charges'!$A:$O,10,FALSE)),"")</f>
        <v/>
      </c>
      <c r="H234" s="98" t="str">
        <f>IFERROR(IF(VLOOKUP($A234,'Annex 2 EHV charges'!$A:$O,11,FALSE)=0,"",VLOOKUP($A234,'Annex 2 EHV charges'!$A:$O,11,FALSE)),"")</f>
        <v/>
      </c>
    </row>
    <row r="235" spans="1:8">
      <c r="A235" s="91" t="str">
        <f t="array" ref="A235">IFERROR(INDEX('Annex 2 EHV charges'!#REF!, MATCH(0, IF(ISBLANK('Annex 2 EHV charges'!#REF!),1, COUNTIF(A$4:$A234, 'Annex 2 EHV charges'!#REF!)), 0)),"")</f>
        <v/>
      </c>
      <c r="B235" s="91" t="str">
        <f>IF($A235="","",VLOOKUP($A235,'Annex 2 EHV charges'!$A:$O,2,0))</f>
        <v/>
      </c>
      <c r="C235" s="92" t="str">
        <f>IF($A235="","",VLOOKUP($A235,'Annex 2 EHV charges'!$A:$O,3,0))</f>
        <v/>
      </c>
      <c r="D235" s="91" t="str">
        <f>IF($A235="","",VLOOKUP($A235,'Annex 2 EHV charges'!$A:$O,7,0))</f>
        <v/>
      </c>
      <c r="E235" s="96" t="str">
        <f>IFERROR(IF(VLOOKUP($A235,'Annex 2 EHV charges'!$A:$O,8,FALSE)=0,"",VLOOKUP($A235,'Annex 2 EHV charges'!$A:$O,8,FALSE)),"")</f>
        <v/>
      </c>
      <c r="F235" s="97" t="str">
        <f>IFERROR(IF(VLOOKUP($A235,'Annex 2 EHV charges'!$A:$O,9,FALSE)=0,"",VLOOKUP($A235,'Annex 2 EHV charges'!$A:$O,9,FALSE)),"")</f>
        <v/>
      </c>
      <c r="G235" s="98" t="str">
        <f>IFERROR(IF(VLOOKUP($A235,'Annex 2 EHV charges'!$A:$O,10,FALSE)=0,"",VLOOKUP($A235,'Annex 2 EHV charges'!$A:$O,10,FALSE)),"")</f>
        <v/>
      </c>
      <c r="H235" s="98" t="str">
        <f>IFERROR(IF(VLOOKUP($A235,'Annex 2 EHV charges'!$A:$O,11,FALSE)=0,"",VLOOKUP($A235,'Annex 2 EHV charges'!$A:$O,11,FALSE)),"")</f>
        <v/>
      </c>
    </row>
    <row r="236" spans="1:8">
      <c r="A236" s="91" t="str">
        <f t="array" ref="A236">IFERROR(INDEX('Annex 2 EHV charges'!#REF!, MATCH(0, IF(ISBLANK('Annex 2 EHV charges'!#REF!),1, COUNTIF(A$4:$A235, 'Annex 2 EHV charges'!#REF!)), 0)),"")</f>
        <v/>
      </c>
      <c r="B236" s="91" t="str">
        <f>IF($A236="","",VLOOKUP($A236,'Annex 2 EHV charges'!$A:$O,2,0))</f>
        <v/>
      </c>
      <c r="C236" s="92" t="str">
        <f>IF($A236="","",VLOOKUP($A236,'Annex 2 EHV charges'!$A:$O,3,0))</f>
        <v/>
      </c>
      <c r="D236" s="91" t="str">
        <f>IF($A236="","",VLOOKUP($A236,'Annex 2 EHV charges'!$A:$O,7,0))</f>
        <v/>
      </c>
      <c r="E236" s="96" t="str">
        <f>IFERROR(IF(VLOOKUP($A236,'Annex 2 EHV charges'!$A:$O,8,FALSE)=0,"",VLOOKUP($A236,'Annex 2 EHV charges'!$A:$O,8,FALSE)),"")</f>
        <v/>
      </c>
      <c r="F236" s="97" t="str">
        <f>IFERROR(IF(VLOOKUP($A236,'Annex 2 EHV charges'!$A:$O,9,FALSE)=0,"",VLOOKUP($A236,'Annex 2 EHV charges'!$A:$O,9,FALSE)),"")</f>
        <v/>
      </c>
      <c r="G236" s="98" t="str">
        <f>IFERROR(IF(VLOOKUP($A236,'Annex 2 EHV charges'!$A:$O,10,FALSE)=0,"",VLOOKUP($A236,'Annex 2 EHV charges'!$A:$O,10,FALSE)),"")</f>
        <v/>
      </c>
      <c r="H236" s="98" t="str">
        <f>IFERROR(IF(VLOOKUP($A236,'Annex 2 EHV charges'!$A:$O,11,FALSE)=0,"",VLOOKUP($A236,'Annex 2 EHV charges'!$A:$O,11,FALSE)),"")</f>
        <v/>
      </c>
    </row>
    <row r="237" spans="1:8">
      <c r="A237" s="91" t="str">
        <f t="array" ref="A237">IFERROR(INDEX('Annex 2 EHV charges'!#REF!, MATCH(0, IF(ISBLANK('Annex 2 EHV charges'!#REF!),1, COUNTIF(A$4:$A236, 'Annex 2 EHV charges'!#REF!)), 0)),"")</f>
        <v/>
      </c>
      <c r="B237" s="91" t="str">
        <f>IF($A237="","",VLOOKUP($A237,'Annex 2 EHV charges'!$A:$O,2,0))</f>
        <v/>
      </c>
      <c r="C237" s="92" t="str">
        <f>IF($A237="","",VLOOKUP($A237,'Annex 2 EHV charges'!$A:$O,3,0))</f>
        <v/>
      </c>
      <c r="D237" s="91" t="str">
        <f>IF($A237="","",VLOOKUP($A237,'Annex 2 EHV charges'!$A:$O,7,0))</f>
        <v/>
      </c>
      <c r="E237" s="96" t="str">
        <f>IFERROR(IF(VLOOKUP($A237,'Annex 2 EHV charges'!$A:$O,8,FALSE)=0,"",VLOOKUP($A237,'Annex 2 EHV charges'!$A:$O,8,FALSE)),"")</f>
        <v/>
      </c>
      <c r="F237" s="97" t="str">
        <f>IFERROR(IF(VLOOKUP($A237,'Annex 2 EHV charges'!$A:$O,9,FALSE)=0,"",VLOOKUP($A237,'Annex 2 EHV charges'!$A:$O,9,FALSE)),"")</f>
        <v/>
      </c>
      <c r="G237" s="98" t="str">
        <f>IFERROR(IF(VLOOKUP($A237,'Annex 2 EHV charges'!$A:$O,10,FALSE)=0,"",VLOOKUP($A237,'Annex 2 EHV charges'!$A:$O,10,FALSE)),"")</f>
        <v/>
      </c>
      <c r="H237" s="98" t="str">
        <f>IFERROR(IF(VLOOKUP($A237,'Annex 2 EHV charges'!$A:$O,11,FALSE)=0,"",VLOOKUP($A237,'Annex 2 EHV charges'!$A:$O,11,FALSE)),"")</f>
        <v/>
      </c>
    </row>
    <row r="238" spans="1:8">
      <c r="A238" s="91" t="str">
        <f t="array" ref="A238">IFERROR(INDEX('Annex 2 EHV charges'!#REF!, MATCH(0, IF(ISBLANK('Annex 2 EHV charges'!#REF!),1, COUNTIF(A$4:$A237, 'Annex 2 EHV charges'!#REF!)), 0)),"")</f>
        <v/>
      </c>
      <c r="B238" s="91" t="str">
        <f>IF($A238="","",VLOOKUP($A238,'Annex 2 EHV charges'!$A:$O,2,0))</f>
        <v/>
      </c>
      <c r="C238" s="92" t="str">
        <f>IF($A238="","",VLOOKUP($A238,'Annex 2 EHV charges'!$A:$O,3,0))</f>
        <v/>
      </c>
      <c r="D238" s="91" t="str">
        <f>IF($A238="","",VLOOKUP($A238,'Annex 2 EHV charges'!$A:$O,7,0))</f>
        <v/>
      </c>
      <c r="E238" s="96" t="str">
        <f>IFERROR(IF(VLOOKUP($A238,'Annex 2 EHV charges'!$A:$O,8,FALSE)=0,"",VLOOKUP($A238,'Annex 2 EHV charges'!$A:$O,8,FALSE)),"")</f>
        <v/>
      </c>
      <c r="F238" s="97" t="str">
        <f>IFERROR(IF(VLOOKUP($A238,'Annex 2 EHV charges'!$A:$O,9,FALSE)=0,"",VLOOKUP($A238,'Annex 2 EHV charges'!$A:$O,9,FALSE)),"")</f>
        <v/>
      </c>
      <c r="G238" s="98" t="str">
        <f>IFERROR(IF(VLOOKUP($A238,'Annex 2 EHV charges'!$A:$O,10,FALSE)=0,"",VLOOKUP($A238,'Annex 2 EHV charges'!$A:$O,10,FALSE)),"")</f>
        <v/>
      </c>
      <c r="H238" s="98" t="str">
        <f>IFERROR(IF(VLOOKUP($A238,'Annex 2 EHV charges'!$A:$O,11,FALSE)=0,"",VLOOKUP($A238,'Annex 2 EHV charges'!$A:$O,11,FALSE)),"")</f>
        <v/>
      </c>
    </row>
    <row r="239" spans="1:8">
      <c r="A239" s="91" t="str">
        <f t="array" ref="A239">IFERROR(INDEX('Annex 2 EHV charges'!#REF!, MATCH(0, IF(ISBLANK('Annex 2 EHV charges'!#REF!),1, COUNTIF(A$4:$A238, 'Annex 2 EHV charges'!#REF!)), 0)),"")</f>
        <v/>
      </c>
      <c r="B239" s="91" t="str">
        <f>IF($A239="","",VLOOKUP($A239,'Annex 2 EHV charges'!$A:$O,2,0))</f>
        <v/>
      </c>
      <c r="C239" s="92" t="str">
        <f>IF($A239="","",VLOOKUP($A239,'Annex 2 EHV charges'!$A:$O,3,0))</f>
        <v/>
      </c>
      <c r="D239" s="91" t="str">
        <f>IF($A239="","",VLOOKUP($A239,'Annex 2 EHV charges'!$A:$O,7,0))</f>
        <v/>
      </c>
      <c r="E239" s="96" t="str">
        <f>IFERROR(IF(VLOOKUP($A239,'Annex 2 EHV charges'!$A:$O,8,FALSE)=0,"",VLOOKUP($A239,'Annex 2 EHV charges'!$A:$O,8,FALSE)),"")</f>
        <v/>
      </c>
      <c r="F239" s="97" t="str">
        <f>IFERROR(IF(VLOOKUP($A239,'Annex 2 EHV charges'!$A:$O,9,FALSE)=0,"",VLOOKUP($A239,'Annex 2 EHV charges'!$A:$O,9,FALSE)),"")</f>
        <v/>
      </c>
      <c r="G239" s="98" t="str">
        <f>IFERROR(IF(VLOOKUP($A239,'Annex 2 EHV charges'!$A:$O,10,FALSE)=0,"",VLOOKUP($A239,'Annex 2 EHV charges'!$A:$O,10,FALSE)),"")</f>
        <v/>
      </c>
      <c r="H239" s="98" t="str">
        <f>IFERROR(IF(VLOOKUP($A239,'Annex 2 EHV charges'!$A:$O,11,FALSE)=0,"",VLOOKUP($A239,'Annex 2 EHV charges'!$A:$O,11,FALSE)),"")</f>
        <v/>
      </c>
    </row>
    <row r="240" spans="1:8">
      <c r="A240" s="91" t="str">
        <f t="array" ref="A240">IFERROR(INDEX('Annex 2 EHV charges'!#REF!, MATCH(0, IF(ISBLANK('Annex 2 EHV charges'!#REF!),1, COUNTIF(A$4:$A239, 'Annex 2 EHV charges'!#REF!)), 0)),"")</f>
        <v/>
      </c>
      <c r="B240" s="91" t="str">
        <f>IF($A240="","",VLOOKUP($A240,'Annex 2 EHV charges'!$A:$O,2,0))</f>
        <v/>
      </c>
      <c r="C240" s="92" t="str">
        <f>IF($A240="","",VLOOKUP($A240,'Annex 2 EHV charges'!$A:$O,3,0))</f>
        <v/>
      </c>
      <c r="D240" s="91" t="str">
        <f>IF($A240="","",VLOOKUP($A240,'Annex 2 EHV charges'!$A:$O,7,0))</f>
        <v/>
      </c>
      <c r="E240" s="96" t="str">
        <f>IFERROR(IF(VLOOKUP($A240,'Annex 2 EHV charges'!$A:$O,8,FALSE)=0,"",VLOOKUP($A240,'Annex 2 EHV charges'!$A:$O,8,FALSE)),"")</f>
        <v/>
      </c>
      <c r="F240" s="97" t="str">
        <f>IFERROR(IF(VLOOKUP($A240,'Annex 2 EHV charges'!$A:$O,9,FALSE)=0,"",VLOOKUP($A240,'Annex 2 EHV charges'!$A:$O,9,FALSE)),"")</f>
        <v/>
      </c>
      <c r="G240" s="98" t="str">
        <f>IFERROR(IF(VLOOKUP($A240,'Annex 2 EHV charges'!$A:$O,10,FALSE)=0,"",VLOOKUP($A240,'Annex 2 EHV charges'!$A:$O,10,FALSE)),"")</f>
        <v/>
      </c>
      <c r="H240" s="98" t="str">
        <f>IFERROR(IF(VLOOKUP($A240,'Annex 2 EHV charges'!$A:$O,11,FALSE)=0,"",VLOOKUP($A240,'Annex 2 EHV charges'!$A:$O,11,FALSE)),"")</f>
        <v/>
      </c>
    </row>
    <row r="241" spans="1:8">
      <c r="A241" s="91" t="str">
        <f t="array" ref="A241">IFERROR(INDEX('Annex 2 EHV charges'!#REF!, MATCH(0, IF(ISBLANK('Annex 2 EHV charges'!#REF!),1, COUNTIF(A$4:$A240, 'Annex 2 EHV charges'!#REF!)), 0)),"")</f>
        <v/>
      </c>
      <c r="B241" s="91" t="str">
        <f>IF($A241="","",VLOOKUP($A241,'Annex 2 EHV charges'!$A:$O,2,0))</f>
        <v/>
      </c>
      <c r="C241" s="92" t="str">
        <f>IF($A241="","",VLOOKUP($A241,'Annex 2 EHV charges'!$A:$O,3,0))</f>
        <v/>
      </c>
      <c r="D241" s="91" t="str">
        <f>IF($A241="","",VLOOKUP($A241,'Annex 2 EHV charges'!$A:$O,7,0))</f>
        <v/>
      </c>
      <c r="E241" s="96" t="str">
        <f>IFERROR(IF(VLOOKUP($A241,'Annex 2 EHV charges'!$A:$O,8,FALSE)=0,"",VLOOKUP($A241,'Annex 2 EHV charges'!$A:$O,8,FALSE)),"")</f>
        <v/>
      </c>
      <c r="F241" s="97" t="str">
        <f>IFERROR(IF(VLOOKUP($A241,'Annex 2 EHV charges'!$A:$O,9,FALSE)=0,"",VLOOKUP($A241,'Annex 2 EHV charges'!$A:$O,9,FALSE)),"")</f>
        <v/>
      </c>
      <c r="G241" s="98" t="str">
        <f>IFERROR(IF(VLOOKUP($A241,'Annex 2 EHV charges'!$A:$O,10,FALSE)=0,"",VLOOKUP($A241,'Annex 2 EHV charges'!$A:$O,10,FALSE)),"")</f>
        <v/>
      </c>
      <c r="H241" s="98" t="str">
        <f>IFERROR(IF(VLOOKUP($A241,'Annex 2 EHV charges'!$A:$O,11,FALSE)=0,"",VLOOKUP($A241,'Annex 2 EHV charges'!$A:$O,11,FALSE)),"")</f>
        <v/>
      </c>
    </row>
    <row r="242" spans="1:8">
      <c r="A242" s="91" t="str">
        <f t="array" ref="A242">IFERROR(INDEX('Annex 2 EHV charges'!#REF!, MATCH(0, IF(ISBLANK('Annex 2 EHV charges'!#REF!),1, COUNTIF(A$4:$A241, 'Annex 2 EHV charges'!#REF!)), 0)),"")</f>
        <v/>
      </c>
      <c r="B242" s="91" t="str">
        <f>IF($A242="","",VLOOKUP($A242,'Annex 2 EHV charges'!$A:$O,2,0))</f>
        <v/>
      </c>
      <c r="C242" s="92" t="str">
        <f>IF($A242="","",VLOOKUP($A242,'Annex 2 EHV charges'!$A:$O,3,0))</f>
        <v/>
      </c>
      <c r="D242" s="91" t="str">
        <f>IF($A242="","",VLOOKUP($A242,'Annex 2 EHV charges'!$A:$O,7,0))</f>
        <v/>
      </c>
      <c r="E242" s="96" t="str">
        <f>IFERROR(IF(VLOOKUP($A242,'Annex 2 EHV charges'!$A:$O,8,FALSE)=0,"",VLOOKUP($A242,'Annex 2 EHV charges'!$A:$O,8,FALSE)),"")</f>
        <v/>
      </c>
      <c r="F242" s="97" t="str">
        <f>IFERROR(IF(VLOOKUP($A242,'Annex 2 EHV charges'!$A:$O,9,FALSE)=0,"",VLOOKUP($A242,'Annex 2 EHV charges'!$A:$O,9,FALSE)),"")</f>
        <v/>
      </c>
      <c r="G242" s="98" t="str">
        <f>IFERROR(IF(VLOOKUP($A242,'Annex 2 EHV charges'!$A:$O,10,FALSE)=0,"",VLOOKUP($A242,'Annex 2 EHV charges'!$A:$O,10,FALSE)),"")</f>
        <v/>
      </c>
      <c r="H242" s="98" t="str">
        <f>IFERROR(IF(VLOOKUP($A242,'Annex 2 EHV charges'!$A:$O,11,FALSE)=0,"",VLOOKUP($A242,'Annex 2 EHV charges'!$A:$O,11,FALSE)),"")</f>
        <v/>
      </c>
    </row>
    <row r="243" spans="1:8">
      <c r="A243" s="91" t="str">
        <f t="array" ref="A243">IFERROR(INDEX('Annex 2 EHV charges'!#REF!, MATCH(0, IF(ISBLANK('Annex 2 EHV charges'!#REF!),1, COUNTIF(A$4:$A242, 'Annex 2 EHV charges'!#REF!)), 0)),"")</f>
        <v/>
      </c>
      <c r="B243" s="91" t="str">
        <f>IF($A243="","",VLOOKUP($A243,'Annex 2 EHV charges'!$A:$O,2,0))</f>
        <v/>
      </c>
      <c r="C243" s="92" t="str">
        <f>IF($A243="","",VLOOKUP($A243,'Annex 2 EHV charges'!$A:$O,3,0))</f>
        <v/>
      </c>
      <c r="D243" s="91" t="str">
        <f>IF($A243="","",VLOOKUP($A243,'Annex 2 EHV charges'!$A:$O,7,0))</f>
        <v/>
      </c>
      <c r="E243" s="96" t="str">
        <f>IFERROR(IF(VLOOKUP($A243,'Annex 2 EHV charges'!$A:$O,8,FALSE)=0,"",VLOOKUP($A243,'Annex 2 EHV charges'!$A:$O,8,FALSE)),"")</f>
        <v/>
      </c>
      <c r="F243" s="97" t="str">
        <f>IFERROR(IF(VLOOKUP($A243,'Annex 2 EHV charges'!$A:$O,9,FALSE)=0,"",VLOOKUP($A243,'Annex 2 EHV charges'!$A:$O,9,FALSE)),"")</f>
        <v/>
      </c>
      <c r="G243" s="98" t="str">
        <f>IFERROR(IF(VLOOKUP($A243,'Annex 2 EHV charges'!$A:$O,10,FALSE)=0,"",VLOOKUP($A243,'Annex 2 EHV charges'!$A:$O,10,FALSE)),"")</f>
        <v/>
      </c>
      <c r="H243" s="98" t="str">
        <f>IFERROR(IF(VLOOKUP($A243,'Annex 2 EHV charges'!$A:$O,11,FALSE)=0,"",VLOOKUP($A243,'Annex 2 EHV charges'!$A:$O,11,FALSE)),"")</f>
        <v/>
      </c>
    </row>
    <row r="244" spans="1:8">
      <c r="A244" s="91" t="str">
        <f t="array" ref="A244">IFERROR(INDEX('Annex 2 EHV charges'!#REF!, MATCH(0, IF(ISBLANK('Annex 2 EHV charges'!#REF!),1, COUNTIF(A$4:$A243, 'Annex 2 EHV charges'!#REF!)), 0)),"")</f>
        <v/>
      </c>
      <c r="B244" s="91" t="str">
        <f>IF($A244="","",VLOOKUP($A244,'Annex 2 EHV charges'!$A:$O,2,0))</f>
        <v/>
      </c>
      <c r="C244" s="92" t="str">
        <f>IF($A244="","",VLOOKUP($A244,'Annex 2 EHV charges'!$A:$O,3,0))</f>
        <v/>
      </c>
      <c r="D244" s="91" t="str">
        <f>IF($A244="","",VLOOKUP($A244,'Annex 2 EHV charges'!$A:$O,7,0))</f>
        <v/>
      </c>
      <c r="E244" s="96" t="str">
        <f>IFERROR(IF(VLOOKUP($A244,'Annex 2 EHV charges'!$A:$O,8,FALSE)=0,"",VLOOKUP($A244,'Annex 2 EHV charges'!$A:$O,8,FALSE)),"")</f>
        <v/>
      </c>
      <c r="F244" s="97" t="str">
        <f>IFERROR(IF(VLOOKUP($A244,'Annex 2 EHV charges'!$A:$O,9,FALSE)=0,"",VLOOKUP($A244,'Annex 2 EHV charges'!$A:$O,9,FALSE)),"")</f>
        <v/>
      </c>
      <c r="G244" s="98" t="str">
        <f>IFERROR(IF(VLOOKUP($A244,'Annex 2 EHV charges'!$A:$O,10,FALSE)=0,"",VLOOKUP($A244,'Annex 2 EHV charges'!$A:$O,10,FALSE)),"")</f>
        <v/>
      </c>
      <c r="H244" s="98" t="str">
        <f>IFERROR(IF(VLOOKUP($A244,'Annex 2 EHV charges'!$A:$O,11,FALSE)=0,"",VLOOKUP($A244,'Annex 2 EHV charges'!$A:$O,11,FALSE)),"")</f>
        <v/>
      </c>
    </row>
    <row r="245" spans="1:8">
      <c r="A245" s="91" t="str">
        <f t="array" ref="A245">IFERROR(INDEX('Annex 2 EHV charges'!#REF!, MATCH(0, IF(ISBLANK('Annex 2 EHV charges'!#REF!),1, COUNTIF(A$4:$A244, 'Annex 2 EHV charges'!#REF!)), 0)),"")</f>
        <v/>
      </c>
      <c r="B245" s="91" t="str">
        <f>IF($A245="","",VLOOKUP($A245,'Annex 2 EHV charges'!$A:$O,2,0))</f>
        <v/>
      </c>
      <c r="C245" s="92" t="str">
        <f>IF($A245="","",VLOOKUP($A245,'Annex 2 EHV charges'!$A:$O,3,0))</f>
        <v/>
      </c>
      <c r="D245" s="91" t="str">
        <f>IF($A245="","",VLOOKUP($A245,'Annex 2 EHV charges'!$A:$O,7,0))</f>
        <v/>
      </c>
      <c r="E245" s="96" t="str">
        <f>IFERROR(IF(VLOOKUP($A245,'Annex 2 EHV charges'!$A:$O,8,FALSE)=0,"",VLOOKUP($A245,'Annex 2 EHV charges'!$A:$O,8,FALSE)),"")</f>
        <v/>
      </c>
      <c r="F245" s="97" t="str">
        <f>IFERROR(IF(VLOOKUP($A245,'Annex 2 EHV charges'!$A:$O,9,FALSE)=0,"",VLOOKUP($A245,'Annex 2 EHV charges'!$A:$O,9,FALSE)),"")</f>
        <v/>
      </c>
      <c r="G245" s="98" t="str">
        <f>IFERROR(IF(VLOOKUP($A245,'Annex 2 EHV charges'!$A:$O,10,FALSE)=0,"",VLOOKUP($A245,'Annex 2 EHV charges'!$A:$O,10,FALSE)),"")</f>
        <v/>
      </c>
      <c r="H245" s="98" t="str">
        <f>IFERROR(IF(VLOOKUP($A245,'Annex 2 EHV charges'!$A:$O,11,FALSE)=0,"",VLOOKUP($A245,'Annex 2 EHV charges'!$A:$O,11,FALSE)),"")</f>
        <v/>
      </c>
    </row>
    <row r="246" spans="1:8">
      <c r="A246" s="91" t="str">
        <f t="array" ref="A246">IFERROR(INDEX('Annex 2 EHV charges'!#REF!, MATCH(0, IF(ISBLANK('Annex 2 EHV charges'!#REF!),1, COUNTIF(A$4:$A245, 'Annex 2 EHV charges'!#REF!)), 0)),"")</f>
        <v/>
      </c>
      <c r="B246" s="91" t="str">
        <f>IF($A246="","",VLOOKUP($A246,'Annex 2 EHV charges'!$A:$O,2,0))</f>
        <v/>
      </c>
      <c r="C246" s="92" t="str">
        <f>IF($A246="","",VLOOKUP($A246,'Annex 2 EHV charges'!$A:$O,3,0))</f>
        <v/>
      </c>
      <c r="D246" s="91" t="str">
        <f>IF($A246="","",VLOOKUP($A246,'Annex 2 EHV charges'!$A:$O,7,0))</f>
        <v/>
      </c>
      <c r="E246" s="96" t="str">
        <f>IFERROR(IF(VLOOKUP($A246,'Annex 2 EHV charges'!$A:$O,8,FALSE)=0,"",VLOOKUP($A246,'Annex 2 EHV charges'!$A:$O,8,FALSE)),"")</f>
        <v/>
      </c>
      <c r="F246" s="97" t="str">
        <f>IFERROR(IF(VLOOKUP($A246,'Annex 2 EHV charges'!$A:$O,9,FALSE)=0,"",VLOOKUP($A246,'Annex 2 EHV charges'!$A:$O,9,FALSE)),"")</f>
        <v/>
      </c>
      <c r="G246" s="98" t="str">
        <f>IFERROR(IF(VLOOKUP($A246,'Annex 2 EHV charges'!$A:$O,10,FALSE)=0,"",VLOOKUP($A246,'Annex 2 EHV charges'!$A:$O,10,FALSE)),"")</f>
        <v/>
      </c>
      <c r="H246" s="98" t="str">
        <f>IFERROR(IF(VLOOKUP($A246,'Annex 2 EHV charges'!$A:$O,11,FALSE)=0,"",VLOOKUP($A246,'Annex 2 EHV charges'!$A:$O,11,FALSE)),"")</f>
        <v/>
      </c>
    </row>
    <row r="247" spans="1:8">
      <c r="A247" s="91" t="str">
        <f t="array" ref="A247">IFERROR(INDEX('Annex 2 EHV charges'!#REF!, MATCH(0, IF(ISBLANK('Annex 2 EHV charges'!#REF!),1, COUNTIF(A$4:$A246, 'Annex 2 EHV charges'!#REF!)), 0)),"")</f>
        <v/>
      </c>
      <c r="B247" s="91" t="str">
        <f>IF($A247="","",VLOOKUP($A247,'Annex 2 EHV charges'!$A:$O,2,0))</f>
        <v/>
      </c>
      <c r="C247" s="92" t="str">
        <f>IF($A247="","",VLOOKUP($A247,'Annex 2 EHV charges'!$A:$O,3,0))</f>
        <v/>
      </c>
      <c r="D247" s="91" t="str">
        <f>IF($A247="","",VLOOKUP($A247,'Annex 2 EHV charges'!$A:$O,7,0))</f>
        <v/>
      </c>
      <c r="E247" s="96" t="str">
        <f>IFERROR(IF(VLOOKUP($A247,'Annex 2 EHV charges'!$A:$O,8,FALSE)=0,"",VLOOKUP($A247,'Annex 2 EHV charges'!$A:$O,8,FALSE)),"")</f>
        <v/>
      </c>
      <c r="F247" s="97" t="str">
        <f>IFERROR(IF(VLOOKUP($A247,'Annex 2 EHV charges'!$A:$O,9,FALSE)=0,"",VLOOKUP($A247,'Annex 2 EHV charges'!$A:$O,9,FALSE)),"")</f>
        <v/>
      </c>
      <c r="G247" s="98" t="str">
        <f>IFERROR(IF(VLOOKUP($A247,'Annex 2 EHV charges'!$A:$O,10,FALSE)=0,"",VLOOKUP($A247,'Annex 2 EHV charges'!$A:$O,10,FALSE)),"")</f>
        <v/>
      </c>
      <c r="H247" s="98" t="str">
        <f>IFERROR(IF(VLOOKUP($A247,'Annex 2 EHV charges'!$A:$O,11,FALSE)=0,"",VLOOKUP($A247,'Annex 2 EHV charges'!$A:$O,11,FALSE)),"")</f>
        <v/>
      </c>
    </row>
    <row r="248" spans="1:8">
      <c r="A248" s="91" t="str">
        <f t="array" ref="A248">IFERROR(INDEX('Annex 2 EHV charges'!#REF!, MATCH(0, IF(ISBLANK('Annex 2 EHV charges'!#REF!),1, COUNTIF(A$4:$A247, 'Annex 2 EHV charges'!#REF!)), 0)),"")</f>
        <v/>
      </c>
      <c r="B248" s="91" t="str">
        <f>IF($A248="","",VLOOKUP($A248,'Annex 2 EHV charges'!$A:$O,2,0))</f>
        <v/>
      </c>
      <c r="C248" s="92" t="str">
        <f>IF($A248="","",VLOOKUP($A248,'Annex 2 EHV charges'!$A:$O,3,0))</f>
        <v/>
      </c>
      <c r="D248" s="91" t="str">
        <f>IF($A248="","",VLOOKUP($A248,'Annex 2 EHV charges'!$A:$O,7,0))</f>
        <v/>
      </c>
      <c r="E248" s="96" t="str">
        <f>IFERROR(IF(VLOOKUP($A248,'Annex 2 EHV charges'!$A:$O,8,FALSE)=0,"",VLOOKUP($A248,'Annex 2 EHV charges'!$A:$O,8,FALSE)),"")</f>
        <v/>
      </c>
      <c r="F248" s="97" t="str">
        <f>IFERROR(IF(VLOOKUP($A248,'Annex 2 EHV charges'!$A:$O,9,FALSE)=0,"",VLOOKUP($A248,'Annex 2 EHV charges'!$A:$O,9,FALSE)),"")</f>
        <v/>
      </c>
      <c r="G248" s="98" t="str">
        <f>IFERROR(IF(VLOOKUP($A248,'Annex 2 EHV charges'!$A:$O,10,FALSE)=0,"",VLOOKUP($A248,'Annex 2 EHV charges'!$A:$O,10,FALSE)),"")</f>
        <v/>
      </c>
      <c r="H248" s="98" t="str">
        <f>IFERROR(IF(VLOOKUP($A248,'Annex 2 EHV charges'!$A:$O,11,FALSE)=0,"",VLOOKUP($A248,'Annex 2 EHV charges'!$A:$O,11,FALSE)),"")</f>
        <v/>
      </c>
    </row>
    <row r="249" spans="1:8">
      <c r="A249" s="91" t="str">
        <f t="array" ref="A249">IFERROR(INDEX('Annex 2 EHV charges'!#REF!, MATCH(0, IF(ISBLANK('Annex 2 EHV charges'!#REF!),1, COUNTIF(A$4:$A248, 'Annex 2 EHV charges'!#REF!)), 0)),"")</f>
        <v/>
      </c>
      <c r="B249" s="91" t="str">
        <f>IF($A249="","",VLOOKUP($A249,'Annex 2 EHV charges'!$A:$O,2,0))</f>
        <v/>
      </c>
      <c r="C249" s="92" t="str">
        <f>IF($A249="","",VLOOKUP($A249,'Annex 2 EHV charges'!$A:$O,3,0))</f>
        <v/>
      </c>
      <c r="D249" s="91" t="str">
        <f>IF($A249="","",VLOOKUP($A249,'Annex 2 EHV charges'!$A:$O,7,0))</f>
        <v/>
      </c>
      <c r="E249" s="96" t="str">
        <f>IFERROR(IF(VLOOKUP($A249,'Annex 2 EHV charges'!$A:$O,8,FALSE)=0,"",VLOOKUP($A249,'Annex 2 EHV charges'!$A:$O,8,FALSE)),"")</f>
        <v/>
      </c>
      <c r="F249" s="97" t="str">
        <f>IFERROR(IF(VLOOKUP($A249,'Annex 2 EHV charges'!$A:$O,9,FALSE)=0,"",VLOOKUP($A249,'Annex 2 EHV charges'!$A:$O,9,FALSE)),"")</f>
        <v/>
      </c>
      <c r="G249" s="98" t="str">
        <f>IFERROR(IF(VLOOKUP($A249,'Annex 2 EHV charges'!$A:$O,10,FALSE)=0,"",VLOOKUP($A249,'Annex 2 EHV charges'!$A:$O,10,FALSE)),"")</f>
        <v/>
      </c>
      <c r="H249" s="98" t="str">
        <f>IFERROR(IF(VLOOKUP($A249,'Annex 2 EHV charges'!$A:$O,11,FALSE)=0,"",VLOOKUP($A249,'Annex 2 EHV charges'!$A:$O,11,FALSE)),"")</f>
        <v/>
      </c>
    </row>
    <row r="250" spans="1:8">
      <c r="A250" s="91" t="str">
        <f t="array" ref="A250">IFERROR(INDEX('Annex 2 EHV charges'!#REF!, MATCH(0, IF(ISBLANK('Annex 2 EHV charges'!#REF!),1, COUNTIF(A$4:$A249, 'Annex 2 EHV charges'!#REF!)), 0)),"")</f>
        <v/>
      </c>
      <c r="B250" s="91" t="str">
        <f>IF($A250="","",VLOOKUP($A250,'Annex 2 EHV charges'!$A:$O,2,0))</f>
        <v/>
      </c>
      <c r="C250" s="92" t="str">
        <f>IF($A250="","",VLOOKUP($A250,'Annex 2 EHV charges'!$A:$O,3,0))</f>
        <v/>
      </c>
      <c r="D250" s="91" t="str">
        <f>IF($A250="","",VLOOKUP($A250,'Annex 2 EHV charges'!$A:$O,7,0))</f>
        <v/>
      </c>
      <c r="E250" s="96" t="str">
        <f>IFERROR(IF(VLOOKUP($A250,'Annex 2 EHV charges'!$A:$O,8,FALSE)=0,"",VLOOKUP($A250,'Annex 2 EHV charges'!$A:$O,8,FALSE)),"")</f>
        <v/>
      </c>
      <c r="F250" s="97" t="str">
        <f>IFERROR(IF(VLOOKUP($A250,'Annex 2 EHV charges'!$A:$O,9,FALSE)=0,"",VLOOKUP($A250,'Annex 2 EHV charges'!$A:$O,9,FALSE)),"")</f>
        <v/>
      </c>
      <c r="G250" s="98" t="str">
        <f>IFERROR(IF(VLOOKUP($A250,'Annex 2 EHV charges'!$A:$O,10,FALSE)=0,"",VLOOKUP($A250,'Annex 2 EHV charges'!$A:$O,10,FALSE)),"")</f>
        <v/>
      </c>
      <c r="H250" s="98" t="str">
        <f>IFERROR(IF(VLOOKUP($A250,'Annex 2 EHV charges'!$A:$O,11,FALSE)=0,"",VLOOKUP($A250,'Annex 2 EHV charges'!$A:$O,11,FALSE)),"")</f>
        <v/>
      </c>
    </row>
    <row r="251" spans="1:8">
      <c r="A251" s="91" t="str">
        <f t="array" ref="A251">IFERROR(INDEX('Annex 2 EHV charges'!#REF!, MATCH(0, IF(ISBLANK('Annex 2 EHV charges'!#REF!),1, COUNTIF(A$4:$A250, 'Annex 2 EHV charges'!#REF!)), 0)),"")</f>
        <v/>
      </c>
      <c r="B251" s="91" t="str">
        <f>IF($A251="","",VLOOKUP($A251,'Annex 2 EHV charges'!$A:$O,2,0))</f>
        <v/>
      </c>
      <c r="C251" s="92" t="str">
        <f>IF($A251="","",VLOOKUP($A251,'Annex 2 EHV charges'!$A:$O,3,0))</f>
        <v/>
      </c>
      <c r="D251" s="91" t="str">
        <f>IF($A251="","",VLOOKUP($A251,'Annex 2 EHV charges'!$A:$O,7,0))</f>
        <v/>
      </c>
      <c r="E251" s="96" t="str">
        <f>IFERROR(IF(VLOOKUP($A251,'Annex 2 EHV charges'!$A:$O,8,FALSE)=0,"",VLOOKUP($A251,'Annex 2 EHV charges'!$A:$O,8,FALSE)),"")</f>
        <v/>
      </c>
      <c r="F251" s="97" t="str">
        <f>IFERROR(IF(VLOOKUP($A251,'Annex 2 EHV charges'!$A:$O,9,FALSE)=0,"",VLOOKUP($A251,'Annex 2 EHV charges'!$A:$O,9,FALSE)),"")</f>
        <v/>
      </c>
      <c r="G251" s="98" t="str">
        <f>IFERROR(IF(VLOOKUP($A251,'Annex 2 EHV charges'!$A:$O,10,FALSE)=0,"",VLOOKUP($A251,'Annex 2 EHV charges'!$A:$O,10,FALSE)),"")</f>
        <v/>
      </c>
      <c r="H251" s="98" t="str">
        <f>IFERROR(IF(VLOOKUP($A251,'Annex 2 EHV charges'!$A:$O,11,FALSE)=0,"",VLOOKUP($A251,'Annex 2 EHV charges'!$A:$O,11,FALSE)),"")</f>
        <v/>
      </c>
    </row>
    <row r="252" spans="1:8">
      <c r="A252" s="91" t="str">
        <f t="array" ref="A252">IFERROR(INDEX('Annex 2 EHV charges'!#REF!, MATCH(0, IF(ISBLANK('Annex 2 EHV charges'!#REF!),1, COUNTIF(A$4:$A251, 'Annex 2 EHV charges'!#REF!)), 0)),"")</f>
        <v/>
      </c>
      <c r="B252" s="91" t="str">
        <f>IF($A252="","",VLOOKUP($A252,'Annex 2 EHV charges'!$A:$O,2,0))</f>
        <v/>
      </c>
      <c r="C252" s="92" t="str">
        <f>IF($A252="","",VLOOKUP($A252,'Annex 2 EHV charges'!$A:$O,3,0))</f>
        <v/>
      </c>
      <c r="D252" s="91" t="str">
        <f>IF($A252="","",VLOOKUP($A252,'Annex 2 EHV charges'!$A:$O,7,0))</f>
        <v/>
      </c>
      <c r="E252" s="96" t="str">
        <f>IFERROR(IF(VLOOKUP($A252,'Annex 2 EHV charges'!$A:$O,8,FALSE)=0,"",VLOOKUP($A252,'Annex 2 EHV charges'!$A:$O,8,FALSE)),"")</f>
        <v/>
      </c>
      <c r="F252" s="97" t="str">
        <f>IFERROR(IF(VLOOKUP($A252,'Annex 2 EHV charges'!$A:$O,9,FALSE)=0,"",VLOOKUP($A252,'Annex 2 EHV charges'!$A:$O,9,FALSE)),"")</f>
        <v/>
      </c>
      <c r="G252" s="98" t="str">
        <f>IFERROR(IF(VLOOKUP($A252,'Annex 2 EHV charges'!$A:$O,10,FALSE)=0,"",VLOOKUP($A252,'Annex 2 EHV charges'!$A:$O,10,FALSE)),"")</f>
        <v/>
      </c>
      <c r="H252" s="98" t="str">
        <f>IFERROR(IF(VLOOKUP($A252,'Annex 2 EHV charges'!$A:$O,11,FALSE)=0,"",VLOOKUP($A252,'Annex 2 EHV charges'!$A:$O,11,FALSE)),"")</f>
        <v/>
      </c>
    </row>
    <row r="253" spans="1:8">
      <c r="A253" s="91" t="str">
        <f t="array" ref="A253">IFERROR(INDEX('Annex 2 EHV charges'!#REF!, MATCH(0, IF(ISBLANK('Annex 2 EHV charges'!#REF!),1, COUNTIF(A$4:$A252, 'Annex 2 EHV charges'!#REF!)), 0)),"")</f>
        <v/>
      </c>
      <c r="B253" s="91" t="str">
        <f>IF($A253="","",VLOOKUP($A253,'Annex 2 EHV charges'!$A:$O,2,0))</f>
        <v/>
      </c>
      <c r="C253" s="92" t="str">
        <f>IF($A253="","",VLOOKUP($A253,'Annex 2 EHV charges'!$A:$O,3,0))</f>
        <v/>
      </c>
      <c r="D253" s="91" t="str">
        <f>IF($A253="","",VLOOKUP($A253,'Annex 2 EHV charges'!$A:$O,7,0))</f>
        <v/>
      </c>
      <c r="E253" s="96" t="str">
        <f>IFERROR(IF(VLOOKUP($A253,'Annex 2 EHV charges'!$A:$O,8,FALSE)=0,"",VLOOKUP($A253,'Annex 2 EHV charges'!$A:$O,8,FALSE)),"")</f>
        <v/>
      </c>
      <c r="F253" s="97" t="str">
        <f>IFERROR(IF(VLOOKUP($A253,'Annex 2 EHV charges'!$A:$O,9,FALSE)=0,"",VLOOKUP($A253,'Annex 2 EHV charges'!$A:$O,9,FALSE)),"")</f>
        <v/>
      </c>
      <c r="G253" s="98" t="str">
        <f>IFERROR(IF(VLOOKUP($A253,'Annex 2 EHV charges'!$A:$O,10,FALSE)=0,"",VLOOKUP($A253,'Annex 2 EHV charges'!$A:$O,10,FALSE)),"")</f>
        <v/>
      </c>
      <c r="H253" s="98" t="str">
        <f>IFERROR(IF(VLOOKUP($A253,'Annex 2 EHV charges'!$A:$O,11,FALSE)=0,"",VLOOKUP($A253,'Annex 2 EHV charges'!$A:$O,11,FALSE)),"")</f>
        <v/>
      </c>
    </row>
    <row r="254" spans="1:8">
      <c r="A254" s="91" t="str">
        <f t="array" ref="A254">IFERROR(INDEX('Annex 2 EHV charges'!#REF!, MATCH(0, IF(ISBLANK('Annex 2 EHV charges'!#REF!),1, COUNTIF(A$4:$A253, 'Annex 2 EHV charges'!#REF!)), 0)),"")</f>
        <v/>
      </c>
      <c r="B254" s="91" t="str">
        <f>IF($A254="","",VLOOKUP($A254,'Annex 2 EHV charges'!$A:$O,2,0))</f>
        <v/>
      </c>
      <c r="C254" s="92" t="str">
        <f>IF($A254="","",VLOOKUP($A254,'Annex 2 EHV charges'!$A:$O,3,0))</f>
        <v/>
      </c>
      <c r="D254" s="91" t="str">
        <f>IF($A254="","",VLOOKUP($A254,'Annex 2 EHV charges'!$A:$O,7,0))</f>
        <v/>
      </c>
      <c r="E254" s="96" t="str">
        <f>IFERROR(IF(VLOOKUP($A254,'Annex 2 EHV charges'!$A:$O,8,FALSE)=0,"",VLOOKUP($A254,'Annex 2 EHV charges'!$A:$O,8,FALSE)),"")</f>
        <v/>
      </c>
      <c r="F254" s="97" t="str">
        <f>IFERROR(IF(VLOOKUP($A254,'Annex 2 EHV charges'!$A:$O,9,FALSE)=0,"",VLOOKUP($A254,'Annex 2 EHV charges'!$A:$O,9,FALSE)),"")</f>
        <v/>
      </c>
      <c r="G254" s="98" t="str">
        <f>IFERROR(IF(VLOOKUP($A254,'Annex 2 EHV charges'!$A:$O,10,FALSE)=0,"",VLOOKUP($A254,'Annex 2 EHV charges'!$A:$O,10,FALSE)),"")</f>
        <v/>
      </c>
      <c r="H254" s="98"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O254"/>
  <sheetViews>
    <sheetView zoomScale="90" zoomScaleNormal="90" zoomScaleSheetLayoutView="100" workbookViewId="0">
      <selection sqref="A1:H1"/>
    </sheetView>
  </sheetViews>
  <sheetFormatPr defaultColWidth="9.1796875" defaultRowHeight="12.5"/>
  <cols>
    <col min="1" max="1" width="14.7265625" style="52" customWidth="1"/>
    <col min="2" max="2" width="8.7265625" style="52" customWidth="1"/>
    <col min="3" max="3" width="15.7265625" style="59" bestFit="1" customWidth="1"/>
    <col min="4" max="4" width="50.7265625" style="59" customWidth="1"/>
    <col min="5" max="5" width="14.7265625" style="60" customWidth="1"/>
    <col min="6" max="7" width="14.7265625" style="61" customWidth="1"/>
    <col min="8" max="8" width="14.7265625" style="52" customWidth="1"/>
    <col min="9" max="9" width="15.54296875" style="52" customWidth="1"/>
    <col min="10" max="16384" width="9.1796875" style="52"/>
  </cols>
  <sheetData>
    <row r="1" spans="1:15" ht="66.75" customHeight="1">
      <c r="A1" s="372" t="s">
        <v>502</v>
      </c>
      <c r="B1" s="372"/>
      <c r="C1" s="372"/>
      <c r="D1" s="372"/>
      <c r="E1" s="372"/>
      <c r="F1" s="372"/>
      <c r="G1" s="372"/>
      <c r="H1" s="372"/>
    </row>
    <row r="2" spans="1:15" s="53" customFormat="1" ht="25.5" customHeight="1">
      <c r="A2" s="363" t="str">
        <f>Overview!B4&amp; " - Effective from "&amp;Overview!D4&amp;" - "&amp;Overview!E4&amp;" EDCM export charges"</f>
        <v>Southern Electric Power Distribution plc - Effective from 1 April 2022 - Final EDCM export charges</v>
      </c>
      <c r="B2" s="364"/>
      <c r="C2" s="364"/>
      <c r="D2" s="364"/>
      <c r="E2" s="364"/>
      <c r="F2" s="364"/>
      <c r="G2" s="364"/>
      <c r="H2" s="365"/>
    </row>
    <row r="3" spans="1:15" s="81" customFormat="1" ht="18">
      <c r="A3" s="84"/>
      <c r="B3" s="84"/>
      <c r="C3" s="84"/>
      <c r="D3" s="85"/>
      <c r="E3" s="86"/>
      <c r="F3" s="86"/>
      <c r="G3" s="87"/>
      <c r="H3" s="87"/>
      <c r="I3" s="169"/>
      <c r="J3" s="169"/>
      <c r="K3" s="169"/>
      <c r="L3" s="169"/>
      <c r="M3" s="169"/>
      <c r="N3" s="169"/>
      <c r="O3" s="169"/>
    </row>
    <row r="4" spans="1:15" ht="60.75" customHeight="1">
      <c r="A4" s="54" t="s">
        <v>506</v>
      </c>
      <c r="B4" s="55" t="s">
        <v>504</v>
      </c>
      <c r="C4" s="54" t="s">
        <v>481</v>
      </c>
      <c r="D4" s="56" t="s">
        <v>505</v>
      </c>
      <c r="E4" s="56" t="str">
        <f>'Annex 2 EHV charges'!J10</f>
        <v>Export
Super Red
unit charge
(p/kWh)</v>
      </c>
      <c r="F4" s="56" t="str">
        <f>'Annex 2 EHV charges'!K10</f>
        <v>Export
fixed charge
(p/day)</v>
      </c>
      <c r="G4" s="56" t="str">
        <f>'Annex 2 EHV charges'!L10</f>
        <v>Export
capacity charge
(p/kVA/day)</v>
      </c>
      <c r="H4" s="56" t="str">
        <f>'Annex 2 EHV charges'!M10</f>
        <v>Export
exceeded capacity charge
(p/kVA/day)</v>
      </c>
    </row>
    <row r="5" spans="1:15" ht="12.75" customHeight="1">
      <c r="A5" s="92" t="str">
        <f t="array" ref="A5">IFERROR(INDEX('Annex 2 EHV charges'!#REF!, MATCH(0, IF(ISBLANK('Annex 2 EHV charges'!#REF!),1, COUNTIF(A$4:$A4, 'Annex 2 EHV charges'!#REF!)), 0)),"")</f>
        <v/>
      </c>
      <c r="B5" s="91" t="str">
        <f>IF($A5="","",VLOOKUP($A5,'Annex 2 EHV charges'!$D:$O,2,0))</f>
        <v/>
      </c>
      <c r="C5" s="92" t="str">
        <f>IF($A5="","",VLOOKUP($A5,'Annex 2 EHV charges'!$D:$O,3,0))</f>
        <v/>
      </c>
      <c r="D5" s="91" t="str">
        <f>IF($A5="","",VLOOKUP($A5,'Annex 2 EHV charges'!$D:$O,4,0))</f>
        <v/>
      </c>
      <c r="E5" s="93" t="str">
        <f>IFERROR(IF(VLOOKUP($A5,'Annex 2 EHV charges'!$D:$O,9,FALSE)=0,"",VLOOKUP($A5,'Annex 2 EHV charges'!$D:$O,9,FALSE)),"")</f>
        <v/>
      </c>
      <c r="F5" s="94" t="str">
        <f>IFERROR(IF(VLOOKUP($A5,'Annex 2 EHV charges'!$D:$O,10,FALSE)=0,"",VLOOKUP($A5,'Annex 2 EHV charges'!$D:$O,10,FALSE)),"")</f>
        <v/>
      </c>
      <c r="G5" s="95" t="str">
        <f>IFERROR(IF(VLOOKUP($A5,'Annex 2 EHV charges'!$D:$O,11,FALSE)=0,"",VLOOKUP($A5,'Annex 2 EHV charges'!$D:$O,11,FALSE)),"")</f>
        <v/>
      </c>
      <c r="H5" s="95" t="str">
        <f>IFERROR(IF(VLOOKUP($A5,'Annex 2 EHV charges'!$D:$O,12,FALSE)=0,"",VLOOKUP($A5,'Annex 2 EHV charges'!$D:$O,12,FALSE)),"")</f>
        <v/>
      </c>
    </row>
    <row r="6" spans="1:15" ht="12.75" customHeight="1">
      <c r="A6" s="92" t="str">
        <f t="array" ref="A6">IFERROR(INDEX('Annex 2 EHV charges'!#REF!, MATCH(0, IF(ISBLANK('Annex 2 EHV charges'!#REF!),1, COUNTIF(A$4:$A5, 'Annex 2 EHV charges'!#REF!)), 0)),"")</f>
        <v/>
      </c>
      <c r="B6" s="91" t="str">
        <f>IF($A6="","",VLOOKUP($A6,'Annex 2 EHV charges'!$D:$O,2,0))</f>
        <v/>
      </c>
      <c r="C6" s="92" t="str">
        <f>IF($A6="","",VLOOKUP($A6,'Annex 2 EHV charges'!$D:$O,3,0))</f>
        <v/>
      </c>
      <c r="D6" s="91" t="str">
        <f>IF($A6="","",VLOOKUP($A6,'Annex 2 EHV charges'!$D:$O,4,0))</f>
        <v/>
      </c>
      <c r="E6" s="93" t="str">
        <f>IFERROR(IF(VLOOKUP($A6,'Annex 2 EHV charges'!$D:$O,9,FALSE)=0,"",VLOOKUP($A6,'Annex 2 EHV charges'!$D:$O,9,FALSE)),"")</f>
        <v/>
      </c>
      <c r="F6" s="94" t="str">
        <f>IFERROR(IF(VLOOKUP($A6,'Annex 2 EHV charges'!$D:$O,10,FALSE)=0,"",VLOOKUP($A6,'Annex 2 EHV charges'!$D:$O,10,FALSE)),"")</f>
        <v/>
      </c>
      <c r="G6" s="95" t="str">
        <f>IFERROR(IF(VLOOKUP($A6,'Annex 2 EHV charges'!$D:$O,11,FALSE)=0,"",VLOOKUP($A6,'Annex 2 EHV charges'!$D:$O,11,FALSE)),"")</f>
        <v/>
      </c>
      <c r="H6" s="95" t="str">
        <f>IFERROR(IF(VLOOKUP($A6,'Annex 2 EHV charges'!$D:$O,12,FALSE)=0,"",VLOOKUP($A6,'Annex 2 EHV charges'!$D:$O,12,FALSE)),"")</f>
        <v/>
      </c>
    </row>
    <row r="7" spans="1:15" ht="12.75" customHeight="1">
      <c r="A7" s="92" t="str">
        <f t="array" ref="A7">IFERROR(INDEX('Annex 2 EHV charges'!#REF!, MATCH(0, IF(ISBLANK('Annex 2 EHV charges'!#REF!),1, COUNTIF(A$4:$A6, 'Annex 2 EHV charges'!#REF!)), 0)),"")</f>
        <v/>
      </c>
      <c r="B7" s="91" t="str">
        <f>IF($A7="","",VLOOKUP($A7,'Annex 2 EHV charges'!$D:$O,2,0))</f>
        <v/>
      </c>
      <c r="C7" s="92" t="str">
        <f>IF($A7="","",VLOOKUP($A7,'Annex 2 EHV charges'!$D:$O,3,0))</f>
        <v/>
      </c>
      <c r="D7" s="91" t="str">
        <f>IF($A7="","",VLOOKUP($A7,'Annex 2 EHV charges'!$D:$O,4,0))</f>
        <v/>
      </c>
      <c r="E7" s="93" t="str">
        <f>IFERROR(IF(VLOOKUP($A7,'Annex 2 EHV charges'!$D:$O,9,FALSE)=0,"",VLOOKUP($A7,'Annex 2 EHV charges'!$D:$O,9,FALSE)),"")</f>
        <v/>
      </c>
      <c r="F7" s="94" t="str">
        <f>IFERROR(IF(VLOOKUP($A7,'Annex 2 EHV charges'!$D:$O,10,FALSE)=0,"",VLOOKUP($A7,'Annex 2 EHV charges'!$D:$O,10,FALSE)),"")</f>
        <v/>
      </c>
      <c r="G7" s="95" t="str">
        <f>IFERROR(IF(VLOOKUP($A7,'Annex 2 EHV charges'!$D:$O,11,FALSE)=0,"",VLOOKUP($A7,'Annex 2 EHV charges'!$D:$O,11,FALSE)),"")</f>
        <v/>
      </c>
      <c r="H7" s="95" t="str">
        <f>IFERROR(IF(VLOOKUP($A7,'Annex 2 EHV charges'!$D:$O,12,FALSE)=0,"",VLOOKUP($A7,'Annex 2 EHV charges'!$D:$O,12,FALSE)),"")</f>
        <v/>
      </c>
    </row>
    <row r="8" spans="1:15" ht="12.75" customHeight="1">
      <c r="A8" s="92" t="str">
        <f t="array" ref="A8">IFERROR(INDEX('Annex 2 EHV charges'!#REF!, MATCH(0, IF(ISBLANK('Annex 2 EHV charges'!#REF!),1, COUNTIF(A$4:$A7, 'Annex 2 EHV charges'!#REF!)), 0)),"")</f>
        <v/>
      </c>
      <c r="B8" s="91" t="str">
        <f>IF($A8="","",VLOOKUP($A8,'Annex 2 EHV charges'!$D:$O,2,0))</f>
        <v/>
      </c>
      <c r="C8" s="92" t="str">
        <f>IF($A8="","",VLOOKUP($A8,'Annex 2 EHV charges'!$D:$O,3,0))</f>
        <v/>
      </c>
      <c r="D8" s="91" t="str">
        <f>IF($A8="","",VLOOKUP($A8,'Annex 2 EHV charges'!$D:$O,4,0))</f>
        <v/>
      </c>
      <c r="E8" s="93" t="str">
        <f>IFERROR(IF(VLOOKUP($A8,'Annex 2 EHV charges'!$D:$O,9,FALSE)=0,"",VLOOKUP($A8,'Annex 2 EHV charges'!$D:$O,9,FALSE)),"")</f>
        <v/>
      </c>
      <c r="F8" s="94" t="str">
        <f>IFERROR(IF(VLOOKUP($A8,'Annex 2 EHV charges'!$D:$O,10,FALSE)=0,"",VLOOKUP($A8,'Annex 2 EHV charges'!$D:$O,10,FALSE)),"")</f>
        <v/>
      </c>
      <c r="G8" s="95" t="str">
        <f>IFERROR(IF(VLOOKUP($A8,'Annex 2 EHV charges'!$D:$O,11,FALSE)=0,"",VLOOKUP($A8,'Annex 2 EHV charges'!$D:$O,11,FALSE)),"")</f>
        <v/>
      </c>
      <c r="H8" s="95" t="str">
        <f>IFERROR(IF(VLOOKUP($A8,'Annex 2 EHV charges'!$D:$O,12,FALSE)=0,"",VLOOKUP($A8,'Annex 2 EHV charges'!$D:$O,12,FALSE)),"")</f>
        <v/>
      </c>
    </row>
    <row r="9" spans="1:15" ht="12.75" customHeight="1">
      <c r="A9" s="92" t="str">
        <f t="array" ref="A9">IFERROR(INDEX('Annex 2 EHV charges'!#REF!, MATCH(0, IF(ISBLANK('Annex 2 EHV charges'!#REF!),1, COUNTIF(A$4:$A8, 'Annex 2 EHV charges'!#REF!)), 0)),"")</f>
        <v/>
      </c>
      <c r="B9" s="91" t="str">
        <f>IF($A9="","",VLOOKUP($A9,'Annex 2 EHV charges'!$D:$O,2,0))</f>
        <v/>
      </c>
      <c r="C9" s="92" t="str">
        <f>IF($A9="","",VLOOKUP($A9,'Annex 2 EHV charges'!$D:$O,3,0))</f>
        <v/>
      </c>
      <c r="D9" s="91" t="str">
        <f>IF($A9="","",VLOOKUP($A9,'Annex 2 EHV charges'!$D:$O,4,0))</f>
        <v/>
      </c>
      <c r="E9" s="93" t="str">
        <f>IFERROR(IF(VLOOKUP($A9,'Annex 2 EHV charges'!$D:$O,9,FALSE)=0,"",VLOOKUP($A9,'Annex 2 EHV charges'!$D:$O,9,FALSE)),"")</f>
        <v/>
      </c>
      <c r="F9" s="94" t="str">
        <f>IFERROR(IF(VLOOKUP($A9,'Annex 2 EHV charges'!$D:$O,10,FALSE)=0,"",VLOOKUP($A9,'Annex 2 EHV charges'!$D:$O,10,FALSE)),"")</f>
        <v/>
      </c>
      <c r="G9" s="95" t="str">
        <f>IFERROR(IF(VLOOKUP($A9,'Annex 2 EHV charges'!$D:$O,11,FALSE)=0,"",VLOOKUP($A9,'Annex 2 EHV charges'!$D:$O,11,FALSE)),"")</f>
        <v/>
      </c>
      <c r="H9" s="95" t="str">
        <f>IFERROR(IF(VLOOKUP($A9,'Annex 2 EHV charges'!$D:$O,12,FALSE)=0,"",VLOOKUP($A9,'Annex 2 EHV charges'!$D:$O,12,FALSE)),"")</f>
        <v/>
      </c>
    </row>
    <row r="10" spans="1:15" ht="12.75" customHeight="1">
      <c r="A10" s="92" t="str">
        <f t="array" ref="A10">IFERROR(INDEX('Annex 2 EHV charges'!#REF!, MATCH(0, IF(ISBLANK('Annex 2 EHV charges'!#REF!),1, COUNTIF(A$4:$A9, 'Annex 2 EHV charges'!#REF!)), 0)),"")</f>
        <v/>
      </c>
      <c r="B10" s="91" t="str">
        <f>IF($A10="","",VLOOKUP($A10,'Annex 2 EHV charges'!$D:$O,2,0))</f>
        <v/>
      </c>
      <c r="C10" s="92" t="str">
        <f>IF($A10="","",VLOOKUP($A10,'Annex 2 EHV charges'!$D:$O,3,0))</f>
        <v/>
      </c>
      <c r="D10" s="91" t="str">
        <f>IF($A10="","",VLOOKUP($A10,'Annex 2 EHV charges'!$D:$O,4,0))</f>
        <v/>
      </c>
      <c r="E10" s="93" t="str">
        <f>IFERROR(IF(VLOOKUP($A10,'Annex 2 EHV charges'!$D:$O,9,FALSE)=0,"",VLOOKUP($A10,'Annex 2 EHV charges'!$D:$O,9,FALSE)),"")</f>
        <v/>
      </c>
      <c r="F10" s="94" t="str">
        <f>IFERROR(IF(VLOOKUP($A10,'Annex 2 EHV charges'!$D:$O,10,FALSE)=0,"",VLOOKUP($A10,'Annex 2 EHV charges'!$D:$O,10,FALSE)),"")</f>
        <v/>
      </c>
      <c r="G10" s="95" t="str">
        <f>IFERROR(IF(VLOOKUP($A10,'Annex 2 EHV charges'!$D:$O,11,FALSE)=0,"",VLOOKUP($A10,'Annex 2 EHV charges'!$D:$O,11,FALSE)),"")</f>
        <v/>
      </c>
      <c r="H10" s="95" t="str">
        <f>IFERROR(IF(VLOOKUP($A10,'Annex 2 EHV charges'!$D:$O,12,FALSE)=0,"",VLOOKUP($A10,'Annex 2 EHV charges'!$D:$O,12,FALSE)),"")</f>
        <v/>
      </c>
    </row>
    <row r="11" spans="1:15" ht="12.75" customHeight="1">
      <c r="A11" s="92" t="str">
        <f t="array" ref="A11">IFERROR(INDEX('Annex 2 EHV charges'!#REF!, MATCH(0, IF(ISBLANK('Annex 2 EHV charges'!#REF!),1, COUNTIF(A$4:$A10, 'Annex 2 EHV charges'!#REF!)), 0)),"")</f>
        <v/>
      </c>
      <c r="B11" s="91" t="str">
        <f>IF($A11="","",VLOOKUP($A11,'Annex 2 EHV charges'!$D:$O,2,0))</f>
        <v/>
      </c>
      <c r="C11" s="92" t="str">
        <f>IF($A11="","",VLOOKUP($A11,'Annex 2 EHV charges'!$D:$O,3,0))</f>
        <v/>
      </c>
      <c r="D11" s="91" t="str">
        <f>IF($A11="","",VLOOKUP($A11,'Annex 2 EHV charges'!$D:$O,4,0))</f>
        <v/>
      </c>
      <c r="E11" s="93" t="str">
        <f>IFERROR(IF(VLOOKUP($A11,'Annex 2 EHV charges'!$D:$O,9,FALSE)=0,"",VLOOKUP($A11,'Annex 2 EHV charges'!$D:$O,9,FALSE)),"")</f>
        <v/>
      </c>
      <c r="F11" s="94" t="str">
        <f>IFERROR(IF(VLOOKUP($A11,'Annex 2 EHV charges'!$D:$O,10,FALSE)=0,"",VLOOKUP($A11,'Annex 2 EHV charges'!$D:$O,10,FALSE)),"")</f>
        <v/>
      </c>
      <c r="G11" s="95" t="str">
        <f>IFERROR(IF(VLOOKUP($A11,'Annex 2 EHV charges'!$D:$O,11,FALSE)=0,"",VLOOKUP($A11,'Annex 2 EHV charges'!$D:$O,11,FALSE)),"")</f>
        <v/>
      </c>
      <c r="H11" s="95" t="str">
        <f>IFERROR(IF(VLOOKUP($A11,'Annex 2 EHV charges'!$D:$O,12,FALSE)=0,"",VLOOKUP($A11,'Annex 2 EHV charges'!$D:$O,12,FALSE)),"")</f>
        <v/>
      </c>
    </row>
    <row r="12" spans="1:15" ht="12.75" customHeight="1">
      <c r="A12" s="92" t="str">
        <f t="array" ref="A12">IFERROR(INDEX('Annex 2 EHV charges'!#REF!, MATCH(0, IF(ISBLANK('Annex 2 EHV charges'!#REF!),1, COUNTIF(A$4:$A11, 'Annex 2 EHV charges'!#REF!)), 0)),"")</f>
        <v/>
      </c>
      <c r="B12" s="91" t="str">
        <f>IF($A12="","",VLOOKUP($A12,'Annex 2 EHV charges'!$D:$O,2,0))</f>
        <v/>
      </c>
      <c r="C12" s="92" t="str">
        <f>IF($A12="","",VLOOKUP($A12,'Annex 2 EHV charges'!$D:$O,3,0))</f>
        <v/>
      </c>
      <c r="D12" s="91" t="str">
        <f>IF($A12="","",VLOOKUP($A12,'Annex 2 EHV charges'!$D:$O,4,0))</f>
        <v/>
      </c>
      <c r="E12" s="93" t="str">
        <f>IFERROR(IF(VLOOKUP($A12,'Annex 2 EHV charges'!$D:$O,9,FALSE)=0,"",VLOOKUP($A12,'Annex 2 EHV charges'!$D:$O,9,FALSE)),"")</f>
        <v/>
      </c>
      <c r="F12" s="94" t="str">
        <f>IFERROR(IF(VLOOKUP($A12,'Annex 2 EHV charges'!$D:$O,10,FALSE)=0,"",VLOOKUP($A12,'Annex 2 EHV charges'!$D:$O,10,FALSE)),"")</f>
        <v/>
      </c>
      <c r="G12" s="95" t="str">
        <f>IFERROR(IF(VLOOKUP($A12,'Annex 2 EHV charges'!$D:$O,11,FALSE)=0,"",VLOOKUP($A12,'Annex 2 EHV charges'!$D:$O,11,FALSE)),"")</f>
        <v/>
      </c>
      <c r="H12" s="95" t="str">
        <f>IFERROR(IF(VLOOKUP($A12,'Annex 2 EHV charges'!$D:$O,12,FALSE)=0,"",VLOOKUP($A12,'Annex 2 EHV charges'!$D:$O,12,FALSE)),"")</f>
        <v/>
      </c>
    </row>
    <row r="13" spans="1:15" ht="12.75" customHeight="1">
      <c r="A13" s="92" t="str">
        <f t="array" ref="A13">IFERROR(INDEX('Annex 2 EHV charges'!#REF!, MATCH(0, IF(ISBLANK('Annex 2 EHV charges'!#REF!),1, COUNTIF(A$4:$A12, 'Annex 2 EHV charges'!#REF!)), 0)),"")</f>
        <v/>
      </c>
      <c r="B13" s="91" t="str">
        <f>IF($A13="","",VLOOKUP($A13,'Annex 2 EHV charges'!$D:$O,2,0))</f>
        <v/>
      </c>
      <c r="C13" s="92" t="str">
        <f>IF($A13="","",VLOOKUP($A13,'Annex 2 EHV charges'!$D:$O,3,0))</f>
        <v/>
      </c>
      <c r="D13" s="91" t="str">
        <f>IF($A13="","",VLOOKUP($A13,'Annex 2 EHV charges'!$D:$O,4,0))</f>
        <v/>
      </c>
      <c r="E13" s="93" t="str">
        <f>IFERROR(IF(VLOOKUP($A13,'Annex 2 EHV charges'!$D:$O,9,FALSE)=0,"",VLOOKUP($A13,'Annex 2 EHV charges'!$D:$O,9,FALSE)),"")</f>
        <v/>
      </c>
      <c r="F13" s="94" t="str">
        <f>IFERROR(IF(VLOOKUP($A13,'Annex 2 EHV charges'!$D:$O,10,FALSE)=0,"",VLOOKUP($A13,'Annex 2 EHV charges'!$D:$O,10,FALSE)),"")</f>
        <v/>
      </c>
      <c r="G13" s="95" t="str">
        <f>IFERROR(IF(VLOOKUP($A13,'Annex 2 EHV charges'!$D:$O,11,FALSE)=0,"",VLOOKUP($A13,'Annex 2 EHV charges'!$D:$O,11,FALSE)),"")</f>
        <v/>
      </c>
      <c r="H13" s="95" t="str">
        <f>IFERROR(IF(VLOOKUP($A13,'Annex 2 EHV charges'!$D:$O,12,FALSE)=0,"",VLOOKUP($A13,'Annex 2 EHV charges'!$D:$O,12,FALSE)),"")</f>
        <v/>
      </c>
    </row>
    <row r="14" spans="1:15" ht="12.75" customHeight="1">
      <c r="A14" s="92" t="str">
        <f t="array" ref="A14">IFERROR(INDEX('Annex 2 EHV charges'!#REF!, MATCH(0, IF(ISBLANK('Annex 2 EHV charges'!#REF!),1, COUNTIF(A$4:$A13, 'Annex 2 EHV charges'!#REF!)), 0)),"")</f>
        <v/>
      </c>
      <c r="B14" s="91" t="str">
        <f>IF($A14="","",VLOOKUP($A14,'Annex 2 EHV charges'!$D:$O,2,0))</f>
        <v/>
      </c>
      <c r="C14" s="92" t="str">
        <f>IF($A14="","",VLOOKUP($A14,'Annex 2 EHV charges'!$D:$O,3,0))</f>
        <v/>
      </c>
      <c r="D14" s="91" t="str">
        <f>IF($A14="","",VLOOKUP($A14,'Annex 2 EHV charges'!$D:$O,4,0))</f>
        <v/>
      </c>
      <c r="E14" s="93" t="str">
        <f>IFERROR(IF(VLOOKUP($A14,'Annex 2 EHV charges'!$D:$O,9,FALSE)=0,"",VLOOKUP($A14,'Annex 2 EHV charges'!$D:$O,9,FALSE)),"")</f>
        <v/>
      </c>
      <c r="F14" s="94" t="str">
        <f>IFERROR(IF(VLOOKUP($A14,'Annex 2 EHV charges'!$D:$O,10,FALSE)=0,"",VLOOKUP($A14,'Annex 2 EHV charges'!$D:$O,10,FALSE)),"")</f>
        <v/>
      </c>
      <c r="G14" s="95" t="str">
        <f>IFERROR(IF(VLOOKUP($A14,'Annex 2 EHV charges'!$D:$O,11,FALSE)=0,"",VLOOKUP($A14,'Annex 2 EHV charges'!$D:$O,11,FALSE)),"")</f>
        <v/>
      </c>
      <c r="H14" s="95" t="str">
        <f>IFERROR(IF(VLOOKUP($A14,'Annex 2 EHV charges'!$D:$O,12,FALSE)=0,"",VLOOKUP($A14,'Annex 2 EHV charges'!$D:$O,12,FALSE)),"")</f>
        <v/>
      </c>
    </row>
    <row r="15" spans="1:15" ht="12.75" customHeight="1">
      <c r="A15" s="92" t="str">
        <f t="array" ref="A15">IFERROR(INDEX('Annex 2 EHV charges'!#REF!, MATCH(0, IF(ISBLANK('Annex 2 EHV charges'!#REF!),1, COUNTIF(A$4:$A14, 'Annex 2 EHV charges'!#REF!)), 0)),"")</f>
        <v/>
      </c>
      <c r="B15" s="91" t="str">
        <f>IF($A15="","",VLOOKUP($A15,'Annex 2 EHV charges'!$D:$O,2,0))</f>
        <v/>
      </c>
      <c r="C15" s="92" t="str">
        <f>IF($A15="","",VLOOKUP($A15,'Annex 2 EHV charges'!$D:$O,3,0))</f>
        <v/>
      </c>
      <c r="D15" s="91" t="str">
        <f>IF($A15="","",VLOOKUP($A15,'Annex 2 EHV charges'!$D:$O,4,0))</f>
        <v/>
      </c>
      <c r="E15" s="93" t="str">
        <f>IFERROR(IF(VLOOKUP($A15,'Annex 2 EHV charges'!$D:$O,9,FALSE)=0,"",VLOOKUP($A15,'Annex 2 EHV charges'!$D:$O,9,FALSE)),"")</f>
        <v/>
      </c>
      <c r="F15" s="94" t="str">
        <f>IFERROR(IF(VLOOKUP($A15,'Annex 2 EHV charges'!$D:$O,10,FALSE)=0,"",VLOOKUP($A15,'Annex 2 EHV charges'!$D:$O,10,FALSE)),"")</f>
        <v/>
      </c>
      <c r="G15" s="95" t="str">
        <f>IFERROR(IF(VLOOKUP($A15,'Annex 2 EHV charges'!$D:$O,11,FALSE)=0,"",VLOOKUP($A15,'Annex 2 EHV charges'!$D:$O,11,FALSE)),"")</f>
        <v/>
      </c>
      <c r="H15" s="95" t="str">
        <f>IFERROR(IF(VLOOKUP($A15,'Annex 2 EHV charges'!$D:$O,12,FALSE)=0,"",VLOOKUP($A15,'Annex 2 EHV charges'!$D:$O,12,FALSE)),"")</f>
        <v/>
      </c>
    </row>
    <row r="16" spans="1:15" ht="12.75" customHeight="1">
      <c r="A16" s="92" t="str">
        <f t="array" ref="A16">IFERROR(INDEX('Annex 2 EHV charges'!#REF!, MATCH(0, IF(ISBLANK('Annex 2 EHV charges'!#REF!),1, COUNTIF(A$4:$A15, 'Annex 2 EHV charges'!#REF!)), 0)),"")</f>
        <v/>
      </c>
      <c r="B16" s="91" t="str">
        <f>IF($A16="","",VLOOKUP($A16,'Annex 2 EHV charges'!$D:$O,2,0))</f>
        <v/>
      </c>
      <c r="C16" s="92" t="str">
        <f>IF($A16="","",VLOOKUP($A16,'Annex 2 EHV charges'!$D:$O,3,0))</f>
        <v/>
      </c>
      <c r="D16" s="91" t="str">
        <f>IF($A16="","",VLOOKUP($A16,'Annex 2 EHV charges'!$D:$O,4,0))</f>
        <v/>
      </c>
      <c r="E16" s="93" t="str">
        <f>IFERROR(IF(VLOOKUP($A16,'Annex 2 EHV charges'!$D:$O,9,FALSE)=0,"",VLOOKUP($A16,'Annex 2 EHV charges'!$D:$O,9,FALSE)),"")</f>
        <v/>
      </c>
      <c r="F16" s="94" t="str">
        <f>IFERROR(IF(VLOOKUP($A16,'Annex 2 EHV charges'!$D:$O,10,FALSE)=0,"",VLOOKUP($A16,'Annex 2 EHV charges'!$D:$O,10,FALSE)),"")</f>
        <v/>
      </c>
      <c r="G16" s="95" t="str">
        <f>IFERROR(IF(VLOOKUP($A16,'Annex 2 EHV charges'!$D:$O,11,FALSE)=0,"",VLOOKUP($A16,'Annex 2 EHV charges'!$D:$O,11,FALSE)),"")</f>
        <v/>
      </c>
      <c r="H16" s="95" t="str">
        <f>IFERROR(IF(VLOOKUP($A16,'Annex 2 EHV charges'!$D:$O,12,FALSE)=0,"",VLOOKUP($A16,'Annex 2 EHV charges'!$D:$O,12,FALSE)),"")</f>
        <v/>
      </c>
    </row>
    <row r="17" spans="1:8" ht="12.75" customHeight="1">
      <c r="A17" s="92" t="str">
        <f t="array" ref="A17">IFERROR(INDEX('Annex 2 EHV charges'!#REF!, MATCH(0, IF(ISBLANK('Annex 2 EHV charges'!#REF!),1, COUNTIF(A$4:$A16, 'Annex 2 EHV charges'!#REF!)), 0)),"")</f>
        <v/>
      </c>
      <c r="B17" s="91" t="str">
        <f>IF($A17="","",VLOOKUP($A17,'Annex 2 EHV charges'!$D:$O,2,0))</f>
        <v/>
      </c>
      <c r="C17" s="92" t="str">
        <f>IF($A17="","",VLOOKUP($A17,'Annex 2 EHV charges'!$D:$O,3,0))</f>
        <v/>
      </c>
      <c r="D17" s="91" t="str">
        <f>IF($A17="","",VLOOKUP($A17,'Annex 2 EHV charges'!$D:$O,4,0))</f>
        <v/>
      </c>
      <c r="E17" s="93" t="str">
        <f>IFERROR(IF(VLOOKUP($A17,'Annex 2 EHV charges'!$D:$O,9,FALSE)=0,"",VLOOKUP($A17,'Annex 2 EHV charges'!$D:$O,9,FALSE)),"")</f>
        <v/>
      </c>
      <c r="F17" s="94" t="str">
        <f>IFERROR(IF(VLOOKUP($A17,'Annex 2 EHV charges'!$D:$O,10,FALSE)=0,"",VLOOKUP($A17,'Annex 2 EHV charges'!$D:$O,10,FALSE)),"")</f>
        <v/>
      </c>
      <c r="G17" s="95" t="str">
        <f>IFERROR(IF(VLOOKUP($A17,'Annex 2 EHV charges'!$D:$O,11,FALSE)=0,"",VLOOKUP($A17,'Annex 2 EHV charges'!$D:$O,11,FALSE)),"")</f>
        <v/>
      </c>
      <c r="H17" s="95" t="str">
        <f>IFERROR(IF(VLOOKUP($A17,'Annex 2 EHV charges'!$D:$O,12,FALSE)=0,"",VLOOKUP($A17,'Annex 2 EHV charges'!$D:$O,12,FALSE)),"")</f>
        <v/>
      </c>
    </row>
    <row r="18" spans="1:8" ht="12.75" customHeight="1">
      <c r="A18" s="92" t="str">
        <f t="array" ref="A18">IFERROR(INDEX('Annex 2 EHV charges'!#REF!, MATCH(0, IF(ISBLANK('Annex 2 EHV charges'!#REF!),1, COUNTIF(A$4:$A17, 'Annex 2 EHV charges'!#REF!)), 0)),"")</f>
        <v/>
      </c>
      <c r="B18" s="91" t="str">
        <f>IF($A18="","",VLOOKUP($A18,'Annex 2 EHV charges'!$D:$O,2,0))</f>
        <v/>
      </c>
      <c r="C18" s="92" t="str">
        <f>IF($A18="","",VLOOKUP($A18,'Annex 2 EHV charges'!$D:$O,3,0))</f>
        <v/>
      </c>
      <c r="D18" s="91" t="str">
        <f>IF($A18="","",VLOOKUP($A18,'Annex 2 EHV charges'!$D:$O,4,0))</f>
        <v/>
      </c>
      <c r="E18" s="93" t="str">
        <f>IFERROR(IF(VLOOKUP($A18,'Annex 2 EHV charges'!$D:$O,9,FALSE)=0,"",VLOOKUP($A18,'Annex 2 EHV charges'!$D:$O,9,FALSE)),"")</f>
        <v/>
      </c>
      <c r="F18" s="94" t="str">
        <f>IFERROR(IF(VLOOKUP($A18,'Annex 2 EHV charges'!$D:$O,10,FALSE)=0,"",VLOOKUP($A18,'Annex 2 EHV charges'!$D:$O,10,FALSE)),"")</f>
        <v/>
      </c>
      <c r="G18" s="95" t="str">
        <f>IFERROR(IF(VLOOKUP($A18,'Annex 2 EHV charges'!$D:$O,11,FALSE)=0,"",VLOOKUP($A18,'Annex 2 EHV charges'!$D:$O,11,FALSE)),"")</f>
        <v/>
      </c>
      <c r="H18" s="95" t="str">
        <f>IFERROR(IF(VLOOKUP($A18,'Annex 2 EHV charges'!$D:$O,12,FALSE)=0,"",VLOOKUP($A18,'Annex 2 EHV charges'!$D:$O,12,FALSE)),"")</f>
        <v/>
      </c>
    </row>
    <row r="19" spans="1:8" ht="12.75" customHeight="1">
      <c r="A19" s="92" t="str">
        <f t="array" ref="A19">IFERROR(INDEX('Annex 2 EHV charges'!#REF!, MATCH(0, IF(ISBLANK('Annex 2 EHV charges'!#REF!),1, COUNTIF(A$4:$A18, 'Annex 2 EHV charges'!#REF!)), 0)),"")</f>
        <v/>
      </c>
      <c r="B19" s="91" t="str">
        <f>IF($A19="","",VLOOKUP($A19,'Annex 2 EHV charges'!$D:$O,2,0))</f>
        <v/>
      </c>
      <c r="C19" s="92" t="str">
        <f>IF($A19="","",VLOOKUP($A19,'Annex 2 EHV charges'!$D:$O,3,0))</f>
        <v/>
      </c>
      <c r="D19" s="91" t="str">
        <f>IF($A19="","",VLOOKUP($A19,'Annex 2 EHV charges'!$D:$O,4,0))</f>
        <v/>
      </c>
      <c r="E19" s="93" t="str">
        <f>IFERROR(IF(VLOOKUP($A19,'Annex 2 EHV charges'!$D:$O,9,FALSE)=0,"",VLOOKUP($A19,'Annex 2 EHV charges'!$D:$O,9,FALSE)),"")</f>
        <v/>
      </c>
      <c r="F19" s="94" t="str">
        <f>IFERROR(IF(VLOOKUP($A19,'Annex 2 EHV charges'!$D:$O,10,FALSE)=0,"",VLOOKUP($A19,'Annex 2 EHV charges'!$D:$O,10,FALSE)),"")</f>
        <v/>
      </c>
      <c r="G19" s="95" t="str">
        <f>IFERROR(IF(VLOOKUP($A19,'Annex 2 EHV charges'!$D:$O,11,FALSE)=0,"",VLOOKUP($A19,'Annex 2 EHV charges'!$D:$O,11,FALSE)),"")</f>
        <v/>
      </c>
      <c r="H19" s="95" t="str">
        <f>IFERROR(IF(VLOOKUP($A19,'Annex 2 EHV charges'!$D:$O,12,FALSE)=0,"",VLOOKUP($A19,'Annex 2 EHV charges'!$D:$O,12,FALSE)),"")</f>
        <v/>
      </c>
    </row>
    <row r="20" spans="1:8" ht="12.75" customHeight="1">
      <c r="A20" s="92" t="str">
        <f t="array" ref="A20">IFERROR(INDEX('Annex 2 EHV charges'!#REF!, MATCH(0, IF(ISBLANK('Annex 2 EHV charges'!#REF!),1, COUNTIF(A$4:$A19, 'Annex 2 EHV charges'!#REF!)), 0)),"")</f>
        <v/>
      </c>
      <c r="B20" s="91" t="str">
        <f>IF($A20="","",VLOOKUP($A20,'Annex 2 EHV charges'!$D:$O,2,0))</f>
        <v/>
      </c>
      <c r="C20" s="92" t="str">
        <f>IF($A20="","",VLOOKUP($A20,'Annex 2 EHV charges'!$D:$O,3,0))</f>
        <v/>
      </c>
      <c r="D20" s="91" t="str">
        <f>IF($A20="","",VLOOKUP($A20,'Annex 2 EHV charges'!$D:$O,4,0))</f>
        <v/>
      </c>
      <c r="E20" s="93" t="str">
        <f>IFERROR(IF(VLOOKUP($A20,'Annex 2 EHV charges'!$D:$O,9,FALSE)=0,"",VLOOKUP($A20,'Annex 2 EHV charges'!$D:$O,9,FALSE)),"")</f>
        <v/>
      </c>
      <c r="F20" s="94" t="str">
        <f>IFERROR(IF(VLOOKUP($A20,'Annex 2 EHV charges'!$D:$O,10,FALSE)=0,"",VLOOKUP($A20,'Annex 2 EHV charges'!$D:$O,10,FALSE)),"")</f>
        <v/>
      </c>
      <c r="G20" s="95" t="str">
        <f>IFERROR(IF(VLOOKUP($A20,'Annex 2 EHV charges'!$D:$O,11,FALSE)=0,"",VLOOKUP($A20,'Annex 2 EHV charges'!$D:$O,11,FALSE)),"")</f>
        <v/>
      </c>
      <c r="H20" s="95" t="str">
        <f>IFERROR(IF(VLOOKUP($A20,'Annex 2 EHV charges'!$D:$O,12,FALSE)=0,"",VLOOKUP($A20,'Annex 2 EHV charges'!$D:$O,12,FALSE)),"")</f>
        <v/>
      </c>
    </row>
    <row r="21" spans="1:8" ht="12.75" customHeight="1">
      <c r="A21" s="92" t="str">
        <f t="array" ref="A21">IFERROR(INDEX('Annex 2 EHV charges'!#REF!, MATCH(0, IF(ISBLANK('Annex 2 EHV charges'!#REF!),1, COUNTIF(A$4:$A20, 'Annex 2 EHV charges'!#REF!)), 0)),"")</f>
        <v/>
      </c>
      <c r="B21" s="91" t="str">
        <f>IF($A21="","",VLOOKUP($A21,'Annex 2 EHV charges'!$D:$O,2,0))</f>
        <v/>
      </c>
      <c r="C21" s="92" t="str">
        <f>IF($A21="","",VLOOKUP($A21,'Annex 2 EHV charges'!$D:$O,3,0))</f>
        <v/>
      </c>
      <c r="D21" s="91" t="str">
        <f>IF($A21="","",VLOOKUP($A21,'Annex 2 EHV charges'!$D:$O,4,0))</f>
        <v/>
      </c>
      <c r="E21" s="93" t="str">
        <f>IFERROR(IF(VLOOKUP($A21,'Annex 2 EHV charges'!$D:$O,9,FALSE)=0,"",VLOOKUP($A21,'Annex 2 EHV charges'!$D:$O,9,FALSE)),"")</f>
        <v/>
      </c>
      <c r="F21" s="94" t="str">
        <f>IFERROR(IF(VLOOKUP($A21,'Annex 2 EHV charges'!$D:$O,10,FALSE)=0,"",VLOOKUP($A21,'Annex 2 EHV charges'!$D:$O,10,FALSE)),"")</f>
        <v/>
      </c>
      <c r="G21" s="95" t="str">
        <f>IFERROR(IF(VLOOKUP($A21,'Annex 2 EHV charges'!$D:$O,11,FALSE)=0,"",VLOOKUP($A21,'Annex 2 EHV charges'!$D:$O,11,FALSE)),"")</f>
        <v/>
      </c>
      <c r="H21" s="95" t="str">
        <f>IFERROR(IF(VLOOKUP($A21,'Annex 2 EHV charges'!$D:$O,12,FALSE)=0,"",VLOOKUP($A21,'Annex 2 EHV charges'!$D:$O,12,FALSE)),"")</f>
        <v/>
      </c>
    </row>
    <row r="22" spans="1:8" ht="12.75" customHeight="1">
      <c r="A22" s="92" t="str">
        <f t="array" ref="A22">IFERROR(INDEX('Annex 2 EHV charges'!#REF!, MATCH(0, IF(ISBLANK('Annex 2 EHV charges'!#REF!),1, COUNTIF(A$4:$A21, 'Annex 2 EHV charges'!#REF!)), 0)),"")</f>
        <v/>
      </c>
      <c r="B22" s="91" t="str">
        <f>IF($A22="","",VLOOKUP($A22,'Annex 2 EHV charges'!$D:$O,2,0))</f>
        <v/>
      </c>
      <c r="C22" s="92" t="str">
        <f>IF($A22="","",VLOOKUP($A22,'Annex 2 EHV charges'!$D:$O,3,0))</f>
        <v/>
      </c>
      <c r="D22" s="91" t="str">
        <f>IF($A22="","",VLOOKUP($A22,'Annex 2 EHV charges'!$D:$O,4,0))</f>
        <v/>
      </c>
      <c r="E22" s="93" t="str">
        <f>IFERROR(IF(VLOOKUP($A22,'Annex 2 EHV charges'!$D:$O,9,FALSE)=0,"",VLOOKUP($A22,'Annex 2 EHV charges'!$D:$O,9,FALSE)),"")</f>
        <v/>
      </c>
      <c r="F22" s="94" t="str">
        <f>IFERROR(IF(VLOOKUP($A22,'Annex 2 EHV charges'!$D:$O,10,FALSE)=0,"",VLOOKUP($A22,'Annex 2 EHV charges'!$D:$O,10,FALSE)),"")</f>
        <v/>
      </c>
      <c r="G22" s="95" t="str">
        <f>IFERROR(IF(VLOOKUP($A22,'Annex 2 EHV charges'!$D:$O,11,FALSE)=0,"",VLOOKUP($A22,'Annex 2 EHV charges'!$D:$O,11,FALSE)),"")</f>
        <v/>
      </c>
      <c r="H22" s="95" t="str">
        <f>IFERROR(IF(VLOOKUP($A22,'Annex 2 EHV charges'!$D:$O,12,FALSE)=0,"",VLOOKUP($A22,'Annex 2 EHV charges'!$D:$O,12,FALSE)),"")</f>
        <v/>
      </c>
    </row>
    <row r="23" spans="1:8" ht="12.75" customHeight="1">
      <c r="A23" s="92" t="str">
        <f t="array" ref="A23">IFERROR(INDEX('Annex 2 EHV charges'!#REF!, MATCH(0, IF(ISBLANK('Annex 2 EHV charges'!#REF!),1, COUNTIF(A$4:$A22, 'Annex 2 EHV charges'!#REF!)), 0)),"")</f>
        <v/>
      </c>
      <c r="B23" s="91" t="str">
        <f>IF($A23="","",VLOOKUP($A23,'Annex 2 EHV charges'!$D:$O,2,0))</f>
        <v/>
      </c>
      <c r="C23" s="92" t="str">
        <f>IF($A23="","",VLOOKUP($A23,'Annex 2 EHV charges'!$D:$O,3,0))</f>
        <v/>
      </c>
      <c r="D23" s="91" t="str">
        <f>IF($A23="","",VLOOKUP($A23,'Annex 2 EHV charges'!$D:$O,4,0))</f>
        <v/>
      </c>
      <c r="E23" s="93" t="str">
        <f>IFERROR(IF(VLOOKUP($A23,'Annex 2 EHV charges'!$D:$O,9,FALSE)=0,"",VLOOKUP($A23,'Annex 2 EHV charges'!$D:$O,9,FALSE)),"")</f>
        <v/>
      </c>
      <c r="F23" s="94" t="str">
        <f>IFERROR(IF(VLOOKUP($A23,'Annex 2 EHV charges'!$D:$O,10,FALSE)=0,"",VLOOKUP($A23,'Annex 2 EHV charges'!$D:$O,10,FALSE)),"")</f>
        <v/>
      </c>
      <c r="G23" s="95" t="str">
        <f>IFERROR(IF(VLOOKUP($A23,'Annex 2 EHV charges'!$D:$O,11,FALSE)=0,"",VLOOKUP($A23,'Annex 2 EHV charges'!$D:$O,11,FALSE)),"")</f>
        <v/>
      </c>
      <c r="H23" s="95" t="str">
        <f>IFERROR(IF(VLOOKUP($A23,'Annex 2 EHV charges'!$D:$O,12,FALSE)=0,"",VLOOKUP($A23,'Annex 2 EHV charges'!$D:$O,12,FALSE)),"")</f>
        <v/>
      </c>
    </row>
    <row r="24" spans="1:8" ht="12.75" customHeight="1">
      <c r="A24" s="92" t="str">
        <f t="array" ref="A24">IFERROR(INDEX('Annex 2 EHV charges'!#REF!, MATCH(0, IF(ISBLANK('Annex 2 EHV charges'!#REF!),1, COUNTIF(A$4:$A23, 'Annex 2 EHV charges'!#REF!)), 0)),"")</f>
        <v/>
      </c>
      <c r="B24" s="91" t="str">
        <f>IF($A24="","",VLOOKUP($A24,'Annex 2 EHV charges'!$D:$O,2,0))</f>
        <v/>
      </c>
      <c r="C24" s="92" t="str">
        <f>IF($A24="","",VLOOKUP($A24,'Annex 2 EHV charges'!$D:$O,3,0))</f>
        <v/>
      </c>
      <c r="D24" s="91" t="str">
        <f>IF($A24="","",VLOOKUP($A24,'Annex 2 EHV charges'!$D:$O,4,0))</f>
        <v/>
      </c>
      <c r="E24" s="93" t="str">
        <f>IFERROR(IF(VLOOKUP($A24,'Annex 2 EHV charges'!$D:$O,9,FALSE)=0,"",VLOOKUP($A24,'Annex 2 EHV charges'!$D:$O,9,FALSE)),"")</f>
        <v/>
      </c>
      <c r="F24" s="94" t="str">
        <f>IFERROR(IF(VLOOKUP($A24,'Annex 2 EHV charges'!$D:$O,10,FALSE)=0,"",VLOOKUP($A24,'Annex 2 EHV charges'!$D:$O,10,FALSE)),"")</f>
        <v/>
      </c>
      <c r="G24" s="95" t="str">
        <f>IFERROR(IF(VLOOKUP($A24,'Annex 2 EHV charges'!$D:$O,11,FALSE)=0,"",VLOOKUP($A24,'Annex 2 EHV charges'!$D:$O,11,FALSE)),"")</f>
        <v/>
      </c>
      <c r="H24" s="95" t="str">
        <f>IFERROR(IF(VLOOKUP($A24,'Annex 2 EHV charges'!$D:$O,12,FALSE)=0,"",VLOOKUP($A24,'Annex 2 EHV charges'!$D:$O,12,FALSE)),"")</f>
        <v/>
      </c>
    </row>
    <row r="25" spans="1:8" ht="12.75" customHeight="1">
      <c r="A25" s="92" t="str">
        <f t="array" ref="A25">IFERROR(INDEX('Annex 2 EHV charges'!#REF!, MATCH(0, IF(ISBLANK('Annex 2 EHV charges'!#REF!),1, COUNTIF(A$4:$A24, 'Annex 2 EHV charges'!#REF!)), 0)),"")</f>
        <v/>
      </c>
      <c r="B25" s="91" t="str">
        <f>IF($A25="","",VLOOKUP($A25,'Annex 2 EHV charges'!$D:$O,2,0))</f>
        <v/>
      </c>
      <c r="C25" s="92" t="str">
        <f>IF($A25="","",VLOOKUP($A25,'Annex 2 EHV charges'!$D:$O,3,0))</f>
        <v/>
      </c>
      <c r="D25" s="91" t="str">
        <f>IF($A25="","",VLOOKUP($A25,'Annex 2 EHV charges'!$D:$O,4,0))</f>
        <v/>
      </c>
      <c r="E25" s="93" t="str">
        <f>IFERROR(IF(VLOOKUP($A25,'Annex 2 EHV charges'!$D:$O,9,FALSE)=0,"",VLOOKUP($A25,'Annex 2 EHV charges'!$D:$O,9,FALSE)),"")</f>
        <v/>
      </c>
      <c r="F25" s="94" t="str">
        <f>IFERROR(IF(VLOOKUP($A25,'Annex 2 EHV charges'!$D:$O,10,FALSE)=0,"",VLOOKUP($A25,'Annex 2 EHV charges'!$D:$O,10,FALSE)),"")</f>
        <v/>
      </c>
      <c r="G25" s="95" t="str">
        <f>IFERROR(IF(VLOOKUP($A25,'Annex 2 EHV charges'!$D:$O,11,FALSE)=0,"",VLOOKUP($A25,'Annex 2 EHV charges'!$D:$O,11,FALSE)),"")</f>
        <v/>
      </c>
      <c r="H25" s="95" t="str">
        <f>IFERROR(IF(VLOOKUP($A25,'Annex 2 EHV charges'!$D:$O,12,FALSE)=0,"",VLOOKUP($A25,'Annex 2 EHV charges'!$D:$O,12,FALSE)),"")</f>
        <v/>
      </c>
    </row>
    <row r="26" spans="1:8" ht="12.75" customHeight="1">
      <c r="A26" s="92" t="str">
        <f t="array" ref="A26">IFERROR(INDEX('Annex 2 EHV charges'!#REF!, MATCH(0, IF(ISBLANK('Annex 2 EHV charges'!#REF!),1, COUNTIF(A$4:$A25, 'Annex 2 EHV charges'!#REF!)), 0)),"")</f>
        <v/>
      </c>
      <c r="B26" s="91" t="str">
        <f>IF($A26="","",VLOOKUP($A26,'Annex 2 EHV charges'!$D:$O,2,0))</f>
        <v/>
      </c>
      <c r="C26" s="92" t="str">
        <f>IF($A26="","",VLOOKUP($A26,'Annex 2 EHV charges'!$D:$O,3,0))</f>
        <v/>
      </c>
      <c r="D26" s="91" t="str">
        <f>IF($A26="","",VLOOKUP($A26,'Annex 2 EHV charges'!$D:$O,4,0))</f>
        <v/>
      </c>
      <c r="E26" s="93" t="str">
        <f>IFERROR(IF(VLOOKUP($A26,'Annex 2 EHV charges'!$D:$O,9,FALSE)=0,"",VLOOKUP($A26,'Annex 2 EHV charges'!$D:$O,9,FALSE)),"")</f>
        <v/>
      </c>
      <c r="F26" s="94" t="str">
        <f>IFERROR(IF(VLOOKUP($A26,'Annex 2 EHV charges'!$D:$O,10,FALSE)=0,"",VLOOKUP($A26,'Annex 2 EHV charges'!$D:$O,10,FALSE)),"")</f>
        <v/>
      </c>
      <c r="G26" s="95" t="str">
        <f>IFERROR(IF(VLOOKUP($A26,'Annex 2 EHV charges'!$D:$O,11,FALSE)=0,"",VLOOKUP($A26,'Annex 2 EHV charges'!$D:$O,11,FALSE)),"")</f>
        <v/>
      </c>
      <c r="H26" s="95" t="str">
        <f>IFERROR(IF(VLOOKUP($A26,'Annex 2 EHV charges'!$D:$O,12,FALSE)=0,"",VLOOKUP($A26,'Annex 2 EHV charges'!$D:$O,12,FALSE)),"")</f>
        <v/>
      </c>
    </row>
    <row r="27" spans="1:8" ht="12.75" customHeight="1">
      <c r="A27" s="92" t="str">
        <f t="array" ref="A27">IFERROR(INDEX('Annex 2 EHV charges'!#REF!, MATCH(0, IF(ISBLANK('Annex 2 EHV charges'!#REF!),1, COUNTIF(A$4:$A26, 'Annex 2 EHV charges'!#REF!)), 0)),"")</f>
        <v/>
      </c>
      <c r="B27" s="91" t="str">
        <f>IF($A27="","",VLOOKUP($A27,'Annex 2 EHV charges'!$D:$O,2,0))</f>
        <v/>
      </c>
      <c r="C27" s="92" t="str">
        <f>IF($A27="","",VLOOKUP($A27,'Annex 2 EHV charges'!$D:$O,3,0))</f>
        <v/>
      </c>
      <c r="D27" s="91" t="str">
        <f>IF($A27="","",VLOOKUP($A27,'Annex 2 EHV charges'!$D:$O,4,0))</f>
        <v/>
      </c>
      <c r="E27" s="93" t="str">
        <f>IFERROR(IF(VLOOKUP($A27,'Annex 2 EHV charges'!$D:$O,9,FALSE)=0,"",VLOOKUP($A27,'Annex 2 EHV charges'!$D:$O,9,FALSE)),"")</f>
        <v/>
      </c>
      <c r="F27" s="94" t="str">
        <f>IFERROR(IF(VLOOKUP($A27,'Annex 2 EHV charges'!$D:$O,10,FALSE)=0,"",VLOOKUP($A27,'Annex 2 EHV charges'!$D:$O,10,FALSE)),"")</f>
        <v/>
      </c>
      <c r="G27" s="95" t="str">
        <f>IFERROR(IF(VLOOKUP($A27,'Annex 2 EHV charges'!$D:$O,11,FALSE)=0,"",VLOOKUP($A27,'Annex 2 EHV charges'!$D:$O,11,FALSE)),"")</f>
        <v/>
      </c>
      <c r="H27" s="95" t="str">
        <f>IFERROR(IF(VLOOKUP($A27,'Annex 2 EHV charges'!$D:$O,12,FALSE)=0,"",VLOOKUP($A27,'Annex 2 EHV charges'!$D:$O,12,FALSE)),"")</f>
        <v/>
      </c>
    </row>
    <row r="28" spans="1:8" ht="12.75" customHeight="1">
      <c r="A28" s="92" t="str">
        <f t="array" ref="A28">IFERROR(INDEX('Annex 2 EHV charges'!#REF!, MATCH(0, IF(ISBLANK('Annex 2 EHV charges'!#REF!),1, COUNTIF(A$4:$A27, 'Annex 2 EHV charges'!#REF!)), 0)),"")</f>
        <v/>
      </c>
      <c r="B28" s="91" t="str">
        <f>IF($A28="","",VLOOKUP($A28,'Annex 2 EHV charges'!$D:$O,2,0))</f>
        <v/>
      </c>
      <c r="C28" s="92" t="str">
        <f>IF($A28="","",VLOOKUP($A28,'Annex 2 EHV charges'!$D:$O,3,0))</f>
        <v/>
      </c>
      <c r="D28" s="91" t="str">
        <f>IF($A28="","",VLOOKUP($A28,'Annex 2 EHV charges'!$D:$O,4,0))</f>
        <v/>
      </c>
      <c r="E28" s="93" t="str">
        <f>IFERROR(IF(VLOOKUP($A28,'Annex 2 EHV charges'!$D:$O,9,FALSE)=0,"",VLOOKUP($A28,'Annex 2 EHV charges'!$D:$O,9,FALSE)),"")</f>
        <v/>
      </c>
      <c r="F28" s="94" t="str">
        <f>IFERROR(IF(VLOOKUP($A28,'Annex 2 EHV charges'!$D:$O,10,FALSE)=0,"",VLOOKUP($A28,'Annex 2 EHV charges'!$D:$O,10,FALSE)),"")</f>
        <v/>
      </c>
      <c r="G28" s="95" t="str">
        <f>IFERROR(IF(VLOOKUP($A28,'Annex 2 EHV charges'!$D:$O,11,FALSE)=0,"",VLOOKUP($A28,'Annex 2 EHV charges'!$D:$O,11,FALSE)),"")</f>
        <v/>
      </c>
      <c r="H28" s="95" t="str">
        <f>IFERROR(IF(VLOOKUP($A28,'Annex 2 EHV charges'!$D:$O,12,FALSE)=0,"",VLOOKUP($A28,'Annex 2 EHV charges'!$D:$O,12,FALSE)),"")</f>
        <v/>
      </c>
    </row>
    <row r="29" spans="1:8" ht="12.75" customHeight="1">
      <c r="A29" s="92" t="str">
        <f t="array" ref="A29">IFERROR(INDEX('Annex 2 EHV charges'!#REF!, MATCH(0, IF(ISBLANK('Annex 2 EHV charges'!#REF!),1, COUNTIF(A$4:$A28, 'Annex 2 EHV charges'!#REF!)), 0)),"")</f>
        <v/>
      </c>
      <c r="B29" s="91" t="str">
        <f>IF($A29="","",VLOOKUP($A29,'Annex 2 EHV charges'!$D:$O,2,0))</f>
        <v/>
      </c>
      <c r="C29" s="92" t="str">
        <f>IF($A29="","",VLOOKUP($A29,'Annex 2 EHV charges'!$D:$O,3,0))</f>
        <v/>
      </c>
      <c r="D29" s="91" t="str">
        <f>IF($A29="","",VLOOKUP($A29,'Annex 2 EHV charges'!$D:$O,4,0))</f>
        <v/>
      </c>
      <c r="E29" s="93" t="str">
        <f>IFERROR(IF(VLOOKUP($A29,'Annex 2 EHV charges'!$D:$O,9,FALSE)=0,"",VLOOKUP($A29,'Annex 2 EHV charges'!$D:$O,9,FALSE)),"")</f>
        <v/>
      </c>
      <c r="F29" s="94" t="str">
        <f>IFERROR(IF(VLOOKUP($A29,'Annex 2 EHV charges'!$D:$O,10,FALSE)=0,"",VLOOKUP($A29,'Annex 2 EHV charges'!$D:$O,10,FALSE)),"")</f>
        <v/>
      </c>
      <c r="G29" s="95" t="str">
        <f>IFERROR(IF(VLOOKUP($A29,'Annex 2 EHV charges'!$D:$O,11,FALSE)=0,"",VLOOKUP($A29,'Annex 2 EHV charges'!$D:$O,11,FALSE)),"")</f>
        <v/>
      </c>
      <c r="H29" s="95" t="str">
        <f>IFERROR(IF(VLOOKUP($A29,'Annex 2 EHV charges'!$D:$O,12,FALSE)=0,"",VLOOKUP($A29,'Annex 2 EHV charges'!$D:$O,12,FALSE)),"")</f>
        <v/>
      </c>
    </row>
    <row r="30" spans="1:8" ht="12.75" customHeight="1">
      <c r="A30" s="92" t="str">
        <f t="array" ref="A30">IFERROR(INDEX('Annex 2 EHV charges'!#REF!, MATCH(0, IF(ISBLANK('Annex 2 EHV charges'!#REF!),1, COUNTIF(A$4:$A29, 'Annex 2 EHV charges'!#REF!)), 0)),"")</f>
        <v/>
      </c>
      <c r="B30" s="91" t="str">
        <f>IF($A30="","",VLOOKUP($A30,'Annex 2 EHV charges'!$D:$O,2,0))</f>
        <v/>
      </c>
      <c r="C30" s="92" t="str">
        <f>IF($A30="","",VLOOKUP($A30,'Annex 2 EHV charges'!$D:$O,3,0))</f>
        <v/>
      </c>
      <c r="D30" s="91" t="str">
        <f>IF($A30="","",VLOOKUP($A30,'Annex 2 EHV charges'!$D:$O,4,0))</f>
        <v/>
      </c>
      <c r="E30" s="93" t="str">
        <f>IFERROR(IF(VLOOKUP($A30,'Annex 2 EHV charges'!$D:$O,9,FALSE)=0,"",VLOOKUP($A30,'Annex 2 EHV charges'!$D:$O,9,FALSE)),"")</f>
        <v/>
      </c>
      <c r="F30" s="94" t="str">
        <f>IFERROR(IF(VLOOKUP($A30,'Annex 2 EHV charges'!$D:$O,10,FALSE)=0,"",VLOOKUP($A30,'Annex 2 EHV charges'!$D:$O,10,FALSE)),"")</f>
        <v/>
      </c>
      <c r="G30" s="95" t="str">
        <f>IFERROR(IF(VLOOKUP($A30,'Annex 2 EHV charges'!$D:$O,11,FALSE)=0,"",VLOOKUP($A30,'Annex 2 EHV charges'!$D:$O,11,FALSE)),"")</f>
        <v/>
      </c>
      <c r="H30" s="95" t="str">
        <f>IFERROR(IF(VLOOKUP($A30,'Annex 2 EHV charges'!$D:$O,12,FALSE)=0,"",VLOOKUP($A30,'Annex 2 EHV charges'!$D:$O,12,FALSE)),"")</f>
        <v/>
      </c>
    </row>
    <row r="31" spans="1:8" ht="12.75" customHeight="1">
      <c r="A31" s="92" t="str">
        <f t="array" ref="A31">IFERROR(INDEX('Annex 2 EHV charges'!#REF!, MATCH(0, IF(ISBLANK('Annex 2 EHV charges'!#REF!),1, COUNTIF(A$4:$A30, 'Annex 2 EHV charges'!#REF!)), 0)),"")</f>
        <v/>
      </c>
      <c r="B31" s="91" t="str">
        <f>IF($A31="","",VLOOKUP($A31,'Annex 2 EHV charges'!$D:$O,2,0))</f>
        <v/>
      </c>
      <c r="C31" s="92" t="str">
        <f>IF($A31="","",VLOOKUP($A31,'Annex 2 EHV charges'!$D:$O,3,0))</f>
        <v/>
      </c>
      <c r="D31" s="91" t="str">
        <f>IF($A31="","",VLOOKUP($A31,'Annex 2 EHV charges'!$D:$O,4,0))</f>
        <v/>
      </c>
      <c r="E31" s="93" t="str">
        <f>IFERROR(IF(VLOOKUP($A31,'Annex 2 EHV charges'!$D:$O,9,FALSE)=0,"",VLOOKUP($A31,'Annex 2 EHV charges'!$D:$O,9,FALSE)),"")</f>
        <v/>
      </c>
      <c r="F31" s="94" t="str">
        <f>IFERROR(IF(VLOOKUP($A31,'Annex 2 EHV charges'!$D:$O,10,FALSE)=0,"",VLOOKUP($A31,'Annex 2 EHV charges'!$D:$O,10,FALSE)),"")</f>
        <v/>
      </c>
      <c r="G31" s="95" t="str">
        <f>IFERROR(IF(VLOOKUP($A31,'Annex 2 EHV charges'!$D:$O,11,FALSE)=0,"",VLOOKUP($A31,'Annex 2 EHV charges'!$D:$O,11,FALSE)),"")</f>
        <v/>
      </c>
      <c r="H31" s="95" t="str">
        <f>IFERROR(IF(VLOOKUP($A31,'Annex 2 EHV charges'!$D:$O,12,FALSE)=0,"",VLOOKUP($A31,'Annex 2 EHV charges'!$D:$O,12,FALSE)),"")</f>
        <v/>
      </c>
    </row>
    <row r="32" spans="1:8" ht="12.75" customHeight="1">
      <c r="A32" s="92" t="str">
        <f t="array" ref="A32">IFERROR(INDEX('Annex 2 EHV charges'!#REF!, MATCH(0, IF(ISBLANK('Annex 2 EHV charges'!#REF!),1, COUNTIF(A$4:$A31, 'Annex 2 EHV charges'!#REF!)), 0)),"")</f>
        <v/>
      </c>
      <c r="B32" s="91" t="str">
        <f>IF($A32="","",VLOOKUP($A32,'Annex 2 EHV charges'!$D:$O,2,0))</f>
        <v/>
      </c>
      <c r="C32" s="92" t="str">
        <f>IF($A32="","",VLOOKUP($A32,'Annex 2 EHV charges'!$D:$O,3,0))</f>
        <v/>
      </c>
      <c r="D32" s="91" t="str">
        <f>IF($A32="","",VLOOKUP($A32,'Annex 2 EHV charges'!$D:$O,4,0))</f>
        <v/>
      </c>
      <c r="E32" s="93" t="str">
        <f>IFERROR(IF(VLOOKUP($A32,'Annex 2 EHV charges'!$D:$O,9,FALSE)=0,"",VLOOKUP($A32,'Annex 2 EHV charges'!$D:$O,9,FALSE)),"")</f>
        <v/>
      </c>
      <c r="F32" s="94" t="str">
        <f>IFERROR(IF(VLOOKUP($A32,'Annex 2 EHV charges'!$D:$O,10,FALSE)=0,"",VLOOKUP($A32,'Annex 2 EHV charges'!$D:$O,10,FALSE)),"")</f>
        <v/>
      </c>
      <c r="G32" s="95" t="str">
        <f>IFERROR(IF(VLOOKUP($A32,'Annex 2 EHV charges'!$D:$O,11,FALSE)=0,"",VLOOKUP($A32,'Annex 2 EHV charges'!$D:$O,11,FALSE)),"")</f>
        <v/>
      </c>
      <c r="H32" s="95" t="str">
        <f>IFERROR(IF(VLOOKUP($A32,'Annex 2 EHV charges'!$D:$O,12,FALSE)=0,"",VLOOKUP($A32,'Annex 2 EHV charges'!$D:$O,12,FALSE)),"")</f>
        <v/>
      </c>
    </row>
    <row r="33" spans="1:8" ht="12.75" customHeight="1">
      <c r="A33" s="92" t="str">
        <f t="array" ref="A33">IFERROR(INDEX('Annex 2 EHV charges'!#REF!, MATCH(0, IF(ISBLANK('Annex 2 EHV charges'!#REF!),1, COUNTIF(A$4:$A32, 'Annex 2 EHV charges'!#REF!)), 0)),"")</f>
        <v/>
      </c>
      <c r="B33" s="91" t="str">
        <f>IF($A33="","",VLOOKUP($A33,'Annex 2 EHV charges'!$D:$O,2,0))</f>
        <v/>
      </c>
      <c r="C33" s="92" t="str">
        <f>IF($A33="","",VLOOKUP($A33,'Annex 2 EHV charges'!$D:$O,3,0))</f>
        <v/>
      </c>
      <c r="D33" s="91" t="str">
        <f>IF($A33="","",VLOOKUP($A33,'Annex 2 EHV charges'!$D:$O,4,0))</f>
        <v/>
      </c>
      <c r="E33" s="93" t="str">
        <f>IFERROR(IF(VLOOKUP($A33,'Annex 2 EHV charges'!$D:$O,9,FALSE)=0,"",VLOOKUP($A33,'Annex 2 EHV charges'!$D:$O,9,FALSE)),"")</f>
        <v/>
      </c>
      <c r="F33" s="94" t="str">
        <f>IFERROR(IF(VLOOKUP($A33,'Annex 2 EHV charges'!$D:$O,10,FALSE)=0,"",VLOOKUP($A33,'Annex 2 EHV charges'!$D:$O,10,FALSE)),"")</f>
        <v/>
      </c>
      <c r="G33" s="95" t="str">
        <f>IFERROR(IF(VLOOKUP($A33,'Annex 2 EHV charges'!$D:$O,11,FALSE)=0,"",VLOOKUP($A33,'Annex 2 EHV charges'!$D:$O,11,FALSE)),"")</f>
        <v/>
      </c>
      <c r="H33" s="95" t="str">
        <f>IFERROR(IF(VLOOKUP($A33,'Annex 2 EHV charges'!$D:$O,12,FALSE)=0,"",VLOOKUP($A33,'Annex 2 EHV charges'!$D:$O,12,FALSE)),"")</f>
        <v/>
      </c>
    </row>
    <row r="34" spans="1:8" ht="12.75" customHeight="1">
      <c r="A34" s="92" t="str">
        <f t="array" ref="A34">IFERROR(INDEX('Annex 2 EHV charges'!#REF!, MATCH(0, IF(ISBLANK('Annex 2 EHV charges'!#REF!),1, COUNTIF(A$4:$A33, 'Annex 2 EHV charges'!#REF!)), 0)),"")</f>
        <v/>
      </c>
      <c r="B34" s="91" t="str">
        <f>IF($A34="","",VLOOKUP($A34,'Annex 2 EHV charges'!$D:$O,2,0))</f>
        <v/>
      </c>
      <c r="C34" s="92" t="str">
        <f>IF($A34="","",VLOOKUP($A34,'Annex 2 EHV charges'!$D:$O,3,0))</f>
        <v/>
      </c>
      <c r="D34" s="91" t="str">
        <f>IF($A34="","",VLOOKUP($A34,'Annex 2 EHV charges'!$D:$O,4,0))</f>
        <v/>
      </c>
      <c r="E34" s="93" t="str">
        <f>IFERROR(IF(VLOOKUP($A34,'Annex 2 EHV charges'!$D:$O,9,FALSE)=0,"",VLOOKUP($A34,'Annex 2 EHV charges'!$D:$O,9,FALSE)),"")</f>
        <v/>
      </c>
      <c r="F34" s="94" t="str">
        <f>IFERROR(IF(VLOOKUP($A34,'Annex 2 EHV charges'!$D:$O,10,FALSE)=0,"",VLOOKUP($A34,'Annex 2 EHV charges'!$D:$O,10,FALSE)),"")</f>
        <v/>
      </c>
      <c r="G34" s="95" t="str">
        <f>IFERROR(IF(VLOOKUP($A34,'Annex 2 EHV charges'!$D:$O,11,FALSE)=0,"",VLOOKUP($A34,'Annex 2 EHV charges'!$D:$O,11,FALSE)),"")</f>
        <v/>
      </c>
      <c r="H34" s="95" t="str">
        <f>IFERROR(IF(VLOOKUP($A34,'Annex 2 EHV charges'!$D:$O,12,FALSE)=0,"",VLOOKUP($A34,'Annex 2 EHV charges'!$D:$O,12,FALSE)),"")</f>
        <v/>
      </c>
    </row>
    <row r="35" spans="1:8" ht="12.75" customHeight="1">
      <c r="A35" s="92" t="str">
        <f t="array" ref="A35">IFERROR(INDEX('Annex 2 EHV charges'!#REF!, MATCH(0, IF(ISBLANK('Annex 2 EHV charges'!#REF!),1, COUNTIF(A$4:$A34, 'Annex 2 EHV charges'!#REF!)), 0)),"")</f>
        <v/>
      </c>
      <c r="B35" s="91" t="str">
        <f>IF($A35="","",VLOOKUP($A35,'Annex 2 EHV charges'!$D:$O,2,0))</f>
        <v/>
      </c>
      <c r="C35" s="92" t="str">
        <f>IF($A35="","",VLOOKUP($A35,'Annex 2 EHV charges'!$D:$O,3,0))</f>
        <v/>
      </c>
      <c r="D35" s="91" t="str">
        <f>IF($A35="","",VLOOKUP($A35,'Annex 2 EHV charges'!$D:$O,4,0))</f>
        <v/>
      </c>
      <c r="E35" s="93" t="str">
        <f>IFERROR(IF(VLOOKUP($A35,'Annex 2 EHV charges'!$D:$O,9,FALSE)=0,"",VLOOKUP($A35,'Annex 2 EHV charges'!$D:$O,9,FALSE)),"")</f>
        <v/>
      </c>
      <c r="F35" s="94" t="str">
        <f>IFERROR(IF(VLOOKUP($A35,'Annex 2 EHV charges'!$D:$O,10,FALSE)=0,"",VLOOKUP($A35,'Annex 2 EHV charges'!$D:$O,10,FALSE)),"")</f>
        <v/>
      </c>
      <c r="G35" s="95" t="str">
        <f>IFERROR(IF(VLOOKUP($A35,'Annex 2 EHV charges'!$D:$O,11,FALSE)=0,"",VLOOKUP($A35,'Annex 2 EHV charges'!$D:$O,11,FALSE)),"")</f>
        <v/>
      </c>
      <c r="H35" s="95" t="str">
        <f>IFERROR(IF(VLOOKUP($A35,'Annex 2 EHV charges'!$D:$O,12,FALSE)=0,"",VLOOKUP($A35,'Annex 2 EHV charges'!$D:$O,12,FALSE)),"")</f>
        <v/>
      </c>
    </row>
    <row r="36" spans="1:8" ht="12.75" customHeight="1">
      <c r="A36" s="92" t="str">
        <f t="array" ref="A36">IFERROR(INDEX('Annex 2 EHV charges'!#REF!, MATCH(0, IF(ISBLANK('Annex 2 EHV charges'!#REF!),1, COUNTIF(A$4:$A35, 'Annex 2 EHV charges'!#REF!)), 0)),"")</f>
        <v/>
      </c>
      <c r="B36" s="91" t="str">
        <f>IF($A36="","",VLOOKUP($A36,'Annex 2 EHV charges'!$D:$O,2,0))</f>
        <v/>
      </c>
      <c r="C36" s="92" t="str">
        <f>IF($A36="","",VLOOKUP($A36,'Annex 2 EHV charges'!$D:$O,3,0))</f>
        <v/>
      </c>
      <c r="D36" s="91" t="str">
        <f>IF($A36="","",VLOOKUP($A36,'Annex 2 EHV charges'!$D:$O,4,0))</f>
        <v/>
      </c>
      <c r="E36" s="93" t="str">
        <f>IFERROR(IF(VLOOKUP($A36,'Annex 2 EHV charges'!$D:$O,9,FALSE)=0,"",VLOOKUP($A36,'Annex 2 EHV charges'!$D:$O,9,FALSE)),"")</f>
        <v/>
      </c>
      <c r="F36" s="94" t="str">
        <f>IFERROR(IF(VLOOKUP($A36,'Annex 2 EHV charges'!$D:$O,10,FALSE)=0,"",VLOOKUP($A36,'Annex 2 EHV charges'!$D:$O,10,FALSE)),"")</f>
        <v/>
      </c>
      <c r="G36" s="95" t="str">
        <f>IFERROR(IF(VLOOKUP($A36,'Annex 2 EHV charges'!$D:$O,11,FALSE)=0,"",VLOOKUP($A36,'Annex 2 EHV charges'!$D:$O,11,FALSE)),"")</f>
        <v/>
      </c>
      <c r="H36" s="95" t="str">
        <f>IFERROR(IF(VLOOKUP($A36,'Annex 2 EHV charges'!$D:$O,12,FALSE)=0,"",VLOOKUP($A36,'Annex 2 EHV charges'!$D:$O,12,FALSE)),"")</f>
        <v/>
      </c>
    </row>
    <row r="37" spans="1:8" ht="12.75" customHeight="1">
      <c r="A37" s="92" t="str">
        <f t="array" ref="A37">IFERROR(INDEX('Annex 2 EHV charges'!#REF!, MATCH(0, IF(ISBLANK('Annex 2 EHV charges'!#REF!),1, COUNTIF(A$4:$A36, 'Annex 2 EHV charges'!#REF!)), 0)),"")</f>
        <v/>
      </c>
      <c r="B37" s="91" t="str">
        <f>IF($A37="","",VLOOKUP($A37,'Annex 2 EHV charges'!$D:$O,2,0))</f>
        <v/>
      </c>
      <c r="C37" s="92" t="str">
        <f>IF($A37="","",VLOOKUP($A37,'Annex 2 EHV charges'!$D:$O,3,0))</f>
        <v/>
      </c>
      <c r="D37" s="91" t="str">
        <f>IF($A37="","",VLOOKUP($A37,'Annex 2 EHV charges'!$D:$O,4,0))</f>
        <v/>
      </c>
      <c r="E37" s="93" t="str">
        <f>IFERROR(IF(VLOOKUP($A37,'Annex 2 EHV charges'!$D:$O,9,FALSE)=0,"",VLOOKUP($A37,'Annex 2 EHV charges'!$D:$O,9,FALSE)),"")</f>
        <v/>
      </c>
      <c r="F37" s="94" t="str">
        <f>IFERROR(IF(VLOOKUP($A37,'Annex 2 EHV charges'!$D:$O,10,FALSE)=0,"",VLOOKUP($A37,'Annex 2 EHV charges'!$D:$O,10,FALSE)),"")</f>
        <v/>
      </c>
      <c r="G37" s="95" t="str">
        <f>IFERROR(IF(VLOOKUP($A37,'Annex 2 EHV charges'!$D:$O,11,FALSE)=0,"",VLOOKUP($A37,'Annex 2 EHV charges'!$D:$O,11,FALSE)),"")</f>
        <v/>
      </c>
      <c r="H37" s="95" t="str">
        <f>IFERROR(IF(VLOOKUP($A37,'Annex 2 EHV charges'!$D:$O,12,FALSE)=0,"",VLOOKUP($A37,'Annex 2 EHV charges'!$D:$O,12,FALSE)),"")</f>
        <v/>
      </c>
    </row>
    <row r="38" spans="1:8" ht="12.75" customHeight="1">
      <c r="A38" s="92" t="str">
        <f t="array" ref="A38">IFERROR(INDEX('Annex 2 EHV charges'!#REF!, MATCH(0, IF(ISBLANK('Annex 2 EHV charges'!#REF!),1, COUNTIF(A$4:$A37, 'Annex 2 EHV charges'!#REF!)), 0)),"")</f>
        <v/>
      </c>
      <c r="B38" s="91" t="str">
        <f>IF($A38="","",VLOOKUP($A38,'Annex 2 EHV charges'!$D:$O,2,0))</f>
        <v/>
      </c>
      <c r="C38" s="92" t="str">
        <f>IF($A38="","",VLOOKUP($A38,'Annex 2 EHV charges'!$D:$O,3,0))</f>
        <v/>
      </c>
      <c r="D38" s="91" t="str">
        <f>IF($A38="","",VLOOKUP($A38,'Annex 2 EHV charges'!$D:$O,4,0))</f>
        <v/>
      </c>
      <c r="E38" s="93" t="str">
        <f>IFERROR(IF(VLOOKUP($A38,'Annex 2 EHV charges'!$D:$O,9,FALSE)=0,"",VLOOKUP($A38,'Annex 2 EHV charges'!$D:$O,9,FALSE)),"")</f>
        <v/>
      </c>
      <c r="F38" s="94" t="str">
        <f>IFERROR(IF(VLOOKUP($A38,'Annex 2 EHV charges'!$D:$O,10,FALSE)=0,"",VLOOKUP($A38,'Annex 2 EHV charges'!$D:$O,10,FALSE)),"")</f>
        <v/>
      </c>
      <c r="G38" s="95" t="str">
        <f>IFERROR(IF(VLOOKUP($A38,'Annex 2 EHV charges'!$D:$O,11,FALSE)=0,"",VLOOKUP($A38,'Annex 2 EHV charges'!$D:$O,11,FALSE)),"")</f>
        <v/>
      </c>
      <c r="H38" s="95" t="str">
        <f>IFERROR(IF(VLOOKUP($A38,'Annex 2 EHV charges'!$D:$O,12,FALSE)=0,"",VLOOKUP($A38,'Annex 2 EHV charges'!$D:$O,12,FALSE)),"")</f>
        <v/>
      </c>
    </row>
    <row r="39" spans="1:8" ht="12.75" customHeight="1">
      <c r="A39" s="92" t="str">
        <f t="array" ref="A39">IFERROR(INDEX('Annex 2 EHV charges'!#REF!, MATCH(0, IF(ISBLANK('Annex 2 EHV charges'!#REF!),1, COUNTIF(A$4:$A38, 'Annex 2 EHV charges'!#REF!)), 0)),"")</f>
        <v/>
      </c>
      <c r="B39" s="91" t="str">
        <f>IF($A39="","",VLOOKUP($A39,'Annex 2 EHV charges'!$D:$O,2,0))</f>
        <v/>
      </c>
      <c r="C39" s="92" t="str">
        <f>IF($A39="","",VLOOKUP($A39,'Annex 2 EHV charges'!$D:$O,3,0))</f>
        <v/>
      </c>
      <c r="D39" s="91" t="str">
        <f>IF($A39="","",VLOOKUP($A39,'Annex 2 EHV charges'!$D:$O,4,0))</f>
        <v/>
      </c>
      <c r="E39" s="93" t="str">
        <f>IFERROR(IF(VLOOKUP($A39,'Annex 2 EHV charges'!$D:$O,9,FALSE)=0,"",VLOOKUP($A39,'Annex 2 EHV charges'!$D:$O,9,FALSE)),"")</f>
        <v/>
      </c>
      <c r="F39" s="94" t="str">
        <f>IFERROR(IF(VLOOKUP($A39,'Annex 2 EHV charges'!$D:$O,10,FALSE)=0,"",VLOOKUP($A39,'Annex 2 EHV charges'!$D:$O,10,FALSE)),"")</f>
        <v/>
      </c>
      <c r="G39" s="95" t="str">
        <f>IFERROR(IF(VLOOKUP($A39,'Annex 2 EHV charges'!$D:$O,11,FALSE)=0,"",VLOOKUP($A39,'Annex 2 EHV charges'!$D:$O,11,FALSE)),"")</f>
        <v/>
      </c>
      <c r="H39" s="95" t="str">
        <f>IFERROR(IF(VLOOKUP($A39,'Annex 2 EHV charges'!$D:$O,12,FALSE)=0,"",VLOOKUP($A39,'Annex 2 EHV charges'!$D:$O,12,FALSE)),"")</f>
        <v/>
      </c>
    </row>
    <row r="40" spans="1:8" ht="12.75" customHeight="1">
      <c r="A40" s="92" t="str">
        <f t="array" ref="A40">IFERROR(INDEX('Annex 2 EHV charges'!#REF!, MATCH(0, IF(ISBLANK('Annex 2 EHV charges'!#REF!),1, COUNTIF(A$4:$A39, 'Annex 2 EHV charges'!#REF!)), 0)),"")</f>
        <v/>
      </c>
      <c r="B40" s="91" t="str">
        <f>IF($A40="","",VLOOKUP($A40,'Annex 2 EHV charges'!$D:$O,2,0))</f>
        <v/>
      </c>
      <c r="C40" s="92" t="str">
        <f>IF($A40="","",VLOOKUP($A40,'Annex 2 EHV charges'!$D:$O,3,0))</f>
        <v/>
      </c>
      <c r="D40" s="91" t="str">
        <f>IF($A40="","",VLOOKUP($A40,'Annex 2 EHV charges'!$D:$O,4,0))</f>
        <v/>
      </c>
      <c r="E40" s="93" t="str">
        <f>IFERROR(IF(VLOOKUP($A40,'Annex 2 EHV charges'!$D:$O,9,FALSE)=0,"",VLOOKUP($A40,'Annex 2 EHV charges'!$D:$O,9,FALSE)),"")</f>
        <v/>
      </c>
      <c r="F40" s="94" t="str">
        <f>IFERROR(IF(VLOOKUP($A40,'Annex 2 EHV charges'!$D:$O,10,FALSE)=0,"",VLOOKUP($A40,'Annex 2 EHV charges'!$D:$O,10,FALSE)),"")</f>
        <v/>
      </c>
      <c r="G40" s="95" t="str">
        <f>IFERROR(IF(VLOOKUP($A40,'Annex 2 EHV charges'!$D:$O,11,FALSE)=0,"",VLOOKUP($A40,'Annex 2 EHV charges'!$D:$O,11,FALSE)),"")</f>
        <v/>
      </c>
      <c r="H40" s="95" t="str">
        <f>IFERROR(IF(VLOOKUP($A40,'Annex 2 EHV charges'!$D:$O,12,FALSE)=0,"",VLOOKUP($A40,'Annex 2 EHV charges'!$D:$O,12,FALSE)),"")</f>
        <v/>
      </c>
    </row>
    <row r="41" spans="1:8" ht="12.75" customHeight="1">
      <c r="A41" s="92" t="str">
        <f t="array" ref="A41">IFERROR(INDEX('Annex 2 EHV charges'!#REF!, MATCH(0, IF(ISBLANK('Annex 2 EHV charges'!#REF!),1, COUNTIF(A$4:$A40, 'Annex 2 EHV charges'!#REF!)), 0)),"")</f>
        <v/>
      </c>
      <c r="B41" s="91" t="str">
        <f>IF($A41="","",VLOOKUP($A41,'Annex 2 EHV charges'!$D:$O,2,0))</f>
        <v/>
      </c>
      <c r="C41" s="92" t="str">
        <f>IF($A41="","",VLOOKUP($A41,'Annex 2 EHV charges'!$D:$O,3,0))</f>
        <v/>
      </c>
      <c r="D41" s="91" t="str">
        <f>IF($A41="","",VLOOKUP($A41,'Annex 2 EHV charges'!$D:$O,4,0))</f>
        <v/>
      </c>
      <c r="E41" s="93" t="str">
        <f>IFERROR(IF(VLOOKUP($A41,'Annex 2 EHV charges'!$D:$O,9,FALSE)=0,"",VLOOKUP($A41,'Annex 2 EHV charges'!$D:$O,9,FALSE)),"")</f>
        <v/>
      </c>
      <c r="F41" s="94" t="str">
        <f>IFERROR(IF(VLOOKUP($A41,'Annex 2 EHV charges'!$D:$O,10,FALSE)=0,"",VLOOKUP($A41,'Annex 2 EHV charges'!$D:$O,10,FALSE)),"")</f>
        <v/>
      </c>
      <c r="G41" s="95" t="str">
        <f>IFERROR(IF(VLOOKUP($A41,'Annex 2 EHV charges'!$D:$O,11,FALSE)=0,"",VLOOKUP($A41,'Annex 2 EHV charges'!$D:$O,11,FALSE)),"")</f>
        <v/>
      </c>
      <c r="H41" s="95" t="str">
        <f>IFERROR(IF(VLOOKUP($A41,'Annex 2 EHV charges'!$D:$O,12,FALSE)=0,"",VLOOKUP($A41,'Annex 2 EHV charges'!$D:$O,12,FALSE)),"")</f>
        <v/>
      </c>
    </row>
    <row r="42" spans="1:8" ht="12.75" customHeight="1">
      <c r="A42" s="92" t="str">
        <f t="array" ref="A42">IFERROR(INDEX('Annex 2 EHV charges'!#REF!, MATCH(0, IF(ISBLANK('Annex 2 EHV charges'!#REF!),1, COUNTIF(A$4:$A41, 'Annex 2 EHV charges'!#REF!)), 0)),"")</f>
        <v/>
      </c>
      <c r="B42" s="91" t="str">
        <f>IF($A42="","",VLOOKUP($A42,'Annex 2 EHV charges'!$D:$O,2,0))</f>
        <v/>
      </c>
      <c r="C42" s="92" t="str">
        <f>IF($A42="","",VLOOKUP($A42,'Annex 2 EHV charges'!$D:$O,3,0))</f>
        <v/>
      </c>
      <c r="D42" s="91" t="str">
        <f>IF($A42="","",VLOOKUP($A42,'Annex 2 EHV charges'!$D:$O,4,0))</f>
        <v/>
      </c>
      <c r="E42" s="93" t="str">
        <f>IFERROR(IF(VLOOKUP($A42,'Annex 2 EHV charges'!$D:$O,9,FALSE)=0,"",VLOOKUP($A42,'Annex 2 EHV charges'!$D:$O,9,FALSE)),"")</f>
        <v/>
      </c>
      <c r="F42" s="94" t="str">
        <f>IFERROR(IF(VLOOKUP($A42,'Annex 2 EHV charges'!$D:$O,10,FALSE)=0,"",VLOOKUP($A42,'Annex 2 EHV charges'!$D:$O,10,FALSE)),"")</f>
        <v/>
      </c>
      <c r="G42" s="95" t="str">
        <f>IFERROR(IF(VLOOKUP($A42,'Annex 2 EHV charges'!$D:$O,11,FALSE)=0,"",VLOOKUP($A42,'Annex 2 EHV charges'!$D:$O,11,FALSE)),"")</f>
        <v/>
      </c>
      <c r="H42" s="95" t="str">
        <f>IFERROR(IF(VLOOKUP($A42,'Annex 2 EHV charges'!$D:$O,12,FALSE)=0,"",VLOOKUP($A42,'Annex 2 EHV charges'!$D:$O,12,FALSE)),"")</f>
        <v/>
      </c>
    </row>
    <row r="43" spans="1:8" ht="12.75" customHeight="1">
      <c r="A43" s="92" t="str">
        <f t="array" ref="A43">IFERROR(INDEX('Annex 2 EHV charges'!#REF!, MATCH(0, IF(ISBLANK('Annex 2 EHV charges'!#REF!),1, COUNTIF(A$4:$A42, 'Annex 2 EHV charges'!#REF!)), 0)),"")</f>
        <v/>
      </c>
      <c r="B43" s="91" t="str">
        <f>IF($A43="","",VLOOKUP($A43,'Annex 2 EHV charges'!$D:$O,2,0))</f>
        <v/>
      </c>
      <c r="C43" s="92" t="str">
        <f>IF($A43="","",VLOOKUP($A43,'Annex 2 EHV charges'!$D:$O,3,0))</f>
        <v/>
      </c>
      <c r="D43" s="91" t="str">
        <f>IF($A43="","",VLOOKUP($A43,'Annex 2 EHV charges'!$D:$O,4,0))</f>
        <v/>
      </c>
      <c r="E43" s="93" t="str">
        <f>IFERROR(IF(VLOOKUP($A43,'Annex 2 EHV charges'!$D:$O,9,FALSE)=0,"",VLOOKUP($A43,'Annex 2 EHV charges'!$D:$O,9,FALSE)),"")</f>
        <v/>
      </c>
      <c r="F43" s="94" t="str">
        <f>IFERROR(IF(VLOOKUP($A43,'Annex 2 EHV charges'!$D:$O,10,FALSE)=0,"",VLOOKUP($A43,'Annex 2 EHV charges'!$D:$O,10,FALSE)),"")</f>
        <v/>
      </c>
      <c r="G43" s="95" t="str">
        <f>IFERROR(IF(VLOOKUP($A43,'Annex 2 EHV charges'!$D:$O,11,FALSE)=0,"",VLOOKUP($A43,'Annex 2 EHV charges'!$D:$O,11,FALSE)),"")</f>
        <v/>
      </c>
      <c r="H43" s="95" t="str">
        <f>IFERROR(IF(VLOOKUP($A43,'Annex 2 EHV charges'!$D:$O,12,FALSE)=0,"",VLOOKUP($A43,'Annex 2 EHV charges'!$D:$O,12,FALSE)),"")</f>
        <v/>
      </c>
    </row>
    <row r="44" spans="1:8" ht="12.75" customHeight="1">
      <c r="A44" s="92" t="str">
        <f t="array" ref="A44">IFERROR(INDEX('Annex 2 EHV charges'!#REF!, MATCH(0, IF(ISBLANK('Annex 2 EHV charges'!#REF!),1, COUNTIF(A$4:$A43, 'Annex 2 EHV charges'!#REF!)), 0)),"")</f>
        <v/>
      </c>
      <c r="B44" s="91" t="str">
        <f>IF($A44="","",VLOOKUP($A44,'Annex 2 EHV charges'!$D:$O,2,0))</f>
        <v/>
      </c>
      <c r="C44" s="92" t="str">
        <f>IF($A44="","",VLOOKUP($A44,'Annex 2 EHV charges'!$D:$O,3,0))</f>
        <v/>
      </c>
      <c r="D44" s="91" t="str">
        <f>IF($A44="","",VLOOKUP($A44,'Annex 2 EHV charges'!$D:$O,4,0))</f>
        <v/>
      </c>
      <c r="E44" s="93" t="str">
        <f>IFERROR(IF(VLOOKUP($A44,'Annex 2 EHV charges'!$D:$O,9,FALSE)=0,"",VLOOKUP($A44,'Annex 2 EHV charges'!$D:$O,9,FALSE)),"")</f>
        <v/>
      </c>
      <c r="F44" s="94" t="str">
        <f>IFERROR(IF(VLOOKUP($A44,'Annex 2 EHV charges'!$D:$O,10,FALSE)=0,"",VLOOKUP($A44,'Annex 2 EHV charges'!$D:$O,10,FALSE)),"")</f>
        <v/>
      </c>
      <c r="G44" s="95" t="str">
        <f>IFERROR(IF(VLOOKUP($A44,'Annex 2 EHV charges'!$D:$O,11,FALSE)=0,"",VLOOKUP($A44,'Annex 2 EHV charges'!$D:$O,11,FALSE)),"")</f>
        <v/>
      </c>
      <c r="H44" s="95" t="str">
        <f>IFERROR(IF(VLOOKUP($A44,'Annex 2 EHV charges'!$D:$O,12,FALSE)=0,"",VLOOKUP($A44,'Annex 2 EHV charges'!$D:$O,12,FALSE)),"")</f>
        <v/>
      </c>
    </row>
    <row r="45" spans="1:8" ht="12.75" customHeight="1">
      <c r="A45" s="92" t="str">
        <f t="array" ref="A45">IFERROR(INDEX('Annex 2 EHV charges'!#REF!, MATCH(0, IF(ISBLANK('Annex 2 EHV charges'!#REF!),1, COUNTIF(A$4:$A44, 'Annex 2 EHV charges'!#REF!)), 0)),"")</f>
        <v/>
      </c>
      <c r="B45" s="91" t="str">
        <f>IF($A45="","",VLOOKUP($A45,'Annex 2 EHV charges'!$D:$O,2,0))</f>
        <v/>
      </c>
      <c r="C45" s="92" t="str">
        <f>IF($A45="","",VLOOKUP($A45,'Annex 2 EHV charges'!$D:$O,3,0))</f>
        <v/>
      </c>
      <c r="D45" s="91" t="str">
        <f>IF($A45="","",VLOOKUP($A45,'Annex 2 EHV charges'!$D:$O,4,0))</f>
        <v/>
      </c>
      <c r="E45" s="93" t="str">
        <f>IFERROR(IF(VLOOKUP($A45,'Annex 2 EHV charges'!$D:$O,9,FALSE)=0,"",VLOOKUP($A45,'Annex 2 EHV charges'!$D:$O,9,FALSE)),"")</f>
        <v/>
      </c>
      <c r="F45" s="94" t="str">
        <f>IFERROR(IF(VLOOKUP($A45,'Annex 2 EHV charges'!$D:$O,10,FALSE)=0,"",VLOOKUP($A45,'Annex 2 EHV charges'!$D:$O,10,FALSE)),"")</f>
        <v/>
      </c>
      <c r="G45" s="95" t="str">
        <f>IFERROR(IF(VLOOKUP($A45,'Annex 2 EHV charges'!$D:$O,11,FALSE)=0,"",VLOOKUP($A45,'Annex 2 EHV charges'!$D:$O,11,FALSE)),"")</f>
        <v/>
      </c>
      <c r="H45" s="95" t="str">
        <f>IFERROR(IF(VLOOKUP($A45,'Annex 2 EHV charges'!$D:$O,12,FALSE)=0,"",VLOOKUP($A45,'Annex 2 EHV charges'!$D:$O,12,FALSE)),"")</f>
        <v/>
      </c>
    </row>
    <row r="46" spans="1:8" ht="12.75" customHeight="1">
      <c r="A46" s="92" t="str">
        <f t="array" ref="A46">IFERROR(INDEX('Annex 2 EHV charges'!#REF!, MATCH(0, IF(ISBLANK('Annex 2 EHV charges'!#REF!),1, COUNTIF(A$4:$A45, 'Annex 2 EHV charges'!#REF!)), 0)),"")</f>
        <v/>
      </c>
      <c r="B46" s="91" t="str">
        <f>IF($A46="","",VLOOKUP($A46,'Annex 2 EHV charges'!$D:$O,2,0))</f>
        <v/>
      </c>
      <c r="C46" s="92" t="str">
        <f>IF($A46="","",VLOOKUP($A46,'Annex 2 EHV charges'!$D:$O,3,0))</f>
        <v/>
      </c>
      <c r="D46" s="91" t="str">
        <f>IF($A46="","",VLOOKUP($A46,'Annex 2 EHV charges'!$D:$O,4,0))</f>
        <v/>
      </c>
      <c r="E46" s="93" t="str">
        <f>IFERROR(IF(VLOOKUP($A46,'Annex 2 EHV charges'!$D:$O,9,FALSE)=0,"",VLOOKUP($A46,'Annex 2 EHV charges'!$D:$O,9,FALSE)),"")</f>
        <v/>
      </c>
      <c r="F46" s="94" t="str">
        <f>IFERROR(IF(VLOOKUP($A46,'Annex 2 EHV charges'!$D:$O,10,FALSE)=0,"",VLOOKUP($A46,'Annex 2 EHV charges'!$D:$O,10,FALSE)),"")</f>
        <v/>
      </c>
      <c r="G46" s="95" t="str">
        <f>IFERROR(IF(VLOOKUP($A46,'Annex 2 EHV charges'!$D:$O,11,FALSE)=0,"",VLOOKUP($A46,'Annex 2 EHV charges'!$D:$O,11,FALSE)),"")</f>
        <v/>
      </c>
      <c r="H46" s="95" t="str">
        <f>IFERROR(IF(VLOOKUP($A46,'Annex 2 EHV charges'!$D:$O,12,FALSE)=0,"",VLOOKUP($A46,'Annex 2 EHV charges'!$D:$O,12,FALSE)),"")</f>
        <v/>
      </c>
    </row>
    <row r="47" spans="1:8" ht="12.75" customHeight="1">
      <c r="A47" s="92" t="str">
        <f t="array" ref="A47">IFERROR(INDEX('Annex 2 EHV charges'!#REF!, MATCH(0, IF(ISBLANK('Annex 2 EHV charges'!#REF!),1, COUNTIF(A$4:$A46, 'Annex 2 EHV charges'!#REF!)), 0)),"")</f>
        <v/>
      </c>
      <c r="B47" s="91" t="str">
        <f>IF($A47="","",VLOOKUP($A47,'Annex 2 EHV charges'!$D:$O,2,0))</f>
        <v/>
      </c>
      <c r="C47" s="92" t="str">
        <f>IF($A47="","",VLOOKUP($A47,'Annex 2 EHV charges'!$D:$O,3,0))</f>
        <v/>
      </c>
      <c r="D47" s="91" t="str">
        <f>IF($A47="","",VLOOKUP($A47,'Annex 2 EHV charges'!$D:$O,4,0))</f>
        <v/>
      </c>
      <c r="E47" s="93" t="str">
        <f>IFERROR(IF(VLOOKUP($A47,'Annex 2 EHV charges'!$D:$O,9,FALSE)=0,"",VLOOKUP($A47,'Annex 2 EHV charges'!$D:$O,9,FALSE)),"")</f>
        <v/>
      </c>
      <c r="F47" s="94" t="str">
        <f>IFERROR(IF(VLOOKUP($A47,'Annex 2 EHV charges'!$D:$O,10,FALSE)=0,"",VLOOKUP($A47,'Annex 2 EHV charges'!$D:$O,10,FALSE)),"")</f>
        <v/>
      </c>
      <c r="G47" s="95" t="str">
        <f>IFERROR(IF(VLOOKUP($A47,'Annex 2 EHV charges'!$D:$O,11,FALSE)=0,"",VLOOKUP($A47,'Annex 2 EHV charges'!$D:$O,11,FALSE)),"")</f>
        <v/>
      </c>
      <c r="H47" s="95" t="str">
        <f>IFERROR(IF(VLOOKUP($A47,'Annex 2 EHV charges'!$D:$O,12,FALSE)=0,"",VLOOKUP($A47,'Annex 2 EHV charges'!$D:$O,12,FALSE)),"")</f>
        <v/>
      </c>
    </row>
    <row r="48" spans="1:8" ht="12.75" customHeight="1">
      <c r="A48" s="92" t="str">
        <f t="array" ref="A48">IFERROR(INDEX('Annex 2 EHV charges'!#REF!, MATCH(0, IF(ISBLANK('Annex 2 EHV charges'!#REF!),1, COUNTIF(A$4:$A47, 'Annex 2 EHV charges'!#REF!)), 0)),"")</f>
        <v/>
      </c>
      <c r="B48" s="91" t="str">
        <f>IF($A48="","",VLOOKUP($A48,'Annex 2 EHV charges'!$D:$O,2,0))</f>
        <v/>
      </c>
      <c r="C48" s="92" t="str">
        <f>IF($A48="","",VLOOKUP($A48,'Annex 2 EHV charges'!$D:$O,3,0))</f>
        <v/>
      </c>
      <c r="D48" s="91" t="str">
        <f>IF($A48="","",VLOOKUP($A48,'Annex 2 EHV charges'!$D:$O,4,0))</f>
        <v/>
      </c>
      <c r="E48" s="93" t="str">
        <f>IFERROR(IF(VLOOKUP($A48,'Annex 2 EHV charges'!$D:$O,9,FALSE)=0,"",VLOOKUP($A48,'Annex 2 EHV charges'!$D:$O,9,FALSE)),"")</f>
        <v/>
      </c>
      <c r="F48" s="94" t="str">
        <f>IFERROR(IF(VLOOKUP($A48,'Annex 2 EHV charges'!$D:$O,10,FALSE)=0,"",VLOOKUP($A48,'Annex 2 EHV charges'!$D:$O,10,FALSE)),"")</f>
        <v/>
      </c>
      <c r="G48" s="95" t="str">
        <f>IFERROR(IF(VLOOKUP($A48,'Annex 2 EHV charges'!$D:$O,11,FALSE)=0,"",VLOOKUP($A48,'Annex 2 EHV charges'!$D:$O,11,FALSE)),"")</f>
        <v/>
      </c>
      <c r="H48" s="95" t="str">
        <f>IFERROR(IF(VLOOKUP($A48,'Annex 2 EHV charges'!$D:$O,12,FALSE)=0,"",VLOOKUP($A48,'Annex 2 EHV charges'!$D:$O,12,FALSE)),"")</f>
        <v/>
      </c>
    </row>
    <row r="49" spans="1:8" ht="12.75" customHeight="1">
      <c r="A49" s="92" t="str">
        <f t="array" ref="A49">IFERROR(INDEX('Annex 2 EHV charges'!#REF!, MATCH(0, IF(ISBLANK('Annex 2 EHV charges'!#REF!),1, COUNTIF(A$4:$A48, 'Annex 2 EHV charges'!#REF!)), 0)),"")</f>
        <v/>
      </c>
      <c r="B49" s="91" t="str">
        <f>IF($A49="","",VLOOKUP($A49,'Annex 2 EHV charges'!$D:$O,2,0))</f>
        <v/>
      </c>
      <c r="C49" s="92" t="str">
        <f>IF($A49="","",VLOOKUP($A49,'Annex 2 EHV charges'!$D:$O,3,0))</f>
        <v/>
      </c>
      <c r="D49" s="91" t="str">
        <f>IF($A49="","",VLOOKUP($A49,'Annex 2 EHV charges'!$D:$O,4,0))</f>
        <v/>
      </c>
      <c r="E49" s="93" t="str">
        <f>IFERROR(IF(VLOOKUP($A49,'Annex 2 EHV charges'!$D:$O,9,FALSE)=0,"",VLOOKUP($A49,'Annex 2 EHV charges'!$D:$O,9,FALSE)),"")</f>
        <v/>
      </c>
      <c r="F49" s="94" t="str">
        <f>IFERROR(IF(VLOOKUP($A49,'Annex 2 EHV charges'!$D:$O,10,FALSE)=0,"",VLOOKUP($A49,'Annex 2 EHV charges'!$D:$O,10,FALSE)),"")</f>
        <v/>
      </c>
      <c r="G49" s="95" t="str">
        <f>IFERROR(IF(VLOOKUP($A49,'Annex 2 EHV charges'!$D:$O,11,FALSE)=0,"",VLOOKUP($A49,'Annex 2 EHV charges'!$D:$O,11,FALSE)),"")</f>
        <v/>
      </c>
      <c r="H49" s="95" t="str">
        <f>IFERROR(IF(VLOOKUP($A49,'Annex 2 EHV charges'!$D:$O,12,FALSE)=0,"",VLOOKUP($A49,'Annex 2 EHV charges'!$D:$O,12,FALSE)),"")</f>
        <v/>
      </c>
    </row>
    <row r="50" spans="1:8" ht="12.75" customHeight="1">
      <c r="A50" s="92" t="str">
        <f t="array" ref="A50">IFERROR(INDEX('Annex 2 EHV charges'!#REF!, MATCH(0, IF(ISBLANK('Annex 2 EHV charges'!#REF!),1, COUNTIF(A$4:$A49, 'Annex 2 EHV charges'!#REF!)), 0)),"")</f>
        <v/>
      </c>
      <c r="B50" s="91" t="str">
        <f>IF($A50="","",VLOOKUP($A50,'Annex 2 EHV charges'!$D:$O,2,0))</f>
        <v/>
      </c>
      <c r="C50" s="92" t="str">
        <f>IF($A50="","",VLOOKUP($A50,'Annex 2 EHV charges'!$D:$O,3,0))</f>
        <v/>
      </c>
      <c r="D50" s="91" t="str">
        <f>IF($A50="","",VLOOKUP($A50,'Annex 2 EHV charges'!$D:$O,4,0))</f>
        <v/>
      </c>
      <c r="E50" s="93" t="str">
        <f>IFERROR(IF(VLOOKUP($A50,'Annex 2 EHV charges'!$D:$O,9,FALSE)=0,"",VLOOKUP($A50,'Annex 2 EHV charges'!$D:$O,9,FALSE)),"")</f>
        <v/>
      </c>
      <c r="F50" s="94" t="str">
        <f>IFERROR(IF(VLOOKUP($A50,'Annex 2 EHV charges'!$D:$O,10,FALSE)=0,"",VLOOKUP($A50,'Annex 2 EHV charges'!$D:$O,10,FALSE)),"")</f>
        <v/>
      </c>
      <c r="G50" s="95" t="str">
        <f>IFERROR(IF(VLOOKUP($A50,'Annex 2 EHV charges'!$D:$O,11,FALSE)=0,"",VLOOKUP($A50,'Annex 2 EHV charges'!$D:$O,11,FALSE)),"")</f>
        <v/>
      </c>
      <c r="H50" s="95" t="str">
        <f>IFERROR(IF(VLOOKUP($A50,'Annex 2 EHV charges'!$D:$O,12,FALSE)=0,"",VLOOKUP($A50,'Annex 2 EHV charges'!$D:$O,12,FALSE)),"")</f>
        <v/>
      </c>
    </row>
    <row r="51" spans="1:8" ht="12.75" customHeight="1">
      <c r="A51" s="92" t="str">
        <f t="array" ref="A51">IFERROR(INDEX('Annex 2 EHV charges'!#REF!, MATCH(0, IF(ISBLANK('Annex 2 EHV charges'!#REF!),1, COUNTIF(A$4:$A50, 'Annex 2 EHV charges'!#REF!)), 0)),"")</f>
        <v/>
      </c>
      <c r="B51" s="91" t="str">
        <f>IF($A51="","",VLOOKUP($A51,'Annex 2 EHV charges'!$D:$O,2,0))</f>
        <v/>
      </c>
      <c r="C51" s="92" t="str">
        <f>IF($A51="","",VLOOKUP($A51,'Annex 2 EHV charges'!$D:$O,3,0))</f>
        <v/>
      </c>
      <c r="D51" s="91" t="str">
        <f>IF($A51="","",VLOOKUP($A51,'Annex 2 EHV charges'!$D:$O,4,0))</f>
        <v/>
      </c>
      <c r="E51" s="93" t="str">
        <f>IFERROR(IF(VLOOKUP($A51,'Annex 2 EHV charges'!$D:$O,9,FALSE)=0,"",VLOOKUP($A51,'Annex 2 EHV charges'!$D:$O,9,FALSE)),"")</f>
        <v/>
      </c>
      <c r="F51" s="94" t="str">
        <f>IFERROR(IF(VLOOKUP($A51,'Annex 2 EHV charges'!$D:$O,10,FALSE)=0,"",VLOOKUP($A51,'Annex 2 EHV charges'!$D:$O,10,FALSE)),"")</f>
        <v/>
      </c>
      <c r="G51" s="95" t="str">
        <f>IFERROR(IF(VLOOKUP($A51,'Annex 2 EHV charges'!$D:$O,11,FALSE)=0,"",VLOOKUP($A51,'Annex 2 EHV charges'!$D:$O,11,FALSE)),"")</f>
        <v/>
      </c>
      <c r="H51" s="95" t="str">
        <f>IFERROR(IF(VLOOKUP($A51,'Annex 2 EHV charges'!$D:$O,12,FALSE)=0,"",VLOOKUP($A51,'Annex 2 EHV charges'!$D:$O,12,FALSE)),"")</f>
        <v/>
      </c>
    </row>
    <row r="52" spans="1:8" ht="12.75" customHeight="1">
      <c r="A52" s="92" t="str">
        <f t="array" ref="A52">IFERROR(INDEX('Annex 2 EHV charges'!#REF!, MATCH(0, IF(ISBLANK('Annex 2 EHV charges'!#REF!),1, COUNTIF(A$4:$A51, 'Annex 2 EHV charges'!#REF!)), 0)),"")</f>
        <v/>
      </c>
      <c r="B52" s="91" t="str">
        <f>IF($A52="","",VLOOKUP($A52,'Annex 2 EHV charges'!$D:$O,2,0))</f>
        <v/>
      </c>
      <c r="C52" s="92" t="str">
        <f>IF($A52="","",VLOOKUP($A52,'Annex 2 EHV charges'!$D:$O,3,0))</f>
        <v/>
      </c>
      <c r="D52" s="91" t="str">
        <f>IF($A52="","",VLOOKUP($A52,'Annex 2 EHV charges'!$D:$O,4,0))</f>
        <v/>
      </c>
      <c r="E52" s="93" t="str">
        <f>IFERROR(IF(VLOOKUP($A52,'Annex 2 EHV charges'!$D:$O,9,FALSE)=0,"",VLOOKUP($A52,'Annex 2 EHV charges'!$D:$O,9,FALSE)),"")</f>
        <v/>
      </c>
      <c r="F52" s="94" t="str">
        <f>IFERROR(IF(VLOOKUP($A52,'Annex 2 EHV charges'!$D:$O,10,FALSE)=0,"",VLOOKUP($A52,'Annex 2 EHV charges'!$D:$O,10,FALSE)),"")</f>
        <v/>
      </c>
      <c r="G52" s="95" t="str">
        <f>IFERROR(IF(VLOOKUP($A52,'Annex 2 EHV charges'!$D:$O,11,FALSE)=0,"",VLOOKUP($A52,'Annex 2 EHV charges'!$D:$O,11,FALSE)),"")</f>
        <v/>
      </c>
      <c r="H52" s="95" t="str">
        <f>IFERROR(IF(VLOOKUP($A52,'Annex 2 EHV charges'!$D:$O,12,FALSE)=0,"",VLOOKUP($A52,'Annex 2 EHV charges'!$D:$O,12,FALSE)),"")</f>
        <v/>
      </c>
    </row>
    <row r="53" spans="1:8" ht="12.75" customHeight="1">
      <c r="A53" s="92" t="str">
        <f t="array" ref="A53">IFERROR(INDEX('Annex 2 EHV charges'!#REF!, MATCH(0, IF(ISBLANK('Annex 2 EHV charges'!#REF!),1, COUNTIF(A$4:$A52, 'Annex 2 EHV charges'!#REF!)), 0)),"")</f>
        <v/>
      </c>
      <c r="B53" s="91" t="str">
        <f>IF($A53="","",VLOOKUP($A53,'Annex 2 EHV charges'!$D:$O,2,0))</f>
        <v/>
      </c>
      <c r="C53" s="92" t="str">
        <f>IF($A53="","",VLOOKUP($A53,'Annex 2 EHV charges'!$D:$O,3,0))</f>
        <v/>
      </c>
      <c r="D53" s="91" t="str">
        <f>IF($A53="","",VLOOKUP($A53,'Annex 2 EHV charges'!$D:$O,4,0))</f>
        <v/>
      </c>
      <c r="E53" s="93" t="str">
        <f>IFERROR(IF(VLOOKUP($A53,'Annex 2 EHV charges'!$D:$O,9,FALSE)=0,"",VLOOKUP($A53,'Annex 2 EHV charges'!$D:$O,9,FALSE)),"")</f>
        <v/>
      </c>
      <c r="F53" s="94" t="str">
        <f>IFERROR(IF(VLOOKUP($A53,'Annex 2 EHV charges'!$D:$O,10,FALSE)=0,"",VLOOKUP($A53,'Annex 2 EHV charges'!$D:$O,10,FALSE)),"")</f>
        <v/>
      </c>
      <c r="G53" s="95" t="str">
        <f>IFERROR(IF(VLOOKUP($A53,'Annex 2 EHV charges'!$D:$O,11,FALSE)=0,"",VLOOKUP($A53,'Annex 2 EHV charges'!$D:$O,11,FALSE)),"")</f>
        <v/>
      </c>
      <c r="H53" s="95" t="str">
        <f>IFERROR(IF(VLOOKUP($A53,'Annex 2 EHV charges'!$D:$O,12,FALSE)=0,"",VLOOKUP($A53,'Annex 2 EHV charges'!$D:$O,12,FALSE)),"")</f>
        <v/>
      </c>
    </row>
    <row r="54" spans="1:8" ht="12.75" customHeight="1">
      <c r="A54" s="92" t="str">
        <f t="array" ref="A54">IFERROR(INDEX('Annex 2 EHV charges'!#REF!, MATCH(0, IF(ISBLANK('Annex 2 EHV charges'!#REF!),1, COUNTIF(A$4:$A53, 'Annex 2 EHV charges'!#REF!)), 0)),"")</f>
        <v/>
      </c>
      <c r="B54" s="91" t="str">
        <f>IF($A54="","",VLOOKUP($A54,'Annex 2 EHV charges'!$D:$O,2,0))</f>
        <v/>
      </c>
      <c r="C54" s="92" t="str">
        <f>IF($A54="","",VLOOKUP($A54,'Annex 2 EHV charges'!$D:$O,3,0))</f>
        <v/>
      </c>
      <c r="D54" s="91" t="str">
        <f>IF($A54="","",VLOOKUP($A54,'Annex 2 EHV charges'!$D:$O,4,0))</f>
        <v/>
      </c>
      <c r="E54" s="93" t="str">
        <f>IFERROR(IF(VLOOKUP($A54,'Annex 2 EHV charges'!$D:$O,9,FALSE)=0,"",VLOOKUP($A54,'Annex 2 EHV charges'!$D:$O,9,FALSE)),"")</f>
        <v/>
      </c>
      <c r="F54" s="94" t="str">
        <f>IFERROR(IF(VLOOKUP($A54,'Annex 2 EHV charges'!$D:$O,10,FALSE)=0,"",VLOOKUP($A54,'Annex 2 EHV charges'!$D:$O,10,FALSE)),"")</f>
        <v/>
      </c>
      <c r="G54" s="95" t="str">
        <f>IFERROR(IF(VLOOKUP($A54,'Annex 2 EHV charges'!$D:$O,11,FALSE)=0,"",VLOOKUP($A54,'Annex 2 EHV charges'!$D:$O,11,FALSE)),"")</f>
        <v/>
      </c>
      <c r="H54" s="95" t="str">
        <f>IFERROR(IF(VLOOKUP($A54,'Annex 2 EHV charges'!$D:$O,12,FALSE)=0,"",VLOOKUP($A54,'Annex 2 EHV charges'!$D:$O,12,FALSE)),"")</f>
        <v/>
      </c>
    </row>
    <row r="55" spans="1:8" ht="12.75" customHeight="1">
      <c r="A55" s="92" t="str">
        <f t="array" ref="A55">IFERROR(INDEX('Annex 2 EHV charges'!#REF!, MATCH(0, IF(ISBLANK('Annex 2 EHV charges'!#REF!),1, COUNTIF(A$4:$A54, 'Annex 2 EHV charges'!#REF!)), 0)),"")</f>
        <v/>
      </c>
      <c r="B55" s="91" t="str">
        <f>IF($A55="","",VLOOKUP($A55,'Annex 2 EHV charges'!$D:$O,2,0))</f>
        <v/>
      </c>
      <c r="C55" s="92" t="str">
        <f>IF($A55="","",VLOOKUP($A55,'Annex 2 EHV charges'!$D:$O,3,0))</f>
        <v/>
      </c>
      <c r="D55" s="91" t="str">
        <f>IF($A55="","",VLOOKUP($A55,'Annex 2 EHV charges'!$D:$O,4,0))</f>
        <v/>
      </c>
      <c r="E55" s="93" t="str">
        <f>IFERROR(IF(VLOOKUP($A55,'Annex 2 EHV charges'!$D:$O,9,FALSE)=0,"",VLOOKUP($A55,'Annex 2 EHV charges'!$D:$O,9,FALSE)),"")</f>
        <v/>
      </c>
      <c r="F55" s="94" t="str">
        <f>IFERROR(IF(VLOOKUP($A55,'Annex 2 EHV charges'!$D:$O,10,FALSE)=0,"",VLOOKUP($A55,'Annex 2 EHV charges'!$D:$O,10,FALSE)),"")</f>
        <v/>
      </c>
      <c r="G55" s="95" t="str">
        <f>IFERROR(IF(VLOOKUP($A55,'Annex 2 EHV charges'!$D:$O,11,FALSE)=0,"",VLOOKUP($A55,'Annex 2 EHV charges'!$D:$O,11,FALSE)),"")</f>
        <v/>
      </c>
      <c r="H55" s="95" t="str">
        <f>IFERROR(IF(VLOOKUP($A55,'Annex 2 EHV charges'!$D:$O,12,FALSE)=0,"",VLOOKUP($A55,'Annex 2 EHV charges'!$D:$O,12,FALSE)),"")</f>
        <v/>
      </c>
    </row>
    <row r="56" spans="1:8" ht="12.75" customHeight="1">
      <c r="A56" s="92" t="str">
        <f t="array" ref="A56">IFERROR(INDEX('Annex 2 EHV charges'!#REF!, MATCH(0, IF(ISBLANK('Annex 2 EHV charges'!#REF!),1, COUNTIF(A$4:$A55, 'Annex 2 EHV charges'!#REF!)), 0)),"")</f>
        <v/>
      </c>
      <c r="B56" s="91" t="str">
        <f>IF($A56="","",VLOOKUP($A56,'Annex 2 EHV charges'!$D:$O,2,0))</f>
        <v/>
      </c>
      <c r="C56" s="92" t="str">
        <f>IF($A56="","",VLOOKUP($A56,'Annex 2 EHV charges'!$D:$O,3,0))</f>
        <v/>
      </c>
      <c r="D56" s="91" t="str">
        <f>IF($A56="","",VLOOKUP($A56,'Annex 2 EHV charges'!$D:$O,4,0))</f>
        <v/>
      </c>
      <c r="E56" s="93" t="str">
        <f>IFERROR(IF(VLOOKUP($A56,'Annex 2 EHV charges'!$D:$O,9,FALSE)=0,"",VLOOKUP($A56,'Annex 2 EHV charges'!$D:$O,9,FALSE)),"")</f>
        <v/>
      </c>
      <c r="F56" s="94" t="str">
        <f>IFERROR(IF(VLOOKUP($A56,'Annex 2 EHV charges'!$D:$O,10,FALSE)=0,"",VLOOKUP($A56,'Annex 2 EHV charges'!$D:$O,10,FALSE)),"")</f>
        <v/>
      </c>
      <c r="G56" s="95" t="str">
        <f>IFERROR(IF(VLOOKUP($A56,'Annex 2 EHV charges'!$D:$O,11,FALSE)=0,"",VLOOKUP($A56,'Annex 2 EHV charges'!$D:$O,11,FALSE)),"")</f>
        <v/>
      </c>
      <c r="H56" s="95" t="str">
        <f>IFERROR(IF(VLOOKUP($A56,'Annex 2 EHV charges'!$D:$O,12,FALSE)=0,"",VLOOKUP($A56,'Annex 2 EHV charges'!$D:$O,12,FALSE)),"")</f>
        <v/>
      </c>
    </row>
    <row r="57" spans="1:8" ht="12.75" customHeight="1">
      <c r="A57" s="92" t="str">
        <f t="array" ref="A57">IFERROR(INDEX('Annex 2 EHV charges'!#REF!, MATCH(0, IF(ISBLANK('Annex 2 EHV charges'!#REF!),1, COUNTIF(A$4:$A56, 'Annex 2 EHV charges'!#REF!)), 0)),"")</f>
        <v/>
      </c>
      <c r="B57" s="91" t="str">
        <f>IF($A57="","",VLOOKUP($A57,'Annex 2 EHV charges'!$D:$O,2,0))</f>
        <v/>
      </c>
      <c r="C57" s="92" t="str">
        <f>IF($A57="","",VLOOKUP($A57,'Annex 2 EHV charges'!$D:$O,3,0))</f>
        <v/>
      </c>
      <c r="D57" s="91" t="str">
        <f>IF($A57="","",VLOOKUP($A57,'Annex 2 EHV charges'!$D:$O,4,0))</f>
        <v/>
      </c>
      <c r="E57" s="93" t="str">
        <f>IFERROR(IF(VLOOKUP($A57,'Annex 2 EHV charges'!$D:$O,9,FALSE)=0,"",VLOOKUP($A57,'Annex 2 EHV charges'!$D:$O,9,FALSE)),"")</f>
        <v/>
      </c>
      <c r="F57" s="94" t="str">
        <f>IFERROR(IF(VLOOKUP($A57,'Annex 2 EHV charges'!$D:$O,10,FALSE)=0,"",VLOOKUP($A57,'Annex 2 EHV charges'!$D:$O,10,FALSE)),"")</f>
        <v/>
      </c>
      <c r="G57" s="95" t="str">
        <f>IFERROR(IF(VLOOKUP($A57,'Annex 2 EHV charges'!$D:$O,11,FALSE)=0,"",VLOOKUP($A57,'Annex 2 EHV charges'!$D:$O,11,FALSE)),"")</f>
        <v/>
      </c>
      <c r="H57" s="95" t="str">
        <f>IFERROR(IF(VLOOKUP($A57,'Annex 2 EHV charges'!$D:$O,12,FALSE)=0,"",VLOOKUP($A57,'Annex 2 EHV charges'!$D:$O,12,FALSE)),"")</f>
        <v/>
      </c>
    </row>
    <row r="58" spans="1:8" ht="12.75" customHeight="1">
      <c r="A58" s="92" t="str">
        <f t="array" ref="A58">IFERROR(INDEX('Annex 2 EHV charges'!#REF!, MATCH(0, IF(ISBLANK('Annex 2 EHV charges'!#REF!),1, COUNTIF(A$4:$A57, 'Annex 2 EHV charges'!#REF!)), 0)),"")</f>
        <v/>
      </c>
      <c r="B58" s="91" t="str">
        <f>IF($A58="","",VLOOKUP($A58,'Annex 2 EHV charges'!$D:$O,2,0))</f>
        <v/>
      </c>
      <c r="C58" s="92" t="str">
        <f>IF($A58="","",VLOOKUP($A58,'Annex 2 EHV charges'!$D:$O,3,0))</f>
        <v/>
      </c>
      <c r="D58" s="91" t="str">
        <f>IF($A58="","",VLOOKUP($A58,'Annex 2 EHV charges'!$D:$O,4,0))</f>
        <v/>
      </c>
      <c r="E58" s="93" t="str">
        <f>IFERROR(IF(VLOOKUP($A58,'Annex 2 EHV charges'!$D:$O,9,FALSE)=0,"",VLOOKUP($A58,'Annex 2 EHV charges'!$D:$O,9,FALSE)),"")</f>
        <v/>
      </c>
      <c r="F58" s="94" t="str">
        <f>IFERROR(IF(VLOOKUP($A58,'Annex 2 EHV charges'!$D:$O,10,FALSE)=0,"",VLOOKUP($A58,'Annex 2 EHV charges'!$D:$O,10,FALSE)),"")</f>
        <v/>
      </c>
      <c r="G58" s="95" t="str">
        <f>IFERROR(IF(VLOOKUP($A58,'Annex 2 EHV charges'!$D:$O,11,FALSE)=0,"",VLOOKUP($A58,'Annex 2 EHV charges'!$D:$O,11,FALSE)),"")</f>
        <v/>
      </c>
      <c r="H58" s="95" t="str">
        <f>IFERROR(IF(VLOOKUP($A58,'Annex 2 EHV charges'!$D:$O,12,FALSE)=0,"",VLOOKUP($A58,'Annex 2 EHV charges'!$D:$O,12,FALSE)),"")</f>
        <v/>
      </c>
    </row>
    <row r="59" spans="1:8" ht="12.75" customHeight="1">
      <c r="A59" s="92" t="str">
        <f t="array" ref="A59">IFERROR(INDEX('Annex 2 EHV charges'!#REF!, MATCH(0, IF(ISBLANK('Annex 2 EHV charges'!#REF!),1, COUNTIF(A$4:$A58, 'Annex 2 EHV charges'!#REF!)), 0)),"")</f>
        <v/>
      </c>
      <c r="B59" s="91" t="str">
        <f>IF($A59="","",VLOOKUP($A59,'Annex 2 EHV charges'!$D:$O,2,0))</f>
        <v/>
      </c>
      <c r="C59" s="92" t="str">
        <f>IF($A59="","",VLOOKUP($A59,'Annex 2 EHV charges'!$D:$O,3,0))</f>
        <v/>
      </c>
      <c r="D59" s="91" t="str">
        <f>IF($A59="","",VLOOKUP($A59,'Annex 2 EHV charges'!$D:$O,4,0))</f>
        <v/>
      </c>
      <c r="E59" s="93" t="str">
        <f>IFERROR(IF(VLOOKUP($A59,'Annex 2 EHV charges'!$D:$O,9,FALSE)=0,"",VLOOKUP($A59,'Annex 2 EHV charges'!$D:$O,9,FALSE)),"")</f>
        <v/>
      </c>
      <c r="F59" s="94" t="str">
        <f>IFERROR(IF(VLOOKUP($A59,'Annex 2 EHV charges'!$D:$O,10,FALSE)=0,"",VLOOKUP($A59,'Annex 2 EHV charges'!$D:$O,10,FALSE)),"")</f>
        <v/>
      </c>
      <c r="G59" s="95" t="str">
        <f>IFERROR(IF(VLOOKUP($A59,'Annex 2 EHV charges'!$D:$O,11,FALSE)=0,"",VLOOKUP($A59,'Annex 2 EHV charges'!$D:$O,11,FALSE)),"")</f>
        <v/>
      </c>
      <c r="H59" s="95" t="str">
        <f>IFERROR(IF(VLOOKUP($A59,'Annex 2 EHV charges'!$D:$O,12,FALSE)=0,"",VLOOKUP($A59,'Annex 2 EHV charges'!$D:$O,12,FALSE)),"")</f>
        <v/>
      </c>
    </row>
    <row r="60" spans="1:8" ht="12.75" customHeight="1">
      <c r="A60" s="92" t="str">
        <f t="array" ref="A60">IFERROR(INDEX('Annex 2 EHV charges'!#REF!, MATCH(0, IF(ISBLANK('Annex 2 EHV charges'!#REF!),1, COUNTIF(A$4:$A59, 'Annex 2 EHV charges'!#REF!)), 0)),"")</f>
        <v/>
      </c>
      <c r="B60" s="91" t="str">
        <f>IF($A60="","",VLOOKUP($A60,'Annex 2 EHV charges'!$D:$O,2,0))</f>
        <v/>
      </c>
      <c r="C60" s="92" t="str">
        <f>IF($A60="","",VLOOKUP($A60,'Annex 2 EHV charges'!$D:$O,3,0))</f>
        <v/>
      </c>
      <c r="D60" s="91" t="str">
        <f>IF($A60="","",VLOOKUP($A60,'Annex 2 EHV charges'!$D:$O,4,0))</f>
        <v/>
      </c>
      <c r="E60" s="93" t="str">
        <f>IFERROR(IF(VLOOKUP($A60,'Annex 2 EHV charges'!$D:$O,9,FALSE)=0,"",VLOOKUP($A60,'Annex 2 EHV charges'!$D:$O,9,FALSE)),"")</f>
        <v/>
      </c>
      <c r="F60" s="94" t="str">
        <f>IFERROR(IF(VLOOKUP($A60,'Annex 2 EHV charges'!$D:$O,10,FALSE)=0,"",VLOOKUP($A60,'Annex 2 EHV charges'!$D:$O,10,FALSE)),"")</f>
        <v/>
      </c>
      <c r="G60" s="95" t="str">
        <f>IFERROR(IF(VLOOKUP($A60,'Annex 2 EHV charges'!$D:$O,11,FALSE)=0,"",VLOOKUP($A60,'Annex 2 EHV charges'!$D:$O,11,FALSE)),"")</f>
        <v/>
      </c>
      <c r="H60" s="95" t="str">
        <f>IFERROR(IF(VLOOKUP($A60,'Annex 2 EHV charges'!$D:$O,12,FALSE)=0,"",VLOOKUP($A60,'Annex 2 EHV charges'!$D:$O,12,FALSE)),"")</f>
        <v/>
      </c>
    </row>
    <row r="61" spans="1:8" ht="12.75" customHeight="1">
      <c r="A61" s="92" t="str">
        <f t="array" ref="A61">IFERROR(INDEX('Annex 2 EHV charges'!#REF!, MATCH(0, IF(ISBLANK('Annex 2 EHV charges'!#REF!),1, COUNTIF(A$4:$A60, 'Annex 2 EHV charges'!#REF!)), 0)),"")</f>
        <v/>
      </c>
      <c r="B61" s="91" t="str">
        <f>IF($A61="","",VLOOKUP($A61,'Annex 2 EHV charges'!$D:$O,2,0))</f>
        <v/>
      </c>
      <c r="C61" s="92" t="str">
        <f>IF($A61="","",VLOOKUP($A61,'Annex 2 EHV charges'!$D:$O,3,0))</f>
        <v/>
      </c>
      <c r="D61" s="91" t="str">
        <f>IF($A61="","",VLOOKUP($A61,'Annex 2 EHV charges'!$D:$O,4,0))</f>
        <v/>
      </c>
      <c r="E61" s="93" t="str">
        <f>IFERROR(IF(VLOOKUP($A61,'Annex 2 EHV charges'!$D:$O,9,FALSE)=0,"",VLOOKUP($A61,'Annex 2 EHV charges'!$D:$O,9,FALSE)),"")</f>
        <v/>
      </c>
      <c r="F61" s="94" t="str">
        <f>IFERROR(IF(VLOOKUP($A61,'Annex 2 EHV charges'!$D:$O,10,FALSE)=0,"",VLOOKUP($A61,'Annex 2 EHV charges'!$D:$O,10,FALSE)),"")</f>
        <v/>
      </c>
      <c r="G61" s="95" t="str">
        <f>IFERROR(IF(VLOOKUP($A61,'Annex 2 EHV charges'!$D:$O,11,FALSE)=0,"",VLOOKUP($A61,'Annex 2 EHV charges'!$D:$O,11,FALSE)),"")</f>
        <v/>
      </c>
      <c r="H61" s="95" t="str">
        <f>IFERROR(IF(VLOOKUP($A61,'Annex 2 EHV charges'!$D:$O,12,FALSE)=0,"",VLOOKUP($A61,'Annex 2 EHV charges'!$D:$O,12,FALSE)),"")</f>
        <v/>
      </c>
    </row>
    <row r="62" spans="1:8" ht="12.75" customHeight="1">
      <c r="A62" s="92" t="str">
        <f t="array" ref="A62">IFERROR(INDEX('Annex 2 EHV charges'!#REF!, MATCH(0, IF(ISBLANK('Annex 2 EHV charges'!#REF!),1, COUNTIF(A$4:$A61, 'Annex 2 EHV charges'!#REF!)), 0)),"")</f>
        <v/>
      </c>
      <c r="B62" s="91" t="str">
        <f>IF($A62="","",VLOOKUP($A62,'Annex 2 EHV charges'!$D:$O,2,0))</f>
        <v/>
      </c>
      <c r="C62" s="92" t="str">
        <f>IF($A62="","",VLOOKUP($A62,'Annex 2 EHV charges'!$D:$O,3,0))</f>
        <v/>
      </c>
      <c r="D62" s="91" t="str">
        <f>IF($A62="","",VLOOKUP($A62,'Annex 2 EHV charges'!$D:$O,4,0))</f>
        <v/>
      </c>
      <c r="E62" s="93" t="str">
        <f>IFERROR(IF(VLOOKUP($A62,'Annex 2 EHV charges'!$D:$O,9,FALSE)=0,"",VLOOKUP($A62,'Annex 2 EHV charges'!$D:$O,9,FALSE)),"")</f>
        <v/>
      </c>
      <c r="F62" s="94" t="str">
        <f>IFERROR(IF(VLOOKUP($A62,'Annex 2 EHV charges'!$D:$O,10,FALSE)=0,"",VLOOKUP($A62,'Annex 2 EHV charges'!$D:$O,10,FALSE)),"")</f>
        <v/>
      </c>
      <c r="G62" s="95" t="str">
        <f>IFERROR(IF(VLOOKUP($A62,'Annex 2 EHV charges'!$D:$O,11,FALSE)=0,"",VLOOKUP($A62,'Annex 2 EHV charges'!$D:$O,11,FALSE)),"")</f>
        <v/>
      </c>
      <c r="H62" s="95" t="str">
        <f>IFERROR(IF(VLOOKUP($A62,'Annex 2 EHV charges'!$D:$O,12,FALSE)=0,"",VLOOKUP($A62,'Annex 2 EHV charges'!$D:$O,12,FALSE)),"")</f>
        <v/>
      </c>
    </row>
    <row r="63" spans="1:8" ht="12.75" customHeight="1">
      <c r="A63" s="92" t="str">
        <f t="array" ref="A63">IFERROR(INDEX('Annex 2 EHV charges'!#REF!, MATCH(0, IF(ISBLANK('Annex 2 EHV charges'!#REF!),1, COUNTIF(A$4:$A62, 'Annex 2 EHV charges'!#REF!)), 0)),"")</f>
        <v/>
      </c>
      <c r="B63" s="91" t="str">
        <f>IF($A63="","",VLOOKUP($A63,'Annex 2 EHV charges'!$D:$O,2,0))</f>
        <v/>
      </c>
      <c r="C63" s="92" t="str">
        <f>IF($A63="","",VLOOKUP($A63,'Annex 2 EHV charges'!$D:$O,3,0))</f>
        <v/>
      </c>
      <c r="D63" s="91" t="str">
        <f>IF($A63="","",VLOOKUP($A63,'Annex 2 EHV charges'!$D:$O,4,0))</f>
        <v/>
      </c>
      <c r="E63" s="93" t="str">
        <f>IFERROR(IF(VLOOKUP($A63,'Annex 2 EHV charges'!$D:$O,9,FALSE)=0,"",VLOOKUP($A63,'Annex 2 EHV charges'!$D:$O,9,FALSE)),"")</f>
        <v/>
      </c>
      <c r="F63" s="94" t="str">
        <f>IFERROR(IF(VLOOKUP($A63,'Annex 2 EHV charges'!$D:$O,10,FALSE)=0,"",VLOOKUP($A63,'Annex 2 EHV charges'!$D:$O,10,FALSE)),"")</f>
        <v/>
      </c>
      <c r="G63" s="95" t="str">
        <f>IFERROR(IF(VLOOKUP($A63,'Annex 2 EHV charges'!$D:$O,11,FALSE)=0,"",VLOOKUP($A63,'Annex 2 EHV charges'!$D:$O,11,FALSE)),"")</f>
        <v/>
      </c>
      <c r="H63" s="95" t="str">
        <f>IFERROR(IF(VLOOKUP($A63,'Annex 2 EHV charges'!$D:$O,12,FALSE)=0,"",VLOOKUP($A63,'Annex 2 EHV charges'!$D:$O,12,FALSE)),"")</f>
        <v/>
      </c>
    </row>
    <row r="64" spans="1:8" ht="12.75" customHeight="1">
      <c r="A64" s="92" t="str">
        <f t="array" ref="A64">IFERROR(INDEX('Annex 2 EHV charges'!#REF!, MATCH(0, IF(ISBLANK('Annex 2 EHV charges'!#REF!),1, COUNTIF(A$4:$A63, 'Annex 2 EHV charges'!#REF!)), 0)),"")</f>
        <v/>
      </c>
      <c r="B64" s="91" t="str">
        <f>IF($A64="","",VLOOKUP($A64,'Annex 2 EHV charges'!$D:$O,2,0))</f>
        <v/>
      </c>
      <c r="C64" s="92" t="str">
        <f>IF($A64="","",VLOOKUP($A64,'Annex 2 EHV charges'!$D:$O,3,0))</f>
        <v/>
      </c>
      <c r="D64" s="91" t="str">
        <f>IF($A64="","",VLOOKUP($A64,'Annex 2 EHV charges'!$D:$O,4,0))</f>
        <v/>
      </c>
      <c r="E64" s="93" t="str">
        <f>IFERROR(IF(VLOOKUP($A64,'Annex 2 EHV charges'!$D:$O,9,FALSE)=0,"",VLOOKUP($A64,'Annex 2 EHV charges'!$D:$O,9,FALSE)),"")</f>
        <v/>
      </c>
      <c r="F64" s="94" t="str">
        <f>IFERROR(IF(VLOOKUP($A64,'Annex 2 EHV charges'!$D:$O,10,FALSE)=0,"",VLOOKUP($A64,'Annex 2 EHV charges'!$D:$O,10,FALSE)),"")</f>
        <v/>
      </c>
      <c r="G64" s="95" t="str">
        <f>IFERROR(IF(VLOOKUP($A64,'Annex 2 EHV charges'!$D:$O,11,FALSE)=0,"",VLOOKUP($A64,'Annex 2 EHV charges'!$D:$O,11,FALSE)),"")</f>
        <v/>
      </c>
      <c r="H64" s="95" t="str">
        <f>IFERROR(IF(VLOOKUP($A64,'Annex 2 EHV charges'!$D:$O,12,FALSE)=0,"",VLOOKUP($A64,'Annex 2 EHV charges'!$D:$O,12,FALSE)),"")</f>
        <v/>
      </c>
    </row>
    <row r="65" spans="1:8" ht="12.75" customHeight="1">
      <c r="A65" s="92" t="str">
        <f t="array" ref="A65">IFERROR(INDEX('Annex 2 EHV charges'!#REF!, MATCH(0, IF(ISBLANK('Annex 2 EHV charges'!#REF!),1, COUNTIF(A$4:$A64, 'Annex 2 EHV charges'!#REF!)), 0)),"")</f>
        <v/>
      </c>
      <c r="B65" s="91" t="str">
        <f>IF($A65="","",VLOOKUP($A65,'Annex 2 EHV charges'!$D:$O,2,0))</f>
        <v/>
      </c>
      <c r="C65" s="92" t="str">
        <f>IF($A65="","",VLOOKUP($A65,'Annex 2 EHV charges'!$D:$O,3,0))</f>
        <v/>
      </c>
      <c r="D65" s="91" t="str">
        <f>IF($A65="","",VLOOKUP($A65,'Annex 2 EHV charges'!$D:$O,4,0))</f>
        <v/>
      </c>
      <c r="E65" s="93" t="str">
        <f>IFERROR(IF(VLOOKUP($A65,'Annex 2 EHV charges'!$D:$O,9,FALSE)=0,"",VLOOKUP($A65,'Annex 2 EHV charges'!$D:$O,9,FALSE)),"")</f>
        <v/>
      </c>
      <c r="F65" s="94" t="str">
        <f>IFERROR(IF(VLOOKUP($A65,'Annex 2 EHV charges'!$D:$O,10,FALSE)=0,"",VLOOKUP($A65,'Annex 2 EHV charges'!$D:$O,10,FALSE)),"")</f>
        <v/>
      </c>
      <c r="G65" s="95" t="str">
        <f>IFERROR(IF(VLOOKUP($A65,'Annex 2 EHV charges'!$D:$O,11,FALSE)=0,"",VLOOKUP($A65,'Annex 2 EHV charges'!$D:$O,11,FALSE)),"")</f>
        <v/>
      </c>
      <c r="H65" s="95" t="str">
        <f>IFERROR(IF(VLOOKUP($A65,'Annex 2 EHV charges'!$D:$O,12,FALSE)=0,"",VLOOKUP($A65,'Annex 2 EHV charges'!$D:$O,12,FALSE)),"")</f>
        <v/>
      </c>
    </row>
    <row r="66" spans="1:8" ht="12.75" customHeight="1">
      <c r="A66" s="92" t="str">
        <f t="array" ref="A66">IFERROR(INDEX('Annex 2 EHV charges'!#REF!, MATCH(0, IF(ISBLANK('Annex 2 EHV charges'!#REF!),1, COUNTIF(A$4:$A65, 'Annex 2 EHV charges'!#REF!)), 0)),"")</f>
        <v/>
      </c>
      <c r="B66" s="91" t="str">
        <f>IF($A66="","",VLOOKUP($A66,'Annex 2 EHV charges'!$D:$O,2,0))</f>
        <v/>
      </c>
      <c r="C66" s="92" t="str">
        <f>IF($A66="","",VLOOKUP($A66,'Annex 2 EHV charges'!$D:$O,3,0))</f>
        <v/>
      </c>
      <c r="D66" s="91" t="str">
        <f>IF($A66="","",VLOOKUP($A66,'Annex 2 EHV charges'!$D:$O,4,0))</f>
        <v/>
      </c>
      <c r="E66" s="93" t="str">
        <f>IFERROR(IF(VLOOKUP($A66,'Annex 2 EHV charges'!$D:$O,9,FALSE)=0,"",VLOOKUP($A66,'Annex 2 EHV charges'!$D:$O,9,FALSE)),"")</f>
        <v/>
      </c>
      <c r="F66" s="94" t="str">
        <f>IFERROR(IF(VLOOKUP($A66,'Annex 2 EHV charges'!$D:$O,10,FALSE)=0,"",VLOOKUP($A66,'Annex 2 EHV charges'!$D:$O,10,FALSE)),"")</f>
        <v/>
      </c>
      <c r="G66" s="95" t="str">
        <f>IFERROR(IF(VLOOKUP($A66,'Annex 2 EHV charges'!$D:$O,11,FALSE)=0,"",VLOOKUP($A66,'Annex 2 EHV charges'!$D:$O,11,FALSE)),"")</f>
        <v/>
      </c>
      <c r="H66" s="95" t="str">
        <f>IFERROR(IF(VLOOKUP($A66,'Annex 2 EHV charges'!$D:$O,12,FALSE)=0,"",VLOOKUP($A66,'Annex 2 EHV charges'!$D:$O,12,FALSE)),"")</f>
        <v/>
      </c>
    </row>
    <row r="67" spans="1:8" ht="12.75" customHeight="1">
      <c r="A67" s="92" t="str">
        <f t="array" ref="A67">IFERROR(INDEX('Annex 2 EHV charges'!#REF!, MATCH(0, IF(ISBLANK('Annex 2 EHV charges'!#REF!),1, COUNTIF(A$4:$A66, 'Annex 2 EHV charges'!#REF!)), 0)),"")</f>
        <v/>
      </c>
      <c r="B67" s="91" t="str">
        <f>IF($A67="","",VLOOKUP($A67,'Annex 2 EHV charges'!$D:$O,2,0))</f>
        <v/>
      </c>
      <c r="C67" s="92" t="str">
        <f>IF($A67="","",VLOOKUP($A67,'Annex 2 EHV charges'!$D:$O,3,0))</f>
        <v/>
      </c>
      <c r="D67" s="91" t="str">
        <f>IF($A67="","",VLOOKUP($A67,'Annex 2 EHV charges'!$D:$O,4,0))</f>
        <v/>
      </c>
      <c r="E67" s="93" t="str">
        <f>IFERROR(IF(VLOOKUP($A67,'Annex 2 EHV charges'!$D:$O,9,FALSE)=0,"",VLOOKUP($A67,'Annex 2 EHV charges'!$D:$O,9,FALSE)),"")</f>
        <v/>
      </c>
      <c r="F67" s="94" t="str">
        <f>IFERROR(IF(VLOOKUP($A67,'Annex 2 EHV charges'!$D:$O,10,FALSE)=0,"",VLOOKUP($A67,'Annex 2 EHV charges'!$D:$O,10,FALSE)),"")</f>
        <v/>
      </c>
      <c r="G67" s="95" t="str">
        <f>IFERROR(IF(VLOOKUP($A67,'Annex 2 EHV charges'!$D:$O,11,FALSE)=0,"",VLOOKUP($A67,'Annex 2 EHV charges'!$D:$O,11,FALSE)),"")</f>
        <v/>
      </c>
      <c r="H67" s="95" t="str">
        <f>IFERROR(IF(VLOOKUP($A67,'Annex 2 EHV charges'!$D:$O,12,FALSE)=0,"",VLOOKUP($A67,'Annex 2 EHV charges'!$D:$O,12,FALSE)),"")</f>
        <v/>
      </c>
    </row>
    <row r="68" spans="1:8" ht="12.75" customHeight="1">
      <c r="A68" s="92" t="str">
        <f t="array" ref="A68">IFERROR(INDEX('Annex 2 EHV charges'!#REF!, MATCH(0, IF(ISBLANK('Annex 2 EHV charges'!#REF!),1, COUNTIF(A$4:$A67, 'Annex 2 EHV charges'!#REF!)), 0)),"")</f>
        <v/>
      </c>
      <c r="B68" s="91" t="str">
        <f>IF($A68="","",VLOOKUP($A68,'Annex 2 EHV charges'!$D:$O,2,0))</f>
        <v/>
      </c>
      <c r="C68" s="92" t="str">
        <f>IF($A68="","",VLOOKUP($A68,'Annex 2 EHV charges'!$D:$O,3,0))</f>
        <v/>
      </c>
      <c r="D68" s="91" t="str">
        <f>IF($A68="","",VLOOKUP($A68,'Annex 2 EHV charges'!$D:$O,4,0))</f>
        <v/>
      </c>
      <c r="E68" s="93" t="str">
        <f>IFERROR(IF(VLOOKUP($A68,'Annex 2 EHV charges'!$D:$O,9,FALSE)=0,"",VLOOKUP($A68,'Annex 2 EHV charges'!$D:$O,9,FALSE)),"")</f>
        <v/>
      </c>
      <c r="F68" s="94" t="str">
        <f>IFERROR(IF(VLOOKUP($A68,'Annex 2 EHV charges'!$D:$O,10,FALSE)=0,"",VLOOKUP($A68,'Annex 2 EHV charges'!$D:$O,10,FALSE)),"")</f>
        <v/>
      </c>
      <c r="G68" s="95" t="str">
        <f>IFERROR(IF(VLOOKUP($A68,'Annex 2 EHV charges'!$D:$O,11,FALSE)=0,"",VLOOKUP($A68,'Annex 2 EHV charges'!$D:$O,11,FALSE)),"")</f>
        <v/>
      </c>
      <c r="H68" s="95" t="str">
        <f>IFERROR(IF(VLOOKUP($A68,'Annex 2 EHV charges'!$D:$O,12,FALSE)=0,"",VLOOKUP($A68,'Annex 2 EHV charges'!$D:$O,12,FALSE)),"")</f>
        <v/>
      </c>
    </row>
    <row r="69" spans="1:8" ht="12.75" customHeight="1">
      <c r="A69" s="92" t="str">
        <f t="array" ref="A69">IFERROR(INDEX('Annex 2 EHV charges'!#REF!, MATCH(0, IF(ISBLANK('Annex 2 EHV charges'!#REF!),1, COUNTIF(A$4:$A68, 'Annex 2 EHV charges'!#REF!)), 0)),"")</f>
        <v/>
      </c>
      <c r="B69" s="91" t="str">
        <f>IF($A69="","",VLOOKUP($A69,'Annex 2 EHV charges'!$D:$O,2,0))</f>
        <v/>
      </c>
      <c r="C69" s="92" t="str">
        <f>IF($A69="","",VLOOKUP($A69,'Annex 2 EHV charges'!$D:$O,3,0))</f>
        <v/>
      </c>
      <c r="D69" s="91" t="str">
        <f>IF($A69="","",VLOOKUP($A69,'Annex 2 EHV charges'!$D:$O,4,0))</f>
        <v/>
      </c>
      <c r="E69" s="93" t="str">
        <f>IFERROR(IF(VLOOKUP($A69,'Annex 2 EHV charges'!$D:$O,9,FALSE)=0,"",VLOOKUP($A69,'Annex 2 EHV charges'!$D:$O,9,FALSE)),"")</f>
        <v/>
      </c>
      <c r="F69" s="94" t="str">
        <f>IFERROR(IF(VLOOKUP($A69,'Annex 2 EHV charges'!$D:$O,10,FALSE)=0,"",VLOOKUP($A69,'Annex 2 EHV charges'!$D:$O,10,FALSE)),"")</f>
        <v/>
      </c>
      <c r="G69" s="95" t="str">
        <f>IFERROR(IF(VLOOKUP($A69,'Annex 2 EHV charges'!$D:$O,11,FALSE)=0,"",VLOOKUP($A69,'Annex 2 EHV charges'!$D:$O,11,FALSE)),"")</f>
        <v/>
      </c>
      <c r="H69" s="95" t="str">
        <f>IFERROR(IF(VLOOKUP($A69,'Annex 2 EHV charges'!$D:$O,12,FALSE)=0,"",VLOOKUP($A69,'Annex 2 EHV charges'!$D:$O,12,FALSE)),"")</f>
        <v/>
      </c>
    </row>
    <row r="70" spans="1:8" ht="12.75" customHeight="1">
      <c r="A70" s="92" t="str">
        <f t="array" ref="A70">IFERROR(INDEX('Annex 2 EHV charges'!#REF!, MATCH(0, IF(ISBLANK('Annex 2 EHV charges'!#REF!),1, COUNTIF(A$4:$A69, 'Annex 2 EHV charges'!#REF!)), 0)),"")</f>
        <v/>
      </c>
      <c r="B70" s="91" t="str">
        <f>IF($A70="","",VLOOKUP($A70,'Annex 2 EHV charges'!$D:$O,2,0))</f>
        <v/>
      </c>
      <c r="C70" s="92" t="str">
        <f>IF($A70="","",VLOOKUP($A70,'Annex 2 EHV charges'!$D:$O,3,0))</f>
        <v/>
      </c>
      <c r="D70" s="91" t="str">
        <f>IF($A70="","",VLOOKUP($A70,'Annex 2 EHV charges'!$D:$O,4,0))</f>
        <v/>
      </c>
      <c r="E70" s="93" t="str">
        <f>IFERROR(IF(VLOOKUP($A70,'Annex 2 EHV charges'!$D:$O,9,FALSE)=0,"",VLOOKUP($A70,'Annex 2 EHV charges'!$D:$O,9,FALSE)),"")</f>
        <v/>
      </c>
      <c r="F70" s="94" t="str">
        <f>IFERROR(IF(VLOOKUP($A70,'Annex 2 EHV charges'!$D:$O,10,FALSE)=0,"",VLOOKUP($A70,'Annex 2 EHV charges'!$D:$O,10,FALSE)),"")</f>
        <v/>
      </c>
      <c r="G70" s="95" t="str">
        <f>IFERROR(IF(VLOOKUP($A70,'Annex 2 EHV charges'!$D:$O,11,FALSE)=0,"",VLOOKUP($A70,'Annex 2 EHV charges'!$D:$O,11,FALSE)),"")</f>
        <v/>
      </c>
      <c r="H70" s="95" t="str">
        <f>IFERROR(IF(VLOOKUP($A70,'Annex 2 EHV charges'!$D:$O,12,FALSE)=0,"",VLOOKUP($A70,'Annex 2 EHV charges'!$D:$O,12,FALSE)),"")</f>
        <v/>
      </c>
    </row>
    <row r="71" spans="1:8" ht="12.75" customHeight="1">
      <c r="A71" s="92" t="str">
        <f t="array" ref="A71">IFERROR(INDEX('Annex 2 EHV charges'!#REF!, MATCH(0, IF(ISBLANK('Annex 2 EHV charges'!#REF!),1, COUNTIF(A$4:$A70, 'Annex 2 EHV charges'!#REF!)), 0)),"")</f>
        <v/>
      </c>
      <c r="B71" s="91" t="str">
        <f>IF($A71="","",VLOOKUP($A71,'Annex 2 EHV charges'!$D:$O,2,0))</f>
        <v/>
      </c>
      <c r="C71" s="92" t="str">
        <f>IF($A71="","",VLOOKUP($A71,'Annex 2 EHV charges'!$D:$O,3,0))</f>
        <v/>
      </c>
      <c r="D71" s="91" t="str">
        <f>IF($A71="","",VLOOKUP($A71,'Annex 2 EHV charges'!$D:$O,4,0))</f>
        <v/>
      </c>
      <c r="E71" s="93" t="str">
        <f>IFERROR(IF(VLOOKUP($A71,'Annex 2 EHV charges'!$D:$O,9,FALSE)=0,"",VLOOKUP($A71,'Annex 2 EHV charges'!$D:$O,9,FALSE)),"")</f>
        <v/>
      </c>
      <c r="F71" s="94" t="str">
        <f>IFERROR(IF(VLOOKUP($A71,'Annex 2 EHV charges'!$D:$O,10,FALSE)=0,"",VLOOKUP($A71,'Annex 2 EHV charges'!$D:$O,10,FALSE)),"")</f>
        <v/>
      </c>
      <c r="G71" s="95" t="str">
        <f>IFERROR(IF(VLOOKUP($A71,'Annex 2 EHV charges'!$D:$O,11,FALSE)=0,"",VLOOKUP($A71,'Annex 2 EHV charges'!$D:$O,11,FALSE)),"")</f>
        <v/>
      </c>
      <c r="H71" s="95" t="str">
        <f>IFERROR(IF(VLOOKUP($A71,'Annex 2 EHV charges'!$D:$O,12,FALSE)=0,"",VLOOKUP($A71,'Annex 2 EHV charges'!$D:$O,12,FALSE)),"")</f>
        <v/>
      </c>
    </row>
    <row r="72" spans="1:8" ht="12.75" customHeight="1">
      <c r="A72" s="92" t="str">
        <f t="array" ref="A72">IFERROR(INDEX('Annex 2 EHV charges'!#REF!, MATCH(0, IF(ISBLANK('Annex 2 EHV charges'!#REF!),1, COUNTIF(A$4:$A71, 'Annex 2 EHV charges'!#REF!)), 0)),"")</f>
        <v/>
      </c>
      <c r="B72" s="91" t="str">
        <f>IF($A72="","",VLOOKUP($A72,'Annex 2 EHV charges'!$D:$O,2,0))</f>
        <v/>
      </c>
      <c r="C72" s="92" t="str">
        <f>IF($A72="","",VLOOKUP($A72,'Annex 2 EHV charges'!$D:$O,3,0))</f>
        <v/>
      </c>
      <c r="D72" s="91" t="str">
        <f>IF($A72="","",VLOOKUP($A72,'Annex 2 EHV charges'!$D:$O,4,0))</f>
        <v/>
      </c>
      <c r="E72" s="93" t="str">
        <f>IFERROR(IF(VLOOKUP($A72,'Annex 2 EHV charges'!$D:$O,9,FALSE)=0,"",VLOOKUP($A72,'Annex 2 EHV charges'!$D:$O,9,FALSE)),"")</f>
        <v/>
      </c>
      <c r="F72" s="94" t="str">
        <f>IFERROR(IF(VLOOKUP($A72,'Annex 2 EHV charges'!$D:$O,10,FALSE)=0,"",VLOOKUP($A72,'Annex 2 EHV charges'!$D:$O,10,FALSE)),"")</f>
        <v/>
      </c>
      <c r="G72" s="95" t="str">
        <f>IFERROR(IF(VLOOKUP($A72,'Annex 2 EHV charges'!$D:$O,11,FALSE)=0,"",VLOOKUP($A72,'Annex 2 EHV charges'!$D:$O,11,FALSE)),"")</f>
        <v/>
      </c>
      <c r="H72" s="95" t="str">
        <f>IFERROR(IF(VLOOKUP($A72,'Annex 2 EHV charges'!$D:$O,12,FALSE)=0,"",VLOOKUP($A72,'Annex 2 EHV charges'!$D:$O,12,FALSE)),"")</f>
        <v/>
      </c>
    </row>
    <row r="73" spans="1:8" ht="12.75" customHeight="1">
      <c r="A73" s="92" t="str">
        <f t="array" ref="A73">IFERROR(INDEX('Annex 2 EHV charges'!#REF!, MATCH(0, IF(ISBLANK('Annex 2 EHV charges'!#REF!),1, COUNTIF(A$4:$A72, 'Annex 2 EHV charges'!#REF!)), 0)),"")</f>
        <v/>
      </c>
      <c r="B73" s="91" t="str">
        <f>IF($A73="","",VLOOKUP($A73,'Annex 2 EHV charges'!$D:$O,2,0))</f>
        <v/>
      </c>
      <c r="C73" s="92" t="str">
        <f>IF($A73="","",VLOOKUP($A73,'Annex 2 EHV charges'!$D:$O,3,0))</f>
        <v/>
      </c>
      <c r="D73" s="91" t="str">
        <f>IF($A73="","",VLOOKUP($A73,'Annex 2 EHV charges'!$D:$O,4,0))</f>
        <v/>
      </c>
      <c r="E73" s="93" t="str">
        <f>IFERROR(IF(VLOOKUP($A73,'Annex 2 EHV charges'!$D:$O,9,FALSE)=0,"",VLOOKUP($A73,'Annex 2 EHV charges'!$D:$O,9,FALSE)),"")</f>
        <v/>
      </c>
      <c r="F73" s="94" t="str">
        <f>IFERROR(IF(VLOOKUP($A73,'Annex 2 EHV charges'!$D:$O,10,FALSE)=0,"",VLOOKUP($A73,'Annex 2 EHV charges'!$D:$O,10,FALSE)),"")</f>
        <v/>
      </c>
      <c r="G73" s="95" t="str">
        <f>IFERROR(IF(VLOOKUP($A73,'Annex 2 EHV charges'!$D:$O,11,FALSE)=0,"",VLOOKUP($A73,'Annex 2 EHV charges'!$D:$O,11,FALSE)),"")</f>
        <v/>
      </c>
      <c r="H73" s="95" t="str">
        <f>IFERROR(IF(VLOOKUP($A73,'Annex 2 EHV charges'!$D:$O,12,FALSE)=0,"",VLOOKUP($A73,'Annex 2 EHV charges'!$D:$O,12,FALSE)),"")</f>
        <v/>
      </c>
    </row>
    <row r="74" spans="1:8" ht="12.75" customHeight="1">
      <c r="A74" s="92" t="str">
        <f t="array" ref="A74">IFERROR(INDEX('Annex 2 EHV charges'!#REF!, MATCH(0, IF(ISBLANK('Annex 2 EHV charges'!#REF!),1, COUNTIF(A$4:$A73, 'Annex 2 EHV charges'!#REF!)), 0)),"")</f>
        <v/>
      </c>
      <c r="B74" s="91" t="str">
        <f>IF($A74="","",VLOOKUP($A74,'Annex 2 EHV charges'!$D:$O,2,0))</f>
        <v/>
      </c>
      <c r="C74" s="92" t="str">
        <f>IF($A74="","",VLOOKUP($A74,'Annex 2 EHV charges'!$D:$O,3,0))</f>
        <v/>
      </c>
      <c r="D74" s="91" t="str">
        <f>IF($A74="","",VLOOKUP($A74,'Annex 2 EHV charges'!$D:$O,4,0))</f>
        <v/>
      </c>
      <c r="E74" s="93" t="str">
        <f>IFERROR(IF(VLOOKUP($A74,'Annex 2 EHV charges'!$D:$O,9,FALSE)=0,"",VLOOKUP($A74,'Annex 2 EHV charges'!$D:$O,9,FALSE)),"")</f>
        <v/>
      </c>
      <c r="F74" s="94" t="str">
        <f>IFERROR(IF(VLOOKUP($A74,'Annex 2 EHV charges'!$D:$O,10,FALSE)=0,"",VLOOKUP($A74,'Annex 2 EHV charges'!$D:$O,10,FALSE)),"")</f>
        <v/>
      </c>
      <c r="G74" s="95" t="str">
        <f>IFERROR(IF(VLOOKUP($A74,'Annex 2 EHV charges'!$D:$O,11,FALSE)=0,"",VLOOKUP($A74,'Annex 2 EHV charges'!$D:$O,11,FALSE)),"")</f>
        <v/>
      </c>
      <c r="H74" s="95" t="str">
        <f>IFERROR(IF(VLOOKUP($A74,'Annex 2 EHV charges'!$D:$O,12,FALSE)=0,"",VLOOKUP($A74,'Annex 2 EHV charges'!$D:$O,12,FALSE)),"")</f>
        <v/>
      </c>
    </row>
    <row r="75" spans="1:8" ht="12.75" customHeight="1">
      <c r="A75" s="92" t="str">
        <f t="array" ref="A75">IFERROR(INDEX('Annex 2 EHV charges'!#REF!, MATCH(0, IF(ISBLANK('Annex 2 EHV charges'!#REF!),1, COUNTIF(A$4:$A74, 'Annex 2 EHV charges'!#REF!)), 0)),"")</f>
        <v/>
      </c>
      <c r="B75" s="91" t="str">
        <f>IF($A75="","",VLOOKUP($A75,'Annex 2 EHV charges'!$D:$O,2,0))</f>
        <v/>
      </c>
      <c r="C75" s="92" t="str">
        <f>IF($A75="","",VLOOKUP($A75,'Annex 2 EHV charges'!$D:$O,3,0))</f>
        <v/>
      </c>
      <c r="D75" s="91" t="str">
        <f>IF($A75="","",VLOOKUP($A75,'Annex 2 EHV charges'!$D:$O,4,0))</f>
        <v/>
      </c>
      <c r="E75" s="93" t="str">
        <f>IFERROR(IF(VLOOKUP($A75,'Annex 2 EHV charges'!$D:$O,9,FALSE)=0,"",VLOOKUP($A75,'Annex 2 EHV charges'!$D:$O,9,FALSE)),"")</f>
        <v/>
      </c>
      <c r="F75" s="94" t="str">
        <f>IFERROR(IF(VLOOKUP($A75,'Annex 2 EHV charges'!$D:$O,10,FALSE)=0,"",VLOOKUP($A75,'Annex 2 EHV charges'!$D:$O,10,FALSE)),"")</f>
        <v/>
      </c>
      <c r="G75" s="95" t="str">
        <f>IFERROR(IF(VLOOKUP($A75,'Annex 2 EHV charges'!$D:$O,11,FALSE)=0,"",VLOOKUP($A75,'Annex 2 EHV charges'!$D:$O,11,FALSE)),"")</f>
        <v/>
      </c>
      <c r="H75" s="95" t="str">
        <f>IFERROR(IF(VLOOKUP($A75,'Annex 2 EHV charges'!$D:$O,12,FALSE)=0,"",VLOOKUP($A75,'Annex 2 EHV charges'!$D:$O,12,FALSE)),"")</f>
        <v/>
      </c>
    </row>
    <row r="76" spans="1:8" ht="12.75" customHeight="1">
      <c r="A76" s="92" t="str">
        <f t="array" ref="A76">IFERROR(INDEX('Annex 2 EHV charges'!#REF!, MATCH(0, IF(ISBLANK('Annex 2 EHV charges'!#REF!),1, COUNTIF(A$4:$A75, 'Annex 2 EHV charges'!#REF!)), 0)),"")</f>
        <v/>
      </c>
      <c r="B76" s="91" t="str">
        <f>IF($A76="","",VLOOKUP($A76,'Annex 2 EHV charges'!$D:$O,2,0))</f>
        <v/>
      </c>
      <c r="C76" s="92" t="str">
        <f>IF($A76="","",VLOOKUP($A76,'Annex 2 EHV charges'!$D:$O,3,0))</f>
        <v/>
      </c>
      <c r="D76" s="91" t="str">
        <f>IF($A76="","",VLOOKUP($A76,'Annex 2 EHV charges'!$D:$O,4,0))</f>
        <v/>
      </c>
      <c r="E76" s="93" t="str">
        <f>IFERROR(IF(VLOOKUP($A76,'Annex 2 EHV charges'!$D:$O,9,FALSE)=0,"",VLOOKUP($A76,'Annex 2 EHV charges'!$D:$O,9,FALSE)),"")</f>
        <v/>
      </c>
      <c r="F76" s="94" t="str">
        <f>IFERROR(IF(VLOOKUP($A76,'Annex 2 EHV charges'!$D:$O,10,FALSE)=0,"",VLOOKUP($A76,'Annex 2 EHV charges'!$D:$O,10,FALSE)),"")</f>
        <v/>
      </c>
      <c r="G76" s="95" t="str">
        <f>IFERROR(IF(VLOOKUP($A76,'Annex 2 EHV charges'!$D:$O,11,FALSE)=0,"",VLOOKUP($A76,'Annex 2 EHV charges'!$D:$O,11,FALSE)),"")</f>
        <v/>
      </c>
      <c r="H76" s="95" t="str">
        <f>IFERROR(IF(VLOOKUP($A76,'Annex 2 EHV charges'!$D:$O,12,FALSE)=0,"",VLOOKUP($A76,'Annex 2 EHV charges'!$D:$O,12,FALSE)),"")</f>
        <v/>
      </c>
    </row>
    <row r="77" spans="1:8" ht="12.75" customHeight="1">
      <c r="A77" s="92" t="str">
        <f t="array" ref="A77">IFERROR(INDEX('Annex 2 EHV charges'!#REF!, MATCH(0, IF(ISBLANK('Annex 2 EHV charges'!#REF!),1, COUNTIF(A$4:$A76, 'Annex 2 EHV charges'!#REF!)), 0)),"")</f>
        <v/>
      </c>
      <c r="B77" s="91" t="str">
        <f>IF($A77="","",VLOOKUP($A77,'Annex 2 EHV charges'!$D:$O,2,0))</f>
        <v/>
      </c>
      <c r="C77" s="92" t="str">
        <f>IF($A77="","",VLOOKUP($A77,'Annex 2 EHV charges'!$D:$O,3,0))</f>
        <v/>
      </c>
      <c r="D77" s="91" t="str">
        <f>IF($A77="","",VLOOKUP($A77,'Annex 2 EHV charges'!$D:$O,4,0))</f>
        <v/>
      </c>
      <c r="E77" s="93" t="str">
        <f>IFERROR(IF(VLOOKUP($A77,'Annex 2 EHV charges'!$D:$O,9,FALSE)=0,"",VLOOKUP($A77,'Annex 2 EHV charges'!$D:$O,9,FALSE)),"")</f>
        <v/>
      </c>
      <c r="F77" s="94" t="str">
        <f>IFERROR(IF(VLOOKUP($A77,'Annex 2 EHV charges'!$D:$O,10,FALSE)=0,"",VLOOKUP($A77,'Annex 2 EHV charges'!$D:$O,10,FALSE)),"")</f>
        <v/>
      </c>
      <c r="G77" s="95" t="str">
        <f>IFERROR(IF(VLOOKUP($A77,'Annex 2 EHV charges'!$D:$O,11,FALSE)=0,"",VLOOKUP($A77,'Annex 2 EHV charges'!$D:$O,11,FALSE)),"")</f>
        <v/>
      </c>
      <c r="H77" s="95" t="str">
        <f>IFERROR(IF(VLOOKUP($A77,'Annex 2 EHV charges'!$D:$O,12,FALSE)=0,"",VLOOKUP($A77,'Annex 2 EHV charges'!$D:$O,12,FALSE)),"")</f>
        <v/>
      </c>
    </row>
    <row r="78" spans="1:8" ht="12.75" customHeight="1">
      <c r="A78" s="92" t="str">
        <f t="array" ref="A78">IFERROR(INDEX('Annex 2 EHV charges'!#REF!, MATCH(0, IF(ISBLANK('Annex 2 EHV charges'!#REF!),1, COUNTIF(A$4:$A77, 'Annex 2 EHV charges'!#REF!)), 0)),"")</f>
        <v/>
      </c>
      <c r="B78" s="91" t="str">
        <f>IF($A78="","",VLOOKUP($A78,'Annex 2 EHV charges'!$D:$O,2,0))</f>
        <v/>
      </c>
      <c r="C78" s="92" t="str">
        <f>IF($A78="","",VLOOKUP($A78,'Annex 2 EHV charges'!$D:$O,3,0))</f>
        <v/>
      </c>
      <c r="D78" s="91" t="str">
        <f>IF($A78="","",VLOOKUP($A78,'Annex 2 EHV charges'!$D:$O,4,0))</f>
        <v/>
      </c>
      <c r="E78" s="93" t="str">
        <f>IFERROR(IF(VLOOKUP($A78,'Annex 2 EHV charges'!$D:$O,9,FALSE)=0,"",VLOOKUP($A78,'Annex 2 EHV charges'!$D:$O,9,FALSE)),"")</f>
        <v/>
      </c>
      <c r="F78" s="94" t="str">
        <f>IFERROR(IF(VLOOKUP($A78,'Annex 2 EHV charges'!$D:$O,10,FALSE)=0,"",VLOOKUP($A78,'Annex 2 EHV charges'!$D:$O,10,FALSE)),"")</f>
        <v/>
      </c>
      <c r="G78" s="95" t="str">
        <f>IFERROR(IF(VLOOKUP($A78,'Annex 2 EHV charges'!$D:$O,11,FALSE)=0,"",VLOOKUP($A78,'Annex 2 EHV charges'!$D:$O,11,FALSE)),"")</f>
        <v/>
      </c>
      <c r="H78" s="95" t="str">
        <f>IFERROR(IF(VLOOKUP($A78,'Annex 2 EHV charges'!$D:$O,12,FALSE)=0,"",VLOOKUP($A78,'Annex 2 EHV charges'!$D:$O,12,FALSE)),"")</f>
        <v/>
      </c>
    </row>
    <row r="79" spans="1:8" ht="12.75" customHeight="1">
      <c r="A79" s="92" t="str">
        <f t="array" ref="A79">IFERROR(INDEX('Annex 2 EHV charges'!#REF!, MATCH(0, IF(ISBLANK('Annex 2 EHV charges'!#REF!),1, COUNTIF(A$4:$A78, 'Annex 2 EHV charges'!#REF!)), 0)),"")</f>
        <v/>
      </c>
      <c r="B79" s="91" t="str">
        <f>IF($A79="","",VLOOKUP($A79,'Annex 2 EHV charges'!$D:$O,2,0))</f>
        <v/>
      </c>
      <c r="C79" s="92" t="str">
        <f>IF($A79="","",VLOOKUP($A79,'Annex 2 EHV charges'!$D:$O,3,0))</f>
        <v/>
      </c>
      <c r="D79" s="91" t="str">
        <f>IF($A79="","",VLOOKUP($A79,'Annex 2 EHV charges'!$D:$O,4,0))</f>
        <v/>
      </c>
      <c r="E79" s="93" t="str">
        <f>IFERROR(IF(VLOOKUP($A79,'Annex 2 EHV charges'!$D:$O,9,FALSE)=0,"",VLOOKUP($A79,'Annex 2 EHV charges'!$D:$O,9,FALSE)),"")</f>
        <v/>
      </c>
      <c r="F79" s="94" t="str">
        <f>IFERROR(IF(VLOOKUP($A79,'Annex 2 EHV charges'!$D:$O,10,FALSE)=0,"",VLOOKUP($A79,'Annex 2 EHV charges'!$D:$O,10,FALSE)),"")</f>
        <v/>
      </c>
      <c r="G79" s="95" t="str">
        <f>IFERROR(IF(VLOOKUP($A79,'Annex 2 EHV charges'!$D:$O,11,FALSE)=0,"",VLOOKUP($A79,'Annex 2 EHV charges'!$D:$O,11,FALSE)),"")</f>
        <v/>
      </c>
      <c r="H79" s="95" t="str">
        <f>IFERROR(IF(VLOOKUP($A79,'Annex 2 EHV charges'!$D:$O,12,FALSE)=0,"",VLOOKUP($A79,'Annex 2 EHV charges'!$D:$O,12,FALSE)),"")</f>
        <v/>
      </c>
    </row>
    <row r="80" spans="1:8" ht="12.75" customHeight="1">
      <c r="A80" s="92" t="str">
        <f t="array" ref="A80">IFERROR(INDEX('Annex 2 EHV charges'!#REF!, MATCH(0, IF(ISBLANK('Annex 2 EHV charges'!#REF!),1, COUNTIF(A$4:$A79, 'Annex 2 EHV charges'!#REF!)), 0)),"")</f>
        <v/>
      </c>
      <c r="B80" s="91" t="str">
        <f>IF($A80="","",VLOOKUP($A80,'Annex 2 EHV charges'!$D:$O,2,0))</f>
        <v/>
      </c>
      <c r="C80" s="92" t="str">
        <f>IF($A80="","",VLOOKUP($A80,'Annex 2 EHV charges'!$D:$O,3,0))</f>
        <v/>
      </c>
      <c r="D80" s="91" t="str">
        <f>IF($A80="","",VLOOKUP($A80,'Annex 2 EHV charges'!$D:$O,4,0))</f>
        <v/>
      </c>
      <c r="E80" s="93" t="str">
        <f>IFERROR(IF(VLOOKUP($A80,'Annex 2 EHV charges'!$D:$O,9,FALSE)=0,"",VLOOKUP($A80,'Annex 2 EHV charges'!$D:$O,9,FALSE)),"")</f>
        <v/>
      </c>
      <c r="F80" s="94" t="str">
        <f>IFERROR(IF(VLOOKUP($A80,'Annex 2 EHV charges'!$D:$O,10,FALSE)=0,"",VLOOKUP($A80,'Annex 2 EHV charges'!$D:$O,10,FALSE)),"")</f>
        <v/>
      </c>
      <c r="G80" s="95" t="str">
        <f>IFERROR(IF(VLOOKUP($A80,'Annex 2 EHV charges'!$D:$O,11,FALSE)=0,"",VLOOKUP($A80,'Annex 2 EHV charges'!$D:$O,11,FALSE)),"")</f>
        <v/>
      </c>
      <c r="H80" s="95" t="str">
        <f>IFERROR(IF(VLOOKUP($A80,'Annex 2 EHV charges'!$D:$O,12,FALSE)=0,"",VLOOKUP($A80,'Annex 2 EHV charges'!$D:$O,12,FALSE)),"")</f>
        <v/>
      </c>
    </row>
    <row r="81" spans="1:8" ht="12.75" customHeight="1">
      <c r="A81" s="92" t="str">
        <f t="array" ref="A81">IFERROR(INDEX('Annex 2 EHV charges'!#REF!, MATCH(0, IF(ISBLANK('Annex 2 EHV charges'!#REF!),1, COUNTIF(A$4:$A80, 'Annex 2 EHV charges'!#REF!)), 0)),"")</f>
        <v/>
      </c>
      <c r="B81" s="91" t="str">
        <f>IF($A81="","",VLOOKUP($A81,'Annex 2 EHV charges'!$D:$O,2,0))</f>
        <v/>
      </c>
      <c r="C81" s="92" t="str">
        <f>IF($A81="","",VLOOKUP($A81,'Annex 2 EHV charges'!$D:$O,3,0))</f>
        <v/>
      </c>
      <c r="D81" s="91" t="str">
        <f>IF($A81="","",VLOOKUP($A81,'Annex 2 EHV charges'!$D:$O,4,0))</f>
        <v/>
      </c>
      <c r="E81" s="93" t="str">
        <f>IFERROR(IF(VLOOKUP($A81,'Annex 2 EHV charges'!$D:$O,9,FALSE)=0,"",VLOOKUP($A81,'Annex 2 EHV charges'!$D:$O,9,FALSE)),"")</f>
        <v/>
      </c>
      <c r="F81" s="94" t="str">
        <f>IFERROR(IF(VLOOKUP($A81,'Annex 2 EHV charges'!$D:$O,10,FALSE)=0,"",VLOOKUP($A81,'Annex 2 EHV charges'!$D:$O,10,FALSE)),"")</f>
        <v/>
      </c>
      <c r="G81" s="95" t="str">
        <f>IFERROR(IF(VLOOKUP($A81,'Annex 2 EHV charges'!$D:$O,11,FALSE)=0,"",VLOOKUP($A81,'Annex 2 EHV charges'!$D:$O,11,FALSE)),"")</f>
        <v/>
      </c>
      <c r="H81" s="95" t="str">
        <f>IFERROR(IF(VLOOKUP($A81,'Annex 2 EHV charges'!$D:$O,12,FALSE)=0,"",VLOOKUP($A81,'Annex 2 EHV charges'!$D:$O,12,FALSE)),"")</f>
        <v/>
      </c>
    </row>
    <row r="82" spans="1:8" ht="12.75" customHeight="1">
      <c r="A82" s="92" t="str">
        <f t="array" ref="A82">IFERROR(INDEX('Annex 2 EHV charges'!#REF!, MATCH(0, IF(ISBLANK('Annex 2 EHV charges'!#REF!),1, COUNTIF(A$4:$A81, 'Annex 2 EHV charges'!#REF!)), 0)),"")</f>
        <v/>
      </c>
      <c r="B82" s="91" t="str">
        <f>IF($A82="","",VLOOKUP($A82,'Annex 2 EHV charges'!$D:$O,2,0))</f>
        <v/>
      </c>
      <c r="C82" s="92" t="str">
        <f>IF($A82="","",VLOOKUP($A82,'Annex 2 EHV charges'!$D:$O,3,0))</f>
        <v/>
      </c>
      <c r="D82" s="91" t="str">
        <f>IF($A82="","",VLOOKUP($A82,'Annex 2 EHV charges'!$D:$O,4,0))</f>
        <v/>
      </c>
      <c r="E82" s="93" t="str">
        <f>IFERROR(IF(VLOOKUP($A82,'Annex 2 EHV charges'!$D:$O,9,FALSE)=0,"",VLOOKUP($A82,'Annex 2 EHV charges'!$D:$O,9,FALSE)),"")</f>
        <v/>
      </c>
      <c r="F82" s="94" t="str">
        <f>IFERROR(IF(VLOOKUP($A82,'Annex 2 EHV charges'!$D:$O,10,FALSE)=0,"",VLOOKUP($A82,'Annex 2 EHV charges'!$D:$O,10,FALSE)),"")</f>
        <v/>
      </c>
      <c r="G82" s="95" t="str">
        <f>IFERROR(IF(VLOOKUP($A82,'Annex 2 EHV charges'!$D:$O,11,FALSE)=0,"",VLOOKUP($A82,'Annex 2 EHV charges'!$D:$O,11,FALSE)),"")</f>
        <v/>
      </c>
      <c r="H82" s="95" t="str">
        <f>IFERROR(IF(VLOOKUP($A82,'Annex 2 EHV charges'!$D:$O,12,FALSE)=0,"",VLOOKUP($A82,'Annex 2 EHV charges'!$D:$O,12,FALSE)),"")</f>
        <v/>
      </c>
    </row>
    <row r="83" spans="1:8" ht="12.75" customHeight="1">
      <c r="A83" s="92" t="str">
        <f t="array" ref="A83">IFERROR(INDEX('Annex 2 EHV charges'!#REF!, MATCH(0, IF(ISBLANK('Annex 2 EHV charges'!#REF!),1, COUNTIF(A$4:$A82, 'Annex 2 EHV charges'!#REF!)), 0)),"")</f>
        <v/>
      </c>
      <c r="B83" s="91" t="str">
        <f>IF($A83="","",VLOOKUP($A83,'Annex 2 EHV charges'!$D:$O,2,0))</f>
        <v/>
      </c>
      <c r="C83" s="92" t="str">
        <f>IF($A83="","",VLOOKUP($A83,'Annex 2 EHV charges'!$D:$O,3,0))</f>
        <v/>
      </c>
      <c r="D83" s="91" t="str">
        <f>IF($A83="","",VLOOKUP($A83,'Annex 2 EHV charges'!$D:$O,4,0))</f>
        <v/>
      </c>
      <c r="E83" s="93" t="str">
        <f>IFERROR(IF(VLOOKUP($A83,'Annex 2 EHV charges'!$D:$O,9,FALSE)=0,"",VLOOKUP($A83,'Annex 2 EHV charges'!$D:$O,9,FALSE)),"")</f>
        <v/>
      </c>
      <c r="F83" s="94" t="str">
        <f>IFERROR(IF(VLOOKUP($A83,'Annex 2 EHV charges'!$D:$O,10,FALSE)=0,"",VLOOKUP($A83,'Annex 2 EHV charges'!$D:$O,10,FALSE)),"")</f>
        <v/>
      </c>
      <c r="G83" s="95" t="str">
        <f>IFERROR(IF(VLOOKUP($A83,'Annex 2 EHV charges'!$D:$O,11,FALSE)=0,"",VLOOKUP($A83,'Annex 2 EHV charges'!$D:$O,11,FALSE)),"")</f>
        <v/>
      </c>
      <c r="H83" s="95" t="str">
        <f>IFERROR(IF(VLOOKUP($A83,'Annex 2 EHV charges'!$D:$O,12,FALSE)=0,"",VLOOKUP($A83,'Annex 2 EHV charges'!$D:$O,12,FALSE)),"")</f>
        <v/>
      </c>
    </row>
    <row r="84" spans="1:8" ht="12.75" customHeight="1">
      <c r="A84" s="92" t="str">
        <f t="array" ref="A84">IFERROR(INDEX('Annex 2 EHV charges'!#REF!, MATCH(0, IF(ISBLANK('Annex 2 EHV charges'!#REF!),1, COUNTIF(A$4:$A83, 'Annex 2 EHV charges'!#REF!)), 0)),"")</f>
        <v/>
      </c>
      <c r="B84" s="91" t="str">
        <f>IF($A84="","",VLOOKUP($A84,'Annex 2 EHV charges'!$D:$O,2,0))</f>
        <v/>
      </c>
      <c r="C84" s="92" t="str">
        <f>IF($A84="","",VLOOKUP($A84,'Annex 2 EHV charges'!$D:$O,3,0))</f>
        <v/>
      </c>
      <c r="D84" s="91" t="str">
        <f>IF($A84="","",VLOOKUP($A84,'Annex 2 EHV charges'!$D:$O,4,0))</f>
        <v/>
      </c>
      <c r="E84" s="93" t="str">
        <f>IFERROR(IF(VLOOKUP($A84,'Annex 2 EHV charges'!$D:$O,9,FALSE)=0,"",VLOOKUP($A84,'Annex 2 EHV charges'!$D:$O,9,FALSE)),"")</f>
        <v/>
      </c>
      <c r="F84" s="94" t="str">
        <f>IFERROR(IF(VLOOKUP($A84,'Annex 2 EHV charges'!$D:$O,10,FALSE)=0,"",VLOOKUP($A84,'Annex 2 EHV charges'!$D:$O,10,FALSE)),"")</f>
        <v/>
      </c>
      <c r="G84" s="95" t="str">
        <f>IFERROR(IF(VLOOKUP($A84,'Annex 2 EHV charges'!$D:$O,11,FALSE)=0,"",VLOOKUP($A84,'Annex 2 EHV charges'!$D:$O,11,FALSE)),"")</f>
        <v/>
      </c>
      <c r="H84" s="95" t="str">
        <f>IFERROR(IF(VLOOKUP($A84,'Annex 2 EHV charges'!$D:$O,12,FALSE)=0,"",VLOOKUP($A84,'Annex 2 EHV charges'!$D:$O,12,FALSE)),"")</f>
        <v/>
      </c>
    </row>
    <row r="85" spans="1:8" ht="12.75" customHeight="1">
      <c r="A85" s="92" t="str">
        <f t="array" ref="A85">IFERROR(INDEX('Annex 2 EHV charges'!#REF!, MATCH(0, IF(ISBLANK('Annex 2 EHV charges'!#REF!),1, COUNTIF(A$4:$A84, 'Annex 2 EHV charges'!#REF!)), 0)),"")</f>
        <v/>
      </c>
      <c r="B85" s="91" t="str">
        <f>IF($A85="","",VLOOKUP($A85,'Annex 2 EHV charges'!$D:$O,2,0))</f>
        <v/>
      </c>
      <c r="C85" s="92" t="str">
        <f>IF($A85="","",VLOOKUP($A85,'Annex 2 EHV charges'!$D:$O,3,0))</f>
        <v/>
      </c>
      <c r="D85" s="91" t="str">
        <f>IF($A85="","",VLOOKUP($A85,'Annex 2 EHV charges'!$D:$O,4,0))</f>
        <v/>
      </c>
      <c r="E85" s="93" t="str">
        <f>IFERROR(IF(VLOOKUP($A85,'Annex 2 EHV charges'!$D:$O,9,FALSE)=0,"",VLOOKUP($A85,'Annex 2 EHV charges'!$D:$O,9,FALSE)),"")</f>
        <v/>
      </c>
      <c r="F85" s="94" t="str">
        <f>IFERROR(IF(VLOOKUP($A85,'Annex 2 EHV charges'!$D:$O,10,FALSE)=0,"",VLOOKUP($A85,'Annex 2 EHV charges'!$D:$O,10,FALSE)),"")</f>
        <v/>
      </c>
      <c r="G85" s="95" t="str">
        <f>IFERROR(IF(VLOOKUP($A85,'Annex 2 EHV charges'!$D:$O,11,FALSE)=0,"",VLOOKUP($A85,'Annex 2 EHV charges'!$D:$O,11,FALSE)),"")</f>
        <v/>
      </c>
      <c r="H85" s="95" t="str">
        <f>IFERROR(IF(VLOOKUP($A85,'Annex 2 EHV charges'!$D:$O,12,FALSE)=0,"",VLOOKUP($A85,'Annex 2 EHV charges'!$D:$O,12,FALSE)),"")</f>
        <v/>
      </c>
    </row>
    <row r="86" spans="1:8" ht="12.75" customHeight="1">
      <c r="A86" s="92" t="str">
        <f t="array" ref="A86">IFERROR(INDEX('Annex 2 EHV charges'!#REF!, MATCH(0, IF(ISBLANK('Annex 2 EHV charges'!#REF!),1, COUNTIF(A$4:$A85, 'Annex 2 EHV charges'!#REF!)), 0)),"")</f>
        <v/>
      </c>
      <c r="B86" s="91" t="str">
        <f>IF($A86="","",VLOOKUP($A86,'Annex 2 EHV charges'!$D:$O,2,0))</f>
        <v/>
      </c>
      <c r="C86" s="92" t="str">
        <f>IF($A86="","",VLOOKUP($A86,'Annex 2 EHV charges'!$D:$O,3,0))</f>
        <v/>
      </c>
      <c r="D86" s="91" t="str">
        <f>IF($A86="","",VLOOKUP($A86,'Annex 2 EHV charges'!$D:$O,4,0))</f>
        <v/>
      </c>
      <c r="E86" s="93" t="str">
        <f>IFERROR(IF(VLOOKUP($A86,'Annex 2 EHV charges'!$D:$O,9,FALSE)=0,"",VLOOKUP($A86,'Annex 2 EHV charges'!$D:$O,9,FALSE)),"")</f>
        <v/>
      </c>
      <c r="F86" s="94" t="str">
        <f>IFERROR(IF(VLOOKUP($A86,'Annex 2 EHV charges'!$D:$O,10,FALSE)=0,"",VLOOKUP($A86,'Annex 2 EHV charges'!$D:$O,10,FALSE)),"")</f>
        <v/>
      </c>
      <c r="G86" s="95" t="str">
        <f>IFERROR(IF(VLOOKUP($A86,'Annex 2 EHV charges'!$D:$O,11,FALSE)=0,"",VLOOKUP($A86,'Annex 2 EHV charges'!$D:$O,11,FALSE)),"")</f>
        <v/>
      </c>
      <c r="H86" s="95" t="str">
        <f>IFERROR(IF(VLOOKUP($A86,'Annex 2 EHV charges'!$D:$O,12,FALSE)=0,"",VLOOKUP($A86,'Annex 2 EHV charges'!$D:$O,12,FALSE)),"")</f>
        <v/>
      </c>
    </row>
    <row r="87" spans="1:8" ht="12.75" customHeight="1">
      <c r="A87" s="92" t="str">
        <f t="array" ref="A87">IFERROR(INDEX('Annex 2 EHV charges'!#REF!, MATCH(0, IF(ISBLANK('Annex 2 EHV charges'!#REF!),1, COUNTIF(A$4:$A86, 'Annex 2 EHV charges'!#REF!)), 0)),"")</f>
        <v/>
      </c>
      <c r="B87" s="91" t="str">
        <f>IF($A87="","",VLOOKUP($A87,'Annex 2 EHV charges'!$D:$O,2,0))</f>
        <v/>
      </c>
      <c r="C87" s="92" t="str">
        <f>IF($A87="","",VLOOKUP($A87,'Annex 2 EHV charges'!$D:$O,3,0))</f>
        <v/>
      </c>
      <c r="D87" s="91" t="str">
        <f>IF($A87="","",VLOOKUP($A87,'Annex 2 EHV charges'!$D:$O,4,0))</f>
        <v/>
      </c>
      <c r="E87" s="93" t="str">
        <f>IFERROR(IF(VLOOKUP($A87,'Annex 2 EHV charges'!$D:$O,9,FALSE)=0,"",VLOOKUP($A87,'Annex 2 EHV charges'!$D:$O,9,FALSE)),"")</f>
        <v/>
      </c>
      <c r="F87" s="94" t="str">
        <f>IFERROR(IF(VLOOKUP($A87,'Annex 2 EHV charges'!$D:$O,10,FALSE)=0,"",VLOOKUP($A87,'Annex 2 EHV charges'!$D:$O,10,FALSE)),"")</f>
        <v/>
      </c>
      <c r="G87" s="95" t="str">
        <f>IFERROR(IF(VLOOKUP($A87,'Annex 2 EHV charges'!$D:$O,11,FALSE)=0,"",VLOOKUP($A87,'Annex 2 EHV charges'!$D:$O,11,FALSE)),"")</f>
        <v/>
      </c>
      <c r="H87" s="95" t="str">
        <f>IFERROR(IF(VLOOKUP($A87,'Annex 2 EHV charges'!$D:$O,12,FALSE)=0,"",VLOOKUP($A87,'Annex 2 EHV charges'!$D:$O,12,FALSE)),"")</f>
        <v/>
      </c>
    </row>
    <row r="88" spans="1:8" ht="12.75" customHeight="1">
      <c r="A88" s="92" t="str">
        <f t="array" ref="A88">IFERROR(INDEX('Annex 2 EHV charges'!#REF!, MATCH(0, IF(ISBLANK('Annex 2 EHV charges'!#REF!),1, COUNTIF(A$4:$A87, 'Annex 2 EHV charges'!#REF!)), 0)),"")</f>
        <v/>
      </c>
      <c r="B88" s="91" t="str">
        <f>IF($A88="","",VLOOKUP($A88,'Annex 2 EHV charges'!$D:$O,2,0))</f>
        <v/>
      </c>
      <c r="C88" s="92" t="str">
        <f>IF($A88="","",VLOOKUP($A88,'Annex 2 EHV charges'!$D:$O,3,0))</f>
        <v/>
      </c>
      <c r="D88" s="91" t="str">
        <f>IF($A88="","",VLOOKUP($A88,'Annex 2 EHV charges'!$D:$O,4,0))</f>
        <v/>
      </c>
      <c r="E88" s="93" t="str">
        <f>IFERROR(IF(VLOOKUP($A88,'Annex 2 EHV charges'!$D:$O,9,FALSE)=0,"",VLOOKUP($A88,'Annex 2 EHV charges'!$D:$O,9,FALSE)),"")</f>
        <v/>
      </c>
      <c r="F88" s="94" t="str">
        <f>IFERROR(IF(VLOOKUP($A88,'Annex 2 EHV charges'!$D:$O,10,FALSE)=0,"",VLOOKUP($A88,'Annex 2 EHV charges'!$D:$O,10,FALSE)),"")</f>
        <v/>
      </c>
      <c r="G88" s="95" t="str">
        <f>IFERROR(IF(VLOOKUP($A88,'Annex 2 EHV charges'!$D:$O,11,FALSE)=0,"",VLOOKUP($A88,'Annex 2 EHV charges'!$D:$O,11,FALSE)),"")</f>
        <v/>
      </c>
      <c r="H88" s="95" t="str">
        <f>IFERROR(IF(VLOOKUP($A88,'Annex 2 EHV charges'!$D:$O,12,FALSE)=0,"",VLOOKUP($A88,'Annex 2 EHV charges'!$D:$O,12,FALSE)),"")</f>
        <v/>
      </c>
    </row>
    <row r="89" spans="1:8" ht="12.75" customHeight="1">
      <c r="A89" s="92" t="str">
        <f t="array" ref="A89">IFERROR(INDEX('Annex 2 EHV charges'!#REF!, MATCH(0, IF(ISBLANK('Annex 2 EHV charges'!#REF!),1, COUNTIF(A$4:$A88, 'Annex 2 EHV charges'!#REF!)), 0)),"")</f>
        <v/>
      </c>
      <c r="B89" s="91" t="str">
        <f>IF($A89="","",VLOOKUP($A89,'Annex 2 EHV charges'!$D:$O,2,0))</f>
        <v/>
      </c>
      <c r="C89" s="92" t="str">
        <f>IF($A89="","",VLOOKUP($A89,'Annex 2 EHV charges'!$D:$O,3,0))</f>
        <v/>
      </c>
      <c r="D89" s="91" t="str">
        <f>IF($A89="","",VLOOKUP($A89,'Annex 2 EHV charges'!$D:$O,4,0))</f>
        <v/>
      </c>
      <c r="E89" s="93" t="str">
        <f>IFERROR(IF(VLOOKUP($A89,'Annex 2 EHV charges'!$D:$O,9,FALSE)=0,"",VLOOKUP($A89,'Annex 2 EHV charges'!$D:$O,9,FALSE)),"")</f>
        <v/>
      </c>
      <c r="F89" s="94" t="str">
        <f>IFERROR(IF(VLOOKUP($A89,'Annex 2 EHV charges'!$D:$O,10,FALSE)=0,"",VLOOKUP($A89,'Annex 2 EHV charges'!$D:$O,10,FALSE)),"")</f>
        <v/>
      </c>
      <c r="G89" s="95" t="str">
        <f>IFERROR(IF(VLOOKUP($A89,'Annex 2 EHV charges'!$D:$O,11,FALSE)=0,"",VLOOKUP($A89,'Annex 2 EHV charges'!$D:$O,11,FALSE)),"")</f>
        <v/>
      </c>
      <c r="H89" s="95" t="str">
        <f>IFERROR(IF(VLOOKUP($A89,'Annex 2 EHV charges'!$D:$O,12,FALSE)=0,"",VLOOKUP($A89,'Annex 2 EHV charges'!$D:$O,12,FALSE)),"")</f>
        <v/>
      </c>
    </row>
    <row r="90" spans="1:8" ht="12.75" customHeight="1">
      <c r="A90" s="92" t="str">
        <f t="array" ref="A90">IFERROR(INDEX('Annex 2 EHV charges'!#REF!, MATCH(0, IF(ISBLANK('Annex 2 EHV charges'!#REF!),1, COUNTIF(A$4:$A89, 'Annex 2 EHV charges'!#REF!)), 0)),"")</f>
        <v/>
      </c>
      <c r="B90" s="91" t="str">
        <f>IF($A90="","",VLOOKUP($A90,'Annex 2 EHV charges'!$D:$O,2,0))</f>
        <v/>
      </c>
      <c r="C90" s="92" t="str">
        <f>IF($A90="","",VLOOKUP($A90,'Annex 2 EHV charges'!$D:$O,3,0))</f>
        <v/>
      </c>
      <c r="D90" s="91" t="str">
        <f>IF($A90="","",VLOOKUP($A90,'Annex 2 EHV charges'!$D:$O,4,0))</f>
        <v/>
      </c>
      <c r="E90" s="93" t="str">
        <f>IFERROR(IF(VLOOKUP($A90,'Annex 2 EHV charges'!$D:$O,9,FALSE)=0,"",VLOOKUP($A90,'Annex 2 EHV charges'!$D:$O,9,FALSE)),"")</f>
        <v/>
      </c>
      <c r="F90" s="94" t="str">
        <f>IFERROR(IF(VLOOKUP($A90,'Annex 2 EHV charges'!$D:$O,10,FALSE)=0,"",VLOOKUP($A90,'Annex 2 EHV charges'!$D:$O,10,FALSE)),"")</f>
        <v/>
      </c>
      <c r="G90" s="95" t="str">
        <f>IFERROR(IF(VLOOKUP($A90,'Annex 2 EHV charges'!$D:$O,11,FALSE)=0,"",VLOOKUP($A90,'Annex 2 EHV charges'!$D:$O,11,FALSE)),"")</f>
        <v/>
      </c>
      <c r="H90" s="95" t="str">
        <f>IFERROR(IF(VLOOKUP($A90,'Annex 2 EHV charges'!$D:$O,12,FALSE)=0,"",VLOOKUP($A90,'Annex 2 EHV charges'!$D:$O,12,FALSE)),"")</f>
        <v/>
      </c>
    </row>
    <row r="91" spans="1:8" ht="12.75" customHeight="1">
      <c r="A91" s="92" t="str">
        <f t="array" ref="A91">IFERROR(INDEX('Annex 2 EHV charges'!#REF!, MATCH(0, IF(ISBLANK('Annex 2 EHV charges'!#REF!),1, COUNTIF(A$4:$A90, 'Annex 2 EHV charges'!#REF!)), 0)),"")</f>
        <v/>
      </c>
      <c r="B91" s="91" t="str">
        <f>IF($A91="","",VLOOKUP($A91,'Annex 2 EHV charges'!$D:$O,2,0))</f>
        <v/>
      </c>
      <c r="C91" s="92" t="str">
        <f>IF($A91="","",VLOOKUP($A91,'Annex 2 EHV charges'!$D:$O,3,0))</f>
        <v/>
      </c>
      <c r="D91" s="91" t="str">
        <f>IF($A91="","",VLOOKUP($A91,'Annex 2 EHV charges'!$D:$O,4,0))</f>
        <v/>
      </c>
      <c r="E91" s="93" t="str">
        <f>IFERROR(IF(VLOOKUP($A91,'Annex 2 EHV charges'!$D:$O,9,FALSE)=0,"",VLOOKUP($A91,'Annex 2 EHV charges'!$D:$O,9,FALSE)),"")</f>
        <v/>
      </c>
      <c r="F91" s="94" t="str">
        <f>IFERROR(IF(VLOOKUP($A91,'Annex 2 EHV charges'!$D:$O,10,FALSE)=0,"",VLOOKUP($A91,'Annex 2 EHV charges'!$D:$O,10,FALSE)),"")</f>
        <v/>
      </c>
      <c r="G91" s="95" t="str">
        <f>IFERROR(IF(VLOOKUP($A91,'Annex 2 EHV charges'!$D:$O,11,FALSE)=0,"",VLOOKUP($A91,'Annex 2 EHV charges'!$D:$O,11,FALSE)),"")</f>
        <v/>
      </c>
      <c r="H91" s="95" t="str">
        <f>IFERROR(IF(VLOOKUP($A91,'Annex 2 EHV charges'!$D:$O,12,FALSE)=0,"",VLOOKUP($A91,'Annex 2 EHV charges'!$D:$O,12,FALSE)),"")</f>
        <v/>
      </c>
    </row>
    <row r="92" spans="1:8" ht="12.75" customHeight="1">
      <c r="A92" s="92" t="str">
        <f t="array" ref="A92">IFERROR(INDEX('Annex 2 EHV charges'!#REF!, MATCH(0, IF(ISBLANK('Annex 2 EHV charges'!#REF!),1, COUNTIF(A$4:$A91, 'Annex 2 EHV charges'!#REF!)), 0)),"")</f>
        <v/>
      </c>
      <c r="B92" s="91" t="str">
        <f>IF($A92="","",VLOOKUP($A92,'Annex 2 EHV charges'!$D:$O,2,0))</f>
        <v/>
      </c>
      <c r="C92" s="92" t="str">
        <f>IF($A92="","",VLOOKUP($A92,'Annex 2 EHV charges'!$D:$O,3,0))</f>
        <v/>
      </c>
      <c r="D92" s="91" t="str">
        <f>IF($A92="","",VLOOKUP($A92,'Annex 2 EHV charges'!$D:$O,4,0))</f>
        <v/>
      </c>
      <c r="E92" s="93" t="str">
        <f>IFERROR(IF(VLOOKUP($A92,'Annex 2 EHV charges'!$D:$O,9,FALSE)=0,"",VLOOKUP($A92,'Annex 2 EHV charges'!$D:$O,9,FALSE)),"")</f>
        <v/>
      </c>
      <c r="F92" s="94" t="str">
        <f>IFERROR(IF(VLOOKUP($A92,'Annex 2 EHV charges'!$D:$O,10,FALSE)=0,"",VLOOKUP($A92,'Annex 2 EHV charges'!$D:$O,10,FALSE)),"")</f>
        <v/>
      </c>
      <c r="G92" s="95" t="str">
        <f>IFERROR(IF(VLOOKUP($A92,'Annex 2 EHV charges'!$D:$O,11,FALSE)=0,"",VLOOKUP($A92,'Annex 2 EHV charges'!$D:$O,11,FALSE)),"")</f>
        <v/>
      </c>
      <c r="H92" s="95" t="str">
        <f>IFERROR(IF(VLOOKUP($A92,'Annex 2 EHV charges'!$D:$O,12,FALSE)=0,"",VLOOKUP($A92,'Annex 2 EHV charges'!$D:$O,12,FALSE)),"")</f>
        <v/>
      </c>
    </row>
    <row r="93" spans="1:8" ht="12.75" customHeight="1">
      <c r="A93" s="92" t="str">
        <f t="array" ref="A93">IFERROR(INDEX('Annex 2 EHV charges'!#REF!, MATCH(0, IF(ISBLANK('Annex 2 EHV charges'!#REF!),1, COUNTIF(A$4:$A92, 'Annex 2 EHV charges'!#REF!)), 0)),"")</f>
        <v/>
      </c>
      <c r="B93" s="91" t="str">
        <f>IF($A93="","",VLOOKUP($A93,'Annex 2 EHV charges'!$D:$O,2,0))</f>
        <v/>
      </c>
      <c r="C93" s="92" t="str">
        <f>IF($A93="","",VLOOKUP($A93,'Annex 2 EHV charges'!$D:$O,3,0))</f>
        <v/>
      </c>
      <c r="D93" s="91" t="str">
        <f>IF($A93="","",VLOOKUP($A93,'Annex 2 EHV charges'!$D:$O,4,0))</f>
        <v/>
      </c>
      <c r="E93" s="93" t="str">
        <f>IFERROR(IF(VLOOKUP($A93,'Annex 2 EHV charges'!$D:$O,9,FALSE)=0,"",VLOOKUP($A93,'Annex 2 EHV charges'!$D:$O,9,FALSE)),"")</f>
        <v/>
      </c>
      <c r="F93" s="94" t="str">
        <f>IFERROR(IF(VLOOKUP($A93,'Annex 2 EHV charges'!$D:$O,10,FALSE)=0,"",VLOOKUP($A93,'Annex 2 EHV charges'!$D:$O,10,FALSE)),"")</f>
        <v/>
      </c>
      <c r="G93" s="95" t="str">
        <f>IFERROR(IF(VLOOKUP($A93,'Annex 2 EHV charges'!$D:$O,11,FALSE)=0,"",VLOOKUP($A93,'Annex 2 EHV charges'!$D:$O,11,FALSE)),"")</f>
        <v/>
      </c>
      <c r="H93" s="95" t="str">
        <f>IFERROR(IF(VLOOKUP($A93,'Annex 2 EHV charges'!$D:$O,12,FALSE)=0,"",VLOOKUP($A93,'Annex 2 EHV charges'!$D:$O,12,FALSE)),"")</f>
        <v/>
      </c>
    </row>
    <row r="94" spans="1:8" ht="12.75" customHeight="1">
      <c r="A94" s="92" t="str">
        <f t="array" ref="A94">IFERROR(INDEX('Annex 2 EHV charges'!#REF!, MATCH(0, IF(ISBLANK('Annex 2 EHV charges'!#REF!),1, COUNTIF(A$4:$A93, 'Annex 2 EHV charges'!#REF!)), 0)),"")</f>
        <v/>
      </c>
      <c r="B94" s="91" t="str">
        <f>IF($A94="","",VLOOKUP($A94,'Annex 2 EHV charges'!$D:$O,2,0))</f>
        <v/>
      </c>
      <c r="C94" s="92" t="str">
        <f>IF($A94="","",VLOOKUP($A94,'Annex 2 EHV charges'!$D:$O,3,0))</f>
        <v/>
      </c>
      <c r="D94" s="91" t="str">
        <f>IF($A94="","",VLOOKUP($A94,'Annex 2 EHV charges'!$D:$O,4,0))</f>
        <v/>
      </c>
      <c r="E94" s="93" t="str">
        <f>IFERROR(IF(VLOOKUP($A94,'Annex 2 EHV charges'!$D:$O,9,FALSE)=0,"",VLOOKUP($A94,'Annex 2 EHV charges'!$D:$O,9,FALSE)),"")</f>
        <v/>
      </c>
      <c r="F94" s="94" t="str">
        <f>IFERROR(IF(VLOOKUP($A94,'Annex 2 EHV charges'!$D:$O,10,FALSE)=0,"",VLOOKUP($A94,'Annex 2 EHV charges'!$D:$O,10,FALSE)),"")</f>
        <v/>
      </c>
      <c r="G94" s="95" t="str">
        <f>IFERROR(IF(VLOOKUP($A94,'Annex 2 EHV charges'!$D:$O,11,FALSE)=0,"",VLOOKUP($A94,'Annex 2 EHV charges'!$D:$O,11,FALSE)),"")</f>
        <v/>
      </c>
      <c r="H94" s="95" t="str">
        <f>IFERROR(IF(VLOOKUP($A94,'Annex 2 EHV charges'!$D:$O,12,FALSE)=0,"",VLOOKUP($A94,'Annex 2 EHV charges'!$D:$O,12,FALSE)),"")</f>
        <v/>
      </c>
    </row>
    <row r="95" spans="1:8" ht="12.75" customHeight="1">
      <c r="A95" s="92" t="str">
        <f t="array" ref="A95">IFERROR(INDEX('Annex 2 EHV charges'!#REF!, MATCH(0, IF(ISBLANK('Annex 2 EHV charges'!#REF!),1, COUNTIF(A$4:$A94, 'Annex 2 EHV charges'!#REF!)), 0)),"")</f>
        <v/>
      </c>
      <c r="B95" s="91" t="str">
        <f>IF($A95="","",VLOOKUP($A95,'Annex 2 EHV charges'!$D:$O,2,0))</f>
        <v/>
      </c>
      <c r="C95" s="92" t="str">
        <f>IF($A95="","",VLOOKUP($A95,'Annex 2 EHV charges'!$D:$O,3,0))</f>
        <v/>
      </c>
      <c r="D95" s="91" t="str">
        <f>IF($A95="","",VLOOKUP($A95,'Annex 2 EHV charges'!$D:$O,4,0))</f>
        <v/>
      </c>
      <c r="E95" s="93" t="str">
        <f>IFERROR(IF(VLOOKUP($A95,'Annex 2 EHV charges'!$D:$O,9,FALSE)=0,"",VLOOKUP($A95,'Annex 2 EHV charges'!$D:$O,9,FALSE)),"")</f>
        <v/>
      </c>
      <c r="F95" s="94" t="str">
        <f>IFERROR(IF(VLOOKUP($A95,'Annex 2 EHV charges'!$D:$O,10,FALSE)=0,"",VLOOKUP($A95,'Annex 2 EHV charges'!$D:$O,10,FALSE)),"")</f>
        <v/>
      </c>
      <c r="G95" s="95" t="str">
        <f>IFERROR(IF(VLOOKUP($A95,'Annex 2 EHV charges'!$D:$O,11,FALSE)=0,"",VLOOKUP($A95,'Annex 2 EHV charges'!$D:$O,11,FALSE)),"")</f>
        <v/>
      </c>
      <c r="H95" s="95" t="str">
        <f>IFERROR(IF(VLOOKUP($A95,'Annex 2 EHV charges'!$D:$O,12,FALSE)=0,"",VLOOKUP($A95,'Annex 2 EHV charges'!$D:$O,12,FALSE)),"")</f>
        <v/>
      </c>
    </row>
    <row r="96" spans="1:8" ht="12.75" customHeight="1">
      <c r="A96" s="92" t="str">
        <f t="array" ref="A96">IFERROR(INDEX('Annex 2 EHV charges'!#REF!, MATCH(0, IF(ISBLANK('Annex 2 EHV charges'!#REF!),1, COUNTIF(A$4:$A95, 'Annex 2 EHV charges'!#REF!)), 0)),"")</f>
        <v/>
      </c>
      <c r="B96" s="91" t="str">
        <f>IF($A96="","",VLOOKUP($A96,'Annex 2 EHV charges'!$D:$O,2,0))</f>
        <v/>
      </c>
      <c r="C96" s="92" t="str">
        <f>IF($A96="","",VLOOKUP($A96,'Annex 2 EHV charges'!$D:$O,3,0))</f>
        <v/>
      </c>
      <c r="D96" s="91" t="str">
        <f>IF($A96="","",VLOOKUP($A96,'Annex 2 EHV charges'!$D:$O,4,0))</f>
        <v/>
      </c>
      <c r="E96" s="93" t="str">
        <f>IFERROR(IF(VLOOKUP($A96,'Annex 2 EHV charges'!$D:$O,9,FALSE)=0,"",VLOOKUP($A96,'Annex 2 EHV charges'!$D:$O,9,FALSE)),"")</f>
        <v/>
      </c>
      <c r="F96" s="94" t="str">
        <f>IFERROR(IF(VLOOKUP($A96,'Annex 2 EHV charges'!$D:$O,10,FALSE)=0,"",VLOOKUP($A96,'Annex 2 EHV charges'!$D:$O,10,FALSE)),"")</f>
        <v/>
      </c>
      <c r="G96" s="95" t="str">
        <f>IFERROR(IF(VLOOKUP($A96,'Annex 2 EHV charges'!$D:$O,11,FALSE)=0,"",VLOOKUP($A96,'Annex 2 EHV charges'!$D:$O,11,FALSE)),"")</f>
        <v/>
      </c>
      <c r="H96" s="95" t="str">
        <f>IFERROR(IF(VLOOKUP($A96,'Annex 2 EHV charges'!$D:$O,12,FALSE)=0,"",VLOOKUP($A96,'Annex 2 EHV charges'!$D:$O,12,FALSE)),"")</f>
        <v/>
      </c>
    </row>
    <row r="97" spans="1:8" ht="12.75" customHeight="1">
      <c r="A97" s="92" t="str">
        <f t="array" ref="A97">IFERROR(INDEX('Annex 2 EHV charges'!#REF!, MATCH(0, IF(ISBLANK('Annex 2 EHV charges'!#REF!),1, COUNTIF(A$4:$A96, 'Annex 2 EHV charges'!#REF!)), 0)),"")</f>
        <v/>
      </c>
      <c r="B97" s="91" t="str">
        <f>IF($A97="","",VLOOKUP($A97,'Annex 2 EHV charges'!$D:$O,2,0))</f>
        <v/>
      </c>
      <c r="C97" s="92" t="str">
        <f>IF($A97="","",VLOOKUP($A97,'Annex 2 EHV charges'!$D:$O,3,0))</f>
        <v/>
      </c>
      <c r="D97" s="91" t="str">
        <f>IF($A97="","",VLOOKUP($A97,'Annex 2 EHV charges'!$D:$O,4,0))</f>
        <v/>
      </c>
      <c r="E97" s="93" t="str">
        <f>IFERROR(IF(VLOOKUP($A97,'Annex 2 EHV charges'!$D:$O,9,FALSE)=0,"",VLOOKUP($A97,'Annex 2 EHV charges'!$D:$O,9,FALSE)),"")</f>
        <v/>
      </c>
      <c r="F97" s="94" t="str">
        <f>IFERROR(IF(VLOOKUP($A97,'Annex 2 EHV charges'!$D:$O,10,FALSE)=0,"",VLOOKUP($A97,'Annex 2 EHV charges'!$D:$O,10,FALSE)),"")</f>
        <v/>
      </c>
      <c r="G97" s="95" t="str">
        <f>IFERROR(IF(VLOOKUP($A97,'Annex 2 EHV charges'!$D:$O,11,FALSE)=0,"",VLOOKUP($A97,'Annex 2 EHV charges'!$D:$O,11,FALSE)),"")</f>
        <v/>
      </c>
      <c r="H97" s="95" t="str">
        <f>IFERROR(IF(VLOOKUP($A97,'Annex 2 EHV charges'!$D:$O,12,FALSE)=0,"",VLOOKUP($A97,'Annex 2 EHV charges'!$D:$O,12,FALSE)),"")</f>
        <v/>
      </c>
    </row>
    <row r="98" spans="1:8" ht="12.75" customHeight="1">
      <c r="A98" s="92" t="str">
        <f t="array" ref="A98">IFERROR(INDEX('Annex 2 EHV charges'!#REF!, MATCH(0, IF(ISBLANK('Annex 2 EHV charges'!#REF!),1, COUNTIF(A$4:$A97, 'Annex 2 EHV charges'!#REF!)), 0)),"")</f>
        <v/>
      </c>
      <c r="B98" s="91" t="str">
        <f>IF($A98="","",VLOOKUP($A98,'Annex 2 EHV charges'!$D:$O,2,0))</f>
        <v/>
      </c>
      <c r="C98" s="92" t="str">
        <f>IF($A98="","",VLOOKUP($A98,'Annex 2 EHV charges'!$D:$O,3,0))</f>
        <v/>
      </c>
      <c r="D98" s="91" t="str">
        <f>IF($A98="","",VLOOKUP($A98,'Annex 2 EHV charges'!$D:$O,4,0))</f>
        <v/>
      </c>
      <c r="E98" s="93" t="str">
        <f>IFERROR(IF(VLOOKUP($A98,'Annex 2 EHV charges'!$D:$O,9,FALSE)=0,"",VLOOKUP($A98,'Annex 2 EHV charges'!$D:$O,9,FALSE)),"")</f>
        <v/>
      </c>
      <c r="F98" s="94" t="str">
        <f>IFERROR(IF(VLOOKUP($A98,'Annex 2 EHV charges'!$D:$O,10,FALSE)=0,"",VLOOKUP($A98,'Annex 2 EHV charges'!$D:$O,10,FALSE)),"")</f>
        <v/>
      </c>
      <c r="G98" s="95" t="str">
        <f>IFERROR(IF(VLOOKUP($A98,'Annex 2 EHV charges'!$D:$O,11,FALSE)=0,"",VLOOKUP($A98,'Annex 2 EHV charges'!$D:$O,11,FALSE)),"")</f>
        <v/>
      </c>
      <c r="H98" s="95" t="str">
        <f>IFERROR(IF(VLOOKUP($A98,'Annex 2 EHV charges'!$D:$O,12,FALSE)=0,"",VLOOKUP($A98,'Annex 2 EHV charges'!$D:$O,12,FALSE)),"")</f>
        <v/>
      </c>
    </row>
    <row r="99" spans="1:8" ht="12.75" customHeight="1">
      <c r="A99" s="92" t="str">
        <f t="array" ref="A99">IFERROR(INDEX('Annex 2 EHV charges'!#REF!, MATCH(0, IF(ISBLANK('Annex 2 EHV charges'!#REF!),1, COUNTIF(A$4:$A98, 'Annex 2 EHV charges'!#REF!)), 0)),"")</f>
        <v/>
      </c>
      <c r="B99" s="91" t="str">
        <f>IF($A99="","",VLOOKUP($A99,'Annex 2 EHV charges'!$D:$O,2,0))</f>
        <v/>
      </c>
      <c r="C99" s="92" t="str">
        <f>IF($A99="","",VLOOKUP($A99,'Annex 2 EHV charges'!$D:$O,3,0))</f>
        <v/>
      </c>
      <c r="D99" s="91" t="str">
        <f>IF($A99="","",VLOOKUP($A99,'Annex 2 EHV charges'!$D:$O,4,0))</f>
        <v/>
      </c>
      <c r="E99" s="93" t="str">
        <f>IFERROR(IF(VLOOKUP($A99,'Annex 2 EHV charges'!$D:$O,9,FALSE)=0,"",VLOOKUP($A99,'Annex 2 EHV charges'!$D:$O,9,FALSE)),"")</f>
        <v/>
      </c>
      <c r="F99" s="94" t="str">
        <f>IFERROR(IF(VLOOKUP($A99,'Annex 2 EHV charges'!$D:$O,10,FALSE)=0,"",VLOOKUP($A99,'Annex 2 EHV charges'!$D:$O,10,FALSE)),"")</f>
        <v/>
      </c>
      <c r="G99" s="95" t="str">
        <f>IFERROR(IF(VLOOKUP($A99,'Annex 2 EHV charges'!$D:$O,11,FALSE)=0,"",VLOOKUP($A99,'Annex 2 EHV charges'!$D:$O,11,FALSE)),"")</f>
        <v/>
      </c>
      <c r="H99" s="95" t="str">
        <f>IFERROR(IF(VLOOKUP($A99,'Annex 2 EHV charges'!$D:$O,12,FALSE)=0,"",VLOOKUP($A99,'Annex 2 EHV charges'!$D:$O,12,FALSE)),"")</f>
        <v/>
      </c>
    </row>
    <row r="100" spans="1:8" ht="12.75" customHeight="1">
      <c r="A100" s="92" t="str">
        <f t="array" ref="A100">IFERROR(INDEX('Annex 2 EHV charges'!#REF!, MATCH(0, IF(ISBLANK('Annex 2 EHV charges'!#REF!),1, COUNTIF(A$4:$A99, 'Annex 2 EHV charges'!#REF!)), 0)),"")</f>
        <v/>
      </c>
      <c r="B100" s="91" t="str">
        <f>IF($A100="","",VLOOKUP($A100,'Annex 2 EHV charges'!$D:$O,2,0))</f>
        <v/>
      </c>
      <c r="C100" s="92" t="str">
        <f>IF($A100="","",VLOOKUP($A100,'Annex 2 EHV charges'!$D:$O,3,0))</f>
        <v/>
      </c>
      <c r="D100" s="91" t="str">
        <f>IF($A100="","",VLOOKUP($A100,'Annex 2 EHV charges'!$D:$O,4,0))</f>
        <v/>
      </c>
      <c r="E100" s="93" t="str">
        <f>IFERROR(IF(VLOOKUP($A100,'Annex 2 EHV charges'!$D:$O,9,FALSE)=0,"",VLOOKUP($A100,'Annex 2 EHV charges'!$D:$O,9,FALSE)),"")</f>
        <v/>
      </c>
      <c r="F100" s="94" t="str">
        <f>IFERROR(IF(VLOOKUP($A100,'Annex 2 EHV charges'!$D:$O,10,FALSE)=0,"",VLOOKUP($A100,'Annex 2 EHV charges'!$D:$O,10,FALSE)),"")</f>
        <v/>
      </c>
      <c r="G100" s="95" t="str">
        <f>IFERROR(IF(VLOOKUP($A100,'Annex 2 EHV charges'!$D:$O,11,FALSE)=0,"",VLOOKUP($A100,'Annex 2 EHV charges'!$D:$O,11,FALSE)),"")</f>
        <v/>
      </c>
      <c r="H100" s="95" t="str">
        <f>IFERROR(IF(VLOOKUP($A100,'Annex 2 EHV charges'!$D:$O,12,FALSE)=0,"",VLOOKUP($A100,'Annex 2 EHV charges'!$D:$O,12,FALSE)),"")</f>
        <v/>
      </c>
    </row>
    <row r="101" spans="1:8" ht="12.75" customHeight="1">
      <c r="A101" s="92" t="str">
        <f t="array" ref="A101">IFERROR(INDEX('Annex 2 EHV charges'!#REF!, MATCH(0, IF(ISBLANK('Annex 2 EHV charges'!#REF!),1, COUNTIF(A$4:$A100, 'Annex 2 EHV charges'!#REF!)), 0)),"")</f>
        <v/>
      </c>
      <c r="B101" s="91" t="str">
        <f>IF($A101="","",VLOOKUP($A101,'Annex 2 EHV charges'!$D:$O,2,0))</f>
        <v/>
      </c>
      <c r="C101" s="92" t="str">
        <f>IF($A101="","",VLOOKUP($A101,'Annex 2 EHV charges'!$D:$O,3,0))</f>
        <v/>
      </c>
      <c r="D101" s="91" t="str">
        <f>IF($A101="","",VLOOKUP($A101,'Annex 2 EHV charges'!$D:$O,4,0))</f>
        <v/>
      </c>
      <c r="E101" s="93" t="str">
        <f>IFERROR(IF(VLOOKUP($A101,'Annex 2 EHV charges'!$D:$O,9,FALSE)=0,"",VLOOKUP($A101,'Annex 2 EHV charges'!$D:$O,9,FALSE)),"")</f>
        <v/>
      </c>
      <c r="F101" s="94" t="str">
        <f>IFERROR(IF(VLOOKUP($A101,'Annex 2 EHV charges'!$D:$O,10,FALSE)=0,"",VLOOKUP($A101,'Annex 2 EHV charges'!$D:$O,10,FALSE)),"")</f>
        <v/>
      </c>
      <c r="G101" s="95" t="str">
        <f>IFERROR(IF(VLOOKUP($A101,'Annex 2 EHV charges'!$D:$O,11,FALSE)=0,"",VLOOKUP($A101,'Annex 2 EHV charges'!$D:$O,11,FALSE)),"")</f>
        <v/>
      </c>
      <c r="H101" s="95" t="str">
        <f>IFERROR(IF(VLOOKUP($A101,'Annex 2 EHV charges'!$D:$O,12,FALSE)=0,"",VLOOKUP($A101,'Annex 2 EHV charges'!$D:$O,12,FALSE)),"")</f>
        <v/>
      </c>
    </row>
    <row r="102" spans="1:8" ht="12.75" customHeight="1">
      <c r="A102" s="92" t="str">
        <f t="array" ref="A102">IFERROR(INDEX('Annex 2 EHV charges'!#REF!, MATCH(0, IF(ISBLANK('Annex 2 EHV charges'!#REF!),1, COUNTIF(A$4:$A101, 'Annex 2 EHV charges'!#REF!)), 0)),"")</f>
        <v/>
      </c>
      <c r="B102" s="91" t="str">
        <f>IF($A102="","",VLOOKUP($A102,'Annex 2 EHV charges'!$D:$O,2,0))</f>
        <v/>
      </c>
      <c r="C102" s="92" t="str">
        <f>IF($A102="","",VLOOKUP($A102,'Annex 2 EHV charges'!$D:$O,3,0))</f>
        <v/>
      </c>
      <c r="D102" s="91" t="str">
        <f>IF($A102="","",VLOOKUP($A102,'Annex 2 EHV charges'!$D:$O,4,0))</f>
        <v/>
      </c>
      <c r="E102" s="93" t="str">
        <f>IFERROR(IF(VLOOKUP($A102,'Annex 2 EHV charges'!$D:$O,9,FALSE)=0,"",VLOOKUP($A102,'Annex 2 EHV charges'!$D:$O,9,FALSE)),"")</f>
        <v/>
      </c>
      <c r="F102" s="94" t="str">
        <f>IFERROR(IF(VLOOKUP($A102,'Annex 2 EHV charges'!$D:$O,10,FALSE)=0,"",VLOOKUP($A102,'Annex 2 EHV charges'!$D:$O,10,FALSE)),"")</f>
        <v/>
      </c>
      <c r="G102" s="95" t="str">
        <f>IFERROR(IF(VLOOKUP($A102,'Annex 2 EHV charges'!$D:$O,11,FALSE)=0,"",VLOOKUP($A102,'Annex 2 EHV charges'!$D:$O,11,FALSE)),"")</f>
        <v/>
      </c>
      <c r="H102" s="95" t="str">
        <f>IFERROR(IF(VLOOKUP($A102,'Annex 2 EHV charges'!$D:$O,12,FALSE)=0,"",VLOOKUP($A102,'Annex 2 EHV charges'!$D:$O,12,FALSE)),"")</f>
        <v/>
      </c>
    </row>
    <row r="103" spans="1:8" ht="12.75" customHeight="1">
      <c r="A103" s="92" t="str">
        <f t="array" ref="A103">IFERROR(INDEX('Annex 2 EHV charges'!#REF!, MATCH(0, IF(ISBLANK('Annex 2 EHV charges'!#REF!),1, COUNTIF(A$4:$A102, 'Annex 2 EHV charges'!#REF!)), 0)),"")</f>
        <v/>
      </c>
      <c r="B103" s="91" t="str">
        <f>IF($A103="","",VLOOKUP($A103,'Annex 2 EHV charges'!$D:$O,2,0))</f>
        <v/>
      </c>
      <c r="C103" s="92" t="str">
        <f>IF($A103="","",VLOOKUP($A103,'Annex 2 EHV charges'!$D:$O,3,0))</f>
        <v/>
      </c>
      <c r="D103" s="91" t="str">
        <f>IF($A103="","",VLOOKUP($A103,'Annex 2 EHV charges'!$D:$O,4,0))</f>
        <v/>
      </c>
      <c r="E103" s="93" t="str">
        <f>IFERROR(IF(VLOOKUP($A103,'Annex 2 EHV charges'!$D:$O,9,FALSE)=0,"",VLOOKUP($A103,'Annex 2 EHV charges'!$D:$O,9,FALSE)),"")</f>
        <v/>
      </c>
      <c r="F103" s="94" t="str">
        <f>IFERROR(IF(VLOOKUP($A103,'Annex 2 EHV charges'!$D:$O,10,FALSE)=0,"",VLOOKUP($A103,'Annex 2 EHV charges'!$D:$O,10,FALSE)),"")</f>
        <v/>
      </c>
      <c r="G103" s="95" t="str">
        <f>IFERROR(IF(VLOOKUP($A103,'Annex 2 EHV charges'!$D:$O,11,FALSE)=0,"",VLOOKUP($A103,'Annex 2 EHV charges'!$D:$O,11,FALSE)),"")</f>
        <v/>
      </c>
      <c r="H103" s="95" t="str">
        <f>IFERROR(IF(VLOOKUP($A103,'Annex 2 EHV charges'!$D:$O,12,FALSE)=0,"",VLOOKUP($A103,'Annex 2 EHV charges'!$D:$O,12,FALSE)),"")</f>
        <v/>
      </c>
    </row>
    <row r="104" spans="1:8" ht="12.75" customHeight="1">
      <c r="A104" s="92" t="str">
        <f t="array" ref="A104">IFERROR(INDEX('Annex 2 EHV charges'!#REF!, MATCH(0, IF(ISBLANK('Annex 2 EHV charges'!#REF!),1, COUNTIF(A$4:$A103, 'Annex 2 EHV charges'!#REF!)), 0)),"")</f>
        <v/>
      </c>
      <c r="B104" s="91" t="str">
        <f>IF($A104="","",VLOOKUP($A104,'Annex 2 EHV charges'!$D:$O,2,0))</f>
        <v/>
      </c>
      <c r="C104" s="92" t="str">
        <f>IF($A104="","",VLOOKUP($A104,'Annex 2 EHV charges'!$D:$O,3,0))</f>
        <v/>
      </c>
      <c r="D104" s="91" t="str">
        <f>IF($A104="","",VLOOKUP($A104,'Annex 2 EHV charges'!$D:$O,4,0))</f>
        <v/>
      </c>
      <c r="E104" s="93" t="str">
        <f>IFERROR(IF(VLOOKUP($A104,'Annex 2 EHV charges'!$D:$O,9,FALSE)=0,"",VLOOKUP($A104,'Annex 2 EHV charges'!$D:$O,9,FALSE)),"")</f>
        <v/>
      </c>
      <c r="F104" s="94" t="str">
        <f>IFERROR(IF(VLOOKUP($A104,'Annex 2 EHV charges'!$D:$O,10,FALSE)=0,"",VLOOKUP($A104,'Annex 2 EHV charges'!$D:$O,10,FALSE)),"")</f>
        <v/>
      </c>
      <c r="G104" s="95" t="str">
        <f>IFERROR(IF(VLOOKUP($A104,'Annex 2 EHV charges'!$D:$O,11,FALSE)=0,"",VLOOKUP($A104,'Annex 2 EHV charges'!$D:$O,11,FALSE)),"")</f>
        <v/>
      </c>
      <c r="H104" s="95" t="str">
        <f>IFERROR(IF(VLOOKUP($A104,'Annex 2 EHV charges'!$D:$O,12,FALSE)=0,"",VLOOKUP($A104,'Annex 2 EHV charges'!$D:$O,12,FALSE)),"")</f>
        <v/>
      </c>
    </row>
    <row r="105" spans="1:8" ht="12.75" customHeight="1">
      <c r="A105" s="92" t="str">
        <f t="array" ref="A105">IFERROR(INDEX('Annex 2 EHV charges'!#REF!, MATCH(0, IF(ISBLANK('Annex 2 EHV charges'!#REF!),1, COUNTIF(A$4:$A104, 'Annex 2 EHV charges'!#REF!)), 0)),"")</f>
        <v/>
      </c>
      <c r="B105" s="91" t="str">
        <f>IF($A105="","",VLOOKUP($A105,'Annex 2 EHV charges'!$D:$O,2,0))</f>
        <v/>
      </c>
      <c r="C105" s="92" t="str">
        <f>IF($A105="","",VLOOKUP($A105,'Annex 2 EHV charges'!$D:$O,3,0))</f>
        <v/>
      </c>
      <c r="D105" s="91" t="str">
        <f>IF($A105="","",VLOOKUP($A105,'Annex 2 EHV charges'!$D:$O,4,0))</f>
        <v/>
      </c>
      <c r="E105" s="93" t="str">
        <f>IFERROR(IF(VLOOKUP($A105,'Annex 2 EHV charges'!$D:$O,9,FALSE)=0,"",VLOOKUP($A105,'Annex 2 EHV charges'!$D:$O,9,FALSE)),"")</f>
        <v/>
      </c>
      <c r="F105" s="94" t="str">
        <f>IFERROR(IF(VLOOKUP($A105,'Annex 2 EHV charges'!$D:$O,10,FALSE)=0,"",VLOOKUP($A105,'Annex 2 EHV charges'!$D:$O,10,FALSE)),"")</f>
        <v/>
      </c>
      <c r="G105" s="95" t="str">
        <f>IFERROR(IF(VLOOKUP($A105,'Annex 2 EHV charges'!$D:$O,11,FALSE)=0,"",VLOOKUP($A105,'Annex 2 EHV charges'!$D:$O,11,FALSE)),"")</f>
        <v/>
      </c>
      <c r="H105" s="95" t="str">
        <f>IFERROR(IF(VLOOKUP($A105,'Annex 2 EHV charges'!$D:$O,12,FALSE)=0,"",VLOOKUP($A105,'Annex 2 EHV charges'!$D:$O,12,FALSE)),"")</f>
        <v/>
      </c>
    </row>
    <row r="106" spans="1:8" ht="12.75" customHeight="1">
      <c r="A106" s="92" t="str">
        <f t="array" ref="A106">IFERROR(INDEX('Annex 2 EHV charges'!#REF!, MATCH(0, IF(ISBLANK('Annex 2 EHV charges'!#REF!),1, COUNTIF(A$4:$A105, 'Annex 2 EHV charges'!#REF!)), 0)),"")</f>
        <v/>
      </c>
      <c r="B106" s="91" t="str">
        <f>IF($A106="","",VLOOKUP($A106,'Annex 2 EHV charges'!$D:$O,2,0))</f>
        <v/>
      </c>
      <c r="C106" s="92" t="str">
        <f>IF($A106="","",VLOOKUP($A106,'Annex 2 EHV charges'!$D:$O,3,0))</f>
        <v/>
      </c>
      <c r="D106" s="91" t="str">
        <f>IF($A106="","",VLOOKUP($A106,'Annex 2 EHV charges'!$D:$O,4,0))</f>
        <v/>
      </c>
      <c r="E106" s="93" t="str">
        <f>IFERROR(IF(VLOOKUP($A106,'Annex 2 EHV charges'!$D:$O,9,FALSE)=0,"",VLOOKUP($A106,'Annex 2 EHV charges'!$D:$O,9,FALSE)),"")</f>
        <v/>
      </c>
      <c r="F106" s="94" t="str">
        <f>IFERROR(IF(VLOOKUP($A106,'Annex 2 EHV charges'!$D:$O,10,FALSE)=0,"",VLOOKUP($A106,'Annex 2 EHV charges'!$D:$O,10,FALSE)),"")</f>
        <v/>
      </c>
      <c r="G106" s="95" t="str">
        <f>IFERROR(IF(VLOOKUP($A106,'Annex 2 EHV charges'!$D:$O,11,FALSE)=0,"",VLOOKUP($A106,'Annex 2 EHV charges'!$D:$O,11,FALSE)),"")</f>
        <v/>
      </c>
      <c r="H106" s="95" t="str">
        <f>IFERROR(IF(VLOOKUP($A106,'Annex 2 EHV charges'!$D:$O,12,FALSE)=0,"",VLOOKUP($A106,'Annex 2 EHV charges'!$D:$O,12,FALSE)),"")</f>
        <v/>
      </c>
    </row>
    <row r="107" spans="1:8" ht="12.75" customHeight="1">
      <c r="A107" s="92" t="str">
        <f t="array" ref="A107">IFERROR(INDEX('Annex 2 EHV charges'!#REF!, MATCH(0, IF(ISBLANK('Annex 2 EHV charges'!#REF!),1, COUNTIF(A$4:$A106, 'Annex 2 EHV charges'!#REF!)), 0)),"")</f>
        <v/>
      </c>
      <c r="B107" s="91" t="str">
        <f>IF($A107="","",VLOOKUP($A107,'Annex 2 EHV charges'!$D:$O,2,0))</f>
        <v/>
      </c>
      <c r="C107" s="92" t="str">
        <f>IF($A107="","",VLOOKUP($A107,'Annex 2 EHV charges'!$D:$O,3,0))</f>
        <v/>
      </c>
      <c r="D107" s="91" t="str">
        <f>IF($A107="","",VLOOKUP($A107,'Annex 2 EHV charges'!$D:$O,4,0))</f>
        <v/>
      </c>
      <c r="E107" s="93" t="str">
        <f>IFERROR(IF(VLOOKUP($A107,'Annex 2 EHV charges'!$D:$O,9,FALSE)=0,"",VLOOKUP($A107,'Annex 2 EHV charges'!$D:$O,9,FALSE)),"")</f>
        <v/>
      </c>
      <c r="F107" s="94" t="str">
        <f>IFERROR(IF(VLOOKUP($A107,'Annex 2 EHV charges'!$D:$O,10,FALSE)=0,"",VLOOKUP($A107,'Annex 2 EHV charges'!$D:$O,10,FALSE)),"")</f>
        <v/>
      </c>
      <c r="G107" s="95" t="str">
        <f>IFERROR(IF(VLOOKUP($A107,'Annex 2 EHV charges'!$D:$O,11,FALSE)=0,"",VLOOKUP($A107,'Annex 2 EHV charges'!$D:$O,11,FALSE)),"")</f>
        <v/>
      </c>
      <c r="H107" s="95" t="str">
        <f>IFERROR(IF(VLOOKUP($A107,'Annex 2 EHV charges'!$D:$O,12,FALSE)=0,"",VLOOKUP($A107,'Annex 2 EHV charges'!$D:$O,12,FALSE)),"")</f>
        <v/>
      </c>
    </row>
    <row r="108" spans="1:8" ht="12.75" customHeight="1">
      <c r="A108" s="92" t="str">
        <f t="array" ref="A108">IFERROR(INDEX('Annex 2 EHV charges'!#REF!, MATCH(0, IF(ISBLANK('Annex 2 EHV charges'!#REF!),1, COUNTIF(A$4:$A107, 'Annex 2 EHV charges'!#REF!)), 0)),"")</f>
        <v/>
      </c>
      <c r="B108" s="91" t="str">
        <f>IF($A108="","",VLOOKUP($A108,'Annex 2 EHV charges'!$D:$O,2,0))</f>
        <v/>
      </c>
      <c r="C108" s="92" t="str">
        <f>IF($A108="","",VLOOKUP($A108,'Annex 2 EHV charges'!$D:$O,3,0))</f>
        <v/>
      </c>
      <c r="D108" s="91" t="str">
        <f>IF($A108="","",VLOOKUP($A108,'Annex 2 EHV charges'!$D:$O,4,0))</f>
        <v/>
      </c>
      <c r="E108" s="93" t="str">
        <f>IFERROR(IF(VLOOKUP($A108,'Annex 2 EHV charges'!$D:$O,9,FALSE)=0,"",VLOOKUP($A108,'Annex 2 EHV charges'!$D:$O,9,FALSE)),"")</f>
        <v/>
      </c>
      <c r="F108" s="94" t="str">
        <f>IFERROR(IF(VLOOKUP($A108,'Annex 2 EHV charges'!$D:$O,10,FALSE)=0,"",VLOOKUP($A108,'Annex 2 EHV charges'!$D:$O,10,FALSE)),"")</f>
        <v/>
      </c>
      <c r="G108" s="95" t="str">
        <f>IFERROR(IF(VLOOKUP($A108,'Annex 2 EHV charges'!$D:$O,11,FALSE)=0,"",VLOOKUP($A108,'Annex 2 EHV charges'!$D:$O,11,FALSE)),"")</f>
        <v/>
      </c>
      <c r="H108" s="95" t="str">
        <f>IFERROR(IF(VLOOKUP($A108,'Annex 2 EHV charges'!$D:$O,12,FALSE)=0,"",VLOOKUP($A108,'Annex 2 EHV charges'!$D:$O,12,FALSE)),"")</f>
        <v/>
      </c>
    </row>
    <row r="109" spans="1:8" ht="12.75" customHeight="1">
      <c r="A109" s="92" t="str">
        <f t="array" ref="A109">IFERROR(INDEX('Annex 2 EHV charges'!#REF!, MATCH(0, IF(ISBLANK('Annex 2 EHV charges'!#REF!),1, COUNTIF(A$4:$A108, 'Annex 2 EHV charges'!#REF!)), 0)),"")</f>
        <v/>
      </c>
      <c r="B109" s="91" t="str">
        <f>IF($A109="","",VLOOKUP($A109,'Annex 2 EHV charges'!$D:$O,2,0))</f>
        <v/>
      </c>
      <c r="C109" s="92" t="str">
        <f>IF($A109="","",VLOOKUP($A109,'Annex 2 EHV charges'!$D:$O,3,0))</f>
        <v/>
      </c>
      <c r="D109" s="91" t="str">
        <f>IF($A109="","",VLOOKUP($A109,'Annex 2 EHV charges'!$D:$O,4,0))</f>
        <v/>
      </c>
      <c r="E109" s="93" t="str">
        <f>IFERROR(IF(VLOOKUP($A109,'Annex 2 EHV charges'!$D:$O,9,FALSE)=0,"",VLOOKUP($A109,'Annex 2 EHV charges'!$D:$O,9,FALSE)),"")</f>
        <v/>
      </c>
      <c r="F109" s="94" t="str">
        <f>IFERROR(IF(VLOOKUP($A109,'Annex 2 EHV charges'!$D:$O,10,FALSE)=0,"",VLOOKUP($A109,'Annex 2 EHV charges'!$D:$O,10,FALSE)),"")</f>
        <v/>
      </c>
      <c r="G109" s="95" t="str">
        <f>IFERROR(IF(VLOOKUP($A109,'Annex 2 EHV charges'!$D:$O,11,FALSE)=0,"",VLOOKUP($A109,'Annex 2 EHV charges'!$D:$O,11,FALSE)),"")</f>
        <v/>
      </c>
      <c r="H109" s="95" t="str">
        <f>IFERROR(IF(VLOOKUP($A109,'Annex 2 EHV charges'!$D:$O,12,FALSE)=0,"",VLOOKUP($A109,'Annex 2 EHV charges'!$D:$O,12,FALSE)),"")</f>
        <v/>
      </c>
    </row>
    <row r="110" spans="1:8" ht="12.75" customHeight="1">
      <c r="A110" s="92" t="str">
        <f t="array" ref="A110">IFERROR(INDEX('Annex 2 EHV charges'!#REF!, MATCH(0, IF(ISBLANK('Annex 2 EHV charges'!#REF!),1, COUNTIF(A$4:$A109, 'Annex 2 EHV charges'!#REF!)), 0)),"")</f>
        <v/>
      </c>
      <c r="B110" s="91" t="str">
        <f>IF($A110="","",VLOOKUP($A110,'Annex 2 EHV charges'!$D:$O,2,0))</f>
        <v/>
      </c>
      <c r="C110" s="92" t="str">
        <f>IF($A110="","",VLOOKUP($A110,'Annex 2 EHV charges'!$D:$O,3,0))</f>
        <v/>
      </c>
      <c r="D110" s="91" t="str">
        <f>IF($A110="","",VLOOKUP($A110,'Annex 2 EHV charges'!$D:$O,4,0))</f>
        <v/>
      </c>
      <c r="E110" s="93" t="str">
        <f>IFERROR(IF(VLOOKUP($A110,'Annex 2 EHV charges'!$D:$O,9,FALSE)=0,"",VLOOKUP($A110,'Annex 2 EHV charges'!$D:$O,9,FALSE)),"")</f>
        <v/>
      </c>
      <c r="F110" s="94" t="str">
        <f>IFERROR(IF(VLOOKUP($A110,'Annex 2 EHV charges'!$D:$O,10,FALSE)=0,"",VLOOKUP($A110,'Annex 2 EHV charges'!$D:$O,10,FALSE)),"")</f>
        <v/>
      </c>
      <c r="G110" s="95" t="str">
        <f>IFERROR(IF(VLOOKUP($A110,'Annex 2 EHV charges'!$D:$O,11,FALSE)=0,"",VLOOKUP($A110,'Annex 2 EHV charges'!$D:$O,11,FALSE)),"")</f>
        <v/>
      </c>
      <c r="H110" s="95" t="str">
        <f>IFERROR(IF(VLOOKUP($A110,'Annex 2 EHV charges'!$D:$O,12,FALSE)=0,"",VLOOKUP($A110,'Annex 2 EHV charges'!$D:$O,12,FALSE)),"")</f>
        <v/>
      </c>
    </row>
    <row r="111" spans="1:8" ht="12.75" customHeight="1">
      <c r="A111" s="92" t="str">
        <f t="array" ref="A111">IFERROR(INDEX('Annex 2 EHV charges'!#REF!, MATCH(0, IF(ISBLANK('Annex 2 EHV charges'!#REF!),1, COUNTIF(A$4:$A110, 'Annex 2 EHV charges'!#REF!)), 0)),"")</f>
        <v/>
      </c>
      <c r="B111" s="91" t="str">
        <f>IF($A111="","",VLOOKUP($A111,'Annex 2 EHV charges'!$D:$O,2,0))</f>
        <v/>
      </c>
      <c r="C111" s="92" t="str">
        <f>IF($A111="","",VLOOKUP($A111,'Annex 2 EHV charges'!$D:$O,3,0))</f>
        <v/>
      </c>
      <c r="D111" s="91" t="str">
        <f>IF($A111="","",VLOOKUP($A111,'Annex 2 EHV charges'!$D:$O,4,0))</f>
        <v/>
      </c>
      <c r="E111" s="93" t="str">
        <f>IFERROR(IF(VLOOKUP($A111,'Annex 2 EHV charges'!$D:$O,9,FALSE)=0,"",VLOOKUP($A111,'Annex 2 EHV charges'!$D:$O,9,FALSE)),"")</f>
        <v/>
      </c>
      <c r="F111" s="94" t="str">
        <f>IFERROR(IF(VLOOKUP($A111,'Annex 2 EHV charges'!$D:$O,10,FALSE)=0,"",VLOOKUP($A111,'Annex 2 EHV charges'!$D:$O,10,FALSE)),"")</f>
        <v/>
      </c>
      <c r="G111" s="95" t="str">
        <f>IFERROR(IF(VLOOKUP($A111,'Annex 2 EHV charges'!$D:$O,11,FALSE)=0,"",VLOOKUP($A111,'Annex 2 EHV charges'!$D:$O,11,FALSE)),"")</f>
        <v/>
      </c>
      <c r="H111" s="95" t="str">
        <f>IFERROR(IF(VLOOKUP($A111,'Annex 2 EHV charges'!$D:$O,12,FALSE)=0,"",VLOOKUP($A111,'Annex 2 EHV charges'!$D:$O,12,FALSE)),"")</f>
        <v/>
      </c>
    </row>
    <row r="112" spans="1:8" ht="12.75" customHeight="1">
      <c r="A112" s="92" t="str">
        <f t="array" ref="A112">IFERROR(INDEX('Annex 2 EHV charges'!#REF!, MATCH(0, IF(ISBLANK('Annex 2 EHV charges'!#REF!),1, COUNTIF(A$4:$A111, 'Annex 2 EHV charges'!#REF!)), 0)),"")</f>
        <v/>
      </c>
      <c r="B112" s="91" t="str">
        <f>IF($A112="","",VLOOKUP($A112,'Annex 2 EHV charges'!$D:$O,2,0))</f>
        <v/>
      </c>
      <c r="C112" s="92" t="str">
        <f>IF($A112="","",VLOOKUP($A112,'Annex 2 EHV charges'!$D:$O,3,0))</f>
        <v/>
      </c>
      <c r="D112" s="91" t="str">
        <f>IF($A112="","",VLOOKUP($A112,'Annex 2 EHV charges'!$D:$O,4,0))</f>
        <v/>
      </c>
      <c r="E112" s="93" t="str">
        <f>IFERROR(IF(VLOOKUP($A112,'Annex 2 EHV charges'!$D:$O,9,FALSE)=0,"",VLOOKUP($A112,'Annex 2 EHV charges'!$D:$O,9,FALSE)),"")</f>
        <v/>
      </c>
      <c r="F112" s="94" t="str">
        <f>IFERROR(IF(VLOOKUP($A112,'Annex 2 EHV charges'!$D:$O,10,FALSE)=0,"",VLOOKUP($A112,'Annex 2 EHV charges'!$D:$O,10,FALSE)),"")</f>
        <v/>
      </c>
      <c r="G112" s="95" t="str">
        <f>IFERROR(IF(VLOOKUP($A112,'Annex 2 EHV charges'!$D:$O,11,FALSE)=0,"",VLOOKUP($A112,'Annex 2 EHV charges'!$D:$O,11,FALSE)),"")</f>
        <v/>
      </c>
      <c r="H112" s="95" t="str">
        <f>IFERROR(IF(VLOOKUP($A112,'Annex 2 EHV charges'!$D:$O,12,FALSE)=0,"",VLOOKUP($A112,'Annex 2 EHV charges'!$D:$O,12,FALSE)),"")</f>
        <v/>
      </c>
    </row>
    <row r="113" spans="1:8" ht="12.75" customHeight="1">
      <c r="A113" s="92" t="str">
        <f t="array" ref="A113">IFERROR(INDEX('Annex 2 EHV charges'!#REF!, MATCH(0, IF(ISBLANK('Annex 2 EHV charges'!#REF!),1, COUNTIF(A$4:$A112, 'Annex 2 EHV charges'!#REF!)), 0)),"")</f>
        <v/>
      </c>
      <c r="B113" s="91" t="str">
        <f>IF($A113="","",VLOOKUP($A113,'Annex 2 EHV charges'!$D:$O,2,0))</f>
        <v/>
      </c>
      <c r="C113" s="92" t="str">
        <f>IF($A113="","",VLOOKUP($A113,'Annex 2 EHV charges'!$D:$O,3,0))</f>
        <v/>
      </c>
      <c r="D113" s="91" t="str">
        <f>IF($A113="","",VLOOKUP($A113,'Annex 2 EHV charges'!$D:$O,4,0))</f>
        <v/>
      </c>
      <c r="E113" s="93" t="str">
        <f>IFERROR(IF(VLOOKUP($A113,'Annex 2 EHV charges'!$D:$O,9,FALSE)=0,"",VLOOKUP($A113,'Annex 2 EHV charges'!$D:$O,9,FALSE)),"")</f>
        <v/>
      </c>
      <c r="F113" s="94" t="str">
        <f>IFERROR(IF(VLOOKUP($A113,'Annex 2 EHV charges'!$D:$O,10,FALSE)=0,"",VLOOKUP($A113,'Annex 2 EHV charges'!$D:$O,10,FALSE)),"")</f>
        <v/>
      </c>
      <c r="G113" s="95" t="str">
        <f>IFERROR(IF(VLOOKUP($A113,'Annex 2 EHV charges'!$D:$O,11,FALSE)=0,"",VLOOKUP($A113,'Annex 2 EHV charges'!$D:$O,11,FALSE)),"")</f>
        <v/>
      </c>
      <c r="H113" s="95" t="str">
        <f>IFERROR(IF(VLOOKUP($A113,'Annex 2 EHV charges'!$D:$O,12,FALSE)=0,"",VLOOKUP($A113,'Annex 2 EHV charges'!$D:$O,12,FALSE)),"")</f>
        <v/>
      </c>
    </row>
    <row r="114" spans="1:8" ht="12.75" customHeight="1">
      <c r="A114" s="92" t="str">
        <f t="array" ref="A114">IFERROR(INDEX('Annex 2 EHV charges'!#REF!, MATCH(0, IF(ISBLANK('Annex 2 EHV charges'!#REF!),1, COUNTIF(A$4:$A113, 'Annex 2 EHV charges'!#REF!)), 0)),"")</f>
        <v/>
      </c>
      <c r="B114" s="91" t="str">
        <f>IF($A114="","",VLOOKUP($A114,'Annex 2 EHV charges'!$D:$O,2,0))</f>
        <v/>
      </c>
      <c r="C114" s="92" t="str">
        <f>IF($A114="","",VLOOKUP($A114,'Annex 2 EHV charges'!$D:$O,3,0))</f>
        <v/>
      </c>
      <c r="D114" s="91" t="str">
        <f>IF($A114="","",VLOOKUP($A114,'Annex 2 EHV charges'!$D:$O,4,0))</f>
        <v/>
      </c>
      <c r="E114" s="93" t="str">
        <f>IFERROR(IF(VLOOKUP($A114,'Annex 2 EHV charges'!$D:$O,9,FALSE)=0,"",VLOOKUP($A114,'Annex 2 EHV charges'!$D:$O,9,FALSE)),"")</f>
        <v/>
      </c>
      <c r="F114" s="94" t="str">
        <f>IFERROR(IF(VLOOKUP($A114,'Annex 2 EHV charges'!$D:$O,10,FALSE)=0,"",VLOOKUP($A114,'Annex 2 EHV charges'!$D:$O,10,FALSE)),"")</f>
        <v/>
      </c>
      <c r="G114" s="95" t="str">
        <f>IFERROR(IF(VLOOKUP($A114,'Annex 2 EHV charges'!$D:$O,11,FALSE)=0,"",VLOOKUP($A114,'Annex 2 EHV charges'!$D:$O,11,FALSE)),"")</f>
        <v/>
      </c>
      <c r="H114" s="95" t="str">
        <f>IFERROR(IF(VLOOKUP($A114,'Annex 2 EHV charges'!$D:$O,12,FALSE)=0,"",VLOOKUP($A114,'Annex 2 EHV charges'!$D:$O,12,FALSE)),"")</f>
        <v/>
      </c>
    </row>
    <row r="115" spans="1:8" ht="12.75" customHeight="1">
      <c r="A115" s="92" t="str">
        <f t="array" ref="A115">IFERROR(INDEX('Annex 2 EHV charges'!#REF!, MATCH(0, IF(ISBLANK('Annex 2 EHV charges'!#REF!),1, COUNTIF(A$4:$A114, 'Annex 2 EHV charges'!#REF!)), 0)),"")</f>
        <v/>
      </c>
      <c r="B115" s="91" t="str">
        <f>IF($A115="","",VLOOKUP($A115,'Annex 2 EHV charges'!$D:$O,2,0))</f>
        <v/>
      </c>
      <c r="C115" s="92" t="str">
        <f>IF($A115="","",VLOOKUP($A115,'Annex 2 EHV charges'!$D:$O,3,0))</f>
        <v/>
      </c>
      <c r="D115" s="91" t="str">
        <f>IF($A115="","",VLOOKUP($A115,'Annex 2 EHV charges'!$D:$O,4,0))</f>
        <v/>
      </c>
      <c r="E115" s="93" t="str">
        <f>IFERROR(IF(VLOOKUP($A115,'Annex 2 EHV charges'!$D:$O,9,FALSE)=0,"",VLOOKUP($A115,'Annex 2 EHV charges'!$D:$O,9,FALSE)),"")</f>
        <v/>
      </c>
      <c r="F115" s="94" t="str">
        <f>IFERROR(IF(VLOOKUP($A115,'Annex 2 EHV charges'!$D:$O,10,FALSE)=0,"",VLOOKUP($A115,'Annex 2 EHV charges'!$D:$O,10,FALSE)),"")</f>
        <v/>
      </c>
      <c r="G115" s="95" t="str">
        <f>IFERROR(IF(VLOOKUP($A115,'Annex 2 EHV charges'!$D:$O,11,FALSE)=0,"",VLOOKUP($A115,'Annex 2 EHV charges'!$D:$O,11,FALSE)),"")</f>
        <v/>
      </c>
      <c r="H115" s="95" t="str">
        <f>IFERROR(IF(VLOOKUP($A115,'Annex 2 EHV charges'!$D:$O,12,FALSE)=0,"",VLOOKUP($A115,'Annex 2 EHV charges'!$D:$O,12,FALSE)),"")</f>
        <v/>
      </c>
    </row>
    <row r="116" spans="1:8" ht="12.75" customHeight="1">
      <c r="A116" s="92" t="str">
        <f t="array" ref="A116">IFERROR(INDEX('Annex 2 EHV charges'!#REF!, MATCH(0, IF(ISBLANK('Annex 2 EHV charges'!#REF!),1, COUNTIF(A$4:$A115, 'Annex 2 EHV charges'!#REF!)), 0)),"")</f>
        <v/>
      </c>
      <c r="B116" s="91" t="str">
        <f>IF($A116="","",VLOOKUP($A116,'Annex 2 EHV charges'!$D:$O,2,0))</f>
        <v/>
      </c>
      <c r="C116" s="92" t="str">
        <f>IF($A116="","",VLOOKUP($A116,'Annex 2 EHV charges'!$D:$O,3,0))</f>
        <v/>
      </c>
      <c r="D116" s="91" t="str">
        <f>IF($A116="","",VLOOKUP($A116,'Annex 2 EHV charges'!$D:$O,4,0))</f>
        <v/>
      </c>
      <c r="E116" s="93" t="str">
        <f>IFERROR(IF(VLOOKUP($A116,'Annex 2 EHV charges'!$D:$O,9,FALSE)=0,"",VLOOKUP($A116,'Annex 2 EHV charges'!$D:$O,9,FALSE)),"")</f>
        <v/>
      </c>
      <c r="F116" s="94" t="str">
        <f>IFERROR(IF(VLOOKUP($A116,'Annex 2 EHV charges'!$D:$O,10,FALSE)=0,"",VLOOKUP($A116,'Annex 2 EHV charges'!$D:$O,10,FALSE)),"")</f>
        <v/>
      </c>
      <c r="G116" s="95" t="str">
        <f>IFERROR(IF(VLOOKUP($A116,'Annex 2 EHV charges'!$D:$O,11,FALSE)=0,"",VLOOKUP($A116,'Annex 2 EHV charges'!$D:$O,11,FALSE)),"")</f>
        <v/>
      </c>
      <c r="H116" s="95" t="str">
        <f>IFERROR(IF(VLOOKUP($A116,'Annex 2 EHV charges'!$D:$O,12,FALSE)=0,"",VLOOKUP($A116,'Annex 2 EHV charges'!$D:$O,12,FALSE)),"")</f>
        <v/>
      </c>
    </row>
    <row r="117" spans="1:8" ht="12.75" customHeight="1">
      <c r="A117" s="92" t="str">
        <f t="array" ref="A117">IFERROR(INDEX('Annex 2 EHV charges'!#REF!, MATCH(0, IF(ISBLANK('Annex 2 EHV charges'!#REF!),1, COUNTIF(A$4:$A116, 'Annex 2 EHV charges'!#REF!)), 0)),"")</f>
        <v/>
      </c>
      <c r="B117" s="91" t="str">
        <f>IF($A117="","",VLOOKUP($A117,'Annex 2 EHV charges'!$D:$O,2,0))</f>
        <v/>
      </c>
      <c r="C117" s="92" t="str">
        <f>IF($A117="","",VLOOKUP($A117,'Annex 2 EHV charges'!$D:$O,3,0))</f>
        <v/>
      </c>
      <c r="D117" s="91" t="str">
        <f>IF($A117="","",VLOOKUP($A117,'Annex 2 EHV charges'!$D:$O,4,0))</f>
        <v/>
      </c>
      <c r="E117" s="93" t="str">
        <f>IFERROR(IF(VLOOKUP($A117,'Annex 2 EHV charges'!$D:$O,9,FALSE)=0,"",VLOOKUP($A117,'Annex 2 EHV charges'!$D:$O,9,FALSE)),"")</f>
        <v/>
      </c>
      <c r="F117" s="94" t="str">
        <f>IFERROR(IF(VLOOKUP($A117,'Annex 2 EHV charges'!$D:$O,10,FALSE)=0,"",VLOOKUP($A117,'Annex 2 EHV charges'!$D:$O,10,FALSE)),"")</f>
        <v/>
      </c>
      <c r="G117" s="95" t="str">
        <f>IFERROR(IF(VLOOKUP($A117,'Annex 2 EHV charges'!$D:$O,11,FALSE)=0,"",VLOOKUP($A117,'Annex 2 EHV charges'!$D:$O,11,FALSE)),"")</f>
        <v/>
      </c>
      <c r="H117" s="95" t="str">
        <f>IFERROR(IF(VLOOKUP($A117,'Annex 2 EHV charges'!$D:$O,12,FALSE)=0,"",VLOOKUP($A117,'Annex 2 EHV charges'!$D:$O,12,FALSE)),"")</f>
        <v/>
      </c>
    </row>
    <row r="118" spans="1:8" ht="12.75" customHeight="1">
      <c r="A118" s="92" t="str">
        <f t="array" ref="A118">IFERROR(INDEX('Annex 2 EHV charges'!#REF!, MATCH(0, IF(ISBLANK('Annex 2 EHV charges'!#REF!),1, COUNTIF(A$4:$A117, 'Annex 2 EHV charges'!#REF!)), 0)),"")</f>
        <v/>
      </c>
      <c r="B118" s="91" t="str">
        <f>IF($A118="","",VLOOKUP($A118,'Annex 2 EHV charges'!$D:$O,2,0))</f>
        <v/>
      </c>
      <c r="C118" s="92" t="str">
        <f>IF($A118="","",VLOOKUP($A118,'Annex 2 EHV charges'!$D:$O,3,0))</f>
        <v/>
      </c>
      <c r="D118" s="91" t="str">
        <f>IF($A118="","",VLOOKUP($A118,'Annex 2 EHV charges'!$D:$O,4,0))</f>
        <v/>
      </c>
      <c r="E118" s="93" t="str">
        <f>IFERROR(IF(VLOOKUP($A118,'Annex 2 EHV charges'!$D:$O,9,FALSE)=0,"",VLOOKUP($A118,'Annex 2 EHV charges'!$D:$O,9,FALSE)),"")</f>
        <v/>
      </c>
      <c r="F118" s="94" t="str">
        <f>IFERROR(IF(VLOOKUP($A118,'Annex 2 EHV charges'!$D:$O,10,FALSE)=0,"",VLOOKUP($A118,'Annex 2 EHV charges'!$D:$O,10,FALSE)),"")</f>
        <v/>
      </c>
      <c r="G118" s="95" t="str">
        <f>IFERROR(IF(VLOOKUP($A118,'Annex 2 EHV charges'!$D:$O,11,FALSE)=0,"",VLOOKUP($A118,'Annex 2 EHV charges'!$D:$O,11,FALSE)),"")</f>
        <v/>
      </c>
      <c r="H118" s="95" t="str">
        <f>IFERROR(IF(VLOOKUP($A118,'Annex 2 EHV charges'!$D:$O,12,FALSE)=0,"",VLOOKUP($A118,'Annex 2 EHV charges'!$D:$O,12,FALSE)),"")</f>
        <v/>
      </c>
    </row>
    <row r="119" spans="1:8" ht="12.75" customHeight="1">
      <c r="A119" s="92" t="str">
        <f t="array" ref="A119">IFERROR(INDEX('Annex 2 EHV charges'!#REF!, MATCH(0, IF(ISBLANK('Annex 2 EHV charges'!#REF!),1, COUNTIF(A$4:$A118, 'Annex 2 EHV charges'!#REF!)), 0)),"")</f>
        <v/>
      </c>
      <c r="B119" s="91" t="str">
        <f>IF($A119="","",VLOOKUP($A119,'Annex 2 EHV charges'!$D:$O,2,0))</f>
        <v/>
      </c>
      <c r="C119" s="92" t="str">
        <f>IF($A119="","",VLOOKUP($A119,'Annex 2 EHV charges'!$D:$O,3,0))</f>
        <v/>
      </c>
      <c r="D119" s="91" t="str">
        <f>IF($A119="","",VLOOKUP($A119,'Annex 2 EHV charges'!$D:$O,4,0))</f>
        <v/>
      </c>
      <c r="E119" s="93" t="str">
        <f>IFERROR(IF(VLOOKUP($A119,'Annex 2 EHV charges'!$D:$O,9,FALSE)=0,"",VLOOKUP($A119,'Annex 2 EHV charges'!$D:$O,9,FALSE)),"")</f>
        <v/>
      </c>
      <c r="F119" s="94" t="str">
        <f>IFERROR(IF(VLOOKUP($A119,'Annex 2 EHV charges'!$D:$O,10,FALSE)=0,"",VLOOKUP($A119,'Annex 2 EHV charges'!$D:$O,10,FALSE)),"")</f>
        <v/>
      </c>
      <c r="G119" s="95" t="str">
        <f>IFERROR(IF(VLOOKUP($A119,'Annex 2 EHV charges'!$D:$O,11,FALSE)=0,"",VLOOKUP($A119,'Annex 2 EHV charges'!$D:$O,11,FALSE)),"")</f>
        <v/>
      </c>
      <c r="H119" s="95" t="str">
        <f>IFERROR(IF(VLOOKUP($A119,'Annex 2 EHV charges'!$D:$O,12,FALSE)=0,"",VLOOKUP($A119,'Annex 2 EHV charges'!$D:$O,12,FALSE)),"")</f>
        <v/>
      </c>
    </row>
    <row r="120" spans="1:8" ht="12.75" customHeight="1">
      <c r="A120" s="92" t="str">
        <f t="array" ref="A120">IFERROR(INDEX('Annex 2 EHV charges'!#REF!, MATCH(0, IF(ISBLANK('Annex 2 EHV charges'!#REF!),1, COUNTIF(A$4:$A119, 'Annex 2 EHV charges'!#REF!)), 0)),"")</f>
        <v/>
      </c>
      <c r="B120" s="91" t="str">
        <f>IF($A120="","",VLOOKUP($A120,'Annex 2 EHV charges'!$D:$O,2,0))</f>
        <v/>
      </c>
      <c r="C120" s="92" t="str">
        <f>IF($A120="","",VLOOKUP($A120,'Annex 2 EHV charges'!$D:$O,3,0))</f>
        <v/>
      </c>
      <c r="D120" s="91" t="str">
        <f>IF($A120="","",VLOOKUP($A120,'Annex 2 EHV charges'!$D:$O,4,0))</f>
        <v/>
      </c>
      <c r="E120" s="93" t="str">
        <f>IFERROR(IF(VLOOKUP($A120,'Annex 2 EHV charges'!$D:$O,9,FALSE)=0,"",VLOOKUP($A120,'Annex 2 EHV charges'!$D:$O,9,FALSE)),"")</f>
        <v/>
      </c>
      <c r="F120" s="94" t="str">
        <f>IFERROR(IF(VLOOKUP($A120,'Annex 2 EHV charges'!$D:$O,10,FALSE)=0,"",VLOOKUP($A120,'Annex 2 EHV charges'!$D:$O,10,FALSE)),"")</f>
        <v/>
      </c>
      <c r="G120" s="95" t="str">
        <f>IFERROR(IF(VLOOKUP($A120,'Annex 2 EHV charges'!$D:$O,11,FALSE)=0,"",VLOOKUP($A120,'Annex 2 EHV charges'!$D:$O,11,FALSE)),"")</f>
        <v/>
      </c>
      <c r="H120" s="95" t="str">
        <f>IFERROR(IF(VLOOKUP($A120,'Annex 2 EHV charges'!$D:$O,12,FALSE)=0,"",VLOOKUP($A120,'Annex 2 EHV charges'!$D:$O,12,FALSE)),"")</f>
        <v/>
      </c>
    </row>
    <row r="121" spans="1:8" ht="12.75" customHeight="1">
      <c r="A121" s="92" t="str">
        <f t="array" ref="A121">IFERROR(INDEX('Annex 2 EHV charges'!#REF!, MATCH(0, IF(ISBLANK('Annex 2 EHV charges'!#REF!),1, COUNTIF(A$4:$A120, 'Annex 2 EHV charges'!#REF!)), 0)),"")</f>
        <v/>
      </c>
      <c r="B121" s="91" t="str">
        <f>IF($A121="","",VLOOKUP($A121,'Annex 2 EHV charges'!$D:$O,2,0))</f>
        <v/>
      </c>
      <c r="C121" s="92" t="str">
        <f>IF($A121="","",VLOOKUP($A121,'Annex 2 EHV charges'!$D:$O,3,0))</f>
        <v/>
      </c>
      <c r="D121" s="91" t="str">
        <f>IF($A121="","",VLOOKUP($A121,'Annex 2 EHV charges'!$D:$O,4,0))</f>
        <v/>
      </c>
      <c r="E121" s="93" t="str">
        <f>IFERROR(IF(VLOOKUP($A121,'Annex 2 EHV charges'!$D:$O,9,FALSE)=0,"",VLOOKUP($A121,'Annex 2 EHV charges'!$D:$O,9,FALSE)),"")</f>
        <v/>
      </c>
      <c r="F121" s="94" t="str">
        <f>IFERROR(IF(VLOOKUP($A121,'Annex 2 EHV charges'!$D:$O,10,FALSE)=0,"",VLOOKUP($A121,'Annex 2 EHV charges'!$D:$O,10,FALSE)),"")</f>
        <v/>
      </c>
      <c r="G121" s="95" t="str">
        <f>IFERROR(IF(VLOOKUP($A121,'Annex 2 EHV charges'!$D:$O,11,FALSE)=0,"",VLOOKUP($A121,'Annex 2 EHV charges'!$D:$O,11,FALSE)),"")</f>
        <v/>
      </c>
      <c r="H121" s="95" t="str">
        <f>IFERROR(IF(VLOOKUP($A121,'Annex 2 EHV charges'!$D:$O,12,FALSE)=0,"",VLOOKUP($A121,'Annex 2 EHV charges'!$D:$O,12,FALSE)),"")</f>
        <v/>
      </c>
    </row>
    <row r="122" spans="1:8" ht="12.75" customHeight="1">
      <c r="A122" s="92" t="str">
        <f t="array" ref="A122">IFERROR(INDEX('Annex 2 EHV charges'!#REF!, MATCH(0, IF(ISBLANK('Annex 2 EHV charges'!#REF!),1, COUNTIF(A$4:$A121, 'Annex 2 EHV charges'!#REF!)), 0)),"")</f>
        <v/>
      </c>
      <c r="B122" s="91" t="str">
        <f>IF($A122="","",VLOOKUP($A122,'Annex 2 EHV charges'!$D:$O,2,0))</f>
        <v/>
      </c>
      <c r="C122" s="92" t="str">
        <f>IF($A122="","",VLOOKUP($A122,'Annex 2 EHV charges'!$D:$O,3,0))</f>
        <v/>
      </c>
      <c r="D122" s="91" t="str">
        <f>IF($A122="","",VLOOKUP($A122,'Annex 2 EHV charges'!$D:$O,4,0))</f>
        <v/>
      </c>
      <c r="E122" s="93" t="str">
        <f>IFERROR(IF(VLOOKUP($A122,'Annex 2 EHV charges'!$D:$O,9,FALSE)=0,"",VLOOKUP($A122,'Annex 2 EHV charges'!$D:$O,9,FALSE)),"")</f>
        <v/>
      </c>
      <c r="F122" s="94" t="str">
        <f>IFERROR(IF(VLOOKUP($A122,'Annex 2 EHV charges'!$D:$O,10,FALSE)=0,"",VLOOKUP($A122,'Annex 2 EHV charges'!$D:$O,10,FALSE)),"")</f>
        <v/>
      </c>
      <c r="G122" s="95" t="str">
        <f>IFERROR(IF(VLOOKUP($A122,'Annex 2 EHV charges'!$D:$O,11,FALSE)=0,"",VLOOKUP($A122,'Annex 2 EHV charges'!$D:$O,11,FALSE)),"")</f>
        <v/>
      </c>
      <c r="H122" s="95" t="str">
        <f>IFERROR(IF(VLOOKUP($A122,'Annex 2 EHV charges'!$D:$O,12,FALSE)=0,"",VLOOKUP($A122,'Annex 2 EHV charges'!$D:$O,12,FALSE)),"")</f>
        <v/>
      </c>
    </row>
    <row r="123" spans="1:8" ht="12.75" customHeight="1">
      <c r="A123" s="92" t="str">
        <f t="array" ref="A123">IFERROR(INDEX('Annex 2 EHV charges'!#REF!, MATCH(0, IF(ISBLANK('Annex 2 EHV charges'!#REF!),1, COUNTIF(A$4:$A122, 'Annex 2 EHV charges'!#REF!)), 0)),"")</f>
        <v/>
      </c>
      <c r="B123" s="91" t="str">
        <f>IF($A123="","",VLOOKUP($A123,'Annex 2 EHV charges'!$D:$O,2,0))</f>
        <v/>
      </c>
      <c r="C123" s="92" t="str">
        <f>IF($A123="","",VLOOKUP($A123,'Annex 2 EHV charges'!$D:$O,3,0))</f>
        <v/>
      </c>
      <c r="D123" s="91" t="str">
        <f>IF($A123="","",VLOOKUP($A123,'Annex 2 EHV charges'!$D:$O,4,0))</f>
        <v/>
      </c>
      <c r="E123" s="93" t="str">
        <f>IFERROR(IF(VLOOKUP($A123,'Annex 2 EHV charges'!$D:$O,9,FALSE)=0,"",VLOOKUP($A123,'Annex 2 EHV charges'!$D:$O,9,FALSE)),"")</f>
        <v/>
      </c>
      <c r="F123" s="94" t="str">
        <f>IFERROR(IF(VLOOKUP($A123,'Annex 2 EHV charges'!$D:$O,10,FALSE)=0,"",VLOOKUP($A123,'Annex 2 EHV charges'!$D:$O,10,FALSE)),"")</f>
        <v/>
      </c>
      <c r="G123" s="95" t="str">
        <f>IFERROR(IF(VLOOKUP($A123,'Annex 2 EHV charges'!$D:$O,11,FALSE)=0,"",VLOOKUP($A123,'Annex 2 EHV charges'!$D:$O,11,FALSE)),"")</f>
        <v/>
      </c>
      <c r="H123" s="95" t="str">
        <f>IFERROR(IF(VLOOKUP($A123,'Annex 2 EHV charges'!$D:$O,12,FALSE)=0,"",VLOOKUP($A123,'Annex 2 EHV charges'!$D:$O,12,FALSE)),"")</f>
        <v/>
      </c>
    </row>
    <row r="124" spans="1:8" ht="12.75" customHeight="1">
      <c r="A124" s="92" t="str">
        <f t="array" ref="A124">IFERROR(INDEX('Annex 2 EHV charges'!#REF!, MATCH(0, IF(ISBLANK('Annex 2 EHV charges'!#REF!),1, COUNTIF(A$4:$A123, 'Annex 2 EHV charges'!#REF!)), 0)),"")</f>
        <v/>
      </c>
      <c r="B124" s="91" t="str">
        <f>IF($A124="","",VLOOKUP($A124,'Annex 2 EHV charges'!$D:$O,2,0))</f>
        <v/>
      </c>
      <c r="C124" s="92" t="str">
        <f>IF($A124="","",VLOOKUP($A124,'Annex 2 EHV charges'!$D:$O,3,0))</f>
        <v/>
      </c>
      <c r="D124" s="91" t="str">
        <f>IF($A124="","",VLOOKUP($A124,'Annex 2 EHV charges'!$D:$O,4,0))</f>
        <v/>
      </c>
      <c r="E124" s="93" t="str">
        <f>IFERROR(IF(VLOOKUP($A124,'Annex 2 EHV charges'!$D:$O,9,FALSE)=0,"",VLOOKUP($A124,'Annex 2 EHV charges'!$D:$O,9,FALSE)),"")</f>
        <v/>
      </c>
      <c r="F124" s="94" t="str">
        <f>IFERROR(IF(VLOOKUP($A124,'Annex 2 EHV charges'!$D:$O,10,FALSE)=0,"",VLOOKUP($A124,'Annex 2 EHV charges'!$D:$O,10,FALSE)),"")</f>
        <v/>
      </c>
      <c r="G124" s="95" t="str">
        <f>IFERROR(IF(VLOOKUP($A124,'Annex 2 EHV charges'!$D:$O,11,FALSE)=0,"",VLOOKUP($A124,'Annex 2 EHV charges'!$D:$O,11,FALSE)),"")</f>
        <v/>
      </c>
      <c r="H124" s="95" t="str">
        <f>IFERROR(IF(VLOOKUP($A124,'Annex 2 EHV charges'!$D:$O,12,FALSE)=0,"",VLOOKUP($A124,'Annex 2 EHV charges'!$D:$O,12,FALSE)),"")</f>
        <v/>
      </c>
    </row>
    <row r="125" spans="1:8" ht="12.75" customHeight="1">
      <c r="A125" s="92" t="str">
        <f t="array" ref="A125">IFERROR(INDEX('Annex 2 EHV charges'!#REF!, MATCH(0, IF(ISBLANK('Annex 2 EHV charges'!#REF!),1, COUNTIF(A$4:$A124, 'Annex 2 EHV charges'!#REF!)), 0)),"")</f>
        <v/>
      </c>
      <c r="B125" s="91" t="str">
        <f>IF($A125="","",VLOOKUP($A125,'Annex 2 EHV charges'!$D:$O,2,0))</f>
        <v/>
      </c>
      <c r="C125" s="92" t="str">
        <f>IF($A125="","",VLOOKUP($A125,'Annex 2 EHV charges'!$D:$O,3,0))</f>
        <v/>
      </c>
      <c r="D125" s="91" t="str">
        <f>IF($A125="","",VLOOKUP($A125,'Annex 2 EHV charges'!$D:$O,4,0))</f>
        <v/>
      </c>
      <c r="E125" s="93" t="str">
        <f>IFERROR(IF(VLOOKUP($A125,'Annex 2 EHV charges'!$D:$O,9,FALSE)=0,"",VLOOKUP($A125,'Annex 2 EHV charges'!$D:$O,9,FALSE)),"")</f>
        <v/>
      </c>
      <c r="F125" s="94" t="str">
        <f>IFERROR(IF(VLOOKUP($A125,'Annex 2 EHV charges'!$D:$O,10,FALSE)=0,"",VLOOKUP($A125,'Annex 2 EHV charges'!$D:$O,10,FALSE)),"")</f>
        <v/>
      </c>
      <c r="G125" s="95" t="str">
        <f>IFERROR(IF(VLOOKUP($A125,'Annex 2 EHV charges'!$D:$O,11,FALSE)=0,"",VLOOKUP($A125,'Annex 2 EHV charges'!$D:$O,11,FALSE)),"")</f>
        <v/>
      </c>
      <c r="H125" s="95" t="str">
        <f>IFERROR(IF(VLOOKUP($A125,'Annex 2 EHV charges'!$D:$O,12,FALSE)=0,"",VLOOKUP($A125,'Annex 2 EHV charges'!$D:$O,12,FALSE)),"")</f>
        <v/>
      </c>
    </row>
    <row r="126" spans="1:8" ht="12.75" customHeight="1">
      <c r="A126" s="92" t="str">
        <f t="array" ref="A126">IFERROR(INDEX('Annex 2 EHV charges'!#REF!, MATCH(0, IF(ISBLANK('Annex 2 EHV charges'!#REF!),1, COUNTIF(A$4:$A125, 'Annex 2 EHV charges'!#REF!)), 0)),"")</f>
        <v/>
      </c>
      <c r="B126" s="91" t="str">
        <f>IF($A126="","",VLOOKUP($A126,'Annex 2 EHV charges'!$D:$O,2,0))</f>
        <v/>
      </c>
      <c r="C126" s="92" t="str">
        <f>IF($A126="","",VLOOKUP($A126,'Annex 2 EHV charges'!$D:$O,3,0))</f>
        <v/>
      </c>
      <c r="D126" s="91" t="str">
        <f>IF($A126="","",VLOOKUP($A126,'Annex 2 EHV charges'!$D:$O,4,0))</f>
        <v/>
      </c>
      <c r="E126" s="93" t="str">
        <f>IFERROR(IF(VLOOKUP($A126,'Annex 2 EHV charges'!$D:$O,9,FALSE)=0,"",VLOOKUP($A126,'Annex 2 EHV charges'!$D:$O,9,FALSE)),"")</f>
        <v/>
      </c>
      <c r="F126" s="94" t="str">
        <f>IFERROR(IF(VLOOKUP($A126,'Annex 2 EHV charges'!$D:$O,10,FALSE)=0,"",VLOOKUP($A126,'Annex 2 EHV charges'!$D:$O,10,FALSE)),"")</f>
        <v/>
      </c>
      <c r="G126" s="95" t="str">
        <f>IFERROR(IF(VLOOKUP($A126,'Annex 2 EHV charges'!$D:$O,11,FALSE)=0,"",VLOOKUP($A126,'Annex 2 EHV charges'!$D:$O,11,FALSE)),"")</f>
        <v/>
      </c>
      <c r="H126" s="95" t="str">
        <f>IFERROR(IF(VLOOKUP($A126,'Annex 2 EHV charges'!$D:$O,12,FALSE)=0,"",VLOOKUP($A126,'Annex 2 EHV charges'!$D:$O,12,FALSE)),"")</f>
        <v/>
      </c>
    </row>
    <row r="127" spans="1:8" ht="12.75" customHeight="1">
      <c r="A127" s="92" t="str">
        <f t="array" ref="A127">IFERROR(INDEX('Annex 2 EHV charges'!#REF!, MATCH(0, IF(ISBLANK('Annex 2 EHV charges'!#REF!),1, COUNTIF(A$4:$A126, 'Annex 2 EHV charges'!#REF!)), 0)),"")</f>
        <v/>
      </c>
      <c r="B127" s="91" t="str">
        <f>IF($A127="","",VLOOKUP($A127,'Annex 2 EHV charges'!$D:$O,2,0))</f>
        <v/>
      </c>
      <c r="C127" s="92" t="str">
        <f>IF($A127="","",VLOOKUP($A127,'Annex 2 EHV charges'!$D:$O,3,0))</f>
        <v/>
      </c>
      <c r="D127" s="91" t="str">
        <f>IF($A127="","",VLOOKUP($A127,'Annex 2 EHV charges'!$D:$O,4,0))</f>
        <v/>
      </c>
      <c r="E127" s="93" t="str">
        <f>IFERROR(IF(VLOOKUP($A127,'Annex 2 EHV charges'!$D:$O,9,FALSE)=0,"",VLOOKUP($A127,'Annex 2 EHV charges'!$D:$O,9,FALSE)),"")</f>
        <v/>
      </c>
      <c r="F127" s="94" t="str">
        <f>IFERROR(IF(VLOOKUP($A127,'Annex 2 EHV charges'!$D:$O,10,FALSE)=0,"",VLOOKUP($A127,'Annex 2 EHV charges'!$D:$O,10,FALSE)),"")</f>
        <v/>
      </c>
      <c r="G127" s="95" t="str">
        <f>IFERROR(IF(VLOOKUP($A127,'Annex 2 EHV charges'!$D:$O,11,FALSE)=0,"",VLOOKUP($A127,'Annex 2 EHV charges'!$D:$O,11,FALSE)),"")</f>
        <v/>
      </c>
      <c r="H127" s="95" t="str">
        <f>IFERROR(IF(VLOOKUP($A127,'Annex 2 EHV charges'!$D:$O,12,FALSE)=0,"",VLOOKUP($A127,'Annex 2 EHV charges'!$D:$O,12,FALSE)),"")</f>
        <v/>
      </c>
    </row>
    <row r="128" spans="1:8" ht="12.75" customHeight="1">
      <c r="A128" s="92" t="str">
        <f t="array" ref="A128">IFERROR(INDEX('Annex 2 EHV charges'!#REF!, MATCH(0, IF(ISBLANK('Annex 2 EHV charges'!#REF!),1, COUNTIF(A$4:$A127, 'Annex 2 EHV charges'!#REF!)), 0)),"")</f>
        <v/>
      </c>
      <c r="B128" s="91" t="str">
        <f>IF($A128="","",VLOOKUP($A128,'Annex 2 EHV charges'!$D:$O,2,0))</f>
        <v/>
      </c>
      <c r="C128" s="92" t="str">
        <f>IF($A128="","",VLOOKUP($A128,'Annex 2 EHV charges'!$D:$O,3,0))</f>
        <v/>
      </c>
      <c r="D128" s="91" t="str">
        <f>IF($A128="","",VLOOKUP($A128,'Annex 2 EHV charges'!$D:$O,4,0))</f>
        <v/>
      </c>
      <c r="E128" s="93" t="str">
        <f>IFERROR(IF(VLOOKUP($A128,'Annex 2 EHV charges'!$D:$O,9,FALSE)=0,"",VLOOKUP($A128,'Annex 2 EHV charges'!$D:$O,9,FALSE)),"")</f>
        <v/>
      </c>
      <c r="F128" s="94" t="str">
        <f>IFERROR(IF(VLOOKUP($A128,'Annex 2 EHV charges'!$D:$O,10,FALSE)=0,"",VLOOKUP($A128,'Annex 2 EHV charges'!$D:$O,10,FALSE)),"")</f>
        <v/>
      </c>
      <c r="G128" s="95" t="str">
        <f>IFERROR(IF(VLOOKUP($A128,'Annex 2 EHV charges'!$D:$O,11,FALSE)=0,"",VLOOKUP($A128,'Annex 2 EHV charges'!$D:$O,11,FALSE)),"")</f>
        <v/>
      </c>
      <c r="H128" s="95" t="str">
        <f>IFERROR(IF(VLOOKUP($A128,'Annex 2 EHV charges'!$D:$O,12,FALSE)=0,"",VLOOKUP($A128,'Annex 2 EHV charges'!$D:$O,12,FALSE)),"")</f>
        <v/>
      </c>
    </row>
    <row r="129" spans="1:8" ht="12.75" customHeight="1">
      <c r="A129" s="92" t="str">
        <f t="array" ref="A129">IFERROR(INDEX('Annex 2 EHV charges'!#REF!, MATCH(0, IF(ISBLANK('Annex 2 EHV charges'!#REF!),1, COUNTIF(A$4:$A128, 'Annex 2 EHV charges'!#REF!)), 0)),"")</f>
        <v/>
      </c>
      <c r="B129" s="91" t="str">
        <f>IF($A129="","",VLOOKUP($A129,'Annex 2 EHV charges'!$D:$O,2,0))</f>
        <v/>
      </c>
      <c r="C129" s="92" t="str">
        <f>IF($A129="","",VLOOKUP($A129,'Annex 2 EHV charges'!$D:$O,3,0))</f>
        <v/>
      </c>
      <c r="D129" s="91" t="str">
        <f>IF($A129="","",VLOOKUP($A129,'Annex 2 EHV charges'!$D:$O,4,0))</f>
        <v/>
      </c>
      <c r="E129" s="93" t="str">
        <f>IFERROR(IF(VLOOKUP($A129,'Annex 2 EHV charges'!$D:$O,9,FALSE)=0,"",VLOOKUP($A129,'Annex 2 EHV charges'!$D:$O,9,FALSE)),"")</f>
        <v/>
      </c>
      <c r="F129" s="94" t="str">
        <f>IFERROR(IF(VLOOKUP($A129,'Annex 2 EHV charges'!$D:$O,10,FALSE)=0,"",VLOOKUP($A129,'Annex 2 EHV charges'!$D:$O,10,FALSE)),"")</f>
        <v/>
      </c>
      <c r="G129" s="95" t="str">
        <f>IFERROR(IF(VLOOKUP($A129,'Annex 2 EHV charges'!$D:$O,11,FALSE)=0,"",VLOOKUP($A129,'Annex 2 EHV charges'!$D:$O,11,FALSE)),"")</f>
        <v/>
      </c>
      <c r="H129" s="95" t="str">
        <f>IFERROR(IF(VLOOKUP($A129,'Annex 2 EHV charges'!$D:$O,12,FALSE)=0,"",VLOOKUP($A129,'Annex 2 EHV charges'!$D:$O,12,FALSE)),"")</f>
        <v/>
      </c>
    </row>
    <row r="130" spans="1:8" ht="12.75" customHeight="1">
      <c r="A130" s="92" t="str">
        <f t="array" ref="A130">IFERROR(INDEX('Annex 2 EHV charges'!#REF!, MATCH(0, IF(ISBLANK('Annex 2 EHV charges'!#REF!),1, COUNTIF(A$4:$A129, 'Annex 2 EHV charges'!#REF!)), 0)),"")</f>
        <v/>
      </c>
      <c r="B130" s="91" t="str">
        <f>IF($A130="","",VLOOKUP($A130,'Annex 2 EHV charges'!$D:$O,2,0))</f>
        <v/>
      </c>
      <c r="C130" s="92" t="str">
        <f>IF($A130="","",VLOOKUP($A130,'Annex 2 EHV charges'!$D:$O,3,0))</f>
        <v/>
      </c>
      <c r="D130" s="91" t="str">
        <f>IF($A130="","",VLOOKUP($A130,'Annex 2 EHV charges'!$D:$O,4,0))</f>
        <v/>
      </c>
      <c r="E130" s="93" t="str">
        <f>IFERROR(IF(VLOOKUP($A130,'Annex 2 EHV charges'!$D:$O,9,FALSE)=0,"",VLOOKUP($A130,'Annex 2 EHV charges'!$D:$O,9,FALSE)),"")</f>
        <v/>
      </c>
      <c r="F130" s="94" t="str">
        <f>IFERROR(IF(VLOOKUP($A130,'Annex 2 EHV charges'!$D:$O,10,FALSE)=0,"",VLOOKUP($A130,'Annex 2 EHV charges'!$D:$O,10,FALSE)),"")</f>
        <v/>
      </c>
      <c r="G130" s="95" t="str">
        <f>IFERROR(IF(VLOOKUP($A130,'Annex 2 EHV charges'!$D:$O,11,FALSE)=0,"",VLOOKUP($A130,'Annex 2 EHV charges'!$D:$O,11,FALSE)),"")</f>
        <v/>
      </c>
      <c r="H130" s="95" t="str">
        <f>IFERROR(IF(VLOOKUP($A130,'Annex 2 EHV charges'!$D:$O,12,FALSE)=0,"",VLOOKUP($A130,'Annex 2 EHV charges'!$D:$O,12,FALSE)),"")</f>
        <v/>
      </c>
    </row>
    <row r="131" spans="1:8" ht="12.75" customHeight="1">
      <c r="A131" s="92" t="str">
        <f t="array" ref="A131">IFERROR(INDEX('Annex 2 EHV charges'!#REF!, MATCH(0, IF(ISBLANK('Annex 2 EHV charges'!#REF!),1, COUNTIF(A$4:$A130, 'Annex 2 EHV charges'!#REF!)), 0)),"")</f>
        <v/>
      </c>
      <c r="B131" s="91" t="str">
        <f>IF($A131="","",VLOOKUP($A131,'Annex 2 EHV charges'!$D:$O,2,0))</f>
        <v/>
      </c>
      <c r="C131" s="92" t="str">
        <f>IF($A131="","",VLOOKUP($A131,'Annex 2 EHV charges'!$D:$O,3,0))</f>
        <v/>
      </c>
      <c r="D131" s="91" t="str">
        <f>IF($A131="","",VLOOKUP($A131,'Annex 2 EHV charges'!$D:$O,4,0))</f>
        <v/>
      </c>
      <c r="E131" s="93" t="str">
        <f>IFERROR(IF(VLOOKUP($A131,'Annex 2 EHV charges'!$D:$O,9,FALSE)=0,"",VLOOKUP($A131,'Annex 2 EHV charges'!$D:$O,9,FALSE)),"")</f>
        <v/>
      </c>
      <c r="F131" s="94" t="str">
        <f>IFERROR(IF(VLOOKUP($A131,'Annex 2 EHV charges'!$D:$O,10,FALSE)=0,"",VLOOKUP($A131,'Annex 2 EHV charges'!$D:$O,10,FALSE)),"")</f>
        <v/>
      </c>
      <c r="G131" s="95" t="str">
        <f>IFERROR(IF(VLOOKUP($A131,'Annex 2 EHV charges'!$D:$O,11,FALSE)=0,"",VLOOKUP($A131,'Annex 2 EHV charges'!$D:$O,11,FALSE)),"")</f>
        <v/>
      </c>
      <c r="H131" s="95" t="str">
        <f>IFERROR(IF(VLOOKUP($A131,'Annex 2 EHV charges'!$D:$O,12,FALSE)=0,"",VLOOKUP($A131,'Annex 2 EHV charges'!$D:$O,12,FALSE)),"")</f>
        <v/>
      </c>
    </row>
    <row r="132" spans="1:8" ht="12.75" customHeight="1">
      <c r="A132" s="92" t="str">
        <f t="array" ref="A132">IFERROR(INDEX('Annex 2 EHV charges'!#REF!, MATCH(0, IF(ISBLANK('Annex 2 EHV charges'!#REF!),1, COUNTIF(A$4:$A131, 'Annex 2 EHV charges'!#REF!)), 0)),"")</f>
        <v/>
      </c>
      <c r="B132" s="91" t="str">
        <f>IF($A132="","",VLOOKUP($A132,'Annex 2 EHV charges'!$D:$O,2,0))</f>
        <v/>
      </c>
      <c r="C132" s="92" t="str">
        <f>IF($A132="","",VLOOKUP($A132,'Annex 2 EHV charges'!$D:$O,3,0))</f>
        <v/>
      </c>
      <c r="D132" s="91" t="str">
        <f>IF($A132="","",VLOOKUP($A132,'Annex 2 EHV charges'!$D:$O,4,0))</f>
        <v/>
      </c>
      <c r="E132" s="93" t="str">
        <f>IFERROR(IF(VLOOKUP($A132,'Annex 2 EHV charges'!$D:$O,9,FALSE)=0,"",VLOOKUP($A132,'Annex 2 EHV charges'!$D:$O,9,FALSE)),"")</f>
        <v/>
      </c>
      <c r="F132" s="94" t="str">
        <f>IFERROR(IF(VLOOKUP($A132,'Annex 2 EHV charges'!$D:$O,10,FALSE)=0,"",VLOOKUP($A132,'Annex 2 EHV charges'!$D:$O,10,FALSE)),"")</f>
        <v/>
      </c>
      <c r="G132" s="95" t="str">
        <f>IFERROR(IF(VLOOKUP($A132,'Annex 2 EHV charges'!$D:$O,11,FALSE)=0,"",VLOOKUP($A132,'Annex 2 EHV charges'!$D:$O,11,FALSE)),"")</f>
        <v/>
      </c>
      <c r="H132" s="95" t="str">
        <f>IFERROR(IF(VLOOKUP($A132,'Annex 2 EHV charges'!$D:$O,12,FALSE)=0,"",VLOOKUP($A132,'Annex 2 EHV charges'!$D:$O,12,FALSE)),"")</f>
        <v/>
      </c>
    </row>
    <row r="133" spans="1:8" ht="12.75" customHeight="1">
      <c r="A133" s="92" t="str">
        <f t="array" ref="A133">IFERROR(INDEX('Annex 2 EHV charges'!#REF!, MATCH(0, IF(ISBLANK('Annex 2 EHV charges'!#REF!),1, COUNTIF(A$4:$A132, 'Annex 2 EHV charges'!#REF!)), 0)),"")</f>
        <v/>
      </c>
      <c r="B133" s="91" t="str">
        <f>IF($A133="","",VLOOKUP($A133,'Annex 2 EHV charges'!$D:$O,2,0))</f>
        <v/>
      </c>
      <c r="C133" s="92" t="str">
        <f>IF($A133="","",VLOOKUP($A133,'Annex 2 EHV charges'!$D:$O,3,0))</f>
        <v/>
      </c>
      <c r="D133" s="91" t="str">
        <f>IF($A133="","",VLOOKUP($A133,'Annex 2 EHV charges'!$D:$O,4,0))</f>
        <v/>
      </c>
      <c r="E133" s="93" t="str">
        <f>IFERROR(IF(VLOOKUP($A133,'Annex 2 EHV charges'!$D:$O,9,FALSE)=0,"",VLOOKUP($A133,'Annex 2 EHV charges'!$D:$O,9,FALSE)),"")</f>
        <v/>
      </c>
      <c r="F133" s="94" t="str">
        <f>IFERROR(IF(VLOOKUP($A133,'Annex 2 EHV charges'!$D:$O,10,FALSE)=0,"",VLOOKUP($A133,'Annex 2 EHV charges'!$D:$O,10,FALSE)),"")</f>
        <v/>
      </c>
      <c r="G133" s="95" t="str">
        <f>IFERROR(IF(VLOOKUP($A133,'Annex 2 EHV charges'!$D:$O,11,FALSE)=0,"",VLOOKUP($A133,'Annex 2 EHV charges'!$D:$O,11,FALSE)),"")</f>
        <v/>
      </c>
      <c r="H133" s="95" t="str">
        <f>IFERROR(IF(VLOOKUP($A133,'Annex 2 EHV charges'!$D:$O,12,FALSE)=0,"",VLOOKUP($A133,'Annex 2 EHV charges'!$D:$O,12,FALSE)),"")</f>
        <v/>
      </c>
    </row>
    <row r="134" spans="1:8" ht="12.75" customHeight="1">
      <c r="A134" s="92" t="str">
        <f t="array" ref="A134">IFERROR(INDEX('Annex 2 EHV charges'!#REF!, MATCH(0, IF(ISBLANK('Annex 2 EHV charges'!#REF!),1, COUNTIF(A$4:$A133, 'Annex 2 EHV charges'!#REF!)), 0)),"")</f>
        <v/>
      </c>
      <c r="B134" s="91" t="str">
        <f>IF($A134="","",VLOOKUP($A134,'Annex 2 EHV charges'!$D:$O,2,0))</f>
        <v/>
      </c>
      <c r="C134" s="92" t="str">
        <f>IF($A134="","",VLOOKUP($A134,'Annex 2 EHV charges'!$D:$O,3,0))</f>
        <v/>
      </c>
      <c r="D134" s="91" t="str">
        <f>IF($A134="","",VLOOKUP($A134,'Annex 2 EHV charges'!$D:$O,4,0))</f>
        <v/>
      </c>
      <c r="E134" s="93" t="str">
        <f>IFERROR(IF(VLOOKUP($A134,'Annex 2 EHV charges'!$D:$O,9,FALSE)=0,"",VLOOKUP($A134,'Annex 2 EHV charges'!$D:$O,9,FALSE)),"")</f>
        <v/>
      </c>
      <c r="F134" s="94" t="str">
        <f>IFERROR(IF(VLOOKUP($A134,'Annex 2 EHV charges'!$D:$O,10,FALSE)=0,"",VLOOKUP($A134,'Annex 2 EHV charges'!$D:$O,10,FALSE)),"")</f>
        <v/>
      </c>
      <c r="G134" s="95" t="str">
        <f>IFERROR(IF(VLOOKUP($A134,'Annex 2 EHV charges'!$D:$O,11,FALSE)=0,"",VLOOKUP($A134,'Annex 2 EHV charges'!$D:$O,11,FALSE)),"")</f>
        <v/>
      </c>
      <c r="H134" s="95" t="str">
        <f>IFERROR(IF(VLOOKUP($A134,'Annex 2 EHV charges'!$D:$O,12,FALSE)=0,"",VLOOKUP($A134,'Annex 2 EHV charges'!$D:$O,12,FALSE)),"")</f>
        <v/>
      </c>
    </row>
    <row r="135" spans="1:8" ht="12.75" customHeight="1">
      <c r="A135" s="92" t="str">
        <f t="array" ref="A135">IFERROR(INDEX('Annex 2 EHV charges'!#REF!, MATCH(0, IF(ISBLANK('Annex 2 EHV charges'!#REF!),1, COUNTIF(A$4:$A134, 'Annex 2 EHV charges'!#REF!)), 0)),"")</f>
        <v/>
      </c>
      <c r="B135" s="91" t="str">
        <f>IF($A135="","",VLOOKUP($A135,'Annex 2 EHV charges'!$D:$O,2,0))</f>
        <v/>
      </c>
      <c r="C135" s="92" t="str">
        <f>IF($A135="","",VLOOKUP($A135,'Annex 2 EHV charges'!$D:$O,3,0))</f>
        <v/>
      </c>
      <c r="D135" s="91" t="str">
        <f>IF($A135="","",VLOOKUP($A135,'Annex 2 EHV charges'!$D:$O,4,0))</f>
        <v/>
      </c>
      <c r="E135" s="93" t="str">
        <f>IFERROR(IF(VLOOKUP($A135,'Annex 2 EHV charges'!$D:$O,9,FALSE)=0,"",VLOOKUP($A135,'Annex 2 EHV charges'!$D:$O,9,FALSE)),"")</f>
        <v/>
      </c>
      <c r="F135" s="94" t="str">
        <f>IFERROR(IF(VLOOKUP($A135,'Annex 2 EHV charges'!$D:$O,10,FALSE)=0,"",VLOOKUP($A135,'Annex 2 EHV charges'!$D:$O,10,FALSE)),"")</f>
        <v/>
      </c>
      <c r="G135" s="95" t="str">
        <f>IFERROR(IF(VLOOKUP($A135,'Annex 2 EHV charges'!$D:$O,11,FALSE)=0,"",VLOOKUP($A135,'Annex 2 EHV charges'!$D:$O,11,FALSE)),"")</f>
        <v/>
      </c>
      <c r="H135" s="95" t="str">
        <f>IFERROR(IF(VLOOKUP($A135,'Annex 2 EHV charges'!$D:$O,12,FALSE)=0,"",VLOOKUP($A135,'Annex 2 EHV charges'!$D:$O,12,FALSE)),"")</f>
        <v/>
      </c>
    </row>
    <row r="136" spans="1:8" ht="12.75" customHeight="1">
      <c r="A136" s="92" t="str">
        <f t="array" ref="A136">IFERROR(INDEX('Annex 2 EHV charges'!#REF!, MATCH(0, IF(ISBLANK('Annex 2 EHV charges'!#REF!),1, COUNTIF(A$4:$A135, 'Annex 2 EHV charges'!#REF!)), 0)),"")</f>
        <v/>
      </c>
      <c r="B136" s="91" t="str">
        <f>IF($A136="","",VLOOKUP($A136,'Annex 2 EHV charges'!$D:$O,2,0))</f>
        <v/>
      </c>
      <c r="C136" s="92" t="str">
        <f>IF($A136="","",VLOOKUP($A136,'Annex 2 EHV charges'!$D:$O,3,0))</f>
        <v/>
      </c>
      <c r="D136" s="91" t="str">
        <f>IF($A136="","",VLOOKUP($A136,'Annex 2 EHV charges'!$D:$O,4,0))</f>
        <v/>
      </c>
      <c r="E136" s="93" t="str">
        <f>IFERROR(IF(VLOOKUP($A136,'Annex 2 EHV charges'!$D:$O,9,FALSE)=0,"",VLOOKUP($A136,'Annex 2 EHV charges'!$D:$O,9,FALSE)),"")</f>
        <v/>
      </c>
      <c r="F136" s="94" t="str">
        <f>IFERROR(IF(VLOOKUP($A136,'Annex 2 EHV charges'!$D:$O,10,FALSE)=0,"",VLOOKUP($A136,'Annex 2 EHV charges'!$D:$O,10,FALSE)),"")</f>
        <v/>
      </c>
      <c r="G136" s="95" t="str">
        <f>IFERROR(IF(VLOOKUP($A136,'Annex 2 EHV charges'!$D:$O,11,FALSE)=0,"",VLOOKUP($A136,'Annex 2 EHV charges'!$D:$O,11,FALSE)),"")</f>
        <v/>
      </c>
      <c r="H136" s="95" t="str">
        <f>IFERROR(IF(VLOOKUP($A136,'Annex 2 EHV charges'!$D:$O,12,FALSE)=0,"",VLOOKUP($A136,'Annex 2 EHV charges'!$D:$O,12,FALSE)),"")</f>
        <v/>
      </c>
    </row>
    <row r="137" spans="1:8" ht="12.75" customHeight="1">
      <c r="A137" s="92" t="str">
        <f t="array" ref="A137">IFERROR(INDEX('Annex 2 EHV charges'!#REF!, MATCH(0, IF(ISBLANK('Annex 2 EHV charges'!#REF!),1, COUNTIF(A$4:$A136, 'Annex 2 EHV charges'!#REF!)), 0)),"")</f>
        <v/>
      </c>
      <c r="B137" s="91" t="str">
        <f>IF($A137="","",VLOOKUP($A137,'Annex 2 EHV charges'!$D:$O,2,0))</f>
        <v/>
      </c>
      <c r="C137" s="92" t="str">
        <f>IF($A137="","",VLOOKUP($A137,'Annex 2 EHV charges'!$D:$O,3,0))</f>
        <v/>
      </c>
      <c r="D137" s="91" t="str">
        <f>IF($A137="","",VLOOKUP($A137,'Annex 2 EHV charges'!$D:$O,4,0))</f>
        <v/>
      </c>
      <c r="E137" s="93" t="str">
        <f>IFERROR(IF(VLOOKUP($A137,'Annex 2 EHV charges'!$D:$O,9,FALSE)=0,"",VLOOKUP($A137,'Annex 2 EHV charges'!$D:$O,9,FALSE)),"")</f>
        <v/>
      </c>
      <c r="F137" s="94" t="str">
        <f>IFERROR(IF(VLOOKUP($A137,'Annex 2 EHV charges'!$D:$O,10,FALSE)=0,"",VLOOKUP($A137,'Annex 2 EHV charges'!$D:$O,10,FALSE)),"")</f>
        <v/>
      </c>
      <c r="G137" s="95" t="str">
        <f>IFERROR(IF(VLOOKUP($A137,'Annex 2 EHV charges'!$D:$O,11,FALSE)=0,"",VLOOKUP($A137,'Annex 2 EHV charges'!$D:$O,11,FALSE)),"")</f>
        <v/>
      </c>
      <c r="H137" s="95" t="str">
        <f>IFERROR(IF(VLOOKUP($A137,'Annex 2 EHV charges'!$D:$O,12,FALSE)=0,"",VLOOKUP($A137,'Annex 2 EHV charges'!$D:$O,12,FALSE)),"")</f>
        <v/>
      </c>
    </row>
    <row r="138" spans="1:8" ht="12.75" customHeight="1">
      <c r="A138" s="92" t="str">
        <f t="array" ref="A138">IFERROR(INDEX('Annex 2 EHV charges'!#REF!, MATCH(0, IF(ISBLANK('Annex 2 EHV charges'!#REF!),1, COUNTIF(A$4:$A137, 'Annex 2 EHV charges'!#REF!)), 0)),"")</f>
        <v/>
      </c>
      <c r="B138" s="91" t="str">
        <f>IF($A138="","",VLOOKUP($A138,'Annex 2 EHV charges'!$D:$O,2,0))</f>
        <v/>
      </c>
      <c r="C138" s="92" t="str">
        <f>IF($A138="","",VLOOKUP($A138,'Annex 2 EHV charges'!$D:$O,3,0))</f>
        <v/>
      </c>
      <c r="D138" s="91" t="str">
        <f>IF($A138="","",VLOOKUP($A138,'Annex 2 EHV charges'!$D:$O,4,0))</f>
        <v/>
      </c>
      <c r="E138" s="93" t="str">
        <f>IFERROR(IF(VLOOKUP($A138,'Annex 2 EHV charges'!$D:$O,9,FALSE)=0,"",VLOOKUP($A138,'Annex 2 EHV charges'!$D:$O,9,FALSE)),"")</f>
        <v/>
      </c>
      <c r="F138" s="94" t="str">
        <f>IFERROR(IF(VLOOKUP($A138,'Annex 2 EHV charges'!$D:$O,10,FALSE)=0,"",VLOOKUP($A138,'Annex 2 EHV charges'!$D:$O,10,FALSE)),"")</f>
        <v/>
      </c>
      <c r="G138" s="95" t="str">
        <f>IFERROR(IF(VLOOKUP($A138,'Annex 2 EHV charges'!$D:$O,11,FALSE)=0,"",VLOOKUP($A138,'Annex 2 EHV charges'!$D:$O,11,FALSE)),"")</f>
        <v/>
      </c>
      <c r="H138" s="95" t="str">
        <f>IFERROR(IF(VLOOKUP($A138,'Annex 2 EHV charges'!$D:$O,12,FALSE)=0,"",VLOOKUP($A138,'Annex 2 EHV charges'!$D:$O,12,FALSE)),"")</f>
        <v/>
      </c>
    </row>
    <row r="139" spans="1:8" ht="12.75" customHeight="1">
      <c r="A139" s="92" t="str">
        <f t="array" ref="A139">IFERROR(INDEX('Annex 2 EHV charges'!#REF!, MATCH(0, IF(ISBLANK('Annex 2 EHV charges'!#REF!),1, COUNTIF(A$4:$A138, 'Annex 2 EHV charges'!#REF!)), 0)),"")</f>
        <v/>
      </c>
      <c r="B139" s="91" t="str">
        <f>IF($A139="","",VLOOKUP($A139,'Annex 2 EHV charges'!$D:$O,2,0))</f>
        <v/>
      </c>
      <c r="C139" s="92" t="str">
        <f>IF($A139="","",VLOOKUP($A139,'Annex 2 EHV charges'!$D:$O,3,0))</f>
        <v/>
      </c>
      <c r="D139" s="91" t="str">
        <f>IF($A139="","",VLOOKUP($A139,'Annex 2 EHV charges'!$D:$O,4,0))</f>
        <v/>
      </c>
      <c r="E139" s="93" t="str">
        <f>IFERROR(IF(VLOOKUP($A139,'Annex 2 EHV charges'!$D:$O,9,FALSE)=0,"",VLOOKUP($A139,'Annex 2 EHV charges'!$D:$O,9,FALSE)),"")</f>
        <v/>
      </c>
      <c r="F139" s="94" t="str">
        <f>IFERROR(IF(VLOOKUP($A139,'Annex 2 EHV charges'!$D:$O,10,FALSE)=0,"",VLOOKUP($A139,'Annex 2 EHV charges'!$D:$O,10,FALSE)),"")</f>
        <v/>
      </c>
      <c r="G139" s="95" t="str">
        <f>IFERROR(IF(VLOOKUP($A139,'Annex 2 EHV charges'!$D:$O,11,FALSE)=0,"",VLOOKUP($A139,'Annex 2 EHV charges'!$D:$O,11,FALSE)),"")</f>
        <v/>
      </c>
      <c r="H139" s="95" t="str">
        <f>IFERROR(IF(VLOOKUP($A139,'Annex 2 EHV charges'!$D:$O,12,FALSE)=0,"",VLOOKUP($A139,'Annex 2 EHV charges'!$D:$O,12,FALSE)),"")</f>
        <v/>
      </c>
    </row>
    <row r="140" spans="1:8" ht="12.75" customHeight="1">
      <c r="A140" s="92" t="str">
        <f t="array" ref="A140">IFERROR(INDEX('Annex 2 EHV charges'!#REF!, MATCH(0, IF(ISBLANK('Annex 2 EHV charges'!#REF!),1, COUNTIF(A$4:$A139, 'Annex 2 EHV charges'!#REF!)), 0)),"")</f>
        <v/>
      </c>
      <c r="B140" s="91" t="str">
        <f>IF($A140="","",VLOOKUP($A140,'Annex 2 EHV charges'!$D:$O,2,0))</f>
        <v/>
      </c>
      <c r="C140" s="92" t="str">
        <f>IF($A140="","",VLOOKUP($A140,'Annex 2 EHV charges'!$D:$O,3,0))</f>
        <v/>
      </c>
      <c r="D140" s="91" t="str">
        <f>IF($A140="","",VLOOKUP($A140,'Annex 2 EHV charges'!$D:$O,4,0))</f>
        <v/>
      </c>
      <c r="E140" s="93" t="str">
        <f>IFERROR(IF(VLOOKUP($A140,'Annex 2 EHV charges'!$D:$O,9,FALSE)=0,"",VLOOKUP($A140,'Annex 2 EHV charges'!$D:$O,9,FALSE)),"")</f>
        <v/>
      </c>
      <c r="F140" s="94" t="str">
        <f>IFERROR(IF(VLOOKUP($A140,'Annex 2 EHV charges'!$D:$O,10,FALSE)=0,"",VLOOKUP($A140,'Annex 2 EHV charges'!$D:$O,10,FALSE)),"")</f>
        <v/>
      </c>
      <c r="G140" s="95" t="str">
        <f>IFERROR(IF(VLOOKUP($A140,'Annex 2 EHV charges'!$D:$O,11,FALSE)=0,"",VLOOKUP($A140,'Annex 2 EHV charges'!$D:$O,11,FALSE)),"")</f>
        <v/>
      </c>
      <c r="H140" s="95" t="str">
        <f>IFERROR(IF(VLOOKUP($A140,'Annex 2 EHV charges'!$D:$O,12,FALSE)=0,"",VLOOKUP($A140,'Annex 2 EHV charges'!$D:$O,12,FALSE)),"")</f>
        <v/>
      </c>
    </row>
    <row r="141" spans="1:8" ht="12.75" customHeight="1">
      <c r="A141" s="92" t="str">
        <f t="array" ref="A141">IFERROR(INDEX('Annex 2 EHV charges'!#REF!, MATCH(0, IF(ISBLANK('Annex 2 EHV charges'!#REF!),1, COUNTIF(A$4:$A140, 'Annex 2 EHV charges'!#REF!)), 0)),"")</f>
        <v/>
      </c>
      <c r="B141" s="91" t="str">
        <f>IF($A141="","",VLOOKUP($A141,'Annex 2 EHV charges'!$D:$O,2,0))</f>
        <v/>
      </c>
      <c r="C141" s="92" t="str">
        <f>IF($A141="","",VLOOKUP($A141,'Annex 2 EHV charges'!$D:$O,3,0))</f>
        <v/>
      </c>
      <c r="D141" s="91" t="str">
        <f>IF($A141="","",VLOOKUP($A141,'Annex 2 EHV charges'!$D:$O,4,0))</f>
        <v/>
      </c>
      <c r="E141" s="93" t="str">
        <f>IFERROR(IF(VLOOKUP($A141,'Annex 2 EHV charges'!$D:$O,9,FALSE)=0,"",VLOOKUP($A141,'Annex 2 EHV charges'!$D:$O,9,FALSE)),"")</f>
        <v/>
      </c>
      <c r="F141" s="94" t="str">
        <f>IFERROR(IF(VLOOKUP($A141,'Annex 2 EHV charges'!$D:$O,10,FALSE)=0,"",VLOOKUP($A141,'Annex 2 EHV charges'!$D:$O,10,FALSE)),"")</f>
        <v/>
      </c>
      <c r="G141" s="95" t="str">
        <f>IFERROR(IF(VLOOKUP($A141,'Annex 2 EHV charges'!$D:$O,11,FALSE)=0,"",VLOOKUP($A141,'Annex 2 EHV charges'!$D:$O,11,FALSE)),"")</f>
        <v/>
      </c>
      <c r="H141" s="95" t="str">
        <f>IFERROR(IF(VLOOKUP($A141,'Annex 2 EHV charges'!$D:$O,12,FALSE)=0,"",VLOOKUP($A141,'Annex 2 EHV charges'!$D:$O,12,FALSE)),"")</f>
        <v/>
      </c>
    </row>
    <row r="142" spans="1:8" ht="12.75" customHeight="1">
      <c r="A142" s="92" t="str">
        <f t="array" ref="A142">IFERROR(INDEX('Annex 2 EHV charges'!#REF!, MATCH(0, IF(ISBLANK('Annex 2 EHV charges'!#REF!),1, COUNTIF(A$4:$A141, 'Annex 2 EHV charges'!#REF!)), 0)),"")</f>
        <v/>
      </c>
      <c r="B142" s="91" t="str">
        <f>IF($A142="","",VLOOKUP($A142,'Annex 2 EHV charges'!$D:$O,2,0))</f>
        <v/>
      </c>
      <c r="C142" s="92" t="str">
        <f>IF($A142="","",VLOOKUP($A142,'Annex 2 EHV charges'!$D:$O,3,0))</f>
        <v/>
      </c>
      <c r="D142" s="91" t="str">
        <f>IF($A142="","",VLOOKUP($A142,'Annex 2 EHV charges'!$D:$O,4,0))</f>
        <v/>
      </c>
      <c r="E142" s="93" t="str">
        <f>IFERROR(IF(VLOOKUP($A142,'Annex 2 EHV charges'!$D:$O,9,FALSE)=0,"",VLOOKUP($A142,'Annex 2 EHV charges'!$D:$O,9,FALSE)),"")</f>
        <v/>
      </c>
      <c r="F142" s="94" t="str">
        <f>IFERROR(IF(VLOOKUP($A142,'Annex 2 EHV charges'!$D:$O,10,FALSE)=0,"",VLOOKUP($A142,'Annex 2 EHV charges'!$D:$O,10,FALSE)),"")</f>
        <v/>
      </c>
      <c r="G142" s="95" t="str">
        <f>IFERROR(IF(VLOOKUP($A142,'Annex 2 EHV charges'!$D:$O,11,FALSE)=0,"",VLOOKUP($A142,'Annex 2 EHV charges'!$D:$O,11,FALSE)),"")</f>
        <v/>
      </c>
      <c r="H142" s="95" t="str">
        <f>IFERROR(IF(VLOOKUP($A142,'Annex 2 EHV charges'!$D:$O,12,FALSE)=0,"",VLOOKUP($A142,'Annex 2 EHV charges'!$D:$O,12,FALSE)),"")</f>
        <v/>
      </c>
    </row>
    <row r="143" spans="1:8" ht="12.75" customHeight="1">
      <c r="A143" s="92" t="str">
        <f t="array" ref="A143">IFERROR(INDEX('Annex 2 EHV charges'!#REF!, MATCH(0, IF(ISBLANK('Annex 2 EHV charges'!#REF!),1, COUNTIF(A$4:$A142, 'Annex 2 EHV charges'!#REF!)), 0)),"")</f>
        <v/>
      </c>
      <c r="B143" s="91" t="str">
        <f>IF($A143="","",VLOOKUP($A143,'Annex 2 EHV charges'!$D:$O,2,0))</f>
        <v/>
      </c>
      <c r="C143" s="92" t="str">
        <f>IF($A143="","",VLOOKUP($A143,'Annex 2 EHV charges'!$D:$O,3,0))</f>
        <v/>
      </c>
      <c r="D143" s="91" t="str">
        <f>IF($A143="","",VLOOKUP($A143,'Annex 2 EHV charges'!$D:$O,4,0))</f>
        <v/>
      </c>
      <c r="E143" s="93" t="str">
        <f>IFERROR(IF(VLOOKUP($A143,'Annex 2 EHV charges'!$D:$O,9,FALSE)=0,"",VLOOKUP($A143,'Annex 2 EHV charges'!$D:$O,9,FALSE)),"")</f>
        <v/>
      </c>
      <c r="F143" s="94" t="str">
        <f>IFERROR(IF(VLOOKUP($A143,'Annex 2 EHV charges'!$D:$O,10,FALSE)=0,"",VLOOKUP($A143,'Annex 2 EHV charges'!$D:$O,10,FALSE)),"")</f>
        <v/>
      </c>
      <c r="G143" s="95" t="str">
        <f>IFERROR(IF(VLOOKUP($A143,'Annex 2 EHV charges'!$D:$O,11,FALSE)=0,"",VLOOKUP($A143,'Annex 2 EHV charges'!$D:$O,11,FALSE)),"")</f>
        <v/>
      </c>
      <c r="H143" s="95" t="str">
        <f>IFERROR(IF(VLOOKUP($A143,'Annex 2 EHV charges'!$D:$O,12,FALSE)=0,"",VLOOKUP($A143,'Annex 2 EHV charges'!$D:$O,12,FALSE)),"")</f>
        <v/>
      </c>
    </row>
    <row r="144" spans="1:8" ht="12.75" customHeight="1">
      <c r="A144" s="92" t="str">
        <f t="array" ref="A144">IFERROR(INDEX('Annex 2 EHV charges'!#REF!, MATCH(0, IF(ISBLANK('Annex 2 EHV charges'!#REF!),1, COUNTIF(A$4:$A143, 'Annex 2 EHV charges'!#REF!)), 0)),"")</f>
        <v/>
      </c>
      <c r="B144" s="91" t="str">
        <f>IF($A144="","",VLOOKUP($A144,'Annex 2 EHV charges'!$D:$O,2,0))</f>
        <v/>
      </c>
      <c r="C144" s="92" t="str">
        <f>IF($A144="","",VLOOKUP($A144,'Annex 2 EHV charges'!$D:$O,3,0))</f>
        <v/>
      </c>
      <c r="D144" s="91" t="str">
        <f>IF($A144="","",VLOOKUP($A144,'Annex 2 EHV charges'!$D:$O,4,0))</f>
        <v/>
      </c>
      <c r="E144" s="93" t="str">
        <f>IFERROR(IF(VLOOKUP($A144,'Annex 2 EHV charges'!$D:$O,9,FALSE)=0,"",VLOOKUP($A144,'Annex 2 EHV charges'!$D:$O,9,FALSE)),"")</f>
        <v/>
      </c>
      <c r="F144" s="94" t="str">
        <f>IFERROR(IF(VLOOKUP($A144,'Annex 2 EHV charges'!$D:$O,10,FALSE)=0,"",VLOOKUP($A144,'Annex 2 EHV charges'!$D:$O,10,FALSE)),"")</f>
        <v/>
      </c>
      <c r="G144" s="95" t="str">
        <f>IFERROR(IF(VLOOKUP($A144,'Annex 2 EHV charges'!$D:$O,11,FALSE)=0,"",VLOOKUP($A144,'Annex 2 EHV charges'!$D:$O,11,FALSE)),"")</f>
        <v/>
      </c>
      <c r="H144" s="95" t="str">
        <f>IFERROR(IF(VLOOKUP($A144,'Annex 2 EHV charges'!$D:$O,12,FALSE)=0,"",VLOOKUP($A144,'Annex 2 EHV charges'!$D:$O,12,FALSE)),"")</f>
        <v/>
      </c>
    </row>
    <row r="145" spans="1:8" ht="12.75" customHeight="1">
      <c r="A145" s="92" t="str">
        <f t="array" ref="A145">IFERROR(INDEX('Annex 2 EHV charges'!#REF!, MATCH(0, IF(ISBLANK('Annex 2 EHV charges'!#REF!),1, COUNTIF(A$4:$A144, 'Annex 2 EHV charges'!#REF!)), 0)),"")</f>
        <v/>
      </c>
      <c r="B145" s="91" t="str">
        <f>IF($A145="","",VLOOKUP($A145,'Annex 2 EHV charges'!$D:$O,2,0))</f>
        <v/>
      </c>
      <c r="C145" s="92" t="str">
        <f>IF($A145="","",VLOOKUP($A145,'Annex 2 EHV charges'!$D:$O,3,0))</f>
        <v/>
      </c>
      <c r="D145" s="91" t="str">
        <f>IF($A145="","",VLOOKUP($A145,'Annex 2 EHV charges'!$D:$O,4,0))</f>
        <v/>
      </c>
      <c r="E145" s="93" t="str">
        <f>IFERROR(IF(VLOOKUP($A145,'Annex 2 EHV charges'!$D:$O,9,FALSE)=0,"",VLOOKUP($A145,'Annex 2 EHV charges'!$D:$O,9,FALSE)),"")</f>
        <v/>
      </c>
      <c r="F145" s="94" t="str">
        <f>IFERROR(IF(VLOOKUP($A145,'Annex 2 EHV charges'!$D:$O,10,FALSE)=0,"",VLOOKUP($A145,'Annex 2 EHV charges'!$D:$O,10,FALSE)),"")</f>
        <v/>
      </c>
      <c r="G145" s="95" t="str">
        <f>IFERROR(IF(VLOOKUP($A145,'Annex 2 EHV charges'!$D:$O,11,FALSE)=0,"",VLOOKUP($A145,'Annex 2 EHV charges'!$D:$O,11,FALSE)),"")</f>
        <v/>
      </c>
      <c r="H145" s="95" t="str">
        <f>IFERROR(IF(VLOOKUP($A145,'Annex 2 EHV charges'!$D:$O,12,FALSE)=0,"",VLOOKUP($A145,'Annex 2 EHV charges'!$D:$O,12,FALSE)),"")</f>
        <v/>
      </c>
    </row>
    <row r="146" spans="1:8" ht="12.75" customHeight="1">
      <c r="A146" s="92" t="str">
        <f t="array" ref="A146">IFERROR(INDEX('Annex 2 EHV charges'!#REF!, MATCH(0, IF(ISBLANK('Annex 2 EHV charges'!#REF!),1, COUNTIF(A$4:$A145, 'Annex 2 EHV charges'!#REF!)), 0)),"")</f>
        <v/>
      </c>
      <c r="B146" s="91" t="str">
        <f>IF($A146="","",VLOOKUP($A146,'Annex 2 EHV charges'!$D:$O,2,0))</f>
        <v/>
      </c>
      <c r="C146" s="92" t="str">
        <f>IF($A146="","",VLOOKUP($A146,'Annex 2 EHV charges'!$D:$O,3,0))</f>
        <v/>
      </c>
      <c r="D146" s="91" t="str">
        <f>IF($A146="","",VLOOKUP($A146,'Annex 2 EHV charges'!$D:$O,4,0))</f>
        <v/>
      </c>
      <c r="E146" s="93" t="str">
        <f>IFERROR(IF(VLOOKUP($A146,'Annex 2 EHV charges'!$D:$O,9,FALSE)=0,"",VLOOKUP($A146,'Annex 2 EHV charges'!$D:$O,9,FALSE)),"")</f>
        <v/>
      </c>
      <c r="F146" s="94" t="str">
        <f>IFERROR(IF(VLOOKUP($A146,'Annex 2 EHV charges'!$D:$O,10,FALSE)=0,"",VLOOKUP($A146,'Annex 2 EHV charges'!$D:$O,10,FALSE)),"")</f>
        <v/>
      </c>
      <c r="G146" s="95" t="str">
        <f>IFERROR(IF(VLOOKUP($A146,'Annex 2 EHV charges'!$D:$O,11,FALSE)=0,"",VLOOKUP($A146,'Annex 2 EHV charges'!$D:$O,11,FALSE)),"")</f>
        <v/>
      </c>
      <c r="H146" s="95" t="str">
        <f>IFERROR(IF(VLOOKUP($A146,'Annex 2 EHV charges'!$D:$O,12,FALSE)=0,"",VLOOKUP($A146,'Annex 2 EHV charges'!$D:$O,12,FALSE)),"")</f>
        <v/>
      </c>
    </row>
    <row r="147" spans="1:8" ht="12.75" customHeight="1">
      <c r="A147" s="92" t="str">
        <f t="array" ref="A147">IFERROR(INDEX('Annex 2 EHV charges'!#REF!, MATCH(0, IF(ISBLANK('Annex 2 EHV charges'!#REF!),1, COUNTIF(A$4:$A146, 'Annex 2 EHV charges'!#REF!)), 0)),"")</f>
        <v/>
      </c>
      <c r="B147" s="91" t="str">
        <f>IF($A147="","",VLOOKUP($A147,'Annex 2 EHV charges'!$D:$O,2,0))</f>
        <v/>
      </c>
      <c r="C147" s="92" t="str">
        <f>IF($A147="","",VLOOKUP($A147,'Annex 2 EHV charges'!$D:$O,3,0))</f>
        <v/>
      </c>
      <c r="D147" s="91" t="str">
        <f>IF($A147="","",VLOOKUP($A147,'Annex 2 EHV charges'!$D:$O,4,0))</f>
        <v/>
      </c>
      <c r="E147" s="93" t="str">
        <f>IFERROR(IF(VLOOKUP($A147,'Annex 2 EHV charges'!$D:$O,9,FALSE)=0,"",VLOOKUP($A147,'Annex 2 EHV charges'!$D:$O,9,FALSE)),"")</f>
        <v/>
      </c>
      <c r="F147" s="94" t="str">
        <f>IFERROR(IF(VLOOKUP($A147,'Annex 2 EHV charges'!$D:$O,10,FALSE)=0,"",VLOOKUP($A147,'Annex 2 EHV charges'!$D:$O,10,FALSE)),"")</f>
        <v/>
      </c>
      <c r="G147" s="95" t="str">
        <f>IFERROR(IF(VLOOKUP($A147,'Annex 2 EHV charges'!$D:$O,11,FALSE)=0,"",VLOOKUP($A147,'Annex 2 EHV charges'!$D:$O,11,FALSE)),"")</f>
        <v/>
      </c>
      <c r="H147" s="95" t="str">
        <f>IFERROR(IF(VLOOKUP($A147,'Annex 2 EHV charges'!$D:$O,12,FALSE)=0,"",VLOOKUP($A147,'Annex 2 EHV charges'!$D:$O,12,FALSE)),"")</f>
        <v/>
      </c>
    </row>
    <row r="148" spans="1:8" ht="12.75" customHeight="1">
      <c r="A148" s="92" t="str">
        <f t="array" ref="A148">IFERROR(INDEX('Annex 2 EHV charges'!#REF!, MATCH(0, IF(ISBLANK('Annex 2 EHV charges'!#REF!),1, COUNTIF(A$4:$A147, 'Annex 2 EHV charges'!#REF!)), 0)),"")</f>
        <v/>
      </c>
      <c r="B148" s="91" t="str">
        <f>IF($A148="","",VLOOKUP($A148,'Annex 2 EHV charges'!$D:$O,2,0))</f>
        <v/>
      </c>
      <c r="C148" s="92" t="str">
        <f>IF($A148="","",VLOOKUP($A148,'Annex 2 EHV charges'!$D:$O,3,0))</f>
        <v/>
      </c>
      <c r="D148" s="91" t="str">
        <f>IF($A148="","",VLOOKUP($A148,'Annex 2 EHV charges'!$D:$O,4,0))</f>
        <v/>
      </c>
      <c r="E148" s="93" t="str">
        <f>IFERROR(IF(VLOOKUP($A148,'Annex 2 EHV charges'!$D:$O,9,FALSE)=0,"",VLOOKUP($A148,'Annex 2 EHV charges'!$D:$O,9,FALSE)),"")</f>
        <v/>
      </c>
      <c r="F148" s="94" t="str">
        <f>IFERROR(IF(VLOOKUP($A148,'Annex 2 EHV charges'!$D:$O,10,FALSE)=0,"",VLOOKUP($A148,'Annex 2 EHV charges'!$D:$O,10,FALSE)),"")</f>
        <v/>
      </c>
      <c r="G148" s="95" t="str">
        <f>IFERROR(IF(VLOOKUP($A148,'Annex 2 EHV charges'!$D:$O,11,FALSE)=0,"",VLOOKUP($A148,'Annex 2 EHV charges'!$D:$O,11,FALSE)),"")</f>
        <v/>
      </c>
      <c r="H148" s="95" t="str">
        <f>IFERROR(IF(VLOOKUP($A148,'Annex 2 EHV charges'!$D:$O,12,FALSE)=0,"",VLOOKUP($A148,'Annex 2 EHV charges'!$D:$O,12,FALSE)),"")</f>
        <v/>
      </c>
    </row>
    <row r="149" spans="1:8" ht="12.75" customHeight="1">
      <c r="A149" s="92" t="str">
        <f t="array" ref="A149">IFERROR(INDEX('Annex 2 EHV charges'!#REF!, MATCH(0, IF(ISBLANK('Annex 2 EHV charges'!#REF!),1, COUNTIF(A$4:$A148, 'Annex 2 EHV charges'!#REF!)), 0)),"")</f>
        <v/>
      </c>
      <c r="B149" s="91" t="str">
        <f>IF($A149="","",VLOOKUP($A149,'Annex 2 EHV charges'!$D:$O,2,0))</f>
        <v/>
      </c>
      <c r="C149" s="92" t="str">
        <f>IF($A149="","",VLOOKUP($A149,'Annex 2 EHV charges'!$D:$O,3,0))</f>
        <v/>
      </c>
      <c r="D149" s="91" t="str">
        <f>IF($A149="","",VLOOKUP($A149,'Annex 2 EHV charges'!$D:$O,4,0))</f>
        <v/>
      </c>
      <c r="E149" s="93" t="str">
        <f>IFERROR(IF(VLOOKUP($A149,'Annex 2 EHV charges'!$D:$O,9,FALSE)=0,"",VLOOKUP($A149,'Annex 2 EHV charges'!$D:$O,9,FALSE)),"")</f>
        <v/>
      </c>
      <c r="F149" s="94" t="str">
        <f>IFERROR(IF(VLOOKUP($A149,'Annex 2 EHV charges'!$D:$O,10,FALSE)=0,"",VLOOKUP($A149,'Annex 2 EHV charges'!$D:$O,10,FALSE)),"")</f>
        <v/>
      </c>
      <c r="G149" s="95" t="str">
        <f>IFERROR(IF(VLOOKUP($A149,'Annex 2 EHV charges'!$D:$O,11,FALSE)=0,"",VLOOKUP($A149,'Annex 2 EHV charges'!$D:$O,11,FALSE)),"")</f>
        <v/>
      </c>
      <c r="H149" s="95" t="str">
        <f>IFERROR(IF(VLOOKUP($A149,'Annex 2 EHV charges'!$D:$O,12,FALSE)=0,"",VLOOKUP($A149,'Annex 2 EHV charges'!$D:$O,12,FALSE)),"")</f>
        <v/>
      </c>
    </row>
    <row r="150" spans="1:8" ht="12.75" customHeight="1">
      <c r="A150" s="92" t="str">
        <f t="array" ref="A150">IFERROR(INDEX('Annex 2 EHV charges'!#REF!, MATCH(0, IF(ISBLANK('Annex 2 EHV charges'!#REF!),1, COUNTIF(A$4:$A149, 'Annex 2 EHV charges'!#REF!)), 0)),"")</f>
        <v/>
      </c>
      <c r="B150" s="91" t="str">
        <f>IF($A150="","",VLOOKUP($A150,'Annex 2 EHV charges'!$D:$O,2,0))</f>
        <v/>
      </c>
      <c r="C150" s="92" t="str">
        <f>IF($A150="","",VLOOKUP($A150,'Annex 2 EHV charges'!$D:$O,3,0))</f>
        <v/>
      </c>
      <c r="D150" s="91" t="str">
        <f>IF($A150="","",VLOOKUP($A150,'Annex 2 EHV charges'!$D:$O,4,0))</f>
        <v/>
      </c>
      <c r="E150" s="93" t="str">
        <f>IFERROR(IF(VLOOKUP($A150,'Annex 2 EHV charges'!$D:$O,9,FALSE)=0,"",VLOOKUP($A150,'Annex 2 EHV charges'!$D:$O,9,FALSE)),"")</f>
        <v/>
      </c>
      <c r="F150" s="94" t="str">
        <f>IFERROR(IF(VLOOKUP($A150,'Annex 2 EHV charges'!$D:$O,10,FALSE)=0,"",VLOOKUP($A150,'Annex 2 EHV charges'!$D:$O,10,FALSE)),"")</f>
        <v/>
      </c>
      <c r="G150" s="95" t="str">
        <f>IFERROR(IF(VLOOKUP($A150,'Annex 2 EHV charges'!$D:$O,11,FALSE)=0,"",VLOOKUP($A150,'Annex 2 EHV charges'!$D:$O,11,FALSE)),"")</f>
        <v/>
      </c>
      <c r="H150" s="95" t="str">
        <f>IFERROR(IF(VLOOKUP($A150,'Annex 2 EHV charges'!$D:$O,12,FALSE)=0,"",VLOOKUP($A150,'Annex 2 EHV charges'!$D:$O,12,FALSE)),"")</f>
        <v/>
      </c>
    </row>
    <row r="151" spans="1:8" ht="12.75" customHeight="1">
      <c r="A151" s="92" t="str">
        <f t="array" ref="A151">IFERROR(INDEX('Annex 2 EHV charges'!#REF!, MATCH(0, IF(ISBLANK('Annex 2 EHV charges'!#REF!),1, COUNTIF(A$4:$A150, 'Annex 2 EHV charges'!#REF!)), 0)),"")</f>
        <v/>
      </c>
      <c r="B151" s="91" t="str">
        <f>IF($A151="","",VLOOKUP($A151,'Annex 2 EHV charges'!$D:$O,2,0))</f>
        <v/>
      </c>
      <c r="C151" s="92" t="str">
        <f>IF($A151="","",VLOOKUP($A151,'Annex 2 EHV charges'!$D:$O,3,0))</f>
        <v/>
      </c>
      <c r="D151" s="91" t="str">
        <f>IF($A151="","",VLOOKUP($A151,'Annex 2 EHV charges'!$D:$O,4,0))</f>
        <v/>
      </c>
      <c r="E151" s="93" t="str">
        <f>IFERROR(IF(VLOOKUP($A151,'Annex 2 EHV charges'!$D:$O,9,FALSE)=0,"",VLOOKUP($A151,'Annex 2 EHV charges'!$D:$O,9,FALSE)),"")</f>
        <v/>
      </c>
      <c r="F151" s="94" t="str">
        <f>IFERROR(IF(VLOOKUP($A151,'Annex 2 EHV charges'!$D:$O,10,FALSE)=0,"",VLOOKUP($A151,'Annex 2 EHV charges'!$D:$O,10,FALSE)),"")</f>
        <v/>
      </c>
      <c r="G151" s="95" t="str">
        <f>IFERROR(IF(VLOOKUP($A151,'Annex 2 EHV charges'!$D:$O,11,FALSE)=0,"",VLOOKUP($A151,'Annex 2 EHV charges'!$D:$O,11,FALSE)),"")</f>
        <v/>
      </c>
      <c r="H151" s="95" t="str">
        <f>IFERROR(IF(VLOOKUP($A151,'Annex 2 EHV charges'!$D:$O,12,FALSE)=0,"",VLOOKUP($A151,'Annex 2 EHV charges'!$D:$O,12,FALSE)),"")</f>
        <v/>
      </c>
    </row>
    <row r="152" spans="1:8">
      <c r="A152" s="92" t="str">
        <f t="array" ref="A152">IFERROR(INDEX('Annex 2 EHV charges'!#REF!, MATCH(0, IF(ISBLANK('Annex 2 EHV charges'!#REF!),1, COUNTIF(A$4:$A151, 'Annex 2 EHV charges'!#REF!)), 0)),"")</f>
        <v/>
      </c>
      <c r="B152" s="91" t="str">
        <f>IF($A152="","",VLOOKUP($A152,'Annex 2 EHV charges'!$D:$O,2,0))</f>
        <v/>
      </c>
      <c r="C152" s="92" t="str">
        <f>IF($A152="","",VLOOKUP($A152,'Annex 2 EHV charges'!$D:$O,3,0))</f>
        <v/>
      </c>
      <c r="D152" s="91" t="str">
        <f>IF($A152="","",VLOOKUP($A152,'Annex 2 EHV charges'!$D:$O,4,0))</f>
        <v/>
      </c>
      <c r="E152" s="93" t="str">
        <f>IFERROR(IF(VLOOKUP($A152,'Annex 2 EHV charges'!$D:$O,9,FALSE)=0,"",VLOOKUP($A152,'Annex 2 EHV charges'!$D:$O,9,FALSE)),"")</f>
        <v/>
      </c>
      <c r="F152" s="94" t="str">
        <f>IFERROR(IF(VLOOKUP($A152,'Annex 2 EHV charges'!$D:$O,10,FALSE)=0,"",VLOOKUP($A152,'Annex 2 EHV charges'!$D:$O,10,FALSE)),"")</f>
        <v/>
      </c>
      <c r="G152" s="95" t="str">
        <f>IFERROR(IF(VLOOKUP($A152,'Annex 2 EHV charges'!$D:$O,11,FALSE)=0,"",VLOOKUP($A152,'Annex 2 EHV charges'!$D:$O,11,FALSE)),"")</f>
        <v/>
      </c>
      <c r="H152" s="95" t="str">
        <f>IFERROR(IF(VLOOKUP($A152,'Annex 2 EHV charges'!$D:$O,12,FALSE)=0,"",VLOOKUP($A152,'Annex 2 EHV charges'!$D:$O,12,FALSE)),"")</f>
        <v/>
      </c>
    </row>
    <row r="153" spans="1:8">
      <c r="A153" s="92" t="str">
        <f t="array" ref="A153">IFERROR(INDEX('Annex 2 EHV charges'!#REF!, MATCH(0, IF(ISBLANK('Annex 2 EHV charges'!#REF!),1, COUNTIF(A$4:$A152, 'Annex 2 EHV charges'!#REF!)), 0)),"")</f>
        <v/>
      </c>
      <c r="B153" s="91" t="str">
        <f>IF($A153="","",VLOOKUP($A153,'Annex 2 EHV charges'!$D:$O,2,0))</f>
        <v/>
      </c>
      <c r="C153" s="92" t="str">
        <f>IF($A153="","",VLOOKUP($A153,'Annex 2 EHV charges'!$D:$O,3,0))</f>
        <v/>
      </c>
      <c r="D153" s="91" t="str">
        <f>IF($A153="","",VLOOKUP($A153,'Annex 2 EHV charges'!$D:$O,4,0))</f>
        <v/>
      </c>
      <c r="E153" s="93" t="str">
        <f>IFERROR(IF(VLOOKUP($A153,'Annex 2 EHV charges'!$D:$O,9,FALSE)=0,"",VLOOKUP($A153,'Annex 2 EHV charges'!$D:$O,9,FALSE)),"")</f>
        <v/>
      </c>
      <c r="F153" s="94" t="str">
        <f>IFERROR(IF(VLOOKUP($A153,'Annex 2 EHV charges'!$D:$O,10,FALSE)=0,"",VLOOKUP($A153,'Annex 2 EHV charges'!$D:$O,10,FALSE)),"")</f>
        <v/>
      </c>
      <c r="G153" s="95" t="str">
        <f>IFERROR(IF(VLOOKUP($A153,'Annex 2 EHV charges'!$D:$O,11,FALSE)=0,"",VLOOKUP($A153,'Annex 2 EHV charges'!$D:$O,11,FALSE)),"")</f>
        <v/>
      </c>
      <c r="H153" s="95" t="str">
        <f>IFERROR(IF(VLOOKUP($A153,'Annex 2 EHV charges'!$D:$O,12,FALSE)=0,"",VLOOKUP($A153,'Annex 2 EHV charges'!$D:$O,12,FALSE)),"")</f>
        <v/>
      </c>
    </row>
    <row r="154" spans="1:8">
      <c r="A154" s="92" t="str">
        <f t="array" ref="A154">IFERROR(INDEX('Annex 2 EHV charges'!#REF!, MATCH(0, IF(ISBLANK('Annex 2 EHV charges'!#REF!),1, COUNTIF(A$4:$A153, 'Annex 2 EHV charges'!#REF!)), 0)),"")</f>
        <v/>
      </c>
      <c r="B154" s="91" t="str">
        <f>IF($A154="","",VLOOKUP($A154,'Annex 2 EHV charges'!$D:$O,2,0))</f>
        <v/>
      </c>
      <c r="C154" s="92" t="str">
        <f>IF($A154="","",VLOOKUP($A154,'Annex 2 EHV charges'!$D:$O,3,0))</f>
        <v/>
      </c>
      <c r="D154" s="91" t="str">
        <f>IF($A154="","",VLOOKUP($A154,'Annex 2 EHV charges'!$D:$O,4,0))</f>
        <v/>
      </c>
      <c r="E154" s="93" t="str">
        <f>IFERROR(IF(VLOOKUP($A154,'Annex 2 EHV charges'!$D:$O,9,FALSE)=0,"",VLOOKUP($A154,'Annex 2 EHV charges'!$D:$O,9,FALSE)),"")</f>
        <v/>
      </c>
      <c r="F154" s="94" t="str">
        <f>IFERROR(IF(VLOOKUP($A154,'Annex 2 EHV charges'!$D:$O,10,FALSE)=0,"",VLOOKUP($A154,'Annex 2 EHV charges'!$D:$O,10,FALSE)),"")</f>
        <v/>
      </c>
      <c r="G154" s="95" t="str">
        <f>IFERROR(IF(VLOOKUP($A154,'Annex 2 EHV charges'!$D:$O,11,FALSE)=0,"",VLOOKUP($A154,'Annex 2 EHV charges'!$D:$O,11,FALSE)),"")</f>
        <v/>
      </c>
      <c r="H154" s="95" t="str">
        <f>IFERROR(IF(VLOOKUP($A154,'Annex 2 EHV charges'!$D:$O,12,FALSE)=0,"",VLOOKUP($A154,'Annex 2 EHV charges'!$D:$O,12,FALSE)),"")</f>
        <v/>
      </c>
    </row>
    <row r="155" spans="1:8">
      <c r="A155" s="92" t="str">
        <f t="array" ref="A155">IFERROR(INDEX('Annex 2 EHV charges'!#REF!, MATCH(0, IF(ISBLANK('Annex 2 EHV charges'!#REF!),1, COUNTIF(A$4:$A154, 'Annex 2 EHV charges'!#REF!)), 0)),"")</f>
        <v/>
      </c>
      <c r="B155" s="91" t="str">
        <f>IF($A155="","",VLOOKUP($A155,'Annex 2 EHV charges'!$D:$O,2,0))</f>
        <v/>
      </c>
      <c r="C155" s="92" t="str">
        <f>IF($A155="","",VLOOKUP($A155,'Annex 2 EHV charges'!$D:$O,3,0))</f>
        <v/>
      </c>
      <c r="D155" s="91" t="str">
        <f>IF($A155="","",VLOOKUP($A155,'Annex 2 EHV charges'!$D:$O,4,0))</f>
        <v/>
      </c>
      <c r="E155" s="93" t="str">
        <f>IFERROR(IF(VLOOKUP($A155,'Annex 2 EHV charges'!$D:$O,9,FALSE)=0,"",VLOOKUP($A155,'Annex 2 EHV charges'!$D:$O,9,FALSE)),"")</f>
        <v/>
      </c>
      <c r="F155" s="94" t="str">
        <f>IFERROR(IF(VLOOKUP($A155,'Annex 2 EHV charges'!$D:$O,10,FALSE)=0,"",VLOOKUP($A155,'Annex 2 EHV charges'!$D:$O,10,FALSE)),"")</f>
        <v/>
      </c>
      <c r="G155" s="95" t="str">
        <f>IFERROR(IF(VLOOKUP($A155,'Annex 2 EHV charges'!$D:$O,11,FALSE)=0,"",VLOOKUP($A155,'Annex 2 EHV charges'!$D:$O,11,FALSE)),"")</f>
        <v/>
      </c>
      <c r="H155" s="95" t="str">
        <f>IFERROR(IF(VLOOKUP($A155,'Annex 2 EHV charges'!$D:$O,12,FALSE)=0,"",VLOOKUP($A155,'Annex 2 EHV charges'!$D:$O,12,FALSE)),"")</f>
        <v/>
      </c>
    </row>
    <row r="156" spans="1:8">
      <c r="A156" s="92" t="str">
        <f t="array" ref="A156">IFERROR(INDEX('Annex 2 EHV charges'!#REF!, MATCH(0, IF(ISBLANK('Annex 2 EHV charges'!#REF!),1, COUNTIF(A$4:$A155, 'Annex 2 EHV charges'!#REF!)), 0)),"")</f>
        <v/>
      </c>
      <c r="B156" s="91" t="str">
        <f>IF($A156="","",VLOOKUP($A156,'Annex 2 EHV charges'!$D:$O,2,0))</f>
        <v/>
      </c>
      <c r="C156" s="92" t="str">
        <f>IF($A156="","",VLOOKUP($A156,'Annex 2 EHV charges'!$D:$O,3,0))</f>
        <v/>
      </c>
      <c r="D156" s="91" t="str">
        <f>IF($A156="","",VLOOKUP($A156,'Annex 2 EHV charges'!$D:$O,4,0))</f>
        <v/>
      </c>
      <c r="E156" s="93" t="str">
        <f>IFERROR(IF(VLOOKUP($A156,'Annex 2 EHV charges'!$D:$O,9,FALSE)=0,"",VLOOKUP($A156,'Annex 2 EHV charges'!$D:$O,9,FALSE)),"")</f>
        <v/>
      </c>
      <c r="F156" s="94" t="str">
        <f>IFERROR(IF(VLOOKUP($A156,'Annex 2 EHV charges'!$D:$O,10,FALSE)=0,"",VLOOKUP($A156,'Annex 2 EHV charges'!$D:$O,10,FALSE)),"")</f>
        <v/>
      </c>
      <c r="G156" s="95" t="str">
        <f>IFERROR(IF(VLOOKUP($A156,'Annex 2 EHV charges'!$D:$O,11,FALSE)=0,"",VLOOKUP($A156,'Annex 2 EHV charges'!$D:$O,11,FALSE)),"")</f>
        <v/>
      </c>
      <c r="H156" s="95" t="str">
        <f>IFERROR(IF(VLOOKUP($A156,'Annex 2 EHV charges'!$D:$O,12,FALSE)=0,"",VLOOKUP($A156,'Annex 2 EHV charges'!$D:$O,12,FALSE)),"")</f>
        <v/>
      </c>
    </row>
    <row r="157" spans="1:8">
      <c r="A157" s="92" t="str">
        <f t="array" ref="A157">IFERROR(INDEX('Annex 2 EHV charges'!#REF!, MATCH(0, IF(ISBLANK('Annex 2 EHV charges'!#REF!),1, COUNTIF(A$4:$A156, 'Annex 2 EHV charges'!#REF!)), 0)),"")</f>
        <v/>
      </c>
      <c r="B157" s="91" t="str">
        <f>IF($A157="","",VLOOKUP($A157,'Annex 2 EHV charges'!$D:$O,2,0))</f>
        <v/>
      </c>
      <c r="C157" s="92" t="str">
        <f>IF($A157="","",VLOOKUP($A157,'Annex 2 EHV charges'!$D:$O,3,0))</f>
        <v/>
      </c>
      <c r="D157" s="91" t="str">
        <f>IF($A157="","",VLOOKUP($A157,'Annex 2 EHV charges'!$D:$O,4,0))</f>
        <v/>
      </c>
      <c r="E157" s="93" t="str">
        <f>IFERROR(IF(VLOOKUP($A157,'Annex 2 EHV charges'!$D:$O,9,FALSE)=0,"",VLOOKUP($A157,'Annex 2 EHV charges'!$D:$O,9,FALSE)),"")</f>
        <v/>
      </c>
      <c r="F157" s="94" t="str">
        <f>IFERROR(IF(VLOOKUP($A157,'Annex 2 EHV charges'!$D:$O,10,FALSE)=0,"",VLOOKUP($A157,'Annex 2 EHV charges'!$D:$O,10,FALSE)),"")</f>
        <v/>
      </c>
      <c r="G157" s="95" t="str">
        <f>IFERROR(IF(VLOOKUP($A157,'Annex 2 EHV charges'!$D:$O,11,FALSE)=0,"",VLOOKUP($A157,'Annex 2 EHV charges'!$D:$O,11,FALSE)),"")</f>
        <v/>
      </c>
      <c r="H157" s="95" t="str">
        <f>IFERROR(IF(VLOOKUP($A157,'Annex 2 EHV charges'!$D:$O,12,FALSE)=0,"",VLOOKUP($A157,'Annex 2 EHV charges'!$D:$O,12,FALSE)),"")</f>
        <v/>
      </c>
    </row>
    <row r="158" spans="1:8">
      <c r="A158" s="92" t="str">
        <f t="array" ref="A158">IFERROR(INDEX('Annex 2 EHV charges'!#REF!, MATCH(0, IF(ISBLANK('Annex 2 EHV charges'!#REF!),1, COUNTIF(A$4:$A157, 'Annex 2 EHV charges'!#REF!)), 0)),"")</f>
        <v/>
      </c>
      <c r="B158" s="91" t="str">
        <f>IF($A158="","",VLOOKUP($A158,'Annex 2 EHV charges'!$D:$O,2,0))</f>
        <v/>
      </c>
      <c r="C158" s="92" t="str">
        <f>IF($A158="","",VLOOKUP($A158,'Annex 2 EHV charges'!$D:$O,3,0))</f>
        <v/>
      </c>
      <c r="D158" s="91" t="str">
        <f>IF($A158="","",VLOOKUP($A158,'Annex 2 EHV charges'!$D:$O,4,0))</f>
        <v/>
      </c>
      <c r="E158" s="93" t="str">
        <f>IFERROR(IF(VLOOKUP($A158,'Annex 2 EHV charges'!$D:$O,9,FALSE)=0,"",VLOOKUP($A158,'Annex 2 EHV charges'!$D:$O,9,FALSE)),"")</f>
        <v/>
      </c>
      <c r="F158" s="94" t="str">
        <f>IFERROR(IF(VLOOKUP($A158,'Annex 2 EHV charges'!$D:$O,10,FALSE)=0,"",VLOOKUP($A158,'Annex 2 EHV charges'!$D:$O,10,FALSE)),"")</f>
        <v/>
      </c>
      <c r="G158" s="95" t="str">
        <f>IFERROR(IF(VLOOKUP($A158,'Annex 2 EHV charges'!$D:$O,11,FALSE)=0,"",VLOOKUP($A158,'Annex 2 EHV charges'!$D:$O,11,FALSE)),"")</f>
        <v/>
      </c>
      <c r="H158" s="95" t="str">
        <f>IFERROR(IF(VLOOKUP($A158,'Annex 2 EHV charges'!$D:$O,12,FALSE)=0,"",VLOOKUP($A158,'Annex 2 EHV charges'!$D:$O,12,FALSE)),"")</f>
        <v/>
      </c>
    </row>
    <row r="159" spans="1:8">
      <c r="A159" s="92" t="str">
        <f t="array" ref="A159">IFERROR(INDEX('Annex 2 EHV charges'!#REF!, MATCH(0, IF(ISBLANK('Annex 2 EHV charges'!#REF!),1, COUNTIF(A$4:$A158, 'Annex 2 EHV charges'!#REF!)), 0)),"")</f>
        <v/>
      </c>
      <c r="B159" s="91" t="str">
        <f>IF($A159="","",VLOOKUP($A159,'Annex 2 EHV charges'!$D:$O,2,0))</f>
        <v/>
      </c>
      <c r="C159" s="92" t="str">
        <f>IF($A159="","",VLOOKUP($A159,'Annex 2 EHV charges'!$D:$O,3,0))</f>
        <v/>
      </c>
      <c r="D159" s="91" t="str">
        <f>IF($A159="","",VLOOKUP($A159,'Annex 2 EHV charges'!$D:$O,4,0))</f>
        <v/>
      </c>
      <c r="E159" s="93" t="str">
        <f>IFERROR(IF(VLOOKUP($A159,'Annex 2 EHV charges'!$D:$O,9,FALSE)=0,"",VLOOKUP($A159,'Annex 2 EHV charges'!$D:$O,9,FALSE)),"")</f>
        <v/>
      </c>
      <c r="F159" s="94" t="str">
        <f>IFERROR(IF(VLOOKUP($A159,'Annex 2 EHV charges'!$D:$O,10,FALSE)=0,"",VLOOKUP($A159,'Annex 2 EHV charges'!$D:$O,10,FALSE)),"")</f>
        <v/>
      </c>
      <c r="G159" s="95" t="str">
        <f>IFERROR(IF(VLOOKUP($A159,'Annex 2 EHV charges'!$D:$O,11,FALSE)=0,"",VLOOKUP($A159,'Annex 2 EHV charges'!$D:$O,11,FALSE)),"")</f>
        <v/>
      </c>
      <c r="H159" s="95" t="str">
        <f>IFERROR(IF(VLOOKUP($A159,'Annex 2 EHV charges'!$D:$O,12,FALSE)=0,"",VLOOKUP($A159,'Annex 2 EHV charges'!$D:$O,12,FALSE)),"")</f>
        <v/>
      </c>
    </row>
    <row r="160" spans="1:8">
      <c r="A160" s="92" t="str">
        <f t="array" ref="A160">IFERROR(INDEX('Annex 2 EHV charges'!#REF!, MATCH(0, IF(ISBLANK('Annex 2 EHV charges'!#REF!),1, COUNTIF(A$4:$A159, 'Annex 2 EHV charges'!#REF!)), 0)),"")</f>
        <v/>
      </c>
      <c r="B160" s="91" t="str">
        <f>IF($A160="","",VLOOKUP($A160,'Annex 2 EHV charges'!$D:$O,2,0))</f>
        <v/>
      </c>
      <c r="C160" s="92" t="str">
        <f>IF($A160="","",VLOOKUP($A160,'Annex 2 EHV charges'!$D:$O,3,0))</f>
        <v/>
      </c>
      <c r="D160" s="91" t="str">
        <f>IF($A160="","",VLOOKUP($A160,'Annex 2 EHV charges'!$D:$O,4,0))</f>
        <v/>
      </c>
      <c r="E160" s="93" t="str">
        <f>IFERROR(IF(VLOOKUP($A160,'Annex 2 EHV charges'!$D:$O,9,FALSE)=0,"",VLOOKUP($A160,'Annex 2 EHV charges'!$D:$O,9,FALSE)),"")</f>
        <v/>
      </c>
      <c r="F160" s="94" t="str">
        <f>IFERROR(IF(VLOOKUP($A160,'Annex 2 EHV charges'!$D:$O,10,FALSE)=0,"",VLOOKUP($A160,'Annex 2 EHV charges'!$D:$O,10,FALSE)),"")</f>
        <v/>
      </c>
      <c r="G160" s="95" t="str">
        <f>IFERROR(IF(VLOOKUP($A160,'Annex 2 EHV charges'!$D:$O,11,FALSE)=0,"",VLOOKUP($A160,'Annex 2 EHV charges'!$D:$O,11,FALSE)),"")</f>
        <v/>
      </c>
      <c r="H160" s="95" t="str">
        <f>IFERROR(IF(VLOOKUP($A160,'Annex 2 EHV charges'!$D:$O,12,FALSE)=0,"",VLOOKUP($A160,'Annex 2 EHV charges'!$D:$O,12,FALSE)),"")</f>
        <v/>
      </c>
    </row>
    <row r="161" spans="1:8">
      <c r="A161" s="92" t="str">
        <f t="array" ref="A161">IFERROR(INDEX('Annex 2 EHV charges'!#REF!, MATCH(0, IF(ISBLANK('Annex 2 EHV charges'!#REF!),1, COUNTIF(A$4:$A160, 'Annex 2 EHV charges'!#REF!)), 0)),"")</f>
        <v/>
      </c>
      <c r="B161" s="91" t="str">
        <f>IF($A161="","",VLOOKUP($A161,'Annex 2 EHV charges'!$D:$O,2,0))</f>
        <v/>
      </c>
      <c r="C161" s="92" t="str">
        <f>IF($A161="","",VLOOKUP($A161,'Annex 2 EHV charges'!$D:$O,3,0))</f>
        <v/>
      </c>
      <c r="D161" s="91" t="str">
        <f>IF($A161="","",VLOOKUP($A161,'Annex 2 EHV charges'!$D:$O,4,0))</f>
        <v/>
      </c>
      <c r="E161" s="93" t="str">
        <f>IFERROR(IF(VLOOKUP($A161,'Annex 2 EHV charges'!$D:$O,9,FALSE)=0,"",VLOOKUP($A161,'Annex 2 EHV charges'!$D:$O,9,FALSE)),"")</f>
        <v/>
      </c>
      <c r="F161" s="94" t="str">
        <f>IFERROR(IF(VLOOKUP($A161,'Annex 2 EHV charges'!$D:$O,10,FALSE)=0,"",VLOOKUP($A161,'Annex 2 EHV charges'!$D:$O,10,FALSE)),"")</f>
        <v/>
      </c>
      <c r="G161" s="95" t="str">
        <f>IFERROR(IF(VLOOKUP($A161,'Annex 2 EHV charges'!$D:$O,11,FALSE)=0,"",VLOOKUP($A161,'Annex 2 EHV charges'!$D:$O,11,FALSE)),"")</f>
        <v/>
      </c>
      <c r="H161" s="95" t="str">
        <f>IFERROR(IF(VLOOKUP($A161,'Annex 2 EHV charges'!$D:$O,12,FALSE)=0,"",VLOOKUP($A161,'Annex 2 EHV charges'!$D:$O,12,FALSE)),"")</f>
        <v/>
      </c>
    </row>
    <row r="162" spans="1:8">
      <c r="A162" s="92" t="str">
        <f t="array" ref="A162">IFERROR(INDEX('Annex 2 EHV charges'!#REF!, MATCH(0, IF(ISBLANK('Annex 2 EHV charges'!#REF!),1, COUNTIF(A$4:$A161, 'Annex 2 EHV charges'!#REF!)), 0)),"")</f>
        <v/>
      </c>
      <c r="B162" s="91" t="str">
        <f>IF($A162="","",VLOOKUP($A162,'Annex 2 EHV charges'!$D:$O,2,0))</f>
        <v/>
      </c>
      <c r="C162" s="92" t="str">
        <f>IF($A162="","",VLOOKUP($A162,'Annex 2 EHV charges'!$D:$O,3,0))</f>
        <v/>
      </c>
      <c r="D162" s="91" t="str">
        <f>IF($A162="","",VLOOKUP($A162,'Annex 2 EHV charges'!$D:$O,4,0))</f>
        <v/>
      </c>
      <c r="E162" s="93" t="str">
        <f>IFERROR(IF(VLOOKUP($A162,'Annex 2 EHV charges'!$D:$O,9,FALSE)=0,"",VLOOKUP($A162,'Annex 2 EHV charges'!$D:$O,9,FALSE)),"")</f>
        <v/>
      </c>
      <c r="F162" s="94" t="str">
        <f>IFERROR(IF(VLOOKUP($A162,'Annex 2 EHV charges'!$D:$O,10,FALSE)=0,"",VLOOKUP($A162,'Annex 2 EHV charges'!$D:$O,10,FALSE)),"")</f>
        <v/>
      </c>
      <c r="G162" s="95" t="str">
        <f>IFERROR(IF(VLOOKUP($A162,'Annex 2 EHV charges'!$D:$O,11,FALSE)=0,"",VLOOKUP($A162,'Annex 2 EHV charges'!$D:$O,11,FALSE)),"")</f>
        <v/>
      </c>
      <c r="H162" s="95" t="str">
        <f>IFERROR(IF(VLOOKUP($A162,'Annex 2 EHV charges'!$D:$O,12,FALSE)=0,"",VLOOKUP($A162,'Annex 2 EHV charges'!$D:$O,12,FALSE)),"")</f>
        <v/>
      </c>
    </row>
    <row r="163" spans="1:8">
      <c r="A163" s="92" t="str">
        <f t="array" ref="A163">IFERROR(INDEX('Annex 2 EHV charges'!#REF!, MATCH(0, IF(ISBLANK('Annex 2 EHV charges'!#REF!),1, COUNTIF(A$4:$A162, 'Annex 2 EHV charges'!#REF!)), 0)),"")</f>
        <v/>
      </c>
      <c r="B163" s="91" t="str">
        <f>IF($A163="","",VLOOKUP($A163,'Annex 2 EHV charges'!$D:$O,2,0))</f>
        <v/>
      </c>
      <c r="C163" s="92" t="str">
        <f>IF($A163="","",VLOOKUP($A163,'Annex 2 EHV charges'!$D:$O,3,0))</f>
        <v/>
      </c>
      <c r="D163" s="91" t="str">
        <f>IF($A163="","",VLOOKUP($A163,'Annex 2 EHV charges'!$D:$O,4,0))</f>
        <v/>
      </c>
      <c r="E163" s="93" t="str">
        <f>IFERROR(IF(VLOOKUP($A163,'Annex 2 EHV charges'!$D:$O,9,FALSE)=0,"",VLOOKUP($A163,'Annex 2 EHV charges'!$D:$O,9,FALSE)),"")</f>
        <v/>
      </c>
      <c r="F163" s="94" t="str">
        <f>IFERROR(IF(VLOOKUP($A163,'Annex 2 EHV charges'!$D:$O,10,FALSE)=0,"",VLOOKUP($A163,'Annex 2 EHV charges'!$D:$O,10,FALSE)),"")</f>
        <v/>
      </c>
      <c r="G163" s="95" t="str">
        <f>IFERROR(IF(VLOOKUP($A163,'Annex 2 EHV charges'!$D:$O,11,FALSE)=0,"",VLOOKUP($A163,'Annex 2 EHV charges'!$D:$O,11,FALSE)),"")</f>
        <v/>
      </c>
      <c r="H163" s="95" t="str">
        <f>IFERROR(IF(VLOOKUP($A163,'Annex 2 EHV charges'!$D:$O,12,FALSE)=0,"",VLOOKUP($A163,'Annex 2 EHV charges'!$D:$O,12,FALSE)),"")</f>
        <v/>
      </c>
    </row>
    <row r="164" spans="1:8">
      <c r="A164" s="92" t="str">
        <f t="array" ref="A164">IFERROR(INDEX('Annex 2 EHV charges'!#REF!, MATCH(0, IF(ISBLANK('Annex 2 EHV charges'!#REF!),1, COUNTIF(A$4:$A163, 'Annex 2 EHV charges'!#REF!)), 0)),"")</f>
        <v/>
      </c>
      <c r="B164" s="91" t="str">
        <f>IF($A164="","",VLOOKUP($A164,'Annex 2 EHV charges'!$D:$O,2,0))</f>
        <v/>
      </c>
      <c r="C164" s="92" t="str">
        <f>IF($A164="","",VLOOKUP($A164,'Annex 2 EHV charges'!$D:$O,3,0))</f>
        <v/>
      </c>
      <c r="D164" s="91" t="str">
        <f>IF($A164="","",VLOOKUP($A164,'Annex 2 EHV charges'!$D:$O,4,0))</f>
        <v/>
      </c>
      <c r="E164" s="93" t="str">
        <f>IFERROR(IF(VLOOKUP($A164,'Annex 2 EHV charges'!$D:$O,9,FALSE)=0,"",VLOOKUP($A164,'Annex 2 EHV charges'!$D:$O,9,FALSE)),"")</f>
        <v/>
      </c>
      <c r="F164" s="94" t="str">
        <f>IFERROR(IF(VLOOKUP($A164,'Annex 2 EHV charges'!$D:$O,10,FALSE)=0,"",VLOOKUP($A164,'Annex 2 EHV charges'!$D:$O,10,FALSE)),"")</f>
        <v/>
      </c>
      <c r="G164" s="95" t="str">
        <f>IFERROR(IF(VLOOKUP($A164,'Annex 2 EHV charges'!$D:$O,11,FALSE)=0,"",VLOOKUP($A164,'Annex 2 EHV charges'!$D:$O,11,FALSE)),"")</f>
        <v/>
      </c>
      <c r="H164" s="95" t="str">
        <f>IFERROR(IF(VLOOKUP($A164,'Annex 2 EHV charges'!$D:$O,12,FALSE)=0,"",VLOOKUP($A164,'Annex 2 EHV charges'!$D:$O,12,FALSE)),"")</f>
        <v/>
      </c>
    </row>
    <row r="165" spans="1:8">
      <c r="A165" s="92" t="str">
        <f t="array" ref="A165">IFERROR(INDEX('Annex 2 EHV charges'!#REF!, MATCH(0, IF(ISBLANK('Annex 2 EHV charges'!#REF!),1, COUNTIF(A$4:$A164, 'Annex 2 EHV charges'!#REF!)), 0)),"")</f>
        <v/>
      </c>
      <c r="B165" s="91" t="str">
        <f>IF($A165="","",VLOOKUP($A165,'Annex 2 EHV charges'!$D:$O,2,0))</f>
        <v/>
      </c>
      <c r="C165" s="92" t="str">
        <f>IF($A165="","",VLOOKUP($A165,'Annex 2 EHV charges'!$D:$O,3,0))</f>
        <v/>
      </c>
      <c r="D165" s="91" t="str">
        <f>IF($A165="","",VLOOKUP($A165,'Annex 2 EHV charges'!$D:$O,4,0))</f>
        <v/>
      </c>
      <c r="E165" s="93" t="str">
        <f>IFERROR(IF(VLOOKUP($A165,'Annex 2 EHV charges'!$D:$O,9,FALSE)=0,"",VLOOKUP($A165,'Annex 2 EHV charges'!$D:$O,9,FALSE)),"")</f>
        <v/>
      </c>
      <c r="F165" s="94" t="str">
        <f>IFERROR(IF(VLOOKUP($A165,'Annex 2 EHV charges'!$D:$O,10,FALSE)=0,"",VLOOKUP($A165,'Annex 2 EHV charges'!$D:$O,10,FALSE)),"")</f>
        <v/>
      </c>
      <c r="G165" s="95" t="str">
        <f>IFERROR(IF(VLOOKUP($A165,'Annex 2 EHV charges'!$D:$O,11,FALSE)=0,"",VLOOKUP($A165,'Annex 2 EHV charges'!$D:$O,11,FALSE)),"")</f>
        <v/>
      </c>
      <c r="H165" s="95" t="str">
        <f>IFERROR(IF(VLOOKUP($A165,'Annex 2 EHV charges'!$D:$O,12,FALSE)=0,"",VLOOKUP($A165,'Annex 2 EHV charges'!$D:$O,12,FALSE)),"")</f>
        <v/>
      </c>
    </row>
    <row r="166" spans="1:8">
      <c r="A166" s="92" t="str">
        <f t="array" ref="A166">IFERROR(INDEX('Annex 2 EHV charges'!#REF!, MATCH(0, IF(ISBLANK('Annex 2 EHV charges'!#REF!),1, COUNTIF(A$4:$A165, 'Annex 2 EHV charges'!#REF!)), 0)),"")</f>
        <v/>
      </c>
      <c r="B166" s="91" t="str">
        <f>IF($A166="","",VLOOKUP($A166,'Annex 2 EHV charges'!$D:$O,2,0))</f>
        <v/>
      </c>
      <c r="C166" s="92" t="str">
        <f>IF($A166="","",VLOOKUP($A166,'Annex 2 EHV charges'!$D:$O,3,0))</f>
        <v/>
      </c>
      <c r="D166" s="91" t="str">
        <f>IF($A166="","",VLOOKUP($A166,'Annex 2 EHV charges'!$D:$O,4,0))</f>
        <v/>
      </c>
      <c r="E166" s="93" t="str">
        <f>IFERROR(IF(VLOOKUP($A166,'Annex 2 EHV charges'!$D:$O,9,FALSE)=0,"",VLOOKUP($A166,'Annex 2 EHV charges'!$D:$O,9,FALSE)),"")</f>
        <v/>
      </c>
      <c r="F166" s="94" t="str">
        <f>IFERROR(IF(VLOOKUP($A166,'Annex 2 EHV charges'!$D:$O,10,FALSE)=0,"",VLOOKUP($A166,'Annex 2 EHV charges'!$D:$O,10,FALSE)),"")</f>
        <v/>
      </c>
      <c r="G166" s="95" t="str">
        <f>IFERROR(IF(VLOOKUP($A166,'Annex 2 EHV charges'!$D:$O,11,FALSE)=0,"",VLOOKUP($A166,'Annex 2 EHV charges'!$D:$O,11,FALSE)),"")</f>
        <v/>
      </c>
      <c r="H166" s="95" t="str">
        <f>IFERROR(IF(VLOOKUP($A166,'Annex 2 EHV charges'!$D:$O,12,FALSE)=0,"",VLOOKUP($A166,'Annex 2 EHV charges'!$D:$O,12,FALSE)),"")</f>
        <v/>
      </c>
    </row>
    <row r="167" spans="1:8">
      <c r="A167" s="92" t="str">
        <f t="array" ref="A167">IFERROR(INDEX('Annex 2 EHV charges'!#REF!, MATCH(0, IF(ISBLANK('Annex 2 EHV charges'!#REF!),1, COUNTIF(A$4:$A166, 'Annex 2 EHV charges'!#REF!)), 0)),"")</f>
        <v/>
      </c>
      <c r="B167" s="91" t="str">
        <f>IF($A167="","",VLOOKUP($A167,'Annex 2 EHV charges'!$D:$O,2,0))</f>
        <v/>
      </c>
      <c r="C167" s="92" t="str">
        <f>IF($A167="","",VLOOKUP($A167,'Annex 2 EHV charges'!$D:$O,3,0))</f>
        <v/>
      </c>
      <c r="D167" s="91" t="str">
        <f>IF($A167="","",VLOOKUP($A167,'Annex 2 EHV charges'!$D:$O,4,0))</f>
        <v/>
      </c>
      <c r="E167" s="93" t="str">
        <f>IFERROR(IF(VLOOKUP($A167,'Annex 2 EHV charges'!$D:$O,9,FALSE)=0,"",VLOOKUP($A167,'Annex 2 EHV charges'!$D:$O,9,FALSE)),"")</f>
        <v/>
      </c>
      <c r="F167" s="94" t="str">
        <f>IFERROR(IF(VLOOKUP($A167,'Annex 2 EHV charges'!$D:$O,10,FALSE)=0,"",VLOOKUP($A167,'Annex 2 EHV charges'!$D:$O,10,FALSE)),"")</f>
        <v/>
      </c>
      <c r="G167" s="95" t="str">
        <f>IFERROR(IF(VLOOKUP($A167,'Annex 2 EHV charges'!$D:$O,11,FALSE)=0,"",VLOOKUP($A167,'Annex 2 EHV charges'!$D:$O,11,FALSE)),"")</f>
        <v/>
      </c>
      <c r="H167" s="95" t="str">
        <f>IFERROR(IF(VLOOKUP($A167,'Annex 2 EHV charges'!$D:$O,12,FALSE)=0,"",VLOOKUP($A167,'Annex 2 EHV charges'!$D:$O,12,FALSE)),"")</f>
        <v/>
      </c>
    </row>
    <row r="168" spans="1:8">
      <c r="A168" s="92" t="str">
        <f t="array" ref="A168">IFERROR(INDEX('Annex 2 EHV charges'!#REF!, MATCH(0, IF(ISBLANK('Annex 2 EHV charges'!#REF!),1, COUNTIF(A$4:$A167, 'Annex 2 EHV charges'!#REF!)), 0)),"")</f>
        <v/>
      </c>
      <c r="B168" s="91" t="str">
        <f>IF($A168="","",VLOOKUP($A168,'Annex 2 EHV charges'!$D:$O,2,0))</f>
        <v/>
      </c>
      <c r="C168" s="92" t="str">
        <f>IF($A168="","",VLOOKUP($A168,'Annex 2 EHV charges'!$D:$O,3,0))</f>
        <v/>
      </c>
      <c r="D168" s="91" t="str">
        <f>IF($A168="","",VLOOKUP($A168,'Annex 2 EHV charges'!$D:$O,4,0))</f>
        <v/>
      </c>
      <c r="E168" s="93" t="str">
        <f>IFERROR(IF(VLOOKUP($A168,'Annex 2 EHV charges'!$D:$O,9,FALSE)=0,"",VLOOKUP($A168,'Annex 2 EHV charges'!$D:$O,9,FALSE)),"")</f>
        <v/>
      </c>
      <c r="F168" s="94" t="str">
        <f>IFERROR(IF(VLOOKUP($A168,'Annex 2 EHV charges'!$D:$O,10,FALSE)=0,"",VLOOKUP($A168,'Annex 2 EHV charges'!$D:$O,10,FALSE)),"")</f>
        <v/>
      </c>
      <c r="G168" s="95" t="str">
        <f>IFERROR(IF(VLOOKUP($A168,'Annex 2 EHV charges'!$D:$O,11,FALSE)=0,"",VLOOKUP($A168,'Annex 2 EHV charges'!$D:$O,11,FALSE)),"")</f>
        <v/>
      </c>
      <c r="H168" s="95" t="str">
        <f>IFERROR(IF(VLOOKUP($A168,'Annex 2 EHV charges'!$D:$O,12,FALSE)=0,"",VLOOKUP($A168,'Annex 2 EHV charges'!$D:$O,12,FALSE)),"")</f>
        <v/>
      </c>
    </row>
    <row r="169" spans="1:8">
      <c r="A169" s="92" t="str">
        <f t="array" ref="A169">IFERROR(INDEX('Annex 2 EHV charges'!#REF!, MATCH(0, IF(ISBLANK('Annex 2 EHV charges'!#REF!),1, COUNTIF(A$4:$A168, 'Annex 2 EHV charges'!#REF!)), 0)),"")</f>
        <v/>
      </c>
      <c r="B169" s="91" t="str">
        <f>IF($A169="","",VLOOKUP($A169,'Annex 2 EHV charges'!$D:$O,2,0))</f>
        <v/>
      </c>
      <c r="C169" s="92" t="str">
        <f>IF($A169="","",VLOOKUP($A169,'Annex 2 EHV charges'!$D:$O,3,0))</f>
        <v/>
      </c>
      <c r="D169" s="91" t="str">
        <f>IF($A169="","",VLOOKUP($A169,'Annex 2 EHV charges'!$D:$O,4,0))</f>
        <v/>
      </c>
      <c r="E169" s="93" t="str">
        <f>IFERROR(IF(VLOOKUP($A169,'Annex 2 EHV charges'!$D:$O,9,FALSE)=0,"",VLOOKUP($A169,'Annex 2 EHV charges'!$D:$O,9,FALSE)),"")</f>
        <v/>
      </c>
      <c r="F169" s="94" t="str">
        <f>IFERROR(IF(VLOOKUP($A169,'Annex 2 EHV charges'!$D:$O,10,FALSE)=0,"",VLOOKUP($A169,'Annex 2 EHV charges'!$D:$O,10,FALSE)),"")</f>
        <v/>
      </c>
      <c r="G169" s="95" t="str">
        <f>IFERROR(IF(VLOOKUP($A169,'Annex 2 EHV charges'!$D:$O,11,FALSE)=0,"",VLOOKUP($A169,'Annex 2 EHV charges'!$D:$O,11,FALSE)),"")</f>
        <v/>
      </c>
      <c r="H169" s="95" t="str">
        <f>IFERROR(IF(VLOOKUP($A169,'Annex 2 EHV charges'!$D:$O,12,FALSE)=0,"",VLOOKUP($A169,'Annex 2 EHV charges'!$D:$O,12,FALSE)),"")</f>
        <v/>
      </c>
    </row>
    <row r="170" spans="1:8">
      <c r="A170" s="92" t="str">
        <f t="array" ref="A170">IFERROR(INDEX('Annex 2 EHV charges'!#REF!, MATCH(0, IF(ISBLANK('Annex 2 EHV charges'!#REF!),1, COUNTIF(A$4:$A169, 'Annex 2 EHV charges'!#REF!)), 0)),"")</f>
        <v/>
      </c>
      <c r="B170" s="91" t="str">
        <f>IF($A170="","",VLOOKUP($A170,'Annex 2 EHV charges'!$D:$O,2,0))</f>
        <v/>
      </c>
      <c r="C170" s="92" t="str">
        <f>IF($A170="","",VLOOKUP($A170,'Annex 2 EHV charges'!$D:$O,3,0))</f>
        <v/>
      </c>
      <c r="D170" s="91" t="str">
        <f>IF($A170="","",VLOOKUP($A170,'Annex 2 EHV charges'!$D:$O,4,0))</f>
        <v/>
      </c>
      <c r="E170" s="93" t="str">
        <f>IFERROR(IF(VLOOKUP($A170,'Annex 2 EHV charges'!$D:$O,9,FALSE)=0,"",VLOOKUP($A170,'Annex 2 EHV charges'!$D:$O,9,FALSE)),"")</f>
        <v/>
      </c>
      <c r="F170" s="94" t="str">
        <f>IFERROR(IF(VLOOKUP($A170,'Annex 2 EHV charges'!$D:$O,10,FALSE)=0,"",VLOOKUP($A170,'Annex 2 EHV charges'!$D:$O,10,FALSE)),"")</f>
        <v/>
      </c>
      <c r="G170" s="95" t="str">
        <f>IFERROR(IF(VLOOKUP($A170,'Annex 2 EHV charges'!$D:$O,11,FALSE)=0,"",VLOOKUP($A170,'Annex 2 EHV charges'!$D:$O,11,FALSE)),"")</f>
        <v/>
      </c>
      <c r="H170" s="95" t="str">
        <f>IFERROR(IF(VLOOKUP($A170,'Annex 2 EHV charges'!$D:$O,12,FALSE)=0,"",VLOOKUP($A170,'Annex 2 EHV charges'!$D:$O,12,FALSE)),"")</f>
        <v/>
      </c>
    </row>
    <row r="171" spans="1:8">
      <c r="A171" s="92" t="str">
        <f t="array" ref="A171">IFERROR(INDEX('Annex 2 EHV charges'!#REF!, MATCH(0, IF(ISBLANK('Annex 2 EHV charges'!#REF!),1, COUNTIF(A$4:$A170, 'Annex 2 EHV charges'!#REF!)), 0)),"")</f>
        <v/>
      </c>
      <c r="B171" s="91" t="str">
        <f>IF($A171="","",VLOOKUP($A171,'Annex 2 EHV charges'!$D:$O,2,0))</f>
        <v/>
      </c>
      <c r="C171" s="92" t="str">
        <f>IF($A171="","",VLOOKUP($A171,'Annex 2 EHV charges'!$D:$O,3,0))</f>
        <v/>
      </c>
      <c r="D171" s="91" t="str">
        <f>IF($A171="","",VLOOKUP($A171,'Annex 2 EHV charges'!$D:$O,4,0))</f>
        <v/>
      </c>
      <c r="E171" s="93" t="str">
        <f>IFERROR(IF(VLOOKUP($A171,'Annex 2 EHV charges'!$D:$O,9,FALSE)=0,"",VLOOKUP($A171,'Annex 2 EHV charges'!$D:$O,9,FALSE)),"")</f>
        <v/>
      </c>
      <c r="F171" s="94" t="str">
        <f>IFERROR(IF(VLOOKUP($A171,'Annex 2 EHV charges'!$D:$O,10,FALSE)=0,"",VLOOKUP($A171,'Annex 2 EHV charges'!$D:$O,10,FALSE)),"")</f>
        <v/>
      </c>
      <c r="G171" s="95" t="str">
        <f>IFERROR(IF(VLOOKUP($A171,'Annex 2 EHV charges'!$D:$O,11,FALSE)=0,"",VLOOKUP($A171,'Annex 2 EHV charges'!$D:$O,11,FALSE)),"")</f>
        <v/>
      </c>
      <c r="H171" s="95" t="str">
        <f>IFERROR(IF(VLOOKUP($A171,'Annex 2 EHV charges'!$D:$O,12,FALSE)=0,"",VLOOKUP($A171,'Annex 2 EHV charges'!$D:$O,12,FALSE)),"")</f>
        <v/>
      </c>
    </row>
    <row r="172" spans="1:8">
      <c r="A172" s="92" t="str">
        <f t="array" ref="A172">IFERROR(INDEX('Annex 2 EHV charges'!#REF!, MATCH(0, IF(ISBLANK('Annex 2 EHV charges'!#REF!),1, COUNTIF(A$4:$A171, 'Annex 2 EHV charges'!#REF!)), 0)),"")</f>
        <v/>
      </c>
      <c r="B172" s="91" t="str">
        <f>IF($A172="","",VLOOKUP($A172,'Annex 2 EHV charges'!$D:$O,2,0))</f>
        <v/>
      </c>
      <c r="C172" s="92" t="str">
        <f>IF($A172="","",VLOOKUP($A172,'Annex 2 EHV charges'!$D:$O,3,0))</f>
        <v/>
      </c>
      <c r="D172" s="91" t="str">
        <f>IF($A172="","",VLOOKUP($A172,'Annex 2 EHV charges'!$D:$O,4,0))</f>
        <v/>
      </c>
      <c r="E172" s="93" t="str">
        <f>IFERROR(IF(VLOOKUP($A172,'Annex 2 EHV charges'!$D:$O,9,FALSE)=0,"",VLOOKUP($A172,'Annex 2 EHV charges'!$D:$O,9,FALSE)),"")</f>
        <v/>
      </c>
      <c r="F172" s="94" t="str">
        <f>IFERROR(IF(VLOOKUP($A172,'Annex 2 EHV charges'!$D:$O,10,FALSE)=0,"",VLOOKUP($A172,'Annex 2 EHV charges'!$D:$O,10,FALSE)),"")</f>
        <v/>
      </c>
      <c r="G172" s="95" t="str">
        <f>IFERROR(IF(VLOOKUP($A172,'Annex 2 EHV charges'!$D:$O,11,FALSE)=0,"",VLOOKUP($A172,'Annex 2 EHV charges'!$D:$O,11,FALSE)),"")</f>
        <v/>
      </c>
      <c r="H172" s="95" t="str">
        <f>IFERROR(IF(VLOOKUP($A172,'Annex 2 EHV charges'!$D:$O,12,FALSE)=0,"",VLOOKUP($A172,'Annex 2 EHV charges'!$D:$O,12,FALSE)),"")</f>
        <v/>
      </c>
    </row>
    <row r="173" spans="1:8">
      <c r="A173" s="92" t="str">
        <f t="array" ref="A173">IFERROR(INDEX('Annex 2 EHV charges'!#REF!, MATCH(0, IF(ISBLANK('Annex 2 EHV charges'!#REF!),1, COUNTIF(A$4:$A172, 'Annex 2 EHV charges'!#REF!)), 0)),"")</f>
        <v/>
      </c>
      <c r="B173" s="91" t="str">
        <f>IF($A173="","",VLOOKUP($A173,'Annex 2 EHV charges'!$D:$O,2,0))</f>
        <v/>
      </c>
      <c r="C173" s="92" t="str">
        <f>IF($A173="","",VLOOKUP($A173,'Annex 2 EHV charges'!$D:$O,3,0))</f>
        <v/>
      </c>
      <c r="D173" s="91" t="str">
        <f>IF($A173="","",VLOOKUP($A173,'Annex 2 EHV charges'!$D:$O,4,0))</f>
        <v/>
      </c>
      <c r="E173" s="93" t="str">
        <f>IFERROR(IF(VLOOKUP($A173,'Annex 2 EHV charges'!$D:$O,9,FALSE)=0,"",VLOOKUP($A173,'Annex 2 EHV charges'!$D:$O,9,FALSE)),"")</f>
        <v/>
      </c>
      <c r="F173" s="94" t="str">
        <f>IFERROR(IF(VLOOKUP($A173,'Annex 2 EHV charges'!$D:$O,10,FALSE)=0,"",VLOOKUP($A173,'Annex 2 EHV charges'!$D:$O,10,FALSE)),"")</f>
        <v/>
      </c>
      <c r="G173" s="95" t="str">
        <f>IFERROR(IF(VLOOKUP($A173,'Annex 2 EHV charges'!$D:$O,11,FALSE)=0,"",VLOOKUP($A173,'Annex 2 EHV charges'!$D:$O,11,FALSE)),"")</f>
        <v/>
      </c>
      <c r="H173" s="95" t="str">
        <f>IFERROR(IF(VLOOKUP($A173,'Annex 2 EHV charges'!$D:$O,12,FALSE)=0,"",VLOOKUP($A173,'Annex 2 EHV charges'!$D:$O,12,FALSE)),"")</f>
        <v/>
      </c>
    </row>
    <row r="174" spans="1:8">
      <c r="A174" s="92" t="str">
        <f t="array" ref="A174">IFERROR(INDEX('Annex 2 EHV charges'!#REF!, MATCH(0, IF(ISBLANK('Annex 2 EHV charges'!#REF!),1, COUNTIF(A$4:$A173, 'Annex 2 EHV charges'!#REF!)), 0)),"")</f>
        <v/>
      </c>
      <c r="B174" s="91" t="str">
        <f>IF($A174="","",VLOOKUP($A174,'Annex 2 EHV charges'!$D:$O,2,0))</f>
        <v/>
      </c>
      <c r="C174" s="92" t="str">
        <f>IF($A174="","",VLOOKUP($A174,'Annex 2 EHV charges'!$D:$O,3,0))</f>
        <v/>
      </c>
      <c r="D174" s="91" t="str">
        <f>IF($A174="","",VLOOKUP($A174,'Annex 2 EHV charges'!$D:$O,4,0))</f>
        <v/>
      </c>
      <c r="E174" s="93" t="str">
        <f>IFERROR(IF(VLOOKUP($A174,'Annex 2 EHV charges'!$D:$O,9,FALSE)=0,"",VLOOKUP($A174,'Annex 2 EHV charges'!$D:$O,9,FALSE)),"")</f>
        <v/>
      </c>
      <c r="F174" s="94" t="str">
        <f>IFERROR(IF(VLOOKUP($A174,'Annex 2 EHV charges'!$D:$O,10,FALSE)=0,"",VLOOKUP($A174,'Annex 2 EHV charges'!$D:$O,10,FALSE)),"")</f>
        <v/>
      </c>
      <c r="G174" s="95" t="str">
        <f>IFERROR(IF(VLOOKUP($A174,'Annex 2 EHV charges'!$D:$O,11,FALSE)=0,"",VLOOKUP($A174,'Annex 2 EHV charges'!$D:$O,11,FALSE)),"")</f>
        <v/>
      </c>
      <c r="H174" s="95" t="str">
        <f>IFERROR(IF(VLOOKUP($A174,'Annex 2 EHV charges'!$D:$O,12,FALSE)=0,"",VLOOKUP($A174,'Annex 2 EHV charges'!$D:$O,12,FALSE)),"")</f>
        <v/>
      </c>
    </row>
    <row r="175" spans="1:8">
      <c r="A175" s="92" t="str">
        <f t="array" ref="A175">IFERROR(INDEX('Annex 2 EHV charges'!#REF!, MATCH(0, IF(ISBLANK('Annex 2 EHV charges'!#REF!),1, COUNTIF(A$4:$A174, 'Annex 2 EHV charges'!#REF!)), 0)),"")</f>
        <v/>
      </c>
      <c r="B175" s="91" t="str">
        <f>IF($A175="","",VLOOKUP($A175,'Annex 2 EHV charges'!$D:$O,2,0))</f>
        <v/>
      </c>
      <c r="C175" s="92" t="str">
        <f>IF($A175="","",VLOOKUP($A175,'Annex 2 EHV charges'!$D:$O,3,0))</f>
        <v/>
      </c>
      <c r="D175" s="91" t="str">
        <f>IF($A175="","",VLOOKUP($A175,'Annex 2 EHV charges'!$D:$O,4,0))</f>
        <v/>
      </c>
      <c r="E175" s="93" t="str">
        <f>IFERROR(IF(VLOOKUP($A175,'Annex 2 EHV charges'!$D:$O,9,FALSE)=0,"",VLOOKUP($A175,'Annex 2 EHV charges'!$D:$O,9,FALSE)),"")</f>
        <v/>
      </c>
      <c r="F175" s="94" t="str">
        <f>IFERROR(IF(VLOOKUP($A175,'Annex 2 EHV charges'!$D:$O,10,FALSE)=0,"",VLOOKUP($A175,'Annex 2 EHV charges'!$D:$O,10,FALSE)),"")</f>
        <v/>
      </c>
      <c r="G175" s="95" t="str">
        <f>IFERROR(IF(VLOOKUP($A175,'Annex 2 EHV charges'!$D:$O,11,FALSE)=0,"",VLOOKUP($A175,'Annex 2 EHV charges'!$D:$O,11,FALSE)),"")</f>
        <v/>
      </c>
      <c r="H175" s="95" t="str">
        <f>IFERROR(IF(VLOOKUP($A175,'Annex 2 EHV charges'!$D:$O,12,FALSE)=0,"",VLOOKUP($A175,'Annex 2 EHV charges'!$D:$O,12,FALSE)),"")</f>
        <v/>
      </c>
    </row>
    <row r="176" spans="1:8">
      <c r="A176" s="92" t="str">
        <f t="array" ref="A176">IFERROR(INDEX('Annex 2 EHV charges'!#REF!, MATCH(0, IF(ISBLANK('Annex 2 EHV charges'!#REF!),1, COUNTIF(A$4:$A175, 'Annex 2 EHV charges'!#REF!)), 0)),"")</f>
        <v/>
      </c>
      <c r="B176" s="91" t="str">
        <f>IF($A176="","",VLOOKUP($A176,'Annex 2 EHV charges'!$D:$O,2,0))</f>
        <v/>
      </c>
      <c r="C176" s="92" t="str">
        <f>IF($A176="","",VLOOKUP($A176,'Annex 2 EHV charges'!$D:$O,3,0))</f>
        <v/>
      </c>
      <c r="D176" s="91" t="str">
        <f>IF($A176="","",VLOOKUP($A176,'Annex 2 EHV charges'!$D:$O,4,0))</f>
        <v/>
      </c>
      <c r="E176" s="93" t="str">
        <f>IFERROR(IF(VLOOKUP($A176,'Annex 2 EHV charges'!$D:$O,9,FALSE)=0,"",VLOOKUP($A176,'Annex 2 EHV charges'!$D:$O,9,FALSE)),"")</f>
        <v/>
      </c>
      <c r="F176" s="94" t="str">
        <f>IFERROR(IF(VLOOKUP($A176,'Annex 2 EHV charges'!$D:$O,10,FALSE)=0,"",VLOOKUP($A176,'Annex 2 EHV charges'!$D:$O,10,FALSE)),"")</f>
        <v/>
      </c>
      <c r="G176" s="95" t="str">
        <f>IFERROR(IF(VLOOKUP($A176,'Annex 2 EHV charges'!$D:$O,11,FALSE)=0,"",VLOOKUP($A176,'Annex 2 EHV charges'!$D:$O,11,FALSE)),"")</f>
        <v/>
      </c>
      <c r="H176" s="95" t="str">
        <f>IFERROR(IF(VLOOKUP($A176,'Annex 2 EHV charges'!$D:$O,12,FALSE)=0,"",VLOOKUP($A176,'Annex 2 EHV charges'!$D:$O,12,FALSE)),"")</f>
        <v/>
      </c>
    </row>
    <row r="177" spans="1:8">
      <c r="A177" s="92" t="str">
        <f t="array" ref="A177">IFERROR(INDEX('Annex 2 EHV charges'!#REF!, MATCH(0, IF(ISBLANK('Annex 2 EHV charges'!#REF!),1, COUNTIF(A$4:$A176, 'Annex 2 EHV charges'!#REF!)), 0)),"")</f>
        <v/>
      </c>
      <c r="B177" s="91" t="str">
        <f>IF($A177="","",VLOOKUP($A177,'Annex 2 EHV charges'!$D:$O,2,0))</f>
        <v/>
      </c>
      <c r="C177" s="92" t="str">
        <f>IF($A177="","",VLOOKUP($A177,'Annex 2 EHV charges'!$D:$O,3,0))</f>
        <v/>
      </c>
      <c r="D177" s="91" t="str">
        <f>IF($A177="","",VLOOKUP($A177,'Annex 2 EHV charges'!$D:$O,4,0))</f>
        <v/>
      </c>
      <c r="E177" s="93" t="str">
        <f>IFERROR(IF(VLOOKUP($A177,'Annex 2 EHV charges'!$D:$O,9,FALSE)=0,"",VLOOKUP($A177,'Annex 2 EHV charges'!$D:$O,9,FALSE)),"")</f>
        <v/>
      </c>
      <c r="F177" s="94" t="str">
        <f>IFERROR(IF(VLOOKUP($A177,'Annex 2 EHV charges'!$D:$O,10,FALSE)=0,"",VLOOKUP($A177,'Annex 2 EHV charges'!$D:$O,10,FALSE)),"")</f>
        <v/>
      </c>
      <c r="G177" s="95" t="str">
        <f>IFERROR(IF(VLOOKUP($A177,'Annex 2 EHV charges'!$D:$O,11,FALSE)=0,"",VLOOKUP($A177,'Annex 2 EHV charges'!$D:$O,11,FALSE)),"")</f>
        <v/>
      </c>
      <c r="H177" s="95" t="str">
        <f>IFERROR(IF(VLOOKUP($A177,'Annex 2 EHV charges'!$D:$O,12,FALSE)=0,"",VLOOKUP($A177,'Annex 2 EHV charges'!$D:$O,12,FALSE)),"")</f>
        <v/>
      </c>
    </row>
    <row r="178" spans="1:8">
      <c r="A178" s="92" t="str">
        <f t="array" ref="A178">IFERROR(INDEX('Annex 2 EHV charges'!#REF!, MATCH(0, IF(ISBLANK('Annex 2 EHV charges'!#REF!),1, COUNTIF(A$4:$A177, 'Annex 2 EHV charges'!#REF!)), 0)),"")</f>
        <v/>
      </c>
      <c r="B178" s="91" t="str">
        <f>IF($A178="","",VLOOKUP($A178,'Annex 2 EHV charges'!$D:$O,2,0))</f>
        <v/>
      </c>
      <c r="C178" s="92" t="str">
        <f>IF($A178="","",VLOOKUP($A178,'Annex 2 EHV charges'!$D:$O,3,0))</f>
        <v/>
      </c>
      <c r="D178" s="91" t="str">
        <f>IF($A178="","",VLOOKUP($A178,'Annex 2 EHV charges'!$D:$O,4,0))</f>
        <v/>
      </c>
      <c r="E178" s="93" t="str">
        <f>IFERROR(IF(VLOOKUP($A178,'Annex 2 EHV charges'!$D:$O,9,FALSE)=0,"",VLOOKUP($A178,'Annex 2 EHV charges'!$D:$O,9,FALSE)),"")</f>
        <v/>
      </c>
      <c r="F178" s="94" t="str">
        <f>IFERROR(IF(VLOOKUP($A178,'Annex 2 EHV charges'!$D:$O,10,FALSE)=0,"",VLOOKUP($A178,'Annex 2 EHV charges'!$D:$O,10,FALSE)),"")</f>
        <v/>
      </c>
      <c r="G178" s="95" t="str">
        <f>IFERROR(IF(VLOOKUP($A178,'Annex 2 EHV charges'!$D:$O,11,FALSE)=0,"",VLOOKUP($A178,'Annex 2 EHV charges'!$D:$O,11,FALSE)),"")</f>
        <v/>
      </c>
      <c r="H178" s="95" t="str">
        <f>IFERROR(IF(VLOOKUP($A178,'Annex 2 EHV charges'!$D:$O,12,FALSE)=0,"",VLOOKUP($A178,'Annex 2 EHV charges'!$D:$O,12,FALSE)),"")</f>
        <v/>
      </c>
    </row>
    <row r="179" spans="1:8">
      <c r="A179" s="92" t="str">
        <f t="array" ref="A179">IFERROR(INDEX('Annex 2 EHV charges'!#REF!, MATCH(0, IF(ISBLANK('Annex 2 EHV charges'!#REF!),1, COUNTIF(A$4:$A178, 'Annex 2 EHV charges'!#REF!)), 0)),"")</f>
        <v/>
      </c>
      <c r="B179" s="91" t="str">
        <f>IF($A179="","",VLOOKUP($A179,'Annex 2 EHV charges'!$D:$O,2,0))</f>
        <v/>
      </c>
      <c r="C179" s="92" t="str">
        <f>IF($A179="","",VLOOKUP($A179,'Annex 2 EHV charges'!$D:$O,3,0))</f>
        <v/>
      </c>
      <c r="D179" s="91" t="str">
        <f>IF($A179="","",VLOOKUP($A179,'Annex 2 EHV charges'!$D:$O,4,0))</f>
        <v/>
      </c>
      <c r="E179" s="93" t="str">
        <f>IFERROR(IF(VLOOKUP($A179,'Annex 2 EHV charges'!$D:$O,9,FALSE)=0,"",VLOOKUP($A179,'Annex 2 EHV charges'!$D:$O,9,FALSE)),"")</f>
        <v/>
      </c>
      <c r="F179" s="94" t="str">
        <f>IFERROR(IF(VLOOKUP($A179,'Annex 2 EHV charges'!$D:$O,10,FALSE)=0,"",VLOOKUP($A179,'Annex 2 EHV charges'!$D:$O,10,FALSE)),"")</f>
        <v/>
      </c>
      <c r="G179" s="95" t="str">
        <f>IFERROR(IF(VLOOKUP($A179,'Annex 2 EHV charges'!$D:$O,11,FALSE)=0,"",VLOOKUP($A179,'Annex 2 EHV charges'!$D:$O,11,FALSE)),"")</f>
        <v/>
      </c>
      <c r="H179" s="95" t="str">
        <f>IFERROR(IF(VLOOKUP($A179,'Annex 2 EHV charges'!$D:$O,12,FALSE)=0,"",VLOOKUP($A179,'Annex 2 EHV charges'!$D:$O,12,FALSE)),"")</f>
        <v/>
      </c>
    </row>
    <row r="180" spans="1:8">
      <c r="A180" s="92" t="str">
        <f t="array" ref="A180">IFERROR(INDEX('Annex 2 EHV charges'!#REF!, MATCH(0, IF(ISBLANK('Annex 2 EHV charges'!#REF!),1, COUNTIF(A$4:$A179, 'Annex 2 EHV charges'!#REF!)), 0)),"")</f>
        <v/>
      </c>
      <c r="B180" s="91" t="str">
        <f>IF($A180="","",VLOOKUP($A180,'Annex 2 EHV charges'!$D:$O,2,0))</f>
        <v/>
      </c>
      <c r="C180" s="92" t="str">
        <f>IF($A180="","",VLOOKUP($A180,'Annex 2 EHV charges'!$D:$O,3,0))</f>
        <v/>
      </c>
      <c r="D180" s="91" t="str">
        <f>IF($A180="","",VLOOKUP($A180,'Annex 2 EHV charges'!$D:$O,4,0))</f>
        <v/>
      </c>
      <c r="E180" s="93" t="str">
        <f>IFERROR(IF(VLOOKUP($A180,'Annex 2 EHV charges'!$D:$O,9,FALSE)=0,"",VLOOKUP($A180,'Annex 2 EHV charges'!$D:$O,9,FALSE)),"")</f>
        <v/>
      </c>
      <c r="F180" s="94" t="str">
        <f>IFERROR(IF(VLOOKUP($A180,'Annex 2 EHV charges'!$D:$O,10,FALSE)=0,"",VLOOKUP($A180,'Annex 2 EHV charges'!$D:$O,10,FALSE)),"")</f>
        <v/>
      </c>
      <c r="G180" s="95" t="str">
        <f>IFERROR(IF(VLOOKUP($A180,'Annex 2 EHV charges'!$D:$O,11,FALSE)=0,"",VLOOKUP($A180,'Annex 2 EHV charges'!$D:$O,11,FALSE)),"")</f>
        <v/>
      </c>
      <c r="H180" s="95" t="str">
        <f>IFERROR(IF(VLOOKUP($A180,'Annex 2 EHV charges'!$D:$O,12,FALSE)=0,"",VLOOKUP($A180,'Annex 2 EHV charges'!$D:$O,12,FALSE)),"")</f>
        <v/>
      </c>
    </row>
    <row r="181" spans="1:8">
      <c r="A181" s="92" t="str">
        <f t="array" ref="A181">IFERROR(INDEX('Annex 2 EHV charges'!#REF!, MATCH(0, IF(ISBLANK('Annex 2 EHV charges'!#REF!),1, COUNTIF(A$4:$A180, 'Annex 2 EHV charges'!#REF!)), 0)),"")</f>
        <v/>
      </c>
      <c r="B181" s="91" t="str">
        <f>IF($A181="","",VLOOKUP($A181,'Annex 2 EHV charges'!$D:$O,2,0))</f>
        <v/>
      </c>
      <c r="C181" s="92" t="str">
        <f>IF($A181="","",VLOOKUP($A181,'Annex 2 EHV charges'!$D:$O,3,0))</f>
        <v/>
      </c>
      <c r="D181" s="91" t="str">
        <f>IF($A181="","",VLOOKUP($A181,'Annex 2 EHV charges'!$D:$O,4,0))</f>
        <v/>
      </c>
      <c r="E181" s="93" t="str">
        <f>IFERROR(IF(VLOOKUP($A181,'Annex 2 EHV charges'!$D:$O,9,FALSE)=0,"",VLOOKUP($A181,'Annex 2 EHV charges'!$D:$O,9,FALSE)),"")</f>
        <v/>
      </c>
      <c r="F181" s="94" t="str">
        <f>IFERROR(IF(VLOOKUP($A181,'Annex 2 EHV charges'!$D:$O,10,FALSE)=0,"",VLOOKUP($A181,'Annex 2 EHV charges'!$D:$O,10,FALSE)),"")</f>
        <v/>
      </c>
      <c r="G181" s="95" t="str">
        <f>IFERROR(IF(VLOOKUP($A181,'Annex 2 EHV charges'!$D:$O,11,FALSE)=0,"",VLOOKUP($A181,'Annex 2 EHV charges'!$D:$O,11,FALSE)),"")</f>
        <v/>
      </c>
      <c r="H181" s="95" t="str">
        <f>IFERROR(IF(VLOOKUP($A181,'Annex 2 EHV charges'!$D:$O,12,FALSE)=0,"",VLOOKUP($A181,'Annex 2 EHV charges'!$D:$O,12,FALSE)),"")</f>
        <v/>
      </c>
    </row>
    <row r="182" spans="1:8">
      <c r="A182" s="92" t="str">
        <f t="array" ref="A182">IFERROR(INDEX('Annex 2 EHV charges'!#REF!, MATCH(0, IF(ISBLANK('Annex 2 EHV charges'!#REF!),1, COUNTIF(A$4:$A181, 'Annex 2 EHV charges'!#REF!)), 0)),"")</f>
        <v/>
      </c>
      <c r="B182" s="91" t="str">
        <f>IF($A182="","",VLOOKUP($A182,'Annex 2 EHV charges'!$D:$O,2,0))</f>
        <v/>
      </c>
      <c r="C182" s="92" t="str">
        <f>IF($A182="","",VLOOKUP($A182,'Annex 2 EHV charges'!$D:$O,3,0))</f>
        <v/>
      </c>
      <c r="D182" s="91" t="str">
        <f>IF($A182="","",VLOOKUP($A182,'Annex 2 EHV charges'!$D:$O,4,0))</f>
        <v/>
      </c>
      <c r="E182" s="93" t="str">
        <f>IFERROR(IF(VLOOKUP($A182,'Annex 2 EHV charges'!$D:$O,9,FALSE)=0,"",VLOOKUP($A182,'Annex 2 EHV charges'!$D:$O,9,FALSE)),"")</f>
        <v/>
      </c>
      <c r="F182" s="94" t="str">
        <f>IFERROR(IF(VLOOKUP($A182,'Annex 2 EHV charges'!$D:$O,10,FALSE)=0,"",VLOOKUP($A182,'Annex 2 EHV charges'!$D:$O,10,FALSE)),"")</f>
        <v/>
      </c>
      <c r="G182" s="95" t="str">
        <f>IFERROR(IF(VLOOKUP($A182,'Annex 2 EHV charges'!$D:$O,11,FALSE)=0,"",VLOOKUP($A182,'Annex 2 EHV charges'!$D:$O,11,FALSE)),"")</f>
        <v/>
      </c>
      <c r="H182" s="95" t="str">
        <f>IFERROR(IF(VLOOKUP($A182,'Annex 2 EHV charges'!$D:$O,12,FALSE)=0,"",VLOOKUP($A182,'Annex 2 EHV charges'!$D:$O,12,FALSE)),"")</f>
        <v/>
      </c>
    </row>
    <row r="183" spans="1:8">
      <c r="A183" s="92" t="str">
        <f t="array" ref="A183">IFERROR(INDEX('Annex 2 EHV charges'!#REF!, MATCH(0, IF(ISBLANK('Annex 2 EHV charges'!#REF!),1, COUNTIF(A$4:$A182, 'Annex 2 EHV charges'!#REF!)), 0)),"")</f>
        <v/>
      </c>
      <c r="B183" s="91" t="str">
        <f>IF($A183="","",VLOOKUP($A183,'Annex 2 EHV charges'!$D:$O,2,0))</f>
        <v/>
      </c>
      <c r="C183" s="92" t="str">
        <f>IF($A183="","",VLOOKUP($A183,'Annex 2 EHV charges'!$D:$O,3,0))</f>
        <v/>
      </c>
      <c r="D183" s="91" t="str">
        <f>IF($A183="","",VLOOKUP($A183,'Annex 2 EHV charges'!$D:$O,4,0))</f>
        <v/>
      </c>
      <c r="E183" s="93" t="str">
        <f>IFERROR(IF(VLOOKUP($A183,'Annex 2 EHV charges'!$D:$O,9,FALSE)=0,"",VLOOKUP($A183,'Annex 2 EHV charges'!$D:$O,9,FALSE)),"")</f>
        <v/>
      </c>
      <c r="F183" s="94" t="str">
        <f>IFERROR(IF(VLOOKUP($A183,'Annex 2 EHV charges'!$D:$O,10,FALSE)=0,"",VLOOKUP($A183,'Annex 2 EHV charges'!$D:$O,10,FALSE)),"")</f>
        <v/>
      </c>
      <c r="G183" s="95" t="str">
        <f>IFERROR(IF(VLOOKUP($A183,'Annex 2 EHV charges'!$D:$O,11,FALSE)=0,"",VLOOKUP($A183,'Annex 2 EHV charges'!$D:$O,11,FALSE)),"")</f>
        <v/>
      </c>
      <c r="H183" s="95" t="str">
        <f>IFERROR(IF(VLOOKUP($A183,'Annex 2 EHV charges'!$D:$O,12,FALSE)=0,"",VLOOKUP($A183,'Annex 2 EHV charges'!$D:$O,12,FALSE)),"")</f>
        <v/>
      </c>
    </row>
    <row r="184" spans="1:8">
      <c r="A184" s="92" t="str">
        <f t="array" ref="A184">IFERROR(INDEX('Annex 2 EHV charges'!#REF!, MATCH(0, IF(ISBLANK('Annex 2 EHV charges'!#REF!),1, COUNTIF(A$4:$A183, 'Annex 2 EHV charges'!#REF!)), 0)),"")</f>
        <v/>
      </c>
      <c r="B184" s="91" t="str">
        <f>IF($A184="","",VLOOKUP($A184,'Annex 2 EHV charges'!$D:$O,2,0))</f>
        <v/>
      </c>
      <c r="C184" s="92" t="str">
        <f>IF($A184="","",VLOOKUP($A184,'Annex 2 EHV charges'!$D:$O,3,0))</f>
        <v/>
      </c>
      <c r="D184" s="91" t="str">
        <f>IF($A184="","",VLOOKUP($A184,'Annex 2 EHV charges'!$D:$O,4,0))</f>
        <v/>
      </c>
      <c r="E184" s="93" t="str">
        <f>IFERROR(IF(VLOOKUP($A184,'Annex 2 EHV charges'!$D:$O,9,FALSE)=0,"",VLOOKUP($A184,'Annex 2 EHV charges'!$D:$O,9,FALSE)),"")</f>
        <v/>
      </c>
      <c r="F184" s="94" t="str">
        <f>IFERROR(IF(VLOOKUP($A184,'Annex 2 EHV charges'!$D:$O,10,FALSE)=0,"",VLOOKUP($A184,'Annex 2 EHV charges'!$D:$O,10,FALSE)),"")</f>
        <v/>
      </c>
      <c r="G184" s="95" t="str">
        <f>IFERROR(IF(VLOOKUP($A184,'Annex 2 EHV charges'!$D:$O,11,FALSE)=0,"",VLOOKUP($A184,'Annex 2 EHV charges'!$D:$O,11,FALSE)),"")</f>
        <v/>
      </c>
      <c r="H184" s="95" t="str">
        <f>IFERROR(IF(VLOOKUP($A184,'Annex 2 EHV charges'!$D:$O,12,FALSE)=0,"",VLOOKUP($A184,'Annex 2 EHV charges'!$D:$O,12,FALSE)),"")</f>
        <v/>
      </c>
    </row>
    <row r="185" spans="1:8">
      <c r="A185" s="92" t="str">
        <f t="array" ref="A185">IFERROR(INDEX('Annex 2 EHV charges'!#REF!, MATCH(0, IF(ISBLANK('Annex 2 EHV charges'!#REF!),1, COUNTIF(A$4:$A184, 'Annex 2 EHV charges'!#REF!)), 0)),"")</f>
        <v/>
      </c>
      <c r="B185" s="91" t="str">
        <f>IF($A185="","",VLOOKUP($A185,'Annex 2 EHV charges'!$D:$O,2,0))</f>
        <v/>
      </c>
      <c r="C185" s="92" t="str">
        <f>IF($A185="","",VLOOKUP($A185,'Annex 2 EHV charges'!$D:$O,3,0))</f>
        <v/>
      </c>
      <c r="D185" s="91" t="str">
        <f>IF($A185="","",VLOOKUP($A185,'Annex 2 EHV charges'!$D:$O,4,0))</f>
        <v/>
      </c>
      <c r="E185" s="93" t="str">
        <f>IFERROR(IF(VLOOKUP($A185,'Annex 2 EHV charges'!$D:$O,9,FALSE)=0,"",VLOOKUP($A185,'Annex 2 EHV charges'!$D:$O,9,FALSE)),"")</f>
        <v/>
      </c>
      <c r="F185" s="94" t="str">
        <f>IFERROR(IF(VLOOKUP($A185,'Annex 2 EHV charges'!$D:$O,10,FALSE)=0,"",VLOOKUP($A185,'Annex 2 EHV charges'!$D:$O,10,FALSE)),"")</f>
        <v/>
      </c>
      <c r="G185" s="95" t="str">
        <f>IFERROR(IF(VLOOKUP($A185,'Annex 2 EHV charges'!$D:$O,11,FALSE)=0,"",VLOOKUP($A185,'Annex 2 EHV charges'!$D:$O,11,FALSE)),"")</f>
        <v/>
      </c>
      <c r="H185" s="95" t="str">
        <f>IFERROR(IF(VLOOKUP($A185,'Annex 2 EHV charges'!$D:$O,12,FALSE)=0,"",VLOOKUP($A185,'Annex 2 EHV charges'!$D:$O,12,FALSE)),"")</f>
        <v/>
      </c>
    </row>
    <row r="186" spans="1:8">
      <c r="A186" s="92" t="str">
        <f t="array" ref="A186">IFERROR(INDEX('Annex 2 EHV charges'!#REF!, MATCH(0, IF(ISBLANK('Annex 2 EHV charges'!#REF!),1, COUNTIF(A$4:$A185, 'Annex 2 EHV charges'!#REF!)), 0)),"")</f>
        <v/>
      </c>
      <c r="B186" s="91" t="str">
        <f>IF($A186="","",VLOOKUP($A186,'Annex 2 EHV charges'!$D:$O,2,0))</f>
        <v/>
      </c>
      <c r="C186" s="92" t="str">
        <f>IF($A186="","",VLOOKUP($A186,'Annex 2 EHV charges'!$D:$O,3,0))</f>
        <v/>
      </c>
      <c r="D186" s="91" t="str">
        <f>IF($A186="","",VLOOKUP($A186,'Annex 2 EHV charges'!$D:$O,4,0))</f>
        <v/>
      </c>
      <c r="E186" s="93" t="str">
        <f>IFERROR(IF(VLOOKUP($A186,'Annex 2 EHV charges'!$D:$O,9,FALSE)=0,"",VLOOKUP($A186,'Annex 2 EHV charges'!$D:$O,9,FALSE)),"")</f>
        <v/>
      </c>
      <c r="F186" s="94" t="str">
        <f>IFERROR(IF(VLOOKUP($A186,'Annex 2 EHV charges'!$D:$O,10,FALSE)=0,"",VLOOKUP($A186,'Annex 2 EHV charges'!$D:$O,10,FALSE)),"")</f>
        <v/>
      </c>
      <c r="G186" s="95" t="str">
        <f>IFERROR(IF(VLOOKUP($A186,'Annex 2 EHV charges'!$D:$O,11,FALSE)=0,"",VLOOKUP($A186,'Annex 2 EHV charges'!$D:$O,11,FALSE)),"")</f>
        <v/>
      </c>
      <c r="H186" s="95" t="str">
        <f>IFERROR(IF(VLOOKUP($A186,'Annex 2 EHV charges'!$D:$O,12,FALSE)=0,"",VLOOKUP($A186,'Annex 2 EHV charges'!$D:$O,12,FALSE)),"")</f>
        <v/>
      </c>
    </row>
    <row r="187" spans="1:8">
      <c r="A187" s="92" t="str">
        <f t="array" ref="A187">IFERROR(INDEX('Annex 2 EHV charges'!#REF!, MATCH(0, IF(ISBLANK('Annex 2 EHV charges'!#REF!),1, COUNTIF(A$4:$A186, 'Annex 2 EHV charges'!#REF!)), 0)),"")</f>
        <v/>
      </c>
      <c r="B187" s="91" t="str">
        <f>IF($A187="","",VLOOKUP($A187,'Annex 2 EHV charges'!$D:$O,2,0))</f>
        <v/>
      </c>
      <c r="C187" s="92" t="str">
        <f>IF($A187="","",VLOOKUP($A187,'Annex 2 EHV charges'!$D:$O,3,0))</f>
        <v/>
      </c>
      <c r="D187" s="91" t="str">
        <f>IF($A187="","",VLOOKUP($A187,'Annex 2 EHV charges'!$D:$O,4,0))</f>
        <v/>
      </c>
      <c r="E187" s="93" t="str">
        <f>IFERROR(IF(VLOOKUP($A187,'Annex 2 EHV charges'!$D:$O,9,FALSE)=0,"",VLOOKUP($A187,'Annex 2 EHV charges'!$D:$O,9,FALSE)),"")</f>
        <v/>
      </c>
      <c r="F187" s="94" t="str">
        <f>IFERROR(IF(VLOOKUP($A187,'Annex 2 EHV charges'!$D:$O,10,FALSE)=0,"",VLOOKUP($A187,'Annex 2 EHV charges'!$D:$O,10,FALSE)),"")</f>
        <v/>
      </c>
      <c r="G187" s="95" t="str">
        <f>IFERROR(IF(VLOOKUP($A187,'Annex 2 EHV charges'!$D:$O,11,FALSE)=0,"",VLOOKUP($A187,'Annex 2 EHV charges'!$D:$O,11,FALSE)),"")</f>
        <v/>
      </c>
      <c r="H187" s="95" t="str">
        <f>IFERROR(IF(VLOOKUP($A187,'Annex 2 EHV charges'!$D:$O,12,FALSE)=0,"",VLOOKUP($A187,'Annex 2 EHV charges'!$D:$O,12,FALSE)),"")</f>
        <v/>
      </c>
    </row>
    <row r="188" spans="1:8">
      <c r="A188" s="92" t="str">
        <f t="array" ref="A188">IFERROR(INDEX('Annex 2 EHV charges'!#REF!, MATCH(0, IF(ISBLANK('Annex 2 EHV charges'!#REF!),1, COUNTIF(A$4:$A187, 'Annex 2 EHV charges'!#REF!)), 0)),"")</f>
        <v/>
      </c>
      <c r="B188" s="91" t="str">
        <f>IF($A188="","",VLOOKUP($A188,'Annex 2 EHV charges'!$D:$O,2,0))</f>
        <v/>
      </c>
      <c r="C188" s="92" t="str">
        <f>IF($A188="","",VLOOKUP($A188,'Annex 2 EHV charges'!$D:$O,3,0))</f>
        <v/>
      </c>
      <c r="D188" s="91" t="str">
        <f>IF($A188="","",VLOOKUP($A188,'Annex 2 EHV charges'!$D:$O,4,0))</f>
        <v/>
      </c>
      <c r="E188" s="93" t="str">
        <f>IFERROR(IF(VLOOKUP($A188,'Annex 2 EHV charges'!$D:$O,9,FALSE)=0,"",VLOOKUP($A188,'Annex 2 EHV charges'!$D:$O,9,FALSE)),"")</f>
        <v/>
      </c>
      <c r="F188" s="94" t="str">
        <f>IFERROR(IF(VLOOKUP($A188,'Annex 2 EHV charges'!$D:$O,10,FALSE)=0,"",VLOOKUP($A188,'Annex 2 EHV charges'!$D:$O,10,FALSE)),"")</f>
        <v/>
      </c>
      <c r="G188" s="95" t="str">
        <f>IFERROR(IF(VLOOKUP($A188,'Annex 2 EHV charges'!$D:$O,11,FALSE)=0,"",VLOOKUP($A188,'Annex 2 EHV charges'!$D:$O,11,FALSE)),"")</f>
        <v/>
      </c>
      <c r="H188" s="95" t="str">
        <f>IFERROR(IF(VLOOKUP($A188,'Annex 2 EHV charges'!$D:$O,12,FALSE)=0,"",VLOOKUP($A188,'Annex 2 EHV charges'!$D:$O,12,FALSE)),"")</f>
        <v/>
      </c>
    </row>
    <row r="189" spans="1:8">
      <c r="A189" s="92" t="str">
        <f t="array" ref="A189">IFERROR(INDEX('Annex 2 EHV charges'!#REF!, MATCH(0, IF(ISBLANK('Annex 2 EHV charges'!#REF!),1, COUNTIF(A$4:$A188, 'Annex 2 EHV charges'!#REF!)), 0)),"")</f>
        <v/>
      </c>
      <c r="B189" s="91" t="str">
        <f>IF($A189="","",VLOOKUP($A189,'Annex 2 EHV charges'!$D:$O,2,0))</f>
        <v/>
      </c>
      <c r="C189" s="92" t="str">
        <f>IF($A189="","",VLOOKUP($A189,'Annex 2 EHV charges'!$D:$O,3,0))</f>
        <v/>
      </c>
      <c r="D189" s="91" t="str">
        <f>IF($A189="","",VLOOKUP($A189,'Annex 2 EHV charges'!$D:$O,4,0))</f>
        <v/>
      </c>
      <c r="E189" s="93" t="str">
        <f>IFERROR(IF(VLOOKUP($A189,'Annex 2 EHV charges'!$D:$O,9,FALSE)=0,"",VLOOKUP($A189,'Annex 2 EHV charges'!$D:$O,9,FALSE)),"")</f>
        <v/>
      </c>
      <c r="F189" s="94" t="str">
        <f>IFERROR(IF(VLOOKUP($A189,'Annex 2 EHV charges'!$D:$O,10,FALSE)=0,"",VLOOKUP($A189,'Annex 2 EHV charges'!$D:$O,10,FALSE)),"")</f>
        <v/>
      </c>
      <c r="G189" s="95" t="str">
        <f>IFERROR(IF(VLOOKUP($A189,'Annex 2 EHV charges'!$D:$O,11,FALSE)=0,"",VLOOKUP($A189,'Annex 2 EHV charges'!$D:$O,11,FALSE)),"")</f>
        <v/>
      </c>
      <c r="H189" s="95" t="str">
        <f>IFERROR(IF(VLOOKUP($A189,'Annex 2 EHV charges'!$D:$O,12,FALSE)=0,"",VLOOKUP($A189,'Annex 2 EHV charges'!$D:$O,12,FALSE)),"")</f>
        <v/>
      </c>
    </row>
    <row r="190" spans="1:8">
      <c r="A190" s="92" t="str">
        <f t="array" ref="A190">IFERROR(INDEX('Annex 2 EHV charges'!#REF!, MATCH(0, IF(ISBLANK('Annex 2 EHV charges'!#REF!),1, COUNTIF(A$4:$A189, 'Annex 2 EHV charges'!#REF!)), 0)),"")</f>
        <v/>
      </c>
      <c r="B190" s="91" t="str">
        <f>IF($A190="","",VLOOKUP($A190,'Annex 2 EHV charges'!$D:$O,2,0))</f>
        <v/>
      </c>
      <c r="C190" s="92" t="str">
        <f>IF($A190="","",VLOOKUP($A190,'Annex 2 EHV charges'!$D:$O,3,0))</f>
        <v/>
      </c>
      <c r="D190" s="91" t="str">
        <f>IF($A190="","",VLOOKUP($A190,'Annex 2 EHV charges'!$D:$O,4,0))</f>
        <v/>
      </c>
      <c r="E190" s="93" t="str">
        <f>IFERROR(IF(VLOOKUP($A190,'Annex 2 EHV charges'!$D:$O,9,FALSE)=0,"",VLOOKUP($A190,'Annex 2 EHV charges'!$D:$O,9,FALSE)),"")</f>
        <v/>
      </c>
      <c r="F190" s="94" t="str">
        <f>IFERROR(IF(VLOOKUP($A190,'Annex 2 EHV charges'!$D:$O,10,FALSE)=0,"",VLOOKUP($A190,'Annex 2 EHV charges'!$D:$O,10,FALSE)),"")</f>
        <v/>
      </c>
      <c r="G190" s="95" t="str">
        <f>IFERROR(IF(VLOOKUP($A190,'Annex 2 EHV charges'!$D:$O,11,FALSE)=0,"",VLOOKUP($A190,'Annex 2 EHV charges'!$D:$O,11,FALSE)),"")</f>
        <v/>
      </c>
      <c r="H190" s="95" t="str">
        <f>IFERROR(IF(VLOOKUP($A190,'Annex 2 EHV charges'!$D:$O,12,FALSE)=0,"",VLOOKUP($A190,'Annex 2 EHV charges'!$D:$O,12,FALSE)),"")</f>
        <v/>
      </c>
    </row>
    <row r="191" spans="1:8">
      <c r="A191" s="92" t="str">
        <f t="array" ref="A191">IFERROR(INDEX('Annex 2 EHV charges'!#REF!, MATCH(0, IF(ISBLANK('Annex 2 EHV charges'!#REF!),1, COUNTIF(A$4:$A190, 'Annex 2 EHV charges'!#REF!)), 0)),"")</f>
        <v/>
      </c>
      <c r="B191" s="91" t="str">
        <f>IF($A191="","",VLOOKUP($A191,'Annex 2 EHV charges'!$D:$O,2,0))</f>
        <v/>
      </c>
      <c r="C191" s="92" t="str">
        <f>IF($A191="","",VLOOKUP($A191,'Annex 2 EHV charges'!$D:$O,3,0))</f>
        <v/>
      </c>
      <c r="D191" s="91" t="str">
        <f>IF($A191="","",VLOOKUP($A191,'Annex 2 EHV charges'!$D:$O,4,0))</f>
        <v/>
      </c>
      <c r="E191" s="93" t="str">
        <f>IFERROR(IF(VLOOKUP($A191,'Annex 2 EHV charges'!$D:$O,9,FALSE)=0,"",VLOOKUP($A191,'Annex 2 EHV charges'!$D:$O,9,FALSE)),"")</f>
        <v/>
      </c>
      <c r="F191" s="94" t="str">
        <f>IFERROR(IF(VLOOKUP($A191,'Annex 2 EHV charges'!$D:$O,10,FALSE)=0,"",VLOOKUP($A191,'Annex 2 EHV charges'!$D:$O,10,FALSE)),"")</f>
        <v/>
      </c>
      <c r="G191" s="95" t="str">
        <f>IFERROR(IF(VLOOKUP($A191,'Annex 2 EHV charges'!$D:$O,11,FALSE)=0,"",VLOOKUP($A191,'Annex 2 EHV charges'!$D:$O,11,FALSE)),"")</f>
        <v/>
      </c>
      <c r="H191" s="95" t="str">
        <f>IFERROR(IF(VLOOKUP($A191,'Annex 2 EHV charges'!$D:$O,12,FALSE)=0,"",VLOOKUP($A191,'Annex 2 EHV charges'!$D:$O,12,FALSE)),"")</f>
        <v/>
      </c>
    </row>
    <row r="192" spans="1:8">
      <c r="A192" s="92" t="str">
        <f t="array" ref="A192">IFERROR(INDEX('Annex 2 EHV charges'!#REF!, MATCH(0, IF(ISBLANK('Annex 2 EHV charges'!#REF!),1, COUNTIF(A$4:$A191, 'Annex 2 EHV charges'!#REF!)), 0)),"")</f>
        <v/>
      </c>
      <c r="B192" s="91" t="str">
        <f>IF($A192="","",VLOOKUP($A192,'Annex 2 EHV charges'!$D:$O,2,0))</f>
        <v/>
      </c>
      <c r="C192" s="92" t="str">
        <f>IF($A192="","",VLOOKUP($A192,'Annex 2 EHV charges'!$D:$O,3,0))</f>
        <v/>
      </c>
      <c r="D192" s="91" t="str">
        <f>IF($A192="","",VLOOKUP($A192,'Annex 2 EHV charges'!$D:$O,4,0))</f>
        <v/>
      </c>
      <c r="E192" s="93" t="str">
        <f>IFERROR(IF(VLOOKUP($A192,'Annex 2 EHV charges'!$D:$O,9,FALSE)=0,"",VLOOKUP($A192,'Annex 2 EHV charges'!$D:$O,9,FALSE)),"")</f>
        <v/>
      </c>
      <c r="F192" s="94" t="str">
        <f>IFERROR(IF(VLOOKUP($A192,'Annex 2 EHV charges'!$D:$O,10,FALSE)=0,"",VLOOKUP($A192,'Annex 2 EHV charges'!$D:$O,10,FALSE)),"")</f>
        <v/>
      </c>
      <c r="G192" s="95" t="str">
        <f>IFERROR(IF(VLOOKUP($A192,'Annex 2 EHV charges'!$D:$O,11,FALSE)=0,"",VLOOKUP($A192,'Annex 2 EHV charges'!$D:$O,11,FALSE)),"")</f>
        <v/>
      </c>
      <c r="H192" s="95" t="str">
        <f>IFERROR(IF(VLOOKUP($A192,'Annex 2 EHV charges'!$D:$O,12,FALSE)=0,"",VLOOKUP($A192,'Annex 2 EHV charges'!$D:$O,12,FALSE)),"")</f>
        <v/>
      </c>
    </row>
    <row r="193" spans="1:8">
      <c r="A193" s="92" t="str">
        <f t="array" ref="A193">IFERROR(INDEX('Annex 2 EHV charges'!#REF!, MATCH(0, IF(ISBLANK('Annex 2 EHV charges'!#REF!),1, COUNTIF(A$4:$A192, 'Annex 2 EHV charges'!#REF!)), 0)),"")</f>
        <v/>
      </c>
      <c r="B193" s="91" t="str">
        <f>IF($A193="","",VLOOKUP($A193,'Annex 2 EHV charges'!$D:$O,2,0))</f>
        <v/>
      </c>
      <c r="C193" s="92" t="str">
        <f>IF($A193="","",VLOOKUP($A193,'Annex 2 EHV charges'!$D:$O,3,0))</f>
        <v/>
      </c>
      <c r="D193" s="91" t="str">
        <f>IF($A193="","",VLOOKUP($A193,'Annex 2 EHV charges'!$D:$O,4,0))</f>
        <v/>
      </c>
      <c r="E193" s="93" t="str">
        <f>IFERROR(IF(VLOOKUP($A193,'Annex 2 EHV charges'!$D:$O,9,FALSE)=0,"",VLOOKUP($A193,'Annex 2 EHV charges'!$D:$O,9,FALSE)),"")</f>
        <v/>
      </c>
      <c r="F193" s="94" t="str">
        <f>IFERROR(IF(VLOOKUP($A193,'Annex 2 EHV charges'!$D:$O,10,FALSE)=0,"",VLOOKUP($A193,'Annex 2 EHV charges'!$D:$O,10,FALSE)),"")</f>
        <v/>
      </c>
      <c r="G193" s="95" t="str">
        <f>IFERROR(IF(VLOOKUP($A193,'Annex 2 EHV charges'!$D:$O,11,FALSE)=0,"",VLOOKUP($A193,'Annex 2 EHV charges'!$D:$O,11,FALSE)),"")</f>
        <v/>
      </c>
      <c r="H193" s="95" t="str">
        <f>IFERROR(IF(VLOOKUP($A193,'Annex 2 EHV charges'!$D:$O,12,FALSE)=0,"",VLOOKUP($A193,'Annex 2 EHV charges'!$D:$O,12,FALSE)),"")</f>
        <v/>
      </c>
    </row>
    <row r="194" spans="1:8">
      <c r="A194" s="92" t="str">
        <f t="array" ref="A194">IFERROR(INDEX('Annex 2 EHV charges'!#REF!, MATCH(0, IF(ISBLANK('Annex 2 EHV charges'!#REF!),1, COUNTIF(A$4:$A193, 'Annex 2 EHV charges'!#REF!)), 0)),"")</f>
        <v/>
      </c>
      <c r="B194" s="91" t="str">
        <f>IF($A194="","",VLOOKUP($A194,'Annex 2 EHV charges'!$D:$O,2,0))</f>
        <v/>
      </c>
      <c r="C194" s="92" t="str">
        <f>IF($A194="","",VLOOKUP($A194,'Annex 2 EHV charges'!$D:$O,3,0))</f>
        <v/>
      </c>
      <c r="D194" s="91" t="str">
        <f>IF($A194="","",VLOOKUP($A194,'Annex 2 EHV charges'!$D:$O,4,0))</f>
        <v/>
      </c>
      <c r="E194" s="93" t="str">
        <f>IFERROR(IF(VLOOKUP($A194,'Annex 2 EHV charges'!$D:$O,9,FALSE)=0,"",VLOOKUP($A194,'Annex 2 EHV charges'!$D:$O,9,FALSE)),"")</f>
        <v/>
      </c>
      <c r="F194" s="94" t="str">
        <f>IFERROR(IF(VLOOKUP($A194,'Annex 2 EHV charges'!$D:$O,10,FALSE)=0,"",VLOOKUP($A194,'Annex 2 EHV charges'!$D:$O,10,FALSE)),"")</f>
        <v/>
      </c>
      <c r="G194" s="95" t="str">
        <f>IFERROR(IF(VLOOKUP($A194,'Annex 2 EHV charges'!$D:$O,11,FALSE)=0,"",VLOOKUP($A194,'Annex 2 EHV charges'!$D:$O,11,FALSE)),"")</f>
        <v/>
      </c>
      <c r="H194" s="95" t="str">
        <f>IFERROR(IF(VLOOKUP($A194,'Annex 2 EHV charges'!$D:$O,12,FALSE)=0,"",VLOOKUP($A194,'Annex 2 EHV charges'!$D:$O,12,FALSE)),"")</f>
        <v/>
      </c>
    </row>
    <row r="195" spans="1:8">
      <c r="A195" s="92" t="str">
        <f t="array" ref="A195">IFERROR(INDEX('Annex 2 EHV charges'!#REF!, MATCH(0, IF(ISBLANK('Annex 2 EHV charges'!#REF!),1, COUNTIF(A$4:$A194, 'Annex 2 EHV charges'!#REF!)), 0)),"")</f>
        <v/>
      </c>
      <c r="B195" s="91" t="str">
        <f>IF($A195="","",VLOOKUP($A195,'Annex 2 EHV charges'!$D:$O,2,0))</f>
        <v/>
      </c>
      <c r="C195" s="92" t="str">
        <f>IF($A195="","",VLOOKUP($A195,'Annex 2 EHV charges'!$D:$O,3,0))</f>
        <v/>
      </c>
      <c r="D195" s="91" t="str">
        <f>IF($A195="","",VLOOKUP($A195,'Annex 2 EHV charges'!$D:$O,4,0))</f>
        <v/>
      </c>
      <c r="E195" s="93" t="str">
        <f>IFERROR(IF(VLOOKUP($A195,'Annex 2 EHV charges'!$D:$O,9,FALSE)=0,"",VLOOKUP($A195,'Annex 2 EHV charges'!$D:$O,9,FALSE)),"")</f>
        <v/>
      </c>
      <c r="F195" s="94" t="str">
        <f>IFERROR(IF(VLOOKUP($A195,'Annex 2 EHV charges'!$D:$O,10,FALSE)=0,"",VLOOKUP($A195,'Annex 2 EHV charges'!$D:$O,10,FALSE)),"")</f>
        <v/>
      </c>
      <c r="G195" s="95" t="str">
        <f>IFERROR(IF(VLOOKUP($A195,'Annex 2 EHV charges'!$D:$O,11,FALSE)=0,"",VLOOKUP($A195,'Annex 2 EHV charges'!$D:$O,11,FALSE)),"")</f>
        <v/>
      </c>
      <c r="H195" s="95" t="str">
        <f>IFERROR(IF(VLOOKUP($A195,'Annex 2 EHV charges'!$D:$O,12,FALSE)=0,"",VLOOKUP($A195,'Annex 2 EHV charges'!$D:$O,12,FALSE)),"")</f>
        <v/>
      </c>
    </row>
    <row r="196" spans="1:8">
      <c r="A196" s="92" t="str">
        <f t="array" ref="A196">IFERROR(INDEX('Annex 2 EHV charges'!#REF!, MATCH(0, IF(ISBLANK('Annex 2 EHV charges'!#REF!),1, COUNTIF(A$4:$A195, 'Annex 2 EHV charges'!#REF!)), 0)),"")</f>
        <v/>
      </c>
      <c r="B196" s="91" t="str">
        <f>IF($A196="","",VLOOKUP($A196,'Annex 2 EHV charges'!$D:$O,2,0))</f>
        <v/>
      </c>
      <c r="C196" s="92" t="str">
        <f>IF($A196="","",VLOOKUP($A196,'Annex 2 EHV charges'!$D:$O,3,0))</f>
        <v/>
      </c>
      <c r="D196" s="91" t="str">
        <f>IF($A196="","",VLOOKUP($A196,'Annex 2 EHV charges'!$D:$O,4,0))</f>
        <v/>
      </c>
      <c r="E196" s="93" t="str">
        <f>IFERROR(IF(VLOOKUP($A196,'Annex 2 EHV charges'!$D:$O,9,FALSE)=0,"",VLOOKUP($A196,'Annex 2 EHV charges'!$D:$O,9,FALSE)),"")</f>
        <v/>
      </c>
      <c r="F196" s="94" t="str">
        <f>IFERROR(IF(VLOOKUP($A196,'Annex 2 EHV charges'!$D:$O,10,FALSE)=0,"",VLOOKUP($A196,'Annex 2 EHV charges'!$D:$O,10,FALSE)),"")</f>
        <v/>
      </c>
      <c r="G196" s="95" t="str">
        <f>IFERROR(IF(VLOOKUP($A196,'Annex 2 EHV charges'!$D:$O,11,FALSE)=0,"",VLOOKUP($A196,'Annex 2 EHV charges'!$D:$O,11,FALSE)),"")</f>
        <v/>
      </c>
      <c r="H196" s="95" t="str">
        <f>IFERROR(IF(VLOOKUP($A196,'Annex 2 EHV charges'!$D:$O,12,FALSE)=0,"",VLOOKUP($A196,'Annex 2 EHV charges'!$D:$O,12,FALSE)),"")</f>
        <v/>
      </c>
    </row>
    <row r="197" spans="1:8">
      <c r="A197" s="92" t="str">
        <f t="array" ref="A197">IFERROR(INDEX('Annex 2 EHV charges'!#REF!, MATCH(0, IF(ISBLANK('Annex 2 EHV charges'!#REF!),1, COUNTIF(A$4:$A196, 'Annex 2 EHV charges'!#REF!)), 0)),"")</f>
        <v/>
      </c>
      <c r="B197" s="91" t="str">
        <f>IF($A197="","",VLOOKUP($A197,'Annex 2 EHV charges'!$D:$O,2,0))</f>
        <v/>
      </c>
      <c r="C197" s="92" t="str">
        <f>IF($A197="","",VLOOKUP($A197,'Annex 2 EHV charges'!$D:$O,3,0))</f>
        <v/>
      </c>
      <c r="D197" s="91" t="str">
        <f>IF($A197="","",VLOOKUP($A197,'Annex 2 EHV charges'!$D:$O,4,0))</f>
        <v/>
      </c>
      <c r="E197" s="93" t="str">
        <f>IFERROR(IF(VLOOKUP($A197,'Annex 2 EHV charges'!$D:$O,9,FALSE)=0,"",VLOOKUP($A197,'Annex 2 EHV charges'!$D:$O,9,FALSE)),"")</f>
        <v/>
      </c>
      <c r="F197" s="94" t="str">
        <f>IFERROR(IF(VLOOKUP($A197,'Annex 2 EHV charges'!$D:$O,10,FALSE)=0,"",VLOOKUP($A197,'Annex 2 EHV charges'!$D:$O,10,FALSE)),"")</f>
        <v/>
      </c>
      <c r="G197" s="95" t="str">
        <f>IFERROR(IF(VLOOKUP($A197,'Annex 2 EHV charges'!$D:$O,11,FALSE)=0,"",VLOOKUP($A197,'Annex 2 EHV charges'!$D:$O,11,FALSE)),"")</f>
        <v/>
      </c>
      <c r="H197" s="95" t="str">
        <f>IFERROR(IF(VLOOKUP($A197,'Annex 2 EHV charges'!$D:$O,12,FALSE)=0,"",VLOOKUP($A197,'Annex 2 EHV charges'!$D:$O,12,FALSE)),"")</f>
        <v/>
      </c>
    </row>
    <row r="198" spans="1:8">
      <c r="A198" s="92" t="str">
        <f t="array" ref="A198">IFERROR(INDEX('Annex 2 EHV charges'!#REF!, MATCH(0, IF(ISBLANK('Annex 2 EHV charges'!#REF!),1, COUNTIF(A$4:$A197, 'Annex 2 EHV charges'!#REF!)), 0)),"")</f>
        <v/>
      </c>
      <c r="B198" s="91" t="str">
        <f>IF($A198="","",VLOOKUP($A198,'Annex 2 EHV charges'!$D:$O,2,0))</f>
        <v/>
      </c>
      <c r="C198" s="92" t="str">
        <f>IF($A198="","",VLOOKUP($A198,'Annex 2 EHV charges'!$D:$O,3,0))</f>
        <v/>
      </c>
      <c r="D198" s="91" t="str">
        <f>IF($A198="","",VLOOKUP($A198,'Annex 2 EHV charges'!$D:$O,4,0))</f>
        <v/>
      </c>
      <c r="E198" s="93" t="str">
        <f>IFERROR(IF(VLOOKUP($A198,'Annex 2 EHV charges'!$D:$O,9,FALSE)=0,"",VLOOKUP($A198,'Annex 2 EHV charges'!$D:$O,9,FALSE)),"")</f>
        <v/>
      </c>
      <c r="F198" s="94" t="str">
        <f>IFERROR(IF(VLOOKUP($A198,'Annex 2 EHV charges'!$D:$O,10,FALSE)=0,"",VLOOKUP($A198,'Annex 2 EHV charges'!$D:$O,10,FALSE)),"")</f>
        <v/>
      </c>
      <c r="G198" s="95" t="str">
        <f>IFERROR(IF(VLOOKUP($A198,'Annex 2 EHV charges'!$D:$O,11,FALSE)=0,"",VLOOKUP($A198,'Annex 2 EHV charges'!$D:$O,11,FALSE)),"")</f>
        <v/>
      </c>
      <c r="H198" s="95" t="str">
        <f>IFERROR(IF(VLOOKUP($A198,'Annex 2 EHV charges'!$D:$O,12,FALSE)=0,"",VLOOKUP($A198,'Annex 2 EHV charges'!$D:$O,12,FALSE)),"")</f>
        <v/>
      </c>
    </row>
    <row r="199" spans="1:8">
      <c r="A199" s="92" t="str">
        <f t="array" ref="A199">IFERROR(INDEX('Annex 2 EHV charges'!#REF!, MATCH(0, IF(ISBLANK('Annex 2 EHV charges'!#REF!),1, COUNTIF(A$4:$A198, 'Annex 2 EHV charges'!#REF!)), 0)),"")</f>
        <v/>
      </c>
      <c r="B199" s="91" t="str">
        <f>IF($A199="","",VLOOKUP($A199,'Annex 2 EHV charges'!$D:$O,2,0))</f>
        <v/>
      </c>
      <c r="C199" s="92" t="str">
        <f>IF($A199="","",VLOOKUP($A199,'Annex 2 EHV charges'!$D:$O,3,0))</f>
        <v/>
      </c>
      <c r="D199" s="91" t="str">
        <f>IF($A199="","",VLOOKUP($A199,'Annex 2 EHV charges'!$D:$O,4,0))</f>
        <v/>
      </c>
      <c r="E199" s="93" t="str">
        <f>IFERROR(IF(VLOOKUP($A199,'Annex 2 EHV charges'!$D:$O,9,FALSE)=0,"",VLOOKUP($A199,'Annex 2 EHV charges'!$D:$O,9,FALSE)),"")</f>
        <v/>
      </c>
      <c r="F199" s="94" t="str">
        <f>IFERROR(IF(VLOOKUP($A199,'Annex 2 EHV charges'!$D:$O,10,FALSE)=0,"",VLOOKUP($A199,'Annex 2 EHV charges'!$D:$O,10,FALSE)),"")</f>
        <v/>
      </c>
      <c r="G199" s="95" t="str">
        <f>IFERROR(IF(VLOOKUP($A199,'Annex 2 EHV charges'!$D:$O,11,FALSE)=0,"",VLOOKUP($A199,'Annex 2 EHV charges'!$D:$O,11,FALSE)),"")</f>
        <v/>
      </c>
      <c r="H199" s="95" t="str">
        <f>IFERROR(IF(VLOOKUP($A199,'Annex 2 EHV charges'!$D:$O,12,FALSE)=0,"",VLOOKUP($A199,'Annex 2 EHV charges'!$D:$O,12,FALSE)),"")</f>
        <v/>
      </c>
    </row>
    <row r="200" spans="1:8">
      <c r="A200" s="92" t="str">
        <f t="array" ref="A200">IFERROR(INDEX('Annex 2 EHV charges'!#REF!, MATCH(0, IF(ISBLANK('Annex 2 EHV charges'!#REF!),1, COUNTIF(A$4:$A199, 'Annex 2 EHV charges'!#REF!)), 0)),"")</f>
        <v/>
      </c>
      <c r="B200" s="91" t="str">
        <f>IF($A200="","",VLOOKUP($A200,'Annex 2 EHV charges'!$D:$O,2,0))</f>
        <v/>
      </c>
      <c r="C200" s="92" t="str">
        <f>IF($A200="","",VLOOKUP($A200,'Annex 2 EHV charges'!$D:$O,3,0))</f>
        <v/>
      </c>
      <c r="D200" s="91" t="str">
        <f>IF($A200="","",VLOOKUP($A200,'Annex 2 EHV charges'!$D:$O,4,0))</f>
        <v/>
      </c>
      <c r="E200" s="93" t="str">
        <f>IFERROR(IF(VLOOKUP($A200,'Annex 2 EHV charges'!$D:$O,9,FALSE)=0,"",VLOOKUP($A200,'Annex 2 EHV charges'!$D:$O,9,FALSE)),"")</f>
        <v/>
      </c>
      <c r="F200" s="94" t="str">
        <f>IFERROR(IF(VLOOKUP($A200,'Annex 2 EHV charges'!$D:$O,10,FALSE)=0,"",VLOOKUP($A200,'Annex 2 EHV charges'!$D:$O,10,FALSE)),"")</f>
        <v/>
      </c>
      <c r="G200" s="95" t="str">
        <f>IFERROR(IF(VLOOKUP($A200,'Annex 2 EHV charges'!$D:$O,11,FALSE)=0,"",VLOOKUP($A200,'Annex 2 EHV charges'!$D:$O,11,FALSE)),"")</f>
        <v/>
      </c>
      <c r="H200" s="95" t="str">
        <f>IFERROR(IF(VLOOKUP($A200,'Annex 2 EHV charges'!$D:$O,12,FALSE)=0,"",VLOOKUP($A200,'Annex 2 EHV charges'!$D:$O,12,FALSE)),"")</f>
        <v/>
      </c>
    </row>
    <row r="201" spans="1:8">
      <c r="A201" s="92" t="str">
        <f t="array" ref="A201">IFERROR(INDEX('Annex 2 EHV charges'!#REF!, MATCH(0, IF(ISBLANK('Annex 2 EHV charges'!#REF!),1, COUNTIF(A$4:$A200, 'Annex 2 EHV charges'!#REF!)), 0)),"")</f>
        <v/>
      </c>
      <c r="B201" s="91" t="str">
        <f>IF($A201="","",VLOOKUP($A201,'Annex 2 EHV charges'!$D:$O,2,0))</f>
        <v/>
      </c>
      <c r="C201" s="92" t="str">
        <f>IF($A201="","",VLOOKUP($A201,'Annex 2 EHV charges'!$D:$O,3,0))</f>
        <v/>
      </c>
      <c r="D201" s="91" t="str">
        <f>IF($A201="","",VLOOKUP($A201,'Annex 2 EHV charges'!$D:$O,4,0))</f>
        <v/>
      </c>
      <c r="E201" s="93" t="str">
        <f>IFERROR(IF(VLOOKUP($A201,'Annex 2 EHV charges'!$D:$O,9,FALSE)=0,"",VLOOKUP($A201,'Annex 2 EHV charges'!$D:$O,9,FALSE)),"")</f>
        <v/>
      </c>
      <c r="F201" s="94" t="str">
        <f>IFERROR(IF(VLOOKUP($A201,'Annex 2 EHV charges'!$D:$O,10,FALSE)=0,"",VLOOKUP($A201,'Annex 2 EHV charges'!$D:$O,10,FALSE)),"")</f>
        <v/>
      </c>
      <c r="G201" s="95" t="str">
        <f>IFERROR(IF(VLOOKUP($A201,'Annex 2 EHV charges'!$D:$O,11,FALSE)=0,"",VLOOKUP($A201,'Annex 2 EHV charges'!$D:$O,11,FALSE)),"")</f>
        <v/>
      </c>
      <c r="H201" s="95" t="str">
        <f>IFERROR(IF(VLOOKUP($A201,'Annex 2 EHV charges'!$D:$O,12,FALSE)=0,"",VLOOKUP($A201,'Annex 2 EHV charges'!$D:$O,12,FALSE)),"")</f>
        <v/>
      </c>
    </row>
    <row r="202" spans="1:8">
      <c r="A202" s="92" t="str">
        <f t="array" ref="A202">IFERROR(INDEX('Annex 2 EHV charges'!#REF!, MATCH(0, IF(ISBLANK('Annex 2 EHV charges'!#REF!),1, COUNTIF(A$4:$A201, 'Annex 2 EHV charges'!#REF!)), 0)),"")</f>
        <v/>
      </c>
      <c r="B202" s="91" t="str">
        <f>IF($A202="","",VLOOKUP($A202,'Annex 2 EHV charges'!$D:$O,2,0))</f>
        <v/>
      </c>
      <c r="C202" s="92" t="str">
        <f>IF($A202="","",VLOOKUP($A202,'Annex 2 EHV charges'!$D:$O,3,0))</f>
        <v/>
      </c>
      <c r="D202" s="91" t="str">
        <f>IF($A202="","",VLOOKUP($A202,'Annex 2 EHV charges'!$D:$O,4,0))</f>
        <v/>
      </c>
      <c r="E202" s="93" t="str">
        <f>IFERROR(IF(VLOOKUP($A202,'Annex 2 EHV charges'!$D:$O,9,FALSE)=0,"",VLOOKUP($A202,'Annex 2 EHV charges'!$D:$O,9,FALSE)),"")</f>
        <v/>
      </c>
      <c r="F202" s="94" t="str">
        <f>IFERROR(IF(VLOOKUP($A202,'Annex 2 EHV charges'!$D:$O,10,FALSE)=0,"",VLOOKUP($A202,'Annex 2 EHV charges'!$D:$O,10,FALSE)),"")</f>
        <v/>
      </c>
      <c r="G202" s="95" t="str">
        <f>IFERROR(IF(VLOOKUP($A202,'Annex 2 EHV charges'!$D:$O,11,FALSE)=0,"",VLOOKUP($A202,'Annex 2 EHV charges'!$D:$O,11,FALSE)),"")</f>
        <v/>
      </c>
      <c r="H202" s="95" t="str">
        <f>IFERROR(IF(VLOOKUP($A202,'Annex 2 EHV charges'!$D:$O,12,FALSE)=0,"",VLOOKUP($A202,'Annex 2 EHV charges'!$D:$O,12,FALSE)),"")</f>
        <v/>
      </c>
    </row>
    <row r="203" spans="1:8">
      <c r="A203" s="92" t="str">
        <f t="array" ref="A203">IFERROR(INDEX('Annex 2 EHV charges'!#REF!, MATCH(0, IF(ISBLANK('Annex 2 EHV charges'!#REF!),1, COUNTIF(A$4:$A202, 'Annex 2 EHV charges'!#REF!)), 0)),"")</f>
        <v/>
      </c>
      <c r="B203" s="91" t="str">
        <f>IF($A203="","",VLOOKUP($A203,'Annex 2 EHV charges'!$D:$O,2,0))</f>
        <v/>
      </c>
      <c r="C203" s="92" t="str">
        <f>IF($A203="","",VLOOKUP($A203,'Annex 2 EHV charges'!$D:$O,3,0))</f>
        <v/>
      </c>
      <c r="D203" s="91" t="str">
        <f>IF($A203="","",VLOOKUP($A203,'Annex 2 EHV charges'!$D:$O,4,0))</f>
        <v/>
      </c>
      <c r="E203" s="93" t="str">
        <f>IFERROR(IF(VLOOKUP($A203,'Annex 2 EHV charges'!$D:$O,9,FALSE)=0,"",VLOOKUP($A203,'Annex 2 EHV charges'!$D:$O,9,FALSE)),"")</f>
        <v/>
      </c>
      <c r="F203" s="94" t="str">
        <f>IFERROR(IF(VLOOKUP($A203,'Annex 2 EHV charges'!$D:$O,10,FALSE)=0,"",VLOOKUP($A203,'Annex 2 EHV charges'!$D:$O,10,FALSE)),"")</f>
        <v/>
      </c>
      <c r="G203" s="95" t="str">
        <f>IFERROR(IF(VLOOKUP($A203,'Annex 2 EHV charges'!$D:$O,11,FALSE)=0,"",VLOOKUP($A203,'Annex 2 EHV charges'!$D:$O,11,FALSE)),"")</f>
        <v/>
      </c>
      <c r="H203" s="95" t="str">
        <f>IFERROR(IF(VLOOKUP($A203,'Annex 2 EHV charges'!$D:$O,12,FALSE)=0,"",VLOOKUP($A203,'Annex 2 EHV charges'!$D:$O,12,FALSE)),"")</f>
        <v/>
      </c>
    </row>
    <row r="204" spans="1:8">
      <c r="A204" s="92" t="str">
        <f t="array" ref="A204">IFERROR(INDEX('Annex 2 EHV charges'!#REF!, MATCH(0, IF(ISBLANK('Annex 2 EHV charges'!#REF!),1, COUNTIF(A$4:$A203, 'Annex 2 EHV charges'!#REF!)), 0)),"")</f>
        <v/>
      </c>
      <c r="B204" s="91" t="str">
        <f>IF($A204="","",VLOOKUP($A204,'Annex 2 EHV charges'!$D:$O,2,0))</f>
        <v/>
      </c>
      <c r="C204" s="92" t="str">
        <f>IF($A204="","",VLOOKUP($A204,'Annex 2 EHV charges'!$D:$O,3,0))</f>
        <v/>
      </c>
      <c r="D204" s="91" t="str">
        <f>IF($A204="","",VLOOKUP($A204,'Annex 2 EHV charges'!$D:$O,4,0))</f>
        <v/>
      </c>
      <c r="E204" s="93" t="str">
        <f>IFERROR(IF(VLOOKUP($A204,'Annex 2 EHV charges'!$D:$O,9,FALSE)=0,"",VLOOKUP($A204,'Annex 2 EHV charges'!$D:$O,9,FALSE)),"")</f>
        <v/>
      </c>
      <c r="F204" s="94" t="str">
        <f>IFERROR(IF(VLOOKUP($A204,'Annex 2 EHV charges'!$D:$O,10,FALSE)=0,"",VLOOKUP($A204,'Annex 2 EHV charges'!$D:$O,10,FALSE)),"")</f>
        <v/>
      </c>
      <c r="G204" s="95" t="str">
        <f>IFERROR(IF(VLOOKUP($A204,'Annex 2 EHV charges'!$D:$O,11,FALSE)=0,"",VLOOKUP($A204,'Annex 2 EHV charges'!$D:$O,11,FALSE)),"")</f>
        <v/>
      </c>
      <c r="H204" s="95" t="str">
        <f>IFERROR(IF(VLOOKUP($A204,'Annex 2 EHV charges'!$D:$O,12,FALSE)=0,"",VLOOKUP($A204,'Annex 2 EHV charges'!$D:$O,12,FALSE)),"")</f>
        <v/>
      </c>
    </row>
    <row r="205" spans="1:8">
      <c r="A205" s="92" t="str">
        <f t="array" ref="A205">IFERROR(INDEX('Annex 2 EHV charges'!#REF!, MATCH(0, IF(ISBLANK('Annex 2 EHV charges'!#REF!),1, COUNTIF(A$4:$A204, 'Annex 2 EHV charges'!#REF!)), 0)),"")</f>
        <v/>
      </c>
      <c r="B205" s="91" t="str">
        <f>IF($A205="","",VLOOKUP($A205,'Annex 2 EHV charges'!$D:$O,2,0))</f>
        <v/>
      </c>
      <c r="C205" s="92" t="str">
        <f>IF($A205="","",VLOOKUP($A205,'Annex 2 EHV charges'!$D:$O,3,0))</f>
        <v/>
      </c>
      <c r="D205" s="91" t="str">
        <f>IF($A205="","",VLOOKUP($A205,'Annex 2 EHV charges'!$D:$O,4,0))</f>
        <v/>
      </c>
      <c r="E205" s="93" t="str">
        <f>IFERROR(IF(VLOOKUP($A205,'Annex 2 EHV charges'!$D:$O,9,FALSE)=0,"",VLOOKUP($A205,'Annex 2 EHV charges'!$D:$O,9,FALSE)),"")</f>
        <v/>
      </c>
      <c r="F205" s="94" t="str">
        <f>IFERROR(IF(VLOOKUP($A205,'Annex 2 EHV charges'!$D:$O,10,FALSE)=0,"",VLOOKUP($A205,'Annex 2 EHV charges'!$D:$O,10,FALSE)),"")</f>
        <v/>
      </c>
      <c r="G205" s="95" t="str">
        <f>IFERROR(IF(VLOOKUP($A205,'Annex 2 EHV charges'!$D:$O,11,FALSE)=0,"",VLOOKUP($A205,'Annex 2 EHV charges'!$D:$O,11,FALSE)),"")</f>
        <v/>
      </c>
      <c r="H205" s="95" t="str">
        <f>IFERROR(IF(VLOOKUP($A205,'Annex 2 EHV charges'!$D:$O,12,FALSE)=0,"",VLOOKUP($A205,'Annex 2 EHV charges'!$D:$O,12,FALSE)),"")</f>
        <v/>
      </c>
    </row>
    <row r="206" spans="1:8">
      <c r="A206" s="92" t="str">
        <f t="array" ref="A206">IFERROR(INDEX('Annex 2 EHV charges'!#REF!, MATCH(0, IF(ISBLANK('Annex 2 EHV charges'!#REF!),1, COUNTIF(A$4:$A205, 'Annex 2 EHV charges'!#REF!)), 0)),"")</f>
        <v/>
      </c>
      <c r="B206" s="91" t="str">
        <f>IF($A206="","",VLOOKUP($A206,'Annex 2 EHV charges'!$D:$O,2,0))</f>
        <v/>
      </c>
      <c r="C206" s="92" t="str">
        <f>IF($A206="","",VLOOKUP($A206,'Annex 2 EHV charges'!$D:$O,3,0))</f>
        <v/>
      </c>
      <c r="D206" s="91" t="str">
        <f>IF($A206="","",VLOOKUP($A206,'Annex 2 EHV charges'!$D:$O,4,0))</f>
        <v/>
      </c>
      <c r="E206" s="93" t="str">
        <f>IFERROR(IF(VLOOKUP($A206,'Annex 2 EHV charges'!$D:$O,9,FALSE)=0,"",VLOOKUP($A206,'Annex 2 EHV charges'!$D:$O,9,FALSE)),"")</f>
        <v/>
      </c>
      <c r="F206" s="94" t="str">
        <f>IFERROR(IF(VLOOKUP($A206,'Annex 2 EHV charges'!$D:$O,10,FALSE)=0,"",VLOOKUP($A206,'Annex 2 EHV charges'!$D:$O,10,FALSE)),"")</f>
        <v/>
      </c>
      <c r="G206" s="95" t="str">
        <f>IFERROR(IF(VLOOKUP($A206,'Annex 2 EHV charges'!$D:$O,11,FALSE)=0,"",VLOOKUP($A206,'Annex 2 EHV charges'!$D:$O,11,FALSE)),"")</f>
        <v/>
      </c>
      <c r="H206" s="95" t="str">
        <f>IFERROR(IF(VLOOKUP($A206,'Annex 2 EHV charges'!$D:$O,12,FALSE)=0,"",VLOOKUP($A206,'Annex 2 EHV charges'!$D:$O,12,FALSE)),"")</f>
        <v/>
      </c>
    </row>
    <row r="207" spans="1:8">
      <c r="A207" s="92" t="str">
        <f t="array" ref="A207">IFERROR(INDEX('Annex 2 EHV charges'!#REF!, MATCH(0, IF(ISBLANK('Annex 2 EHV charges'!#REF!),1, COUNTIF(A$4:$A206, 'Annex 2 EHV charges'!#REF!)), 0)),"")</f>
        <v/>
      </c>
      <c r="B207" s="91" t="str">
        <f>IF($A207="","",VLOOKUP($A207,'Annex 2 EHV charges'!$D:$O,2,0))</f>
        <v/>
      </c>
      <c r="C207" s="92" t="str">
        <f>IF($A207="","",VLOOKUP($A207,'Annex 2 EHV charges'!$D:$O,3,0))</f>
        <v/>
      </c>
      <c r="D207" s="91" t="str">
        <f>IF($A207="","",VLOOKUP($A207,'Annex 2 EHV charges'!$D:$O,4,0))</f>
        <v/>
      </c>
      <c r="E207" s="93" t="str">
        <f>IFERROR(IF(VLOOKUP($A207,'Annex 2 EHV charges'!$D:$O,9,FALSE)=0,"",VLOOKUP($A207,'Annex 2 EHV charges'!$D:$O,9,FALSE)),"")</f>
        <v/>
      </c>
      <c r="F207" s="94" t="str">
        <f>IFERROR(IF(VLOOKUP($A207,'Annex 2 EHV charges'!$D:$O,10,FALSE)=0,"",VLOOKUP($A207,'Annex 2 EHV charges'!$D:$O,10,FALSE)),"")</f>
        <v/>
      </c>
      <c r="G207" s="95" t="str">
        <f>IFERROR(IF(VLOOKUP($A207,'Annex 2 EHV charges'!$D:$O,11,FALSE)=0,"",VLOOKUP($A207,'Annex 2 EHV charges'!$D:$O,11,FALSE)),"")</f>
        <v/>
      </c>
      <c r="H207" s="95" t="str">
        <f>IFERROR(IF(VLOOKUP($A207,'Annex 2 EHV charges'!$D:$O,12,FALSE)=0,"",VLOOKUP($A207,'Annex 2 EHV charges'!$D:$O,12,FALSE)),"")</f>
        <v/>
      </c>
    </row>
    <row r="208" spans="1:8">
      <c r="A208" s="92" t="str">
        <f t="array" ref="A208">IFERROR(INDEX('Annex 2 EHV charges'!#REF!, MATCH(0, IF(ISBLANK('Annex 2 EHV charges'!#REF!),1, COUNTIF(A$4:$A207, 'Annex 2 EHV charges'!#REF!)), 0)),"")</f>
        <v/>
      </c>
      <c r="B208" s="91" t="str">
        <f>IF($A208="","",VLOOKUP($A208,'Annex 2 EHV charges'!$D:$O,2,0))</f>
        <v/>
      </c>
      <c r="C208" s="92" t="str">
        <f>IF($A208="","",VLOOKUP($A208,'Annex 2 EHV charges'!$D:$O,3,0))</f>
        <v/>
      </c>
      <c r="D208" s="91" t="str">
        <f>IF($A208="","",VLOOKUP($A208,'Annex 2 EHV charges'!$D:$O,4,0))</f>
        <v/>
      </c>
      <c r="E208" s="93" t="str">
        <f>IFERROR(IF(VLOOKUP($A208,'Annex 2 EHV charges'!$D:$O,9,FALSE)=0,"",VLOOKUP($A208,'Annex 2 EHV charges'!$D:$O,9,FALSE)),"")</f>
        <v/>
      </c>
      <c r="F208" s="94" t="str">
        <f>IFERROR(IF(VLOOKUP($A208,'Annex 2 EHV charges'!$D:$O,10,FALSE)=0,"",VLOOKUP($A208,'Annex 2 EHV charges'!$D:$O,10,FALSE)),"")</f>
        <v/>
      </c>
      <c r="G208" s="95" t="str">
        <f>IFERROR(IF(VLOOKUP($A208,'Annex 2 EHV charges'!$D:$O,11,FALSE)=0,"",VLOOKUP($A208,'Annex 2 EHV charges'!$D:$O,11,FALSE)),"")</f>
        <v/>
      </c>
      <c r="H208" s="95" t="str">
        <f>IFERROR(IF(VLOOKUP($A208,'Annex 2 EHV charges'!$D:$O,12,FALSE)=0,"",VLOOKUP($A208,'Annex 2 EHV charges'!$D:$O,12,FALSE)),"")</f>
        <v/>
      </c>
    </row>
    <row r="209" spans="1:8">
      <c r="A209" s="92" t="str">
        <f t="array" ref="A209">IFERROR(INDEX('Annex 2 EHV charges'!#REF!, MATCH(0, IF(ISBLANK('Annex 2 EHV charges'!#REF!),1, COUNTIF(A$4:$A208, 'Annex 2 EHV charges'!#REF!)), 0)),"")</f>
        <v/>
      </c>
      <c r="B209" s="91" t="str">
        <f>IF($A209="","",VLOOKUP($A209,'Annex 2 EHV charges'!$D:$O,2,0))</f>
        <v/>
      </c>
      <c r="C209" s="92" t="str">
        <f>IF($A209="","",VLOOKUP($A209,'Annex 2 EHV charges'!$D:$O,3,0))</f>
        <v/>
      </c>
      <c r="D209" s="91" t="str">
        <f>IF($A209="","",VLOOKUP($A209,'Annex 2 EHV charges'!$D:$O,4,0))</f>
        <v/>
      </c>
      <c r="E209" s="93" t="str">
        <f>IFERROR(IF(VLOOKUP($A209,'Annex 2 EHV charges'!$D:$O,9,FALSE)=0,"",VLOOKUP($A209,'Annex 2 EHV charges'!$D:$O,9,FALSE)),"")</f>
        <v/>
      </c>
      <c r="F209" s="94" t="str">
        <f>IFERROR(IF(VLOOKUP($A209,'Annex 2 EHV charges'!$D:$O,10,FALSE)=0,"",VLOOKUP($A209,'Annex 2 EHV charges'!$D:$O,10,FALSE)),"")</f>
        <v/>
      </c>
      <c r="G209" s="95" t="str">
        <f>IFERROR(IF(VLOOKUP($A209,'Annex 2 EHV charges'!$D:$O,11,FALSE)=0,"",VLOOKUP($A209,'Annex 2 EHV charges'!$D:$O,11,FALSE)),"")</f>
        <v/>
      </c>
      <c r="H209" s="95" t="str">
        <f>IFERROR(IF(VLOOKUP($A209,'Annex 2 EHV charges'!$D:$O,12,FALSE)=0,"",VLOOKUP($A209,'Annex 2 EHV charges'!$D:$O,12,FALSE)),"")</f>
        <v/>
      </c>
    </row>
    <row r="210" spans="1:8">
      <c r="A210" s="92" t="str">
        <f t="array" ref="A210">IFERROR(INDEX('Annex 2 EHV charges'!#REF!, MATCH(0, IF(ISBLANK('Annex 2 EHV charges'!#REF!),1, COUNTIF(A$4:$A209, 'Annex 2 EHV charges'!#REF!)), 0)),"")</f>
        <v/>
      </c>
      <c r="B210" s="91" t="str">
        <f>IF($A210="","",VLOOKUP($A210,'Annex 2 EHV charges'!$D:$O,2,0))</f>
        <v/>
      </c>
      <c r="C210" s="92" t="str">
        <f>IF($A210="","",VLOOKUP($A210,'Annex 2 EHV charges'!$D:$O,3,0))</f>
        <v/>
      </c>
      <c r="D210" s="91" t="str">
        <f>IF($A210="","",VLOOKUP($A210,'Annex 2 EHV charges'!$D:$O,4,0))</f>
        <v/>
      </c>
      <c r="E210" s="93" t="str">
        <f>IFERROR(IF(VLOOKUP($A210,'Annex 2 EHV charges'!$D:$O,9,FALSE)=0,"",VLOOKUP($A210,'Annex 2 EHV charges'!$D:$O,9,FALSE)),"")</f>
        <v/>
      </c>
      <c r="F210" s="94" t="str">
        <f>IFERROR(IF(VLOOKUP($A210,'Annex 2 EHV charges'!$D:$O,10,FALSE)=0,"",VLOOKUP($A210,'Annex 2 EHV charges'!$D:$O,10,FALSE)),"")</f>
        <v/>
      </c>
      <c r="G210" s="95" t="str">
        <f>IFERROR(IF(VLOOKUP($A210,'Annex 2 EHV charges'!$D:$O,11,FALSE)=0,"",VLOOKUP($A210,'Annex 2 EHV charges'!$D:$O,11,FALSE)),"")</f>
        <v/>
      </c>
      <c r="H210" s="95" t="str">
        <f>IFERROR(IF(VLOOKUP($A210,'Annex 2 EHV charges'!$D:$O,12,FALSE)=0,"",VLOOKUP($A210,'Annex 2 EHV charges'!$D:$O,12,FALSE)),"")</f>
        <v/>
      </c>
    </row>
    <row r="211" spans="1:8">
      <c r="A211" s="92" t="str">
        <f t="array" ref="A211">IFERROR(INDEX('Annex 2 EHV charges'!#REF!, MATCH(0, IF(ISBLANK('Annex 2 EHV charges'!#REF!),1, COUNTIF(A$4:$A210, 'Annex 2 EHV charges'!#REF!)), 0)),"")</f>
        <v/>
      </c>
      <c r="B211" s="91" t="str">
        <f>IF($A211="","",VLOOKUP($A211,'Annex 2 EHV charges'!$D:$O,2,0))</f>
        <v/>
      </c>
      <c r="C211" s="92" t="str">
        <f>IF($A211="","",VLOOKUP($A211,'Annex 2 EHV charges'!$D:$O,3,0))</f>
        <v/>
      </c>
      <c r="D211" s="91" t="str">
        <f>IF($A211="","",VLOOKUP($A211,'Annex 2 EHV charges'!$D:$O,4,0))</f>
        <v/>
      </c>
      <c r="E211" s="93" t="str">
        <f>IFERROR(IF(VLOOKUP($A211,'Annex 2 EHV charges'!$D:$O,9,FALSE)=0,"",VLOOKUP($A211,'Annex 2 EHV charges'!$D:$O,9,FALSE)),"")</f>
        <v/>
      </c>
      <c r="F211" s="94" t="str">
        <f>IFERROR(IF(VLOOKUP($A211,'Annex 2 EHV charges'!$D:$O,10,FALSE)=0,"",VLOOKUP($A211,'Annex 2 EHV charges'!$D:$O,10,FALSE)),"")</f>
        <v/>
      </c>
      <c r="G211" s="95" t="str">
        <f>IFERROR(IF(VLOOKUP($A211,'Annex 2 EHV charges'!$D:$O,11,FALSE)=0,"",VLOOKUP($A211,'Annex 2 EHV charges'!$D:$O,11,FALSE)),"")</f>
        <v/>
      </c>
      <c r="H211" s="95" t="str">
        <f>IFERROR(IF(VLOOKUP($A211,'Annex 2 EHV charges'!$D:$O,12,FALSE)=0,"",VLOOKUP($A211,'Annex 2 EHV charges'!$D:$O,12,FALSE)),"")</f>
        <v/>
      </c>
    </row>
    <row r="212" spans="1:8">
      <c r="A212" s="92" t="str">
        <f t="array" ref="A212">IFERROR(INDEX('Annex 2 EHV charges'!#REF!, MATCH(0, IF(ISBLANK('Annex 2 EHV charges'!#REF!),1, COUNTIF(A$4:$A211, 'Annex 2 EHV charges'!#REF!)), 0)),"")</f>
        <v/>
      </c>
      <c r="B212" s="91" t="str">
        <f>IF($A212="","",VLOOKUP($A212,'Annex 2 EHV charges'!$D:$O,2,0))</f>
        <v/>
      </c>
      <c r="C212" s="92" t="str">
        <f>IF($A212="","",VLOOKUP($A212,'Annex 2 EHV charges'!$D:$O,3,0))</f>
        <v/>
      </c>
      <c r="D212" s="91" t="str">
        <f>IF($A212="","",VLOOKUP($A212,'Annex 2 EHV charges'!$D:$O,4,0))</f>
        <v/>
      </c>
      <c r="E212" s="93" t="str">
        <f>IFERROR(IF(VLOOKUP($A212,'Annex 2 EHV charges'!$D:$O,9,FALSE)=0,"",VLOOKUP($A212,'Annex 2 EHV charges'!$D:$O,9,FALSE)),"")</f>
        <v/>
      </c>
      <c r="F212" s="94" t="str">
        <f>IFERROR(IF(VLOOKUP($A212,'Annex 2 EHV charges'!$D:$O,10,FALSE)=0,"",VLOOKUP($A212,'Annex 2 EHV charges'!$D:$O,10,FALSE)),"")</f>
        <v/>
      </c>
      <c r="G212" s="95" t="str">
        <f>IFERROR(IF(VLOOKUP($A212,'Annex 2 EHV charges'!$D:$O,11,FALSE)=0,"",VLOOKUP($A212,'Annex 2 EHV charges'!$D:$O,11,FALSE)),"")</f>
        <v/>
      </c>
      <c r="H212" s="95" t="str">
        <f>IFERROR(IF(VLOOKUP($A212,'Annex 2 EHV charges'!$D:$O,12,FALSE)=0,"",VLOOKUP($A212,'Annex 2 EHV charges'!$D:$O,12,FALSE)),"")</f>
        <v/>
      </c>
    </row>
    <row r="213" spans="1:8">
      <c r="A213" s="92" t="str">
        <f t="array" ref="A213">IFERROR(INDEX('Annex 2 EHV charges'!#REF!, MATCH(0, IF(ISBLANK('Annex 2 EHV charges'!#REF!),1, COUNTIF(A$4:$A212, 'Annex 2 EHV charges'!#REF!)), 0)),"")</f>
        <v/>
      </c>
      <c r="B213" s="91" t="str">
        <f>IF($A213="","",VLOOKUP($A213,'Annex 2 EHV charges'!$D:$O,2,0))</f>
        <v/>
      </c>
      <c r="C213" s="92" t="str">
        <f>IF($A213="","",VLOOKUP($A213,'Annex 2 EHV charges'!$D:$O,3,0))</f>
        <v/>
      </c>
      <c r="D213" s="91" t="str">
        <f>IF($A213="","",VLOOKUP($A213,'Annex 2 EHV charges'!$D:$O,4,0))</f>
        <v/>
      </c>
      <c r="E213" s="93" t="str">
        <f>IFERROR(IF(VLOOKUP($A213,'Annex 2 EHV charges'!$D:$O,9,FALSE)=0,"",VLOOKUP($A213,'Annex 2 EHV charges'!$D:$O,9,FALSE)),"")</f>
        <v/>
      </c>
      <c r="F213" s="94" t="str">
        <f>IFERROR(IF(VLOOKUP($A213,'Annex 2 EHV charges'!$D:$O,10,FALSE)=0,"",VLOOKUP($A213,'Annex 2 EHV charges'!$D:$O,10,FALSE)),"")</f>
        <v/>
      </c>
      <c r="G213" s="95" t="str">
        <f>IFERROR(IF(VLOOKUP($A213,'Annex 2 EHV charges'!$D:$O,11,FALSE)=0,"",VLOOKUP($A213,'Annex 2 EHV charges'!$D:$O,11,FALSE)),"")</f>
        <v/>
      </c>
      <c r="H213" s="95" t="str">
        <f>IFERROR(IF(VLOOKUP($A213,'Annex 2 EHV charges'!$D:$O,12,FALSE)=0,"",VLOOKUP($A213,'Annex 2 EHV charges'!$D:$O,12,FALSE)),"")</f>
        <v/>
      </c>
    </row>
    <row r="214" spans="1:8">
      <c r="A214" s="92" t="str">
        <f t="array" ref="A214">IFERROR(INDEX('Annex 2 EHV charges'!#REF!, MATCH(0, IF(ISBLANK('Annex 2 EHV charges'!#REF!),1, COUNTIF(A$4:$A213, 'Annex 2 EHV charges'!#REF!)), 0)),"")</f>
        <v/>
      </c>
      <c r="B214" s="91" t="str">
        <f>IF($A214="","",VLOOKUP($A214,'Annex 2 EHV charges'!$D:$O,2,0))</f>
        <v/>
      </c>
      <c r="C214" s="92" t="str">
        <f>IF($A214="","",VLOOKUP($A214,'Annex 2 EHV charges'!$D:$O,3,0))</f>
        <v/>
      </c>
      <c r="D214" s="91" t="str">
        <f>IF($A214="","",VLOOKUP($A214,'Annex 2 EHV charges'!$D:$O,4,0))</f>
        <v/>
      </c>
      <c r="E214" s="93" t="str">
        <f>IFERROR(IF(VLOOKUP($A214,'Annex 2 EHV charges'!$D:$O,9,FALSE)=0,"",VLOOKUP($A214,'Annex 2 EHV charges'!$D:$O,9,FALSE)),"")</f>
        <v/>
      </c>
      <c r="F214" s="94" t="str">
        <f>IFERROR(IF(VLOOKUP($A214,'Annex 2 EHV charges'!$D:$O,10,FALSE)=0,"",VLOOKUP($A214,'Annex 2 EHV charges'!$D:$O,10,FALSE)),"")</f>
        <v/>
      </c>
      <c r="G214" s="95" t="str">
        <f>IFERROR(IF(VLOOKUP($A214,'Annex 2 EHV charges'!$D:$O,11,FALSE)=0,"",VLOOKUP($A214,'Annex 2 EHV charges'!$D:$O,11,FALSE)),"")</f>
        <v/>
      </c>
      <c r="H214" s="95" t="str">
        <f>IFERROR(IF(VLOOKUP($A214,'Annex 2 EHV charges'!$D:$O,12,FALSE)=0,"",VLOOKUP($A214,'Annex 2 EHV charges'!$D:$O,12,FALSE)),"")</f>
        <v/>
      </c>
    </row>
    <row r="215" spans="1:8">
      <c r="A215" s="92" t="str">
        <f t="array" ref="A215">IFERROR(INDEX('Annex 2 EHV charges'!#REF!, MATCH(0, IF(ISBLANK('Annex 2 EHV charges'!#REF!),1, COUNTIF(A$4:$A214, 'Annex 2 EHV charges'!#REF!)), 0)),"")</f>
        <v/>
      </c>
      <c r="B215" s="91" t="str">
        <f>IF($A215="","",VLOOKUP($A215,'Annex 2 EHV charges'!$D:$O,2,0))</f>
        <v/>
      </c>
      <c r="C215" s="92" t="str">
        <f>IF($A215="","",VLOOKUP($A215,'Annex 2 EHV charges'!$D:$O,3,0))</f>
        <v/>
      </c>
      <c r="D215" s="91" t="str">
        <f>IF($A215="","",VLOOKUP($A215,'Annex 2 EHV charges'!$D:$O,4,0))</f>
        <v/>
      </c>
      <c r="E215" s="93" t="str">
        <f>IFERROR(IF(VLOOKUP($A215,'Annex 2 EHV charges'!$D:$O,9,FALSE)=0,"",VLOOKUP($A215,'Annex 2 EHV charges'!$D:$O,9,FALSE)),"")</f>
        <v/>
      </c>
      <c r="F215" s="94" t="str">
        <f>IFERROR(IF(VLOOKUP($A215,'Annex 2 EHV charges'!$D:$O,10,FALSE)=0,"",VLOOKUP($A215,'Annex 2 EHV charges'!$D:$O,10,FALSE)),"")</f>
        <v/>
      </c>
      <c r="G215" s="95" t="str">
        <f>IFERROR(IF(VLOOKUP($A215,'Annex 2 EHV charges'!$D:$O,11,FALSE)=0,"",VLOOKUP($A215,'Annex 2 EHV charges'!$D:$O,11,FALSE)),"")</f>
        <v/>
      </c>
      <c r="H215" s="95" t="str">
        <f>IFERROR(IF(VLOOKUP($A215,'Annex 2 EHV charges'!$D:$O,12,FALSE)=0,"",VLOOKUP($A215,'Annex 2 EHV charges'!$D:$O,12,FALSE)),"")</f>
        <v/>
      </c>
    </row>
    <row r="216" spans="1:8">
      <c r="A216" s="92" t="str">
        <f t="array" ref="A216">IFERROR(INDEX('Annex 2 EHV charges'!#REF!, MATCH(0, IF(ISBLANK('Annex 2 EHV charges'!#REF!),1, COUNTIF(A$4:$A215, 'Annex 2 EHV charges'!#REF!)), 0)),"")</f>
        <v/>
      </c>
      <c r="B216" s="91" t="str">
        <f>IF($A216="","",VLOOKUP($A216,'Annex 2 EHV charges'!$D:$O,2,0))</f>
        <v/>
      </c>
      <c r="C216" s="92" t="str">
        <f>IF($A216="","",VLOOKUP($A216,'Annex 2 EHV charges'!$D:$O,3,0))</f>
        <v/>
      </c>
      <c r="D216" s="91" t="str">
        <f>IF($A216="","",VLOOKUP($A216,'Annex 2 EHV charges'!$D:$O,4,0))</f>
        <v/>
      </c>
      <c r="E216" s="93" t="str">
        <f>IFERROR(IF(VLOOKUP($A216,'Annex 2 EHV charges'!$D:$O,9,FALSE)=0,"",VLOOKUP($A216,'Annex 2 EHV charges'!$D:$O,9,FALSE)),"")</f>
        <v/>
      </c>
      <c r="F216" s="94" t="str">
        <f>IFERROR(IF(VLOOKUP($A216,'Annex 2 EHV charges'!$D:$O,10,FALSE)=0,"",VLOOKUP($A216,'Annex 2 EHV charges'!$D:$O,10,FALSE)),"")</f>
        <v/>
      </c>
      <c r="G216" s="95" t="str">
        <f>IFERROR(IF(VLOOKUP($A216,'Annex 2 EHV charges'!$D:$O,11,FALSE)=0,"",VLOOKUP($A216,'Annex 2 EHV charges'!$D:$O,11,FALSE)),"")</f>
        <v/>
      </c>
      <c r="H216" s="95" t="str">
        <f>IFERROR(IF(VLOOKUP($A216,'Annex 2 EHV charges'!$D:$O,12,FALSE)=0,"",VLOOKUP($A216,'Annex 2 EHV charges'!$D:$O,12,FALSE)),"")</f>
        <v/>
      </c>
    </row>
    <row r="217" spans="1:8">
      <c r="A217" s="92" t="str">
        <f t="array" ref="A217">IFERROR(INDEX('Annex 2 EHV charges'!#REF!, MATCH(0, IF(ISBLANK('Annex 2 EHV charges'!#REF!),1, COUNTIF(A$4:$A216, 'Annex 2 EHV charges'!#REF!)), 0)),"")</f>
        <v/>
      </c>
      <c r="B217" s="91" t="str">
        <f>IF($A217="","",VLOOKUP($A217,'Annex 2 EHV charges'!$D:$O,2,0))</f>
        <v/>
      </c>
      <c r="C217" s="92" t="str">
        <f>IF($A217="","",VLOOKUP($A217,'Annex 2 EHV charges'!$D:$O,3,0))</f>
        <v/>
      </c>
      <c r="D217" s="91" t="str">
        <f>IF($A217="","",VLOOKUP($A217,'Annex 2 EHV charges'!$D:$O,4,0))</f>
        <v/>
      </c>
      <c r="E217" s="93" t="str">
        <f>IFERROR(IF(VLOOKUP($A217,'Annex 2 EHV charges'!$D:$O,9,FALSE)=0,"",VLOOKUP($A217,'Annex 2 EHV charges'!$D:$O,9,FALSE)),"")</f>
        <v/>
      </c>
      <c r="F217" s="94" t="str">
        <f>IFERROR(IF(VLOOKUP($A217,'Annex 2 EHV charges'!$D:$O,10,FALSE)=0,"",VLOOKUP($A217,'Annex 2 EHV charges'!$D:$O,10,FALSE)),"")</f>
        <v/>
      </c>
      <c r="G217" s="95" t="str">
        <f>IFERROR(IF(VLOOKUP($A217,'Annex 2 EHV charges'!$D:$O,11,FALSE)=0,"",VLOOKUP($A217,'Annex 2 EHV charges'!$D:$O,11,FALSE)),"")</f>
        <v/>
      </c>
      <c r="H217" s="95" t="str">
        <f>IFERROR(IF(VLOOKUP($A217,'Annex 2 EHV charges'!$D:$O,12,FALSE)=0,"",VLOOKUP($A217,'Annex 2 EHV charges'!$D:$O,12,FALSE)),"")</f>
        <v/>
      </c>
    </row>
    <row r="218" spans="1:8">
      <c r="A218" s="92" t="str">
        <f t="array" ref="A218">IFERROR(INDEX('Annex 2 EHV charges'!#REF!, MATCH(0, IF(ISBLANK('Annex 2 EHV charges'!#REF!),1, COUNTIF(A$4:$A217, 'Annex 2 EHV charges'!#REF!)), 0)),"")</f>
        <v/>
      </c>
      <c r="B218" s="91" t="str">
        <f>IF($A218="","",VLOOKUP($A218,'Annex 2 EHV charges'!$D:$O,2,0))</f>
        <v/>
      </c>
      <c r="C218" s="92" t="str">
        <f>IF($A218="","",VLOOKUP($A218,'Annex 2 EHV charges'!$D:$O,3,0))</f>
        <v/>
      </c>
      <c r="D218" s="91" t="str">
        <f>IF($A218="","",VLOOKUP($A218,'Annex 2 EHV charges'!$D:$O,4,0))</f>
        <v/>
      </c>
      <c r="E218" s="93" t="str">
        <f>IFERROR(IF(VLOOKUP($A218,'Annex 2 EHV charges'!$D:$O,9,FALSE)=0,"",VLOOKUP($A218,'Annex 2 EHV charges'!$D:$O,9,FALSE)),"")</f>
        <v/>
      </c>
      <c r="F218" s="94" t="str">
        <f>IFERROR(IF(VLOOKUP($A218,'Annex 2 EHV charges'!$D:$O,10,FALSE)=0,"",VLOOKUP($A218,'Annex 2 EHV charges'!$D:$O,10,FALSE)),"")</f>
        <v/>
      </c>
      <c r="G218" s="95" t="str">
        <f>IFERROR(IF(VLOOKUP($A218,'Annex 2 EHV charges'!$D:$O,11,FALSE)=0,"",VLOOKUP($A218,'Annex 2 EHV charges'!$D:$O,11,FALSE)),"")</f>
        <v/>
      </c>
      <c r="H218" s="95" t="str">
        <f>IFERROR(IF(VLOOKUP($A218,'Annex 2 EHV charges'!$D:$O,12,FALSE)=0,"",VLOOKUP($A218,'Annex 2 EHV charges'!$D:$O,12,FALSE)),"")</f>
        <v/>
      </c>
    </row>
    <row r="219" spans="1:8">
      <c r="A219" s="92" t="str">
        <f t="array" ref="A219">IFERROR(INDEX('Annex 2 EHV charges'!#REF!, MATCH(0, IF(ISBLANK('Annex 2 EHV charges'!#REF!),1, COUNTIF(A$4:$A218, 'Annex 2 EHV charges'!#REF!)), 0)),"")</f>
        <v/>
      </c>
      <c r="B219" s="91" t="str">
        <f>IF($A219="","",VLOOKUP($A219,'Annex 2 EHV charges'!$D:$O,2,0))</f>
        <v/>
      </c>
      <c r="C219" s="92" t="str">
        <f>IF($A219="","",VLOOKUP($A219,'Annex 2 EHV charges'!$D:$O,3,0))</f>
        <v/>
      </c>
      <c r="D219" s="91" t="str">
        <f>IF($A219="","",VLOOKUP($A219,'Annex 2 EHV charges'!$D:$O,4,0))</f>
        <v/>
      </c>
      <c r="E219" s="93" t="str">
        <f>IFERROR(IF(VLOOKUP($A219,'Annex 2 EHV charges'!$D:$O,9,FALSE)=0,"",VLOOKUP($A219,'Annex 2 EHV charges'!$D:$O,9,FALSE)),"")</f>
        <v/>
      </c>
      <c r="F219" s="94" t="str">
        <f>IFERROR(IF(VLOOKUP($A219,'Annex 2 EHV charges'!$D:$O,10,FALSE)=0,"",VLOOKUP($A219,'Annex 2 EHV charges'!$D:$O,10,FALSE)),"")</f>
        <v/>
      </c>
      <c r="G219" s="95" t="str">
        <f>IFERROR(IF(VLOOKUP($A219,'Annex 2 EHV charges'!$D:$O,11,FALSE)=0,"",VLOOKUP($A219,'Annex 2 EHV charges'!$D:$O,11,FALSE)),"")</f>
        <v/>
      </c>
      <c r="H219" s="95" t="str">
        <f>IFERROR(IF(VLOOKUP($A219,'Annex 2 EHV charges'!$D:$O,12,FALSE)=0,"",VLOOKUP($A219,'Annex 2 EHV charges'!$D:$O,12,FALSE)),"")</f>
        <v/>
      </c>
    </row>
    <row r="220" spans="1:8">
      <c r="A220" s="92" t="str">
        <f t="array" ref="A220">IFERROR(INDEX('Annex 2 EHV charges'!#REF!, MATCH(0, IF(ISBLANK('Annex 2 EHV charges'!#REF!),1, COUNTIF(A$4:$A219, 'Annex 2 EHV charges'!#REF!)), 0)),"")</f>
        <v/>
      </c>
      <c r="B220" s="91" t="str">
        <f>IF($A220="","",VLOOKUP($A220,'Annex 2 EHV charges'!$D:$O,2,0))</f>
        <v/>
      </c>
      <c r="C220" s="92" t="str">
        <f>IF($A220="","",VLOOKUP($A220,'Annex 2 EHV charges'!$D:$O,3,0))</f>
        <v/>
      </c>
      <c r="D220" s="91" t="str">
        <f>IF($A220="","",VLOOKUP($A220,'Annex 2 EHV charges'!$D:$O,4,0))</f>
        <v/>
      </c>
      <c r="E220" s="93" t="str">
        <f>IFERROR(IF(VLOOKUP($A220,'Annex 2 EHV charges'!$D:$O,9,FALSE)=0,"",VLOOKUP($A220,'Annex 2 EHV charges'!$D:$O,9,FALSE)),"")</f>
        <v/>
      </c>
      <c r="F220" s="94" t="str">
        <f>IFERROR(IF(VLOOKUP($A220,'Annex 2 EHV charges'!$D:$O,10,FALSE)=0,"",VLOOKUP($A220,'Annex 2 EHV charges'!$D:$O,10,FALSE)),"")</f>
        <v/>
      </c>
      <c r="G220" s="95" t="str">
        <f>IFERROR(IF(VLOOKUP($A220,'Annex 2 EHV charges'!$D:$O,11,FALSE)=0,"",VLOOKUP($A220,'Annex 2 EHV charges'!$D:$O,11,FALSE)),"")</f>
        <v/>
      </c>
      <c r="H220" s="95" t="str">
        <f>IFERROR(IF(VLOOKUP($A220,'Annex 2 EHV charges'!$D:$O,12,FALSE)=0,"",VLOOKUP($A220,'Annex 2 EHV charges'!$D:$O,12,FALSE)),"")</f>
        <v/>
      </c>
    </row>
    <row r="221" spans="1:8">
      <c r="A221" s="92" t="str">
        <f t="array" ref="A221">IFERROR(INDEX('Annex 2 EHV charges'!#REF!, MATCH(0, IF(ISBLANK('Annex 2 EHV charges'!#REF!),1, COUNTIF(A$4:$A220, 'Annex 2 EHV charges'!#REF!)), 0)),"")</f>
        <v/>
      </c>
      <c r="B221" s="91" t="str">
        <f>IF($A221="","",VLOOKUP($A221,'Annex 2 EHV charges'!$D:$O,2,0))</f>
        <v/>
      </c>
      <c r="C221" s="92" t="str">
        <f>IF($A221="","",VLOOKUP($A221,'Annex 2 EHV charges'!$D:$O,3,0))</f>
        <v/>
      </c>
      <c r="D221" s="91" t="str">
        <f>IF($A221="","",VLOOKUP($A221,'Annex 2 EHV charges'!$D:$O,4,0))</f>
        <v/>
      </c>
      <c r="E221" s="93" t="str">
        <f>IFERROR(IF(VLOOKUP($A221,'Annex 2 EHV charges'!$D:$O,9,FALSE)=0,"",VLOOKUP($A221,'Annex 2 EHV charges'!$D:$O,9,FALSE)),"")</f>
        <v/>
      </c>
      <c r="F221" s="94" t="str">
        <f>IFERROR(IF(VLOOKUP($A221,'Annex 2 EHV charges'!$D:$O,10,FALSE)=0,"",VLOOKUP($A221,'Annex 2 EHV charges'!$D:$O,10,FALSE)),"")</f>
        <v/>
      </c>
      <c r="G221" s="95" t="str">
        <f>IFERROR(IF(VLOOKUP($A221,'Annex 2 EHV charges'!$D:$O,11,FALSE)=0,"",VLOOKUP($A221,'Annex 2 EHV charges'!$D:$O,11,FALSE)),"")</f>
        <v/>
      </c>
      <c r="H221" s="95" t="str">
        <f>IFERROR(IF(VLOOKUP($A221,'Annex 2 EHV charges'!$D:$O,12,FALSE)=0,"",VLOOKUP($A221,'Annex 2 EHV charges'!$D:$O,12,FALSE)),"")</f>
        <v/>
      </c>
    </row>
    <row r="222" spans="1:8">
      <c r="A222" s="92" t="str">
        <f t="array" ref="A222">IFERROR(INDEX('Annex 2 EHV charges'!#REF!, MATCH(0, IF(ISBLANK('Annex 2 EHV charges'!#REF!),1, COUNTIF(A$4:$A221, 'Annex 2 EHV charges'!#REF!)), 0)),"")</f>
        <v/>
      </c>
      <c r="B222" s="91" t="str">
        <f>IF($A222="","",VLOOKUP($A222,'Annex 2 EHV charges'!$D:$O,2,0))</f>
        <v/>
      </c>
      <c r="C222" s="92" t="str">
        <f>IF($A222="","",VLOOKUP($A222,'Annex 2 EHV charges'!$D:$O,3,0))</f>
        <v/>
      </c>
      <c r="D222" s="91" t="str">
        <f>IF($A222="","",VLOOKUP($A222,'Annex 2 EHV charges'!$D:$O,4,0))</f>
        <v/>
      </c>
      <c r="E222" s="93" t="str">
        <f>IFERROR(IF(VLOOKUP($A222,'Annex 2 EHV charges'!$D:$O,9,FALSE)=0,"",VLOOKUP($A222,'Annex 2 EHV charges'!$D:$O,9,FALSE)),"")</f>
        <v/>
      </c>
      <c r="F222" s="94" t="str">
        <f>IFERROR(IF(VLOOKUP($A222,'Annex 2 EHV charges'!$D:$O,10,FALSE)=0,"",VLOOKUP($A222,'Annex 2 EHV charges'!$D:$O,10,FALSE)),"")</f>
        <v/>
      </c>
      <c r="G222" s="95" t="str">
        <f>IFERROR(IF(VLOOKUP($A222,'Annex 2 EHV charges'!$D:$O,11,FALSE)=0,"",VLOOKUP($A222,'Annex 2 EHV charges'!$D:$O,11,FALSE)),"")</f>
        <v/>
      </c>
      <c r="H222" s="95" t="str">
        <f>IFERROR(IF(VLOOKUP($A222,'Annex 2 EHV charges'!$D:$O,12,FALSE)=0,"",VLOOKUP($A222,'Annex 2 EHV charges'!$D:$O,12,FALSE)),"")</f>
        <v/>
      </c>
    </row>
    <row r="223" spans="1:8">
      <c r="A223" s="92" t="str">
        <f t="array" ref="A223">IFERROR(INDEX('Annex 2 EHV charges'!#REF!, MATCH(0, IF(ISBLANK('Annex 2 EHV charges'!#REF!),1, COUNTIF(A$4:$A222, 'Annex 2 EHV charges'!#REF!)), 0)),"")</f>
        <v/>
      </c>
      <c r="B223" s="91" t="str">
        <f>IF($A223="","",VLOOKUP($A223,'Annex 2 EHV charges'!$D:$O,2,0))</f>
        <v/>
      </c>
      <c r="C223" s="92" t="str">
        <f>IF($A223="","",VLOOKUP($A223,'Annex 2 EHV charges'!$D:$O,3,0))</f>
        <v/>
      </c>
      <c r="D223" s="91" t="str">
        <f>IF($A223="","",VLOOKUP($A223,'Annex 2 EHV charges'!$D:$O,4,0))</f>
        <v/>
      </c>
      <c r="E223" s="93" t="str">
        <f>IFERROR(IF(VLOOKUP($A223,'Annex 2 EHV charges'!$D:$O,9,FALSE)=0,"",VLOOKUP($A223,'Annex 2 EHV charges'!$D:$O,9,FALSE)),"")</f>
        <v/>
      </c>
      <c r="F223" s="94" t="str">
        <f>IFERROR(IF(VLOOKUP($A223,'Annex 2 EHV charges'!$D:$O,10,FALSE)=0,"",VLOOKUP($A223,'Annex 2 EHV charges'!$D:$O,10,FALSE)),"")</f>
        <v/>
      </c>
      <c r="G223" s="95" t="str">
        <f>IFERROR(IF(VLOOKUP($A223,'Annex 2 EHV charges'!$D:$O,11,FALSE)=0,"",VLOOKUP($A223,'Annex 2 EHV charges'!$D:$O,11,FALSE)),"")</f>
        <v/>
      </c>
      <c r="H223" s="95" t="str">
        <f>IFERROR(IF(VLOOKUP($A223,'Annex 2 EHV charges'!$D:$O,12,FALSE)=0,"",VLOOKUP($A223,'Annex 2 EHV charges'!$D:$O,12,FALSE)),"")</f>
        <v/>
      </c>
    </row>
    <row r="224" spans="1:8">
      <c r="A224" s="92" t="str">
        <f t="array" ref="A224">IFERROR(INDEX('Annex 2 EHV charges'!#REF!, MATCH(0, IF(ISBLANK('Annex 2 EHV charges'!#REF!),1, COUNTIF(A$4:$A223, 'Annex 2 EHV charges'!#REF!)), 0)),"")</f>
        <v/>
      </c>
      <c r="B224" s="91" t="str">
        <f>IF($A224="","",VLOOKUP($A224,'Annex 2 EHV charges'!$D:$O,2,0))</f>
        <v/>
      </c>
      <c r="C224" s="92" t="str">
        <f>IF($A224="","",VLOOKUP($A224,'Annex 2 EHV charges'!$D:$O,3,0))</f>
        <v/>
      </c>
      <c r="D224" s="91" t="str">
        <f>IF($A224="","",VLOOKUP($A224,'Annex 2 EHV charges'!$D:$O,4,0))</f>
        <v/>
      </c>
      <c r="E224" s="93" t="str">
        <f>IFERROR(IF(VLOOKUP($A224,'Annex 2 EHV charges'!$D:$O,9,FALSE)=0,"",VLOOKUP($A224,'Annex 2 EHV charges'!$D:$O,9,FALSE)),"")</f>
        <v/>
      </c>
      <c r="F224" s="94" t="str">
        <f>IFERROR(IF(VLOOKUP($A224,'Annex 2 EHV charges'!$D:$O,10,FALSE)=0,"",VLOOKUP($A224,'Annex 2 EHV charges'!$D:$O,10,FALSE)),"")</f>
        <v/>
      </c>
      <c r="G224" s="95" t="str">
        <f>IFERROR(IF(VLOOKUP($A224,'Annex 2 EHV charges'!$D:$O,11,FALSE)=0,"",VLOOKUP($A224,'Annex 2 EHV charges'!$D:$O,11,FALSE)),"")</f>
        <v/>
      </c>
      <c r="H224" s="95" t="str">
        <f>IFERROR(IF(VLOOKUP($A224,'Annex 2 EHV charges'!$D:$O,12,FALSE)=0,"",VLOOKUP($A224,'Annex 2 EHV charges'!$D:$O,12,FALSE)),"")</f>
        <v/>
      </c>
    </row>
    <row r="225" spans="1:8">
      <c r="A225" s="92" t="str">
        <f t="array" ref="A225">IFERROR(INDEX('Annex 2 EHV charges'!#REF!, MATCH(0, IF(ISBLANK('Annex 2 EHV charges'!#REF!),1, COUNTIF(A$4:$A224, 'Annex 2 EHV charges'!#REF!)), 0)),"")</f>
        <v/>
      </c>
      <c r="B225" s="91" t="str">
        <f>IF($A225="","",VLOOKUP($A225,'Annex 2 EHV charges'!$D:$O,2,0))</f>
        <v/>
      </c>
      <c r="C225" s="92" t="str">
        <f>IF($A225="","",VLOOKUP($A225,'Annex 2 EHV charges'!$D:$O,3,0))</f>
        <v/>
      </c>
      <c r="D225" s="91" t="str">
        <f>IF($A225="","",VLOOKUP($A225,'Annex 2 EHV charges'!$D:$O,4,0))</f>
        <v/>
      </c>
      <c r="E225" s="93" t="str">
        <f>IFERROR(IF(VLOOKUP($A225,'Annex 2 EHV charges'!$D:$O,9,FALSE)=0,"",VLOOKUP($A225,'Annex 2 EHV charges'!$D:$O,9,FALSE)),"")</f>
        <v/>
      </c>
      <c r="F225" s="94" t="str">
        <f>IFERROR(IF(VLOOKUP($A225,'Annex 2 EHV charges'!$D:$O,10,FALSE)=0,"",VLOOKUP($A225,'Annex 2 EHV charges'!$D:$O,10,FALSE)),"")</f>
        <v/>
      </c>
      <c r="G225" s="95" t="str">
        <f>IFERROR(IF(VLOOKUP($A225,'Annex 2 EHV charges'!$D:$O,11,FALSE)=0,"",VLOOKUP($A225,'Annex 2 EHV charges'!$D:$O,11,FALSE)),"")</f>
        <v/>
      </c>
      <c r="H225" s="95" t="str">
        <f>IFERROR(IF(VLOOKUP($A225,'Annex 2 EHV charges'!$D:$O,12,FALSE)=0,"",VLOOKUP($A225,'Annex 2 EHV charges'!$D:$O,12,FALSE)),"")</f>
        <v/>
      </c>
    </row>
    <row r="226" spans="1:8">
      <c r="A226" s="92" t="str">
        <f t="array" ref="A226">IFERROR(INDEX('Annex 2 EHV charges'!#REF!, MATCH(0, IF(ISBLANK('Annex 2 EHV charges'!#REF!),1, COUNTIF(A$4:$A225, 'Annex 2 EHV charges'!#REF!)), 0)),"")</f>
        <v/>
      </c>
      <c r="B226" s="91" t="str">
        <f>IF($A226="","",VLOOKUP($A226,'Annex 2 EHV charges'!$D:$O,2,0))</f>
        <v/>
      </c>
      <c r="C226" s="92" t="str">
        <f>IF($A226="","",VLOOKUP($A226,'Annex 2 EHV charges'!$D:$O,3,0))</f>
        <v/>
      </c>
      <c r="D226" s="91" t="str">
        <f>IF($A226="","",VLOOKUP($A226,'Annex 2 EHV charges'!$D:$O,4,0))</f>
        <v/>
      </c>
      <c r="E226" s="93" t="str">
        <f>IFERROR(IF(VLOOKUP($A226,'Annex 2 EHV charges'!$D:$O,9,FALSE)=0,"",VLOOKUP($A226,'Annex 2 EHV charges'!$D:$O,9,FALSE)),"")</f>
        <v/>
      </c>
      <c r="F226" s="94" t="str">
        <f>IFERROR(IF(VLOOKUP($A226,'Annex 2 EHV charges'!$D:$O,10,FALSE)=0,"",VLOOKUP($A226,'Annex 2 EHV charges'!$D:$O,10,FALSE)),"")</f>
        <v/>
      </c>
      <c r="G226" s="95" t="str">
        <f>IFERROR(IF(VLOOKUP($A226,'Annex 2 EHV charges'!$D:$O,11,FALSE)=0,"",VLOOKUP($A226,'Annex 2 EHV charges'!$D:$O,11,FALSE)),"")</f>
        <v/>
      </c>
      <c r="H226" s="95" t="str">
        <f>IFERROR(IF(VLOOKUP($A226,'Annex 2 EHV charges'!$D:$O,12,FALSE)=0,"",VLOOKUP($A226,'Annex 2 EHV charges'!$D:$O,12,FALSE)),"")</f>
        <v/>
      </c>
    </row>
    <row r="227" spans="1:8">
      <c r="A227" s="92" t="str">
        <f t="array" ref="A227">IFERROR(INDEX('Annex 2 EHV charges'!#REF!, MATCH(0, IF(ISBLANK('Annex 2 EHV charges'!#REF!),1, COUNTIF(A$4:$A226, 'Annex 2 EHV charges'!#REF!)), 0)),"")</f>
        <v/>
      </c>
      <c r="B227" s="91" t="str">
        <f>IF($A227="","",VLOOKUP($A227,'Annex 2 EHV charges'!$D:$O,2,0))</f>
        <v/>
      </c>
      <c r="C227" s="92" t="str">
        <f>IF($A227="","",VLOOKUP($A227,'Annex 2 EHV charges'!$D:$O,3,0))</f>
        <v/>
      </c>
      <c r="D227" s="91" t="str">
        <f>IF($A227="","",VLOOKUP($A227,'Annex 2 EHV charges'!$D:$O,4,0))</f>
        <v/>
      </c>
      <c r="E227" s="93" t="str">
        <f>IFERROR(IF(VLOOKUP($A227,'Annex 2 EHV charges'!$D:$O,9,FALSE)=0,"",VLOOKUP($A227,'Annex 2 EHV charges'!$D:$O,9,FALSE)),"")</f>
        <v/>
      </c>
      <c r="F227" s="94" t="str">
        <f>IFERROR(IF(VLOOKUP($A227,'Annex 2 EHV charges'!$D:$O,10,FALSE)=0,"",VLOOKUP($A227,'Annex 2 EHV charges'!$D:$O,10,FALSE)),"")</f>
        <v/>
      </c>
      <c r="G227" s="95" t="str">
        <f>IFERROR(IF(VLOOKUP($A227,'Annex 2 EHV charges'!$D:$O,11,FALSE)=0,"",VLOOKUP($A227,'Annex 2 EHV charges'!$D:$O,11,FALSE)),"")</f>
        <v/>
      </c>
      <c r="H227" s="95" t="str">
        <f>IFERROR(IF(VLOOKUP($A227,'Annex 2 EHV charges'!$D:$O,12,FALSE)=0,"",VLOOKUP($A227,'Annex 2 EHV charges'!$D:$O,12,FALSE)),"")</f>
        <v/>
      </c>
    </row>
    <row r="228" spans="1:8">
      <c r="A228" s="92" t="str">
        <f t="array" ref="A228">IFERROR(INDEX('Annex 2 EHV charges'!#REF!, MATCH(0, IF(ISBLANK('Annex 2 EHV charges'!#REF!),1, COUNTIF(A$4:$A227, 'Annex 2 EHV charges'!#REF!)), 0)),"")</f>
        <v/>
      </c>
      <c r="B228" s="91" t="str">
        <f>IF($A228="","",VLOOKUP($A228,'Annex 2 EHV charges'!$D:$O,2,0))</f>
        <v/>
      </c>
      <c r="C228" s="92" t="str">
        <f>IF($A228="","",VLOOKUP($A228,'Annex 2 EHV charges'!$D:$O,3,0))</f>
        <v/>
      </c>
      <c r="D228" s="91" t="str">
        <f>IF($A228="","",VLOOKUP($A228,'Annex 2 EHV charges'!$D:$O,4,0))</f>
        <v/>
      </c>
      <c r="E228" s="93" t="str">
        <f>IFERROR(IF(VLOOKUP($A228,'Annex 2 EHV charges'!$D:$O,9,FALSE)=0,"",VLOOKUP($A228,'Annex 2 EHV charges'!$D:$O,9,FALSE)),"")</f>
        <v/>
      </c>
      <c r="F228" s="94" t="str">
        <f>IFERROR(IF(VLOOKUP($A228,'Annex 2 EHV charges'!$D:$O,10,FALSE)=0,"",VLOOKUP($A228,'Annex 2 EHV charges'!$D:$O,10,FALSE)),"")</f>
        <v/>
      </c>
      <c r="G228" s="95" t="str">
        <f>IFERROR(IF(VLOOKUP($A228,'Annex 2 EHV charges'!$D:$O,11,FALSE)=0,"",VLOOKUP($A228,'Annex 2 EHV charges'!$D:$O,11,FALSE)),"")</f>
        <v/>
      </c>
      <c r="H228" s="95" t="str">
        <f>IFERROR(IF(VLOOKUP($A228,'Annex 2 EHV charges'!$D:$O,12,FALSE)=0,"",VLOOKUP($A228,'Annex 2 EHV charges'!$D:$O,12,FALSE)),"")</f>
        <v/>
      </c>
    </row>
    <row r="229" spans="1:8">
      <c r="A229" s="92" t="str">
        <f t="array" ref="A229">IFERROR(INDEX('Annex 2 EHV charges'!#REF!, MATCH(0, IF(ISBLANK('Annex 2 EHV charges'!#REF!),1, COUNTIF(A$4:$A228, 'Annex 2 EHV charges'!#REF!)), 0)),"")</f>
        <v/>
      </c>
      <c r="B229" s="91" t="str">
        <f>IF($A229="","",VLOOKUP($A229,'Annex 2 EHV charges'!$D:$O,2,0))</f>
        <v/>
      </c>
      <c r="C229" s="92" t="str">
        <f>IF($A229="","",VLOOKUP($A229,'Annex 2 EHV charges'!$D:$O,3,0))</f>
        <v/>
      </c>
      <c r="D229" s="91" t="str">
        <f>IF($A229="","",VLOOKUP($A229,'Annex 2 EHV charges'!$D:$O,4,0))</f>
        <v/>
      </c>
      <c r="E229" s="93" t="str">
        <f>IFERROR(IF(VLOOKUP($A229,'Annex 2 EHV charges'!$D:$O,9,FALSE)=0,"",VLOOKUP($A229,'Annex 2 EHV charges'!$D:$O,9,FALSE)),"")</f>
        <v/>
      </c>
      <c r="F229" s="94" t="str">
        <f>IFERROR(IF(VLOOKUP($A229,'Annex 2 EHV charges'!$D:$O,10,FALSE)=0,"",VLOOKUP($A229,'Annex 2 EHV charges'!$D:$O,10,FALSE)),"")</f>
        <v/>
      </c>
      <c r="G229" s="95" t="str">
        <f>IFERROR(IF(VLOOKUP($A229,'Annex 2 EHV charges'!$D:$O,11,FALSE)=0,"",VLOOKUP($A229,'Annex 2 EHV charges'!$D:$O,11,FALSE)),"")</f>
        <v/>
      </c>
      <c r="H229" s="95" t="str">
        <f>IFERROR(IF(VLOOKUP($A229,'Annex 2 EHV charges'!$D:$O,12,FALSE)=0,"",VLOOKUP($A229,'Annex 2 EHV charges'!$D:$O,12,FALSE)),"")</f>
        <v/>
      </c>
    </row>
    <row r="230" spans="1:8">
      <c r="A230" s="92" t="str">
        <f t="array" ref="A230">IFERROR(INDEX('Annex 2 EHV charges'!#REF!, MATCH(0, IF(ISBLANK('Annex 2 EHV charges'!#REF!),1, COUNTIF(A$4:$A229, 'Annex 2 EHV charges'!#REF!)), 0)),"")</f>
        <v/>
      </c>
      <c r="B230" s="91" t="str">
        <f>IF($A230="","",VLOOKUP($A230,'Annex 2 EHV charges'!$D:$O,2,0))</f>
        <v/>
      </c>
      <c r="C230" s="92" t="str">
        <f>IF($A230="","",VLOOKUP($A230,'Annex 2 EHV charges'!$D:$O,3,0))</f>
        <v/>
      </c>
      <c r="D230" s="91" t="str">
        <f>IF($A230="","",VLOOKUP($A230,'Annex 2 EHV charges'!$D:$O,4,0))</f>
        <v/>
      </c>
      <c r="E230" s="93" t="str">
        <f>IFERROR(IF(VLOOKUP($A230,'Annex 2 EHV charges'!$D:$O,9,FALSE)=0,"",VLOOKUP($A230,'Annex 2 EHV charges'!$D:$O,9,FALSE)),"")</f>
        <v/>
      </c>
      <c r="F230" s="94" t="str">
        <f>IFERROR(IF(VLOOKUP($A230,'Annex 2 EHV charges'!$D:$O,10,FALSE)=0,"",VLOOKUP($A230,'Annex 2 EHV charges'!$D:$O,10,FALSE)),"")</f>
        <v/>
      </c>
      <c r="G230" s="95" t="str">
        <f>IFERROR(IF(VLOOKUP($A230,'Annex 2 EHV charges'!$D:$O,11,FALSE)=0,"",VLOOKUP($A230,'Annex 2 EHV charges'!$D:$O,11,FALSE)),"")</f>
        <v/>
      </c>
      <c r="H230" s="95" t="str">
        <f>IFERROR(IF(VLOOKUP($A230,'Annex 2 EHV charges'!$D:$O,12,FALSE)=0,"",VLOOKUP($A230,'Annex 2 EHV charges'!$D:$O,12,FALSE)),"")</f>
        <v/>
      </c>
    </row>
    <row r="231" spans="1:8">
      <c r="A231" s="92" t="str">
        <f t="array" ref="A231">IFERROR(INDEX('Annex 2 EHV charges'!#REF!, MATCH(0, IF(ISBLANK('Annex 2 EHV charges'!#REF!),1, COUNTIF(A$4:$A230, 'Annex 2 EHV charges'!#REF!)), 0)),"")</f>
        <v/>
      </c>
      <c r="B231" s="91" t="str">
        <f>IF($A231="","",VLOOKUP($A231,'Annex 2 EHV charges'!$D:$O,2,0))</f>
        <v/>
      </c>
      <c r="C231" s="92" t="str">
        <f>IF($A231="","",VLOOKUP($A231,'Annex 2 EHV charges'!$D:$O,3,0))</f>
        <v/>
      </c>
      <c r="D231" s="91" t="str">
        <f>IF($A231="","",VLOOKUP($A231,'Annex 2 EHV charges'!$D:$O,4,0))</f>
        <v/>
      </c>
      <c r="E231" s="93" t="str">
        <f>IFERROR(IF(VLOOKUP($A231,'Annex 2 EHV charges'!$D:$O,9,FALSE)=0,"",VLOOKUP($A231,'Annex 2 EHV charges'!$D:$O,9,FALSE)),"")</f>
        <v/>
      </c>
      <c r="F231" s="94" t="str">
        <f>IFERROR(IF(VLOOKUP($A231,'Annex 2 EHV charges'!$D:$O,10,FALSE)=0,"",VLOOKUP($A231,'Annex 2 EHV charges'!$D:$O,10,FALSE)),"")</f>
        <v/>
      </c>
      <c r="G231" s="95" t="str">
        <f>IFERROR(IF(VLOOKUP($A231,'Annex 2 EHV charges'!$D:$O,11,FALSE)=0,"",VLOOKUP($A231,'Annex 2 EHV charges'!$D:$O,11,FALSE)),"")</f>
        <v/>
      </c>
      <c r="H231" s="95" t="str">
        <f>IFERROR(IF(VLOOKUP($A231,'Annex 2 EHV charges'!$D:$O,12,FALSE)=0,"",VLOOKUP($A231,'Annex 2 EHV charges'!$D:$O,12,FALSE)),"")</f>
        <v/>
      </c>
    </row>
    <row r="232" spans="1:8">
      <c r="A232" s="92" t="str">
        <f t="array" ref="A232">IFERROR(INDEX('Annex 2 EHV charges'!#REF!, MATCH(0, IF(ISBLANK('Annex 2 EHV charges'!#REF!),1, COUNTIF(A$4:$A231, 'Annex 2 EHV charges'!#REF!)), 0)),"")</f>
        <v/>
      </c>
      <c r="B232" s="91" t="str">
        <f>IF($A232="","",VLOOKUP($A232,'Annex 2 EHV charges'!$D:$O,2,0))</f>
        <v/>
      </c>
      <c r="C232" s="92" t="str">
        <f>IF($A232="","",VLOOKUP($A232,'Annex 2 EHV charges'!$D:$O,3,0))</f>
        <v/>
      </c>
      <c r="D232" s="91" t="str">
        <f>IF($A232="","",VLOOKUP($A232,'Annex 2 EHV charges'!$D:$O,4,0))</f>
        <v/>
      </c>
      <c r="E232" s="93" t="str">
        <f>IFERROR(IF(VLOOKUP($A232,'Annex 2 EHV charges'!$D:$O,9,FALSE)=0,"",VLOOKUP($A232,'Annex 2 EHV charges'!$D:$O,9,FALSE)),"")</f>
        <v/>
      </c>
      <c r="F232" s="94" t="str">
        <f>IFERROR(IF(VLOOKUP($A232,'Annex 2 EHV charges'!$D:$O,10,FALSE)=0,"",VLOOKUP($A232,'Annex 2 EHV charges'!$D:$O,10,FALSE)),"")</f>
        <v/>
      </c>
      <c r="G232" s="95" t="str">
        <f>IFERROR(IF(VLOOKUP($A232,'Annex 2 EHV charges'!$D:$O,11,FALSE)=0,"",VLOOKUP($A232,'Annex 2 EHV charges'!$D:$O,11,FALSE)),"")</f>
        <v/>
      </c>
      <c r="H232" s="95" t="str">
        <f>IFERROR(IF(VLOOKUP($A232,'Annex 2 EHV charges'!$D:$O,12,FALSE)=0,"",VLOOKUP($A232,'Annex 2 EHV charges'!$D:$O,12,FALSE)),"")</f>
        <v/>
      </c>
    </row>
    <row r="233" spans="1:8">
      <c r="A233" s="92" t="str">
        <f t="array" ref="A233">IFERROR(INDEX('Annex 2 EHV charges'!#REF!, MATCH(0, IF(ISBLANK('Annex 2 EHV charges'!#REF!),1, COUNTIF(A$4:$A232, 'Annex 2 EHV charges'!#REF!)), 0)),"")</f>
        <v/>
      </c>
      <c r="B233" s="91" t="str">
        <f>IF($A233="","",VLOOKUP($A233,'Annex 2 EHV charges'!$D:$O,2,0))</f>
        <v/>
      </c>
      <c r="C233" s="92" t="str">
        <f>IF($A233="","",VLOOKUP($A233,'Annex 2 EHV charges'!$D:$O,3,0))</f>
        <v/>
      </c>
      <c r="D233" s="91" t="str">
        <f>IF($A233="","",VLOOKUP($A233,'Annex 2 EHV charges'!$D:$O,4,0))</f>
        <v/>
      </c>
      <c r="E233" s="93" t="str">
        <f>IFERROR(IF(VLOOKUP($A233,'Annex 2 EHV charges'!$D:$O,9,FALSE)=0,"",VLOOKUP($A233,'Annex 2 EHV charges'!$D:$O,9,FALSE)),"")</f>
        <v/>
      </c>
      <c r="F233" s="94" t="str">
        <f>IFERROR(IF(VLOOKUP($A233,'Annex 2 EHV charges'!$D:$O,10,FALSE)=0,"",VLOOKUP($A233,'Annex 2 EHV charges'!$D:$O,10,FALSE)),"")</f>
        <v/>
      </c>
      <c r="G233" s="95" t="str">
        <f>IFERROR(IF(VLOOKUP($A233,'Annex 2 EHV charges'!$D:$O,11,FALSE)=0,"",VLOOKUP($A233,'Annex 2 EHV charges'!$D:$O,11,FALSE)),"")</f>
        <v/>
      </c>
      <c r="H233" s="95" t="str">
        <f>IFERROR(IF(VLOOKUP($A233,'Annex 2 EHV charges'!$D:$O,12,FALSE)=0,"",VLOOKUP($A233,'Annex 2 EHV charges'!$D:$O,12,FALSE)),"")</f>
        <v/>
      </c>
    </row>
    <row r="234" spans="1:8">
      <c r="A234" s="92" t="str">
        <f t="array" ref="A234">IFERROR(INDEX('Annex 2 EHV charges'!#REF!, MATCH(0, IF(ISBLANK('Annex 2 EHV charges'!#REF!),1, COUNTIF(A$4:$A233, 'Annex 2 EHV charges'!#REF!)), 0)),"")</f>
        <v/>
      </c>
      <c r="B234" s="91" t="str">
        <f>IF($A234="","",VLOOKUP($A234,'Annex 2 EHV charges'!$D:$O,2,0))</f>
        <v/>
      </c>
      <c r="C234" s="92" t="str">
        <f>IF($A234="","",VLOOKUP($A234,'Annex 2 EHV charges'!$D:$O,3,0))</f>
        <v/>
      </c>
      <c r="D234" s="91" t="str">
        <f>IF($A234="","",VLOOKUP($A234,'Annex 2 EHV charges'!$D:$O,4,0))</f>
        <v/>
      </c>
      <c r="E234" s="93" t="str">
        <f>IFERROR(IF(VLOOKUP($A234,'Annex 2 EHV charges'!$D:$O,9,FALSE)=0,"",VLOOKUP($A234,'Annex 2 EHV charges'!$D:$O,9,FALSE)),"")</f>
        <v/>
      </c>
      <c r="F234" s="94" t="str">
        <f>IFERROR(IF(VLOOKUP($A234,'Annex 2 EHV charges'!$D:$O,10,FALSE)=0,"",VLOOKUP($A234,'Annex 2 EHV charges'!$D:$O,10,FALSE)),"")</f>
        <v/>
      </c>
      <c r="G234" s="95" t="str">
        <f>IFERROR(IF(VLOOKUP($A234,'Annex 2 EHV charges'!$D:$O,11,FALSE)=0,"",VLOOKUP($A234,'Annex 2 EHV charges'!$D:$O,11,FALSE)),"")</f>
        <v/>
      </c>
      <c r="H234" s="95" t="str">
        <f>IFERROR(IF(VLOOKUP($A234,'Annex 2 EHV charges'!$D:$O,12,FALSE)=0,"",VLOOKUP($A234,'Annex 2 EHV charges'!$D:$O,12,FALSE)),"")</f>
        <v/>
      </c>
    </row>
    <row r="235" spans="1:8">
      <c r="A235" s="92" t="str">
        <f t="array" ref="A235">IFERROR(INDEX('Annex 2 EHV charges'!#REF!, MATCH(0, IF(ISBLANK('Annex 2 EHV charges'!#REF!),1, COUNTIF(A$4:$A234, 'Annex 2 EHV charges'!#REF!)), 0)),"")</f>
        <v/>
      </c>
      <c r="B235" s="91" t="str">
        <f>IF($A235="","",VLOOKUP($A235,'Annex 2 EHV charges'!$D:$O,2,0))</f>
        <v/>
      </c>
      <c r="C235" s="92" t="str">
        <f>IF($A235="","",VLOOKUP($A235,'Annex 2 EHV charges'!$D:$O,3,0))</f>
        <v/>
      </c>
      <c r="D235" s="91" t="str">
        <f>IF($A235="","",VLOOKUP($A235,'Annex 2 EHV charges'!$D:$O,4,0))</f>
        <v/>
      </c>
      <c r="E235" s="93" t="str">
        <f>IFERROR(IF(VLOOKUP($A235,'Annex 2 EHV charges'!$D:$O,9,FALSE)=0,"",VLOOKUP($A235,'Annex 2 EHV charges'!$D:$O,9,FALSE)),"")</f>
        <v/>
      </c>
      <c r="F235" s="94" t="str">
        <f>IFERROR(IF(VLOOKUP($A235,'Annex 2 EHV charges'!$D:$O,10,FALSE)=0,"",VLOOKUP($A235,'Annex 2 EHV charges'!$D:$O,10,FALSE)),"")</f>
        <v/>
      </c>
      <c r="G235" s="95" t="str">
        <f>IFERROR(IF(VLOOKUP($A235,'Annex 2 EHV charges'!$D:$O,11,FALSE)=0,"",VLOOKUP($A235,'Annex 2 EHV charges'!$D:$O,11,FALSE)),"")</f>
        <v/>
      </c>
      <c r="H235" s="95" t="str">
        <f>IFERROR(IF(VLOOKUP($A235,'Annex 2 EHV charges'!$D:$O,12,FALSE)=0,"",VLOOKUP($A235,'Annex 2 EHV charges'!$D:$O,12,FALSE)),"")</f>
        <v/>
      </c>
    </row>
    <row r="236" spans="1:8">
      <c r="A236" s="92" t="str">
        <f t="array" ref="A236">IFERROR(INDEX('Annex 2 EHV charges'!#REF!, MATCH(0, IF(ISBLANK('Annex 2 EHV charges'!#REF!),1, COUNTIF(A$4:$A235, 'Annex 2 EHV charges'!#REF!)), 0)),"")</f>
        <v/>
      </c>
      <c r="B236" s="91" t="str">
        <f>IF($A236="","",VLOOKUP($A236,'Annex 2 EHV charges'!$D:$O,2,0))</f>
        <v/>
      </c>
      <c r="C236" s="92" t="str">
        <f>IF($A236="","",VLOOKUP($A236,'Annex 2 EHV charges'!$D:$O,3,0))</f>
        <v/>
      </c>
      <c r="D236" s="91" t="str">
        <f>IF($A236="","",VLOOKUP($A236,'Annex 2 EHV charges'!$D:$O,4,0))</f>
        <v/>
      </c>
      <c r="E236" s="93" t="str">
        <f>IFERROR(IF(VLOOKUP($A236,'Annex 2 EHV charges'!$D:$O,9,FALSE)=0,"",VLOOKUP($A236,'Annex 2 EHV charges'!$D:$O,9,FALSE)),"")</f>
        <v/>
      </c>
      <c r="F236" s="94" t="str">
        <f>IFERROR(IF(VLOOKUP($A236,'Annex 2 EHV charges'!$D:$O,10,FALSE)=0,"",VLOOKUP($A236,'Annex 2 EHV charges'!$D:$O,10,FALSE)),"")</f>
        <v/>
      </c>
      <c r="G236" s="95" t="str">
        <f>IFERROR(IF(VLOOKUP($A236,'Annex 2 EHV charges'!$D:$O,11,FALSE)=0,"",VLOOKUP($A236,'Annex 2 EHV charges'!$D:$O,11,FALSE)),"")</f>
        <v/>
      </c>
      <c r="H236" s="95" t="str">
        <f>IFERROR(IF(VLOOKUP($A236,'Annex 2 EHV charges'!$D:$O,12,FALSE)=0,"",VLOOKUP($A236,'Annex 2 EHV charges'!$D:$O,12,FALSE)),"")</f>
        <v/>
      </c>
    </row>
    <row r="237" spans="1:8">
      <c r="A237" s="92" t="str">
        <f t="array" ref="A237">IFERROR(INDEX('Annex 2 EHV charges'!#REF!, MATCH(0, IF(ISBLANK('Annex 2 EHV charges'!#REF!),1, COUNTIF(A$4:$A236, 'Annex 2 EHV charges'!#REF!)), 0)),"")</f>
        <v/>
      </c>
      <c r="B237" s="91" t="str">
        <f>IF($A237="","",VLOOKUP($A237,'Annex 2 EHV charges'!$D:$O,2,0))</f>
        <v/>
      </c>
      <c r="C237" s="92" t="str">
        <f>IF($A237="","",VLOOKUP($A237,'Annex 2 EHV charges'!$D:$O,3,0))</f>
        <v/>
      </c>
      <c r="D237" s="91" t="str">
        <f>IF($A237="","",VLOOKUP($A237,'Annex 2 EHV charges'!$D:$O,4,0))</f>
        <v/>
      </c>
      <c r="E237" s="93" t="str">
        <f>IFERROR(IF(VLOOKUP($A237,'Annex 2 EHV charges'!$D:$O,9,FALSE)=0,"",VLOOKUP($A237,'Annex 2 EHV charges'!$D:$O,9,FALSE)),"")</f>
        <v/>
      </c>
      <c r="F237" s="94" t="str">
        <f>IFERROR(IF(VLOOKUP($A237,'Annex 2 EHV charges'!$D:$O,10,FALSE)=0,"",VLOOKUP($A237,'Annex 2 EHV charges'!$D:$O,10,FALSE)),"")</f>
        <v/>
      </c>
      <c r="G237" s="95" t="str">
        <f>IFERROR(IF(VLOOKUP($A237,'Annex 2 EHV charges'!$D:$O,11,FALSE)=0,"",VLOOKUP($A237,'Annex 2 EHV charges'!$D:$O,11,FALSE)),"")</f>
        <v/>
      </c>
      <c r="H237" s="95" t="str">
        <f>IFERROR(IF(VLOOKUP($A237,'Annex 2 EHV charges'!$D:$O,12,FALSE)=0,"",VLOOKUP($A237,'Annex 2 EHV charges'!$D:$O,12,FALSE)),"")</f>
        <v/>
      </c>
    </row>
    <row r="238" spans="1:8">
      <c r="A238" s="92" t="str">
        <f t="array" ref="A238">IFERROR(INDEX('Annex 2 EHV charges'!#REF!, MATCH(0, IF(ISBLANK('Annex 2 EHV charges'!#REF!),1, COUNTIF(A$4:$A237, 'Annex 2 EHV charges'!#REF!)), 0)),"")</f>
        <v/>
      </c>
      <c r="B238" s="91" t="str">
        <f>IF($A238="","",VLOOKUP($A238,'Annex 2 EHV charges'!$D:$O,2,0))</f>
        <v/>
      </c>
      <c r="C238" s="92" t="str">
        <f>IF($A238="","",VLOOKUP($A238,'Annex 2 EHV charges'!$D:$O,3,0))</f>
        <v/>
      </c>
      <c r="D238" s="91" t="str">
        <f>IF($A238="","",VLOOKUP($A238,'Annex 2 EHV charges'!$D:$O,4,0))</f>
        <v/>
      </c>
      <c r="E238" s="93" t="str">
        <f>IFERROR(IF(VLOOKUP($A238,'Annex 2 EHV charges'!$D:$O,9,FALSE)=0,"",VLOOKUP($A238,'Annex 2 EHV charges'!$D:$O,9,FALSE)),"")</f>
        <v/>
      </c>
      <c r="F238" s="94" t="str">
        <f>IFERROR(IF(VLOOKUP($A238,'Annex 2 EHV charges'!$D:$O,10,FALSE)=0,"",VLOOKUP($A238,'Annex 2 EHV charges'!$D:$O,10,FALSE)),"")</f>
        <v/>
      </c>
      <c r="G238" s="95" t="str">
        <f>IFERROR(IF(VLOOKUP($A238,'Annex 2 EHV charges'!$D:$O,11,FALSE)=0,"",VLOOKUP($A238,'Annex 2 EHV charges'!$D:$O,11,FALSE)),"")</f>
        <v/>
      </c>
      <c r="H238" s="95" t="str">
        <f>IFERROR(IF(VLOOKUP($A238,'Annex 2 EHV charges'!$D:$O,12,FALSE)=0,"",VLOOKUP($A238,'Annex 2 EHV charges'!$D:$O,12,FALSE)),"")</f>
        <v/>
      </c>
    </row>
    <row r="239" spans="1:8">
      <c r="A239" s="92" t="str">
        <f t="array" ref="A239">IFERROR(INDEX('Annex 2 EHV charges'!#REF!, MATCH(0, IF(ISBLANK('Annex 2 EHV charges'!#REF!),1, COUNTIF(A$4:$A238, 'Annex 2 EHV charges'!#REF!)), 0)),"")</f>
        <v/>
      </c>
      <c r="B239" s="91" t="str">
        <f>IF($A239="","",VLOOKUP($A239,'Annex 2 EHV charges'!$D:$O,2,0))</f>
        <v/>
      </c>
      <c r="C239" s="92" t="str">
        <f>IF($A239="","",VLOOKUP($A239,'Annex 2 EHV charges'!$D:$O,3,0))</f>
        <v/>
      </c>
      <c r="D239" s="91" t="str">
        <f>IF($A239="","",VLOOKUP($A239,'Annex 2 EHV charges'!$D:$O,4,0))</f>
        <v/>
      </c>
      <c r="E239" s="93" t="str">
        <f>IFERROR(IF(VLOOKUP($A239,'Annex 2 EHV charges'!$D:$O,9,FALSE)=0,"",VLOOKUP($A239,'Annex 2 EHV charges'!$D:$O,9,FALSE)),"")</f>
        <v/>
      </c>
      <c r="F239" s="94" t="str">
        <f>IFERROR(IF(VLOOKUP($A239,'Annex 2 EHV charges'!$D:$O,10,FALSE)=0,"",VLOOKUP($A239,'Annex 2 EHV charges'!$D:$O,10,FALSE)),"")</f>
        <v/>
      </c>
      <c r="G239" s="95" t="str">
        <f>IFERROR(IF(VLOOKUP($A239,'Annex 2 EHV charges'!$D:$O,11,FALSE)=0,"",VLOOKUP($A239,'Annex 2 EHV charges'!$D:$O,11,FALSE)),"")</f>
        <v/>
      </c>
      <c r="H239" s="95" t="str">
        <f>IFERROR(IF(VLOOKUP($A239,'Annex 2 EHV charges'!$D:$O,12,FALSE)=0,"",VLOOKUP($A239,'Annex 2 EHV charges'!$D:$O,12,FALSE)),"")</f>
        <v/>
      </c>
    </row>
    <row r="240" spans="1:8">
      <c r="A240" s="92" t="str">
        <f t="array" ref="A240">IFERROR(INDEX('Annex 2 EHV charges'!#REF!, MATCH(0, IF(ISBLANK('Annex 2 EHV charges'!#REF!),1, COUNTIF(A$4:$A239, 'Annex 2 EHV charges'!#REF!)), 0)),"")</f>
        <v/>
      </c>
      <c r="B240" s="91" t="str">
        <f>IF($A240="","",VLOOKUP($A240,'Annex 2 EHV charges'!$D:$O,2,0))</f>
        <v/>
      </c>
      <c r="C240" s="92" t="str">
        <f>IF($A240="","",VLOOKUP($A240,'Annex 2 EHV charges'!$D:$O,3,0))</f>
        <v/>
      </c>
      <c r="D240" s="91" t="str">
        <f>IF($A240="","",VLOOKUP($A240,'Annex 2 EHV charges'!$D:$O,4,0))</f>
        <v/>
      </c>
      <c r="E240" s="93" t="str">
        <f>IFERROR(IF(VLOOKUP($A240,'Annex 2 EHV charges'!$D:$O,9,FALSE)=0,"",VLOOKUP($A240,'Annex 2 EHV charges'!$D:$O,9,FALSE)),"")</f>
        <v/>
      </c>
      <c r="F240" s="94" t="str">
        <f>IFERROR(IF(VLOOKUP($A240,'Annex 2 EHV charges'!$D:$O,10,FALSE)=0,"",VLOOKUP($A240,'Annex 2 EHV charges'!$D:$O,10,FALSE)),"")</f>
        <v/>
      </c>
      <c r="G240" s="95" t="str">
        <f>IFERROR(IF(VLOOKUP($A240,'Annex 2 EHV charges'!$D:$O,11,FALSE)=0,"",VLOOKUP($A240,'Annex 2 EHV charges'!$D:$O,11,FALSE)),"")</f>
        <v/>
      </c>
      <c r="H240" s="95" t="str">
        <f>IFERROR(IF(VLOOKUP($A240,'Annex 2 EHV charges'!$D:$O,12,FALSE)=0,"",VLOOKUP($A240,'Annex 2 EHV charges'!$D:$O,12,FALSE)),"")</f>
        <v/>
      </c>
    </row>
    <row r="241" spans="1:8">
      <c r="A241" s="92" t="str">
        <f t="array" ref="A241">IFERROR(INDEX('Annex 2 EHV charges'!#REF!, MATCH(0, IF(ISBLANK('Annex 2 EHV charges'!#REF!),1, COUNTIF(A$4:$A240, 'Annex 2 EHV charges'!#REF!)), 0)),"")</f>
        <v/>
      </c>
      <c r="B241" s="91" t="str">
        <f>IF($A241="","",VLOOKUP($A241,'Annex 2 EHV charges'!$D:$O,2,0))</f>
        <v/>
      </c>
      <c r="C241" s="92" t="str">
        <f>IF($A241="","",VLOOKUP($A241,'Annex 2 EHV charges'!$D:$O,3,0))</f>
        <v/>
      </c>
      <c r="D241" s="91" t="str">
        <f>IF($A241="","",VLOOKUP($A241,'Annex 2 EHV charges'!$D:$O,4,0))</f>
        <v/>
      </c>
      <c r="E241" s="93" t="str">
        <f>IFERROR(IF(VLOOKUP($A241,'Annex 2 EHV charges'!$D:$O,9,FALSE)=0,"",VLOOKUP($A241,'Annex 2 EHV charges'!$D:$O,9,FALSE)),"")</f>
        <v/>
      </c>
      <c r="F241" s="94" t="str">
        <f>IFERROR(IF(VLOOKUP($A241,'Annex 2 EHV charges'!$D:$O,10,FALSE)=0,"",VLOOKUP($A241,'Annex 2 EHV charges'!$D:$O,10,FALSE)),"")</f>
        <v/>
      </c>
      <c r="G241" s="95" t="str">
        <f>IFERROR(IF(VLOOKUP($A241,'Annex 2 EHV charges'!$D:$O,11,FALSE)=0,"",VLOOKUP($A241,'Annex 2 EHV charges'!$D:$O,11,FALSE)),"")</f>
        <v/>
      </c>
      <c r="H241" s="95" t="str">
        <f>IFERROR(IF(VLOOKUP($A241,'Annex 2 EHV charges'!$D:$O,12,FALSE)=0,"",VLOOKUP($A241,'Annex 2 EHV charges'!$D:$O,12,FALSE)),"")</f>
        <v/>
      </c>
    </row>
    <row r="242" spans="1:8">
      <c r="A242" s="92" t="str">
        <f t="array" ref="A242">IFERROR(INDEX('Annex 2 EHV charges'!#REF!, MATCH(0, IF(ISBLANK('Annex 2 EHV charges'!#REF!),1, COUNTIF(A$4:$A241, 'Annex 2 EHV charges'!#REF!)), 0)),"")</f>
        <v/>
      </c>
      <c r="B242" s="91" t="str">
        <f>IF($A242="","",VLOOKUP($A242,'Annex 2 EHV charges'!$D:$O,2,0))</f>
        <v/>
      </c>
      <c r="C242" s="92" t="str">
        <f>IF($A242="","",VLOOKUP($A242,'Annex 2 EHV charges'!$D:$O,3,0))</f>
        <v/>
      </c>
      <c r="D242" s="91" t="str">
        <f>IF($A242="","",VLOOKUP($A242,'Annex 2 EHV charges'!$D:$O,4,0))</f>
        <v/>
      </c>
      <c r="E242" s="93" t="str">
        <f>IFERROR(IF(VLOOKUP($A242,'Annex 2 EHV charges'!$D:$O,9,FALSE)=0,"",VLOOKUP($A242,'Annex 2 EHV charges'!$D:$O,9,FALSE)),"")</f>
        <v/>
      </c>
      <c r="F242" s="94" t="str">
        <f>IFERROR(IF(VLOOKUP($A242,'Annex 2 EHV charges'!$D:$O,10,FALSE)=0,"",VLOOKUP($A242,'Annex 2 EHV charges'!$D:$O,10,FALSE)),"")</f>
        <v/>
      </c>
      <c r="G242" s="95" t="str">
        <f>IFERROR(IF(VLOOKUP($A242,'Annex 2 EHV charges'!$D:$O,11,FALSE)=0,"",VLOOKUP($A242,'Annex 2 EHV charges'!$D:$O,11,FALSE)),"")</f>
        <v/>
      </c>
      <c r="H242" s="95" t="str">
        <f>IFERROR(IF(VLOOKUP($A242,'Annex 2 EHV charges'!$D:$O,12,FALSE)=0,"",VLOOKUP($A242,'Annex 2 EHV charges'!$D:$O,12,FALSE)),"")</f>
        <v/>
      </c>
    </row>
    <row r="243" spans="1:8">
      <c r="A243" s="92" t="str">
        <f t="array" ref="A243">IFERROR(INDEX('Annex 2 EHV charges'!#REF!, MATCH(0, IF(ISBLANK('Annex 2 EHV charges'!#REF!),1, COUNTIF(A$4:$A242, 'Annex 2 EHV charges'!#REF!)), 0)),"")</f>
        <v/>
      </c>
      <c r="B243" s="91" t="str">
        <f>IF($A243="","",VLOOKUP($A243,'Annex 2 EHV charges'!$D:$O,2,0))</f>
        <v/>
      </c>
      <c r="C243" s="92" t="str">
        <f>IF($A243="","",VLOOKUP($A243,'Annex 2 EHV charges'!$D:$O,3,0))</f>
        <v/>
      </c>
      <c r="D243" s="91" t="str">
        <f>IF($A243="","",VLOOKUP($A243,'Annex 2 EHV charges'!$D:$O,4,0))</f>
        <v/>
      </c>
      <c r="E243" s="93" t="str">
        <f>IFERROR(IF(VLOOKUP($A243,'Annex 2 EHV charges'!$D:$O,9,FALSE)=0,"",VLOOKUP($A243,'Annex 2 EHV charges'!$D:$O,9,FALSE)),"")</f>
        <v/>
      </c>
      <c r="F243" s="94" t="str">
        <f>IFERROR(IF(VLOOKUP($A243,'Annex 2 EHV charges'!$D:$O,10,FALSE)=0,"",VLOOKUP($A243,'Annex 2 EHV charges'!$D:$O,10,FALSE)),"")</f>
        <v/>
      </c>
      <c r="G243" s="95" t="str">
        <f>IFERROR(IF(VLOOKUP($A243,'Annex 2 EHV charges'!$D:$O,11,FALSE)=0,"",VLOOKUP($A243,'Annex 2 EHV charges'!$D:$O,11,FALSE)),"")</f>
        <v/>
      </c>
      <c r="H243" s="95" t="str">
        <f>IFERROR(IF(VLOOKUP($A243,'Annex 2 EHV charges'!$D:$O,12,FALSE)=0,"",VLOOKUP($A243,'Annex 2 EHV charges'!$D:$O,12,FALSE)),"")</f>
        <v/>
      </c>
    </row>
    <row r="244" spans="1:8">
      <c r="A244" s="92" t="str">
        <f t="array" ref="A244">IFERROR(INDEX('Annex 2 EHV charges'!#REF!, MATCH(0, IF(ISBLANK('Annex 2 EHV charges'!#REF!),1, COUNTIF(A$4:$A243, 'Annex 2 EHV charges'!#REF!)), 0)),"")</f>
        <v/>
      </c>
      <c r="B244" s="91" t="str">
        <f>IF($A244="","",VLOOKUP($A244,'Annex 2 EHV charges'!$D:$O,2,0))</f>
        <v/>
      </c>
      <c r="C244" s="92" t="str">
        <f>IF($A244="","",VLOOKUP($A244,'Annex 2 EHV charges'!$D:$O,3,0))</f>
        <v/>
      </c>
      <c r="D244" s="91" t="str">
        <f>IF($A244="","",VLOOKUP($A244,'Annex 2 EHV charges'!$D:$O,4,0))</f>
        <v/>
      </c>
      <c r="E244" s="93" t="str">
        <f>IFERROR(IF(VLOOKUP($A244,'Annex 2 EHV charges'!$D:$O,9,FALSE)=0,"",VLOOKUP($A244,'Annex 2 EHV charges'!$D:$O,9,FALSE)),"")</f>
        <v/>
      </c>
      <c r="F244" s="94" t="str">
        <f>IFERROR(IF(VLOOKUP($A244,'Annex 2 EHV charges'!$D:$O,10,FALSE)=0,"",VLOOKUP($A244,'Annex 2 EHV charges'!$D:$O,10,FALSE)),"")</f>
        <v/>
      </c>
      <c r="G244" s="95" t="str">
        <f>IFERROR(IF(VLOOKUP($A244,'Annex 2 EHV charges'!$D:$O,11,FALSE)=0,"",VLOOKUP($A244,'Annex 2 EHV charges'!$D:$O,11,FALSE)),"")</f>
        <v/>
      </c>
      <c r="H244" s="95" t="str">
        <f>IFERROR(IF(VLOOKUP($A244,'Annex 2 EHV charges'!$D:$O,12,FALSE)=0,"",VLOOKUP($A244,'Annex 2 EHV charges'!$D:$O,12,FALSE)),"")</f>
        <v/>
      </c>
    </row>
    <row r="245" spans="1:8">
      <c r="A245" s="92" t="str">
        <f t="array" ref="A245">IFERROR(INDEX('Annex 2 EHV charges'!#REF!, MATCH(0, IF(ISBLANK('Annex 2 EHV charges'!#REF!),1, COUNTIF(A$4:$A244, 'Annex 2 EHV charges'!#REF!)), 0)),"")</f>
        <v/>
      </c>
      <c r="B245" s="91" t="str">
        <f>IF($A245="","",VLOOKUP($A245,'Annex 2 EHV charges'!$D:$O,2,0))</f>
        <v/>
      </c>
      <c r="C245" s="92" t="str">
        <f>IF($A245="","",VLOOKUP($A245,'Annex 2 EHV charges'!$D:$O,3,0))</f>
        <v/>
      </c>
      <c r="D245" s="91" t="str">
        <f>IF($A245="","",VLOOKUP($A245,'Annex 2 EHV charges'!$D:$O,4,0))</f>
        <v/>
      </c>
      <c r="E245" s="93" t="str">
        <f>IFERROR(IF(VLOOKUP($A245,'Annex 2 EHV charges'!$D:$O,9,FALSE)=0,"",VLOOKUP($A245,'Annex 2 EHV charges'!$D:$O,9,FALSE)),"")</f>
        <v/>
      </c>
      <c r="F245" s="94" t="str">
        <f>IFERROR(IF(VLOOKUP($A245,'Annex 2 EHV charges'!$D:$O,10,FALSE)=0,"",VLOOKUP($A245,'Annex 2 EHV charges'!$D:$O,10,FALSE)),"")</f>
        <v/>
      </c>
      <c r="G245" s="95" t="str">
        <f>IFERROR(IF(VLOOKUP($A245,'Annex 2 EHV charges'!$D:$O,11,FALSE)=0,"",VLOOKUP($A245,'Annex 2 EHV charges'!$D:$O,11,FALSE)),"")</f>
        <v/>
      </c>
      <c r="H245" s="95" t="str">
        <f>IFERROR(IF(VLOOKUP($A245,'Annex 2 EHV charges'!$D:$O,12,FALSE)=0,"",VLOOKUP($A245,'Annex 2 EHV charges'!$D:$O,12,FALSE)),"")</f>
        <v/>
      </c>
    </row>
    <row r="246" spans="1:8">
      <c r="A246" s="92" t="str">
        <f t="array" ref="A246">IFERROR(INDEX('Annex 2 EHV charges'!#REF!, MATCH(0, IF(ISBLANK('Annex 2 EHV charges'!#REF!),1, COUNTIF(A$4:$A245, 'Annex 2 EHV charges'!#REF!)), 0)),"")</f>
        <v/>
      </c>
      <c r="B246" s="91" t="str">
        <f>IF($A246="","",VLOOKUP($A246,'Annex 2 EHV charges'!$D:$O,2,0))</f>
        <v/>
      </c>
      <c r="C246" s="92" t="str">
        <f>IF($A246="","",VLOOKUP($A246,'Annex 2 EHV charges'!$D:$O,3,0))</f>
        <v/>
      </c>
      <c r="D246" s="91" t="str">
        <f>IF($A246="","",VLOOKUP($A246,'Annex 2 EHV charges'!$D:$O,4,0))</f>
        <v/>
      </c>
      <c r="E246" s="93" t="str">
        <f>IFERROR(IF(VLOOKUP($A246,'Annex 2 EHV charges'!$D:$O,9,FALSE)=0,"",VLOOKUP($A246,'Annex 2 EHV charges'!$D:$O,9,FALSE)),"")</f>
        <v/>
      </c>
      <c r="F246" s="94" t="str">
        <f>IFERROR(IF(VLOOKUP($A246,'Annex 2 EHV charges'!$D:$O,10,FALSE)=0,"",VLOOKUP($A246,'Annex 2 EHV charges'!$D:$O,10,FALSE)),"")</f>
        <v/>
      </c>
      <c r="G246" s="95" t="str">
        <f>IFERROR(IF(VLOOKUP($A246,'Annex 2 EHV charges'!$D:$O,11,FALSE)=0,"",VLOOKUP($A246,'Annex 2 EHV charges'!$D:$O,11,FALSE)),"")</f>
        <v/>
      </c>
      <c r="H246" s="95" t="str">
        <f>IFERROR(IF(VLOOKUP($A246,'Annex 2 EHV charges'!$D:$O,12,FALSE)=0,"",VLOOKUP($A246,'Annex 2 EHV charges'!$D:$O,12,FALSE)),"")</f>
        <v/>
      </c>
    </row>
    <row r="247" spans="1:8">
      <c r="A247" s="92" t="str">
        <f t="array" ref="A247">IFERROR(INDEX('Annex 2 EHV charges'!#REF!, MATCH(0, IF(ISBLANK('Annex 2 EHV charges'!#REF!),1, COUNTIF(A$4:$A246, 'Annex 2 EHV charges'!#REF!)), 0)),"")</f>
        <v/>
      </c>
      <c r="B247" s="91" t="str">
        <f>IF($A247="","",VLOOKUP($A247,'Annex 2 EHV charges'!$D:$O,2,0))</f>
        <v/>
      </c>
      <c r="C247" s="92" t="str">
        <f>IF($A247="","",VLOOKUP($A247,'Annex 2 EHV charges'!$D:$O,3,0))</f>
        <v/>
      </c>
      <c r="D247" s="91" t="str">
        <f>IF($A247="","",VLOOKUP($A247,'Annex 2 EHV charges'!$D:$O,4,0))</f>
        <v/>
      </c>
      <c r="E247" s="93" t="str">
        <f>IFERROR(IF(VLOOKUP($A247,'Annex 2 EHV charges'!$D:$O,9,FALSE)=0,"",VLOOKUP($A247,'Annex 2 EHV charges'!$D:$O,9,FALSE)),"")</f>
        <v/>
      </c>
      <c r="F247" s="94" t="str">
        <f>IFERROR(IF(VLOOKUP($A247,'Annex 2 EHV charges'!$D:$O,10,FALSE)=0,"",VLOOKUP($A247,'Annex 2 EHV charges'!$D:$O,10,FALSE)),"")</f>
        <v/>
      </c>
      <c r="G247" s="95" t="str">
        <f>IFERROR(IF(VLOOKUP($A247,'Annex 2 EHV charges'!$D:$O,11,FALSE)=0,"",VLOOKUP($A247,'Annex 2 EHV charges'!$D:$O,11,FALSE)),"")</f>
        <v/>
      </c>
      <c r="H247" s="95" t="str">
        <f>IFERROR(IF(VLOOKUP($A247,'Annex 2 EHV charges'!$D:$O,12,FALSE)=0,"",VLOOKUP($A247,'Annex 2 EHV charges'!$D:$O,12,FALSE)),"")</f>
        <v/>
      </c>
    </row>
    <row r="248" spans="1:8">
      <c r="A248" s="92" t="str">
        <f t="array" ref="A248">IFERROR(INDEX('Annex 2 EHV charges'!#REF!, MATCH(0, IF(ISBLANK('Annex 2 EHV charges'!#REF!),1, COUNTIF(A$4:$A247, 'Annex 2 EHV charges'!#REF!)), 0)),"")</f>
        <v/>
      </c>
      <c r="B248" s="91" t="str">
        <f>IF($A248="","",VLOOKUP($A248,'Annex 2 EHV charges'!$D:$O,2,0))</f>
        <v/>
      </c>
      <c r="C248" s="92" t="str">
        <f>IF($A248="","",VLOOKUP($A248,'Annex 2 EHV charges'!$D:$O,3,0))</f>
        <v/>
      </c>
      <c r="D248" s="91" t="str">
        <f>IF($A248="","",VLOOKUP($A248,'Annex 2 EHV charges'!$D:$O,4,0))</f>
        <v/>
      </c>
      <c r="E248" s="93" t="str">
        <f>IFERROR(IF(VLOOKUP($A248,'Annex 2 EHV charges'!$D:$O,9,FALSE)=0,"",VLOOKUP($A248,'Annex 2 EHV charges'!$D:$O,9,FALSE)),"")</f>
        <v/>
      </c>
      <c r="F248" s="94" t="str">
        <f>IFERROR(IF(VLOOKUP($A248,'Annex 2 EHV charges'!$D:$O,10,FALSE)=0,"",VLOOKUP($A248,'Annex 2 EHV charges'!$D:$O,10,FALSE)),"")</f>
        <v/>
      </c>
      <c r="G248" s="95" t="str">
        <f>IFERROR(IF(VLOOKUP($A248,'Annex 2 EHV charges'!$D:$O,11,FALSE)=0,"",VLOOKUP($A248,'Annex 2 EHV charges'!$D:$O,11,FALSE)),"")</f>
        <v/>
      </c>
      <c r="H248" s="95" t="str">
        <f>IFERROR(IF(VLOOKUP($A248,'Annex 2 EHV charges'!$D:$O,12,FALSE)=0,"",VLOOKUP($A248,'Annex 2 EHV charges'!$D:$O,12,FALSE)),"")</f>
        <v/>
      </c>
    </row>
    <row r="249" spans="1:8">
      <c r="A249" s="92" t="str">
        <f t="array" ref="A249">IFERROR(INDEX('Annex 2 EHV charges'!#REF!, MATCH(0, IF(ISBLANK('Annex 2 EHV charges'!#REF!),1, COUNTIF(A$4:$A248, 'Annex 2 EHV charges'!#REF!)), 0)),"")</f>
        <v/>
      </c>
      <c r="B249" s="91" t="str">
        <f>IF($A249="","",VLOOKUP($A249,'Annex 2 EHV charges'!$D:$O,2,0))</f>
        <v/>
      </c>
      <c r="C249" s="92" t="str">
        <f>IF($A249="","",VLOOKUP($A249,'Annex 2 EHV charges'!$D:$O,3,0))</f>
        <v/>
      </c>
      <c r="D249" s="91" t="str">
        <f>IF($A249="","",VLOOKUP($A249,'Annex 2 EHV charges'!$D:$O,4,0))</f>
        <v/>
      </c>
      <c r="E249" s="93" t="str">
        <f>IFERROR(IF(VLOOKUP($A249,'Annex 2 EHV charges'!$D:$O,9,FALSE)=0,"",VLOOKUP($A249,'Annex 2 EHV charges'!$D:$O,9,FALSE)),"")</f>
        <v/>
      </c>
      <c r="F249" s="94" t="str">
        <f>IFERROR(IF(VLOOKUP($A249,'Annex 2 EHV charges'!$D:$O,10,FALSE)=0,"",VLOOKUP($A249,'Annex 2 EHV charges'!$D:$O,10,FALSE)),"")</f>
        <v/>
      </c>
      <c r="G249" s="95" t="str">
        <f>IFERROR(IF(VLOOKUP($A249,'Annex 2 EHV charges'!$D:$O,11,FALSE)=0,"",VLOOKUP($A249,'Annex 2 EHV charges'!$D:$O,11,FALSE)),"")</f>
        <v/>
      </c>
      <c r="H249" s="95" t="str">
        <f>IFERROR(IF(VLOOKUP($A249,'Annex 2 EHV charges'!$D:$O,12,FALSE)=0,"",VLOOKUP($A249,'Annex 2 EHV charges'!$D:$O,12,FALSE)),"")</f>
        <v/>
      </c>
    </row>
    <row r="250" spans="1:8">
      <c r="A250" s="92" t="str">
        <f t="array" ref="A250">IFERROR(INDEX('Annex 2 EHV charges'!#REF!, MATCH(0, IF(ISBLANK('Annex 2 EHV charges'!#REF!),1, COUNTIF(A$4:$A249, 'Annex 2 EHV charges'!#REF!)), 0)),"")</f>
        <v/>
      </c>
      <c r="B250" s="91" t="str">
        <f>IF($A250="","",VLOOKUP($A250,'Annex 2 EHV charges'!$D:$O,2,0))</f>
        <v/>
      </c>
      <c r="C250" s="92" t="str">
        <f>IF($A250="","",VLOOKUP($A250,'Annex 2 EHV charges'!$D:$O,3,0))</f>
        <v/>
      </c>
      <c r="D250" s="91" t="str">
        <f>IF($A250="","",VLOOKUP($A250,'Annex 2 EHV charges'!$D:$O,4,0))</f>
        <v/>
      </c>
      <c r="E250" s="93" t="str">
        <f>IFERROR(IF(VLOOKUP($A250,'Annex 2 EHV charges'!$D:$O,9,FALSE)=0,"",VLOOKUP($A250,'Annex 2 EHV charges'!$D:$O,9,FALSE)),"")</f>
        <v/>
      </c>
      <c r="F250" s="94" t="str">
        <f>IFERROR(IF(VLOOKUP($A250,'Annex 2 EHV charges'!$D:$O,10,FALSE)=0,"",VLOOKUP($A250,'Annex 2 EHV charges'!$D:$O,10,FALSE)),"")</f>
        <v/>
      </c>
      <c r="G250" s="95" t="str">
        <f>IFERROR(IF(VLOOKUP($A250,'Annex 2 EHV charges'!$D:$O,11,FALSE)=0,"",VLOOKUP($A250,'Annex 2 EHV charges'!$D:$O,11,FALSE)),"")</f>
        <v/>
      </c>
      <c r="H250" s="95" t="str">
        <f>IFERROR(IF(VLOOKUP($A250,'Annex 2 EHV charges'!$D:$O,12,FALSE)=0,"",VLOOKUP($A250,'Annex 2 EHV charges'!$D:$O,12,FALSE)),"")</f>
        <v/>
      </c>
    </row>
    <row r="251" spans="1:8">
      <c r="A251" s="92" t="str">
        <f t="array" ref="A251">IFERROR(INDEX('Annex 2 EHV charges'!#REF!, MATCH(0, IF(ISBLANK('Annex 2 EHV charges'!#REF!),1, COUNTIF(A$4:$A250, 'Annex 2 EHV charges'!#REF!)), 0)),"")</f>
        <v/>
      </c>
      <c r="B251" s="91" t="str">
        <f>IF($A251="","",VLOOKUP($A251,'Annex 2 EHV charges'!$D:$O,2,0))</f>
        <v/>
      </c>
      <c r="C251" s="92" t="str">
        <f>IF($A251="","",VLOOKUP($A251,'Annex 2 EHV charges'!$D:$O,3,0))</f>
        <v/>
      </c>
      <c r="D251" s="91" t="str">
        <f>IF($A251="","",VLOOKUP($A251,'Annex 2 EHV charges'!$D:$O,4,0))</f>
        <v/>
      </c>
      <c r="E251" s="93" t="str">
        <f>IFERROR(IF(VLOOKUP($A251,'Annex 2 EHV charges'!$D:$O,9,FALSE)=0,"",VLOOKUP($A251,'Annex 2 EHV charges'!$D:$O,9,FALSE)),"")</f>
        <v/>
      </c>
      <c r="F251" s="94" t="str">
        <f>IFERROR(IF(VLOOKUP($A251,'Annex 2 EHV charges'!$D:$O,10,FALSE)=0,"",VLOOKUP($A251,'Annex 2 EHV charges'!$D:$O,10,FALSE)),"")</f>
        <v/>
      </c>
      <c r="G251" s="95" t="str">
        <f>IFERROR(IF(VLOOKUP($A251,'Annex 2 EHV charges'!$D:$O,11,FALSE)=0,"",VLOOKUP($A251,'Annex 2 EHV charges'!$D:$O,11,FALSE)),"")</f>
        <v/>
      </c>
      <c r="H251" s="95" t="str">
        <f>IFERROR(IF(VLOOKUP($A251,'Annex 2 EHV charges'!$D:$O,12,FALSE)=0,"",VLOOKUP($A251,'Annex 2 EHV charges'!$D:$O,12,FALSE)),"")</f>
        <v/>
      </c>
    </row>
    <row r="252" spans="1:8">
      <c r="A252" s="92" t="str">
        <f t="array" ref="A252">IFERROR(INDEX('Annex 2 EHV charges'!#REF!, MATCH(0, IF(ISBLANK('Annex 2 EHV charges'!#REF!),1, COUNTIF(A$4:$A251, 'Annex 2 EHV charges'!#REF!)), 0)),"")</f>
        <v/>
      </c>
      <c r="B252" s="91" t="str">
        <f>IF($A252="","",VLOOKUP($A252,'Annex 2 EHV charges'!$D:$O,2,0))</f>
        <v/>
      </c>
      <c r="C252" s="92" t="str">
        <f>IF($A252="","",VLOOKUP($A252,'Annex 2 EHV charges'!$D:$O,3,0))</f>
        <v/>
      </c>
      <c r="D252" s="91" t="str">
        <f>IF($A252="","",VLOOKUP($A252,'Annex 2 EHV charges'!$D:$O,4,0))</f>
        <v/>
      </c>
      <c r="E252" s="93" t="str">
        <f>IFERROR(IF(VLOOKUP($A252,'Annex 2 EHV charges'!$D:$O,9,FALSE)=0,"",VLOOKUP($A252,'Annex 2 EHV charges'!$D:$O,9,FALSE)),"")</f>
        <v/>
      </c>
      <c r="F252" s="94" t="str">
        <f>IFERROR(IF(VLOOKUP($A252,'Annex 2 EHV charges'!$D:$O,10,FALSE)=0,"",VLOOKUP($A252,'Annex 2 EHV charges'!$D:$O,10,FALSE)),"")</f>
        <v/>
      </c>
      <c r="G252" s="95" t="str">
        <f>IFERROR(IF(VLOOKUP($A252,'Annex 2 EHV charges'!$D:$O,11,FALSE)=0,"",VLOOKUP($A252,'Annex 2 EHV charges'!$D:$O,11,FALSE)),"")</f>
        <v/>
      </c>
      <c r="H252" s="95" t="str">
        <f>IFERROR(IF(VLOOKUP($A252,'Annex 2 EHV charges'!$D:$O,12,FALSE)=0,"",VLOOKUP($A252,'Annex 2 EHV charges'!$D:$O,12,FALSE)),"")</f>
        <v/>
      </c>
    </row>
    <row r="253" spans="1:8">
      <c r="A253" s="92" t="str">
        <f t="array" ref="A253">IFERROR(INDEX('Annex 2 EHV charges'!#REF!, MATCH(0, IF(ISBLANK('Annex 2 EHV charges'!#REF!),1, COUNTIF(A$4:$A252, 'Annex 2 EHV charges'!#REF!)), 0)),"")</f>
        <v/>
      </c>
      <c r="B253" s="91" t="str">
        <f>IF($A253="","",VLOOKUP($A253,'Annex 2 EHV charges'!$D:$O,2,0))</f>
        <v/>
      </c>
      <c r="C253" s="92" t="str">
        <f>IF($A253="","",VLOOKUP($A253,'Annex 2 EHV charges'!$D:$O,3,0))</f>
        <v/>
      </c>
      <c r="D253" s="91" t="str">
        <f>IF($A253="","",VLOOKUP($A253,'Annex 2 EHV charges'!$D:$O,4,0))</f>
        <v/>
      </c>
      <c r="E253" s="93" t="str">
        <f>IFERROR(IF(VLOOKUP($A253,'Annex 2 EHV charges'!$D:$O,9,FALSE)=0,"",VLOOKUP($A253,'Annex 2 EHV charges'!$D:$O,9,FALSE)),"")</f>
        <v/>
      </c>
      <c r="F253" s="94" t="str">
        <f>IFERROR(IF(VLOOKUP($A253,'Annex 2 EHV charges'!$D:$O,10,FALSE)=0,"",VLOOKUP($A253,'Annex 2 EHV charges'!$D:$O,10,FALSE)),"")</f>
        <v/>
      </c>
      <c r="G253" s="95" t="str">
        <f>IFERROR(IF(VLOOKUP($A253,'Annex 2 EHV charges'!$D:$O,11,FALSE)=0,"",VLOOKUP($A253,'Annex 2 EHV charges'!$D:$O,11,FALSE)),"")</f>
        <v/>
      </c>
      <c r="H253" s="95" t="str">
        <f>IFERROR(IF(VLOOKUP($A253,'Annex 2 EHV charges'!$D:$O,12,FALSE)=0,"",VLOOKUP($A253,'Annex 2 EHV charges'!$D:$O,12,FALSE)),"")</f>
        <v/>
      </c>
    </row>
    <row r="254" spans="1:8">
      <c r="A254" s="92" t="str">
        <f t="array" ref="A254">IFERROR(INDEX('Annex 2 EHV charges'!#REF!, MATCH(0, IF(ISBLANK('Annex 2 EHV charges'!#REF!),1, COUNTIF(A$4:$A253, 'Annex 2 EHV charges'!#REF!)), 0)),"")</f>
        <v/>
      </c>
      <c r="B254" s="91" t="str">
        <f>IF($A254="","",VLOOKUP($A254,'Annex 2 EHV charges'!$D:$O,2,0))</f>
        <v/>
      </c>
      <c r="C254" s="92" t="str">
        <f>IF($A254="","",VLOOKUP($A254,'Annex 2 EHV charges'!$D:$O,3,0))</f>
        <v/>
      </c>
      <c r="D254" s="91" t="str">
        <f>IF($A254="","",VLOOKUP($A254,'Annex 2 EHV charges'!$D:$O,4,0))</f>
        <v/>
      </c>
      <c r="E254" s="93" t="str">
        <f>IFERROR(IF(VLOOKUP($A254,'Annex 2 EHV charges'!$D:$O,9,FALSE)=0,"",VLOOKUP($A254,'Annex 2 EHV charges'!$D:$O,9,FALSE)),"")</f>
        <v/>
      </c>
      <c r="F254" s="94" t="str">
        <f>IFERROR(IF(VLOOKUP($A254,'Annex 2 EHV charges'!$D:$O,10,FALSE)=0,"",VLOOKUP($A254,'Annex 2 EHV charges'!$D:$O,10,FALSE)),"")</f>
        <v/>
      </c>
      <c r="G254" s="95" t="str">
        <f>IFERROR(IF(VLOOKUP($A254,'Annex 2 EHV charges'!$D:$O,11,FALSE)=0,"",VLOOKUP($A254,'Annex 2 EHV charges'!$D:$O,11,FALSE)),"")</f>
        <v/>
      </c>
      <c r="H254" s="95"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L21"/>
  <sheetViews>
    <sheetView showGridLines="0" zoomScale="70" zoomScaleNormal="70" zoomScaleSheetLayoutView="100" workbookViewId="0"/>
  </sheetViews>
  <sheetFormatPr defaultRowHeight="12.5"/>
  <cols>
    <col min="1" max="1" width="27.453125" customWidth="1"/>
    <col min="2" max="2" width="11" customWidth="1"/>
    <col min="4" max="10" width="16.54296875" customWidth="1"/>
  </cols>
  <sheetData>
    <row r="1" spans="1:12" s="2" customFormat="1" ht="27.75" customHeight="1">
      <c r="A1" s="50" t="s">
        <v>36</v>
      </c>
      <c r="B1" s="3"/>
      <c r="D1" s="3"/>
      <c r="E1" s="3"/>
      <c r="F1" s="3"/>
      <c r="G1" s="10"/>
      <c r="H1" s="4"/>
      <c r="I1" s="4"/>
    </row>
    <row r="2" spans="1:12" s="2" customFormat="1" ht="27" customHeight="1">
      <c r="A2" s="321" t="str">
        <f>Overview!B4&amp; " - Effective from "&amp;Overview!D4&amp;" - "&amp;Overview!E4&amp;" LV and HV tariffs in E &amp; W"</f>
        <v>Southern Electric Power Distribution plc - Effective from 1 April 2022 - Final LV and HV tariffs in E &amp; W</v>
      </c>
      <c r="B2" s="321"/>
      <c r="C2" s="321"/>
      <c r="D2" s="321"/>
      <c r="E2" s="321"/>
      <c r="F2" s="321"/>
      <c r="G2" s="321"/>
      <c r="H2" s="321"/>
      <c r="I2" s="321"/>
      <c r="J2" s="321"/>
      <c r="K2" s="4"/>
      <c r="L2" s="4"/>
    </row>
    <row r="3" spans="1:12" s="2" customFormat="1" ht="27" customHeight="1">
      <c r="A3" s="381" t="s">
        <v>507</v>
      </c>
      <c r="B3" s="381"/>
      <c r="C3" s="381"/>
      <c r="D3" s="381"/>
      <c r="E3" s="381"/>
      <c r="F3" s="381"/>
      <c r="G3" s="381"/>
      <c r="H3" s="381"/>
      <c r="I3" s="381"/>
      <c r="J3" s="381"/>
      <c r="K3" s="4"/>
      <c r="L3" s="4"/>
    </row>
    <row r="4" spans="1:12" s="2" customFormat="1" ht="71.25" customHeight="1">
      <c r="A4" s="15"/>
      <c r="B4" s="25" t="s">
        <v>66</v>
      </c>
      <c r="C4" s="165" t="s">
        <v>58</v>
      </c>
      <c r="D4" s="54" t="s">
        <v>59</v>
      </c>
      <c r="E4" s="54" t="s">
        <v>60</v>
      </c>
      <c r="F4" s="54" t="s">
        <v>61</v>
      </c>
      <c r="G4" s="165" t="s">
        <v>62</v>
      </c>
      <c r="H4" s="165"/>
      <c r="I4" s="165"/>
      <c r="J4" s="165"/>
      <c r="K4" s="4"/>
      <c r="L4" s="4"/>
    </row>
    <row r="5" spans="1:12" s="2" customFormat="1" ht="32.25" customHeight="1">
      <c r="A5" s="16"/>
      <c r="B5" s="24"/>
      <c r="C5" s="17"/>
      <c r="D5" s="18"/>
      <c r="E5" s="18"/>
      <c r="F5" s="18"/>
      <c r="G5" s="19"/>
      <c r="H5" s="23"/>
      <c r="I5" s="23"/>
      <c r="J5" s="23"/>
      <c r="K5" s="4"/>
      <c r="L5" s="4"/>
    </row>
    <row r="6" spans="1:12">
      <c r="A6" s="382" t="s">
        <v>508</v>
      </c>
      <c r="B6" s="379" t="s">
        <v>509</v>
      </c>
      <c r="C6" s="379"/>
      <c r="D6" s="379"/>
      <c r="E6" s="379"/>
      <c r="F6" s="379"/>
      <c r="G6" s="379"/>
      <c r="H6" s="380"/>
      <c r="I6" s="380"/>
      <c r="J6" s="380"/>
    </row>
    <row r="7" spans="1:12">
      <c r="A7" s="382"/>
      <c r="B7" s="379"/>
      <c r="C7" s="379"/>
      <c r="D7" s="379"/>
      <c r="E7" s="379"/>
      <c r="F7" s="379"/>
      <c r="G7" s="379"/>
      <c r="H7" s="380"/>
      <c r="I7" s="380"/>
      <c r="J7" s="380"/>
    </row>
    <row r="8" spans="1:12">
      <c r="A8" s="382"/>
      <c r="B8" s="379"/>
      <c r="C8" s="379"/>
      <c r="D8" s="379"/>
      <c r="E8" s="379"/>
      <c r="F8" s="379"/>
      <c r="G8" s="379"/>
      <c r="H8" s="380"/>
      <c r="I8" s="380"/>
      <c r="J8" s="380"/>
    </row>
    <row r="9" spans="1:12">
      <c r="A9" s="49"/>
      <c r="B9" s="49"/>
      <c r="C9" s="49"/>
      <c r="D9" s="49"/>
      <c r="E9" s="49"/>
      <c r="F9" s="49"/>
      <c r="G9" s="49"/>
      <c r="H9" s="49"/>
      <c r="I9" s="49"/>
      <c r="J9" s="49"/>
    </row>
    <row r="10" spans="1:12">
      <c r="A10" s="49"/>
      <c r="B10" s="49"/>
      <c r="C10" s="49"/>
      <c r="D10" s="49"/>
      <c r="E10" s="49"/>
      <c r="F10" s="49"/>
      <c r="G10" s="49"/>
      <c r="H10" s="49"/>
      <c r="I10" s="49"/>
      <c r="J10" s="49"/>
    </row>
    <row r="11" spans="1:12" s="2" customFormat="1" ht="27" customHeight="1">
      <c r="A11" s="381" t="s">
        <v>510</v>
      </c>
      <c r="B11" s="381"/>
      <c r="C11" s="381"/>
      <c r="D11" s="381"/>
      <c r="E11" s="381"/>
      <c r="F11" s="381"/>
      <c r="G11" s="381"/>
      <c r="H11" s="381"/>
      <c r="I11" s="381"/>
      <c r="J11" s="381"/>
      <c r="K11" s="4"/>
      <c r="L11" s="4"/>
    </row>
    <row r="12" spans="1:12" s="2" customFormat="1" ht="58.5" customHeight="1">
      <c r="A12" s="15"/>
      <c r="B12" s="25" t="s">
        <v>66</v>
      </c>
      <c r="C12" s="165" t="s">
        <v>58</v>
      </c>
      <c r="D12" s="54" t="s">
        <v>59</v>
      </c>
      <c r="E12" s="54" t="s">
        <v>60</v>
      </c>
      <c r="F12" s="54" t="s">
        <v>61</v>
      </c>
      <c r="G12" s="165" t="s">
        <v>62</v>
      </c>
      <c r="H12" s="165" t="s">
        <v>63</v>
      </c>
      <c r="I12" s="25" t="s">
        <v>64</v>
      </c>
      <c r="J12" s="165" t="s">
        <v>65</v>
      </c>
      <c r="K12" s="4"/>
      <c r="L12" s="4"/>
    </row>
    <row r="13" spans="1:12" s="2" customFormat="1" ht="32.25" customHeight="1">
      <c r="A13" s="16"/>
      <c r="B13" s="24"/>
      <c r="C13" s="17">
        <v>0</v>
      </c>
      <c r="D13" s="18"/>
      <c r="E13" s="18"/>
      <c r="F13" s="18"/>
      <c r="G13" s="19"/>
      <c r="H13" s="19"/>
      <c r="I13" s="19"/>
      <c r="J13" s="18"/>
      <c r="K13" s="4"/>
      <c r="L13" s="4"/>
    </row>
    <row r="14" spans="1:12" ht="13">
      <c r="A14" s="382" t="s">
        <v>508</v>
      </c>
      <c r="B14" s="383" t="s">
        <v>39</v>
      </c>
      <c r="C14" s="383"/>
      <c r="D14" s="383"/>
      <c r="E14" s="383"/>
      <c r="F14" s="383"/>
      <c r="G14" s="383"/>
      <c r="H14" s="384"/>
      <c r="I14" s="384"/>
      <c r="J14" s="384"/>
    </row>
    <row r="15" spans="1:12">
      <c r="A15" s="382"/>
      <c r="B15" s="379" t="s">
        <v>509</v>
      </c>
      <c r="C15" s="379"/>
      <c r="D15" s="379"/>
      <c r="E15" s="379"/>
      <c r="F15" s="379"/>
      <c r="G15" s="379"/>
      <c r="H15" s="380"/>
      <c r="I15" s="380"/>
      <c r="J15" s="380"/>
    </row>
    <row r="16" spans="1:12">
      <c r="A16" s="382"/>
      <c r="B16" s="379" t="s">
        <v>511</v>
      </c>
      <c r="C16" s="379"/>
      <c r="D16" s="379"/>
      <c r="E16" s="379"/>
      <c r="F16" s="379"/>
      <c r="G16" s="379"/>
      <c r="H16" s="380"/>
      <c r="I16" s="380"/>
      <c r="J16" s="380"/>
    </row>
    <row r="17" spans="1:10">
      <c r="A17" s="385"/>
      <c r="B17" s="379" t="s">
        <v>512</v>
      </c>
      <c r="C17" s="379"/>
      <c r="D17" s="379"/>
      <c r="E17" s="379"/>
      <c r="F17" s="379"/>
      <c r="G17" s="379"/>
      <c r="H17" s="380"/>
      <c r="I17" s="380"/>
      <c r="J17" s="380"/>
    </row>
    <row r="18" spans="1:10">
      <c r="A18" s="385"/>
      <c r="B18" s="379" t="s">
        <v>513</v>
      </c>
      <c r="C18" s="379"/>
      <c r="D18" s="379"/>
      <c r="E18" s="379"/>
      <c r="F18" s="379"/>
      <c r="G18" s="379"/>
      <c r="H18" s="380"/>
      <c r="I18" s="380"/>
      <c r="J18" s="380"/>
    </row>
    <row r="19" spans="1:10">
      <c r="A19" s="385"/>
      <c r="B19" s="379" t="s">
        <v>514</v>
      </c>
      <c r="C19" s="379"/>
      <c r="D19" s="379"/>
      <c r="E19" s="379"/>
      <c r="F19" s="379"/>
      <c r="G19" s="379"/>
      <c r="H19" s="380"/>
      <c r="I19" s="380"/>
      <c r="J19" s="380"/>
    </row>
    <row r="20" spans="1:10">
      <c r="A20" s="385"/>
      <c r="B20" s="379"/>
      <c r="C20" s="379"/>
      <c r="D20" s="379"/>
      <c r="E20" s="379"/>
      <c r="F20" s="379"/>
      <c r="G20" s="379"/>
      <c r="H20" s="380"/>
      <c r="I20" s="380"/>
      <c r="J20" s="380"/>
    </row>
    <row r="21" spans="1:10">
      <c r="A21" s="385"/>
      <c r="B21" s="379" t="s">
        <v>515</v>
      </c>
      <c r="C21" s="379"/>
      <c r="D21" s="379"/>
      <c r="E21" s="379"/>
      <c r="F21" s="379"/>
      <c r="G21" s="379"/>
      <c r="H21" s="380"/>
      <c r="I21" s="380"/>
      <c r="J21" s="380"/>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F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pageSetUpPr fitToPage="1"/>
  </sheetPr>
  <dimension ref="A1:M203"/>
  <sheetViews>
    <sheetView showGridLines="0"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UKPN EPN Area (GSP Group _A)"</f>
        <v>Southern Electric Power Distribution plc - Effective from 1 April 2022 - Final LDNO tariffs in UKPN EPN Area (GSP Group _A)</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customFormat="1" ht="45" customHeight="1">
      <c r="A6" s="78" t="s">
        <v>45</v>
      </c>
      <c r="B6" s="234" t="s">
        <v>46</v>
      </c>
      <c r="C6" s="234" t="s">
        <v>47</v>
      </c>
      <c r="D6" s="177" t="s">
        <v>48</v>
      </c>
      <c r="E6" s="169"/>
      <c r="F6" s="332" t="s">
        <v>49</v>
      </c>
      <c r="G6" s="334"/>
      <c r="H6" s="234" t="s">
        <v>46</v>
      </c>
      <c r="I6" s="234" t="s">
        <v>47</v>
      </c>
      <c r="J6" s="177" t="s">
        <v>48</v>
      </c>
    </row>
    <row r="7" spans="1:13" customFormat="1" ht="45" customHeight="1">
      <c r="A7" s="78" t="s">
        <v>50</v>
      </c>
      <c r="B7" s="237"/>
      <c r="C7" s="195"/>
      <c r="D7" s="234" t="s">
        <v>51</v>
      </c>
      <c r="E7" s="169"/>
      <c r="F7" s="332" t="s">
        <v>52</v>
      </c>
      <c r="G7" s="334"/>
      <c r="H7" s="237"/>
      <c r="I7" s="234" t="s">
        <v>53</v>
      </c>
      <c r="J7" s="177" t="s">
        <v>48</v>
      </c>
    </row>
    <row r="8" spans="1:13" customFormat="1" ht="45" customHeight="1">
      <c r="A8" s="244" t="s">
        <v>54</v>
      </c>
      <c r="B8" s="332" t="s">
        <v>55</v>
      </c>
      <c r="C8" s="333"/>
      <c r="D8" s="334"/>
      <c r="E8" s="169"/>
      <c r="F8" s="332" t="s">
        <v>50</v>
      </c>
      <c r="G8" s="334"/>
      <c r="H8" s="237"/>
      <c r="I8" s="237"/>
      <c r="J8" s="234" t="s">
        <v>51</v>
      </c>
    </row>
    <row r="9" spans="1:13" customFormat="1" ht="45" customHeight="1">
      <c r="A9" s="76"/>
      <c r="B9" s="169"/>
      <c r="C9" s="169"/>
      <c r="D9" s="169"/>
      <c r="E9" s="196"/>
      <c r="F9" s="331" t="s">
        <v>54</v>
      </c>
      <c r="G9" s="331"/>
      <c r="H9" s="332" t="s">
        <v>55</v>
      </c>
      <c r="I9" s="333"/>
      <c r="J9" s="334"/>
    </row>
    <row r="10" spans="1:13" customFormat="1" ht="18.75" customHeight="1">
      <c r="A10" s="49"/>
      <c r="B10" s="49"/>
      <c r="C10" s="49"/>
      <c r="D10" s="49"/>
      <c r="E10" s="49"/>
      <c r="F10" s="49"/>
      <c r="G10" s="49"/>
      <c r="H10" s="49"/>
      <c r="I10" s="49"/>
      <c r="J10" s="49"/>
    </row>
    <row r="13" spans="1:13" ht="78.650000000000006" customHeight="1">
      <c r="A13" s="25" t="s">
        <v>56</v>
      </c>
      <c r="B13" s="25" t="s">
        <v>516</v>
      </c>
      <c r="C13" s="165" t="s">
        <v>58</v>
      </c>
      <c r="D13" s="54" t="s">
        <v>59</v>
      </c>
      <c r="E13" s="54" t="s">
        <v>60</v>
      </c>
      <c r="F13" s="54" t="s">
        <v>61</v>
      </c>
      <c r="G13" s="165" t="s">
        <v>62</v>
      </c>
      <c r="H13" s="165" t="s">
        <v>63</v>
      </c>
      <c r="I13" s="165" t="s">
        <v>64</v>
      </c>
      <c r="J13" s="165" t="s">
        <v>65</v>
      </c>
    </row>
    <row r="14" spans="1:13" ht="27.75" customHeight="1">
      <c r="A14" s="160" t="s">
        <v>517</v>
      </c>
      <c r="B14" s="24"/>
      <c r="C14" s="161" t="s">
        <v>69</v>
      </c>
      <c r="D14" s="132">
        <v>10.523</v>
      </c>
      <c r="E14" s="133">
        <v>0.44800000000000001</v>
      </c>
      <c r="F14" s="134">
        <v>8.3000000000000004E-2</v>
      </c>
      <c r="G14" s="162">
        <v>14.08</v>
      </c>
      <c r="H14" s="163"/>
      <c r="I14" s="166"/>
      <c r="J14" s="41"/>
    </row>
    <row r="15" spans="1:13" ht="27.75" customHeight="1">
      <c r="A15" s="160" t="s">
        <v>518</v>
      </c>
      <c r="B15" s="24"/>
      <c r="C15" s="161">
        <v>2</v>
      </c>
      <c r="D15" s="132">
        <v>10.523</v>
      </c>
      <c r="E15" s="133">
        <v>0.44800000000000001</v>
      </c>
      <c r="F15" s="134">
        <v>8.3000000000000004E-2</v>
      </c>
      <c r="G15" s="163"/>
      <c r="H15" s="163"/>
      <c r="I15" s="166"/>
      <c r="J15" s="41"/>
    </row>
    <row r="16" spans="1:13" ht="27.75" customHeight="1">
      <c r="A16" s="160" t="s">
        <v>519</v>
      </c>
      <c r="B16" s="24"/>
      <c r="C16" s="161" t="s">
        <v>73</v>
      </c>
      <c r="D16" s="132">
        <v>9.7449999999999992</v>
      </c>
      <c r="E16" s="133">
        <v>0.41499999999999998</v>
      </c>
      <c r="F16" s="134">
        <v>7.6999999999999999E-2</v>
      </c>
      <c r="G16" s="162">
        <v>2.88</v>
      </c>
      <c r="H16" s="163"/>
      <c r="I16" s="166"/>
      <c r="J16" s="41"/>
    </row>
    <row r="17" spans="1:10" ht="27.75" customHeight="1">
      <c r="A17" s="160" t="s">
        <v>520</v>
      </c>
      <c r="B17" s="24"/>
      <c r="C17" s="161" t="s">
        <v>73</v>
      </c>
      <c r="D17" s="132">
        <v>9.7449999999999992</v>
      </c>
      <c r="E17" s="133">
        <v>0.41499999999999998</v>
      </c>
      <c r="F17" s="134">
        <v>7.6999999999999999E-2</v>
      </c>
      <c r="G17" s="162">
        <v>3.65</v>
      </c>
      <c r="H17" s="163"/>
      <c r="I17" s="166"/>
      <c r="J17" s="41"/>
    </row>
    <row r="18" spans="1:10" ht="27.75" customHeight="1">
      <c r="A18" s="160" t="s">
        <v>521</v>
      </c>
      <c r="B18" s="24"/>
      <c r="C18" s="161" t="s">
        <v>73</v>
      </c>
      <c r="D18" s="132">
        <v>9.7449999999999992</v>
      </c>
      <c r="E18" s="133">
        <v>0.41499999999999998</v>
      </c>
      <c r="F18" s="134">
        <v>7.6999999999999999E-2</v>
      </c>
      <c r="G18" s="162">
        <v>7.18</v>
      </c>
      <c r="H18" s="163"/>
      <c r="I18" s="166"/>
      <c r="J18" s="41"/>
    </row>
    <row r="19" spans="1:10" ht="27.75" customHeight="1">
      <c r="A19" s="160" t="s">
        <v>522</v>
      </c>
      <c r="B19" s="24"/>
      <c r="C19" s="161" t="s">
        <v>73</v>
      </c>
      <c r="D19" s="132">
        <v>9.7449999999999992</v>
      </c>
      <c r="E19" s="133">
        <v>0.41499999999999998</v>
      </c>
      <c r="F19" s="134">
        <v>7.6999999999999999E-2</v>
      </c>
      <c r="G19" s="162">
        <v>13.61</v>
      </c>
      <c r="H19" s="163"/>
      <c r="I19" s="166"/>
      <c r="J19" s="41"/>
    </row>
    <row r="20" spans="1:10" ht="27.75" customHeight="1">
      <c r="A20" s="160" t="s">
        <v>523</v>
      </c>
      <c r="B20" s="24"/>
      <c r="C20" s="161" t="s">
        <v>73</v>
      </c>
      <c r="D20" s="132">
        <v>9.7449999999999992</v>
      </c>
      <c r="E20" s="133">
        <v>0.41499999999999998</v>
      </c>
      <c r="F20" s="134">
        <v>7.6999999999999999E-2</v>
      </c>
      <c r="G20" s="162">
        <v>36.020000000000003</v>
      </c>
      <c r="H20" s="163"/>
      <c r="I20" s="166"/>
      <c r="J20" s="41"/>
    </row>
    <row r="21" spans="1:10" ht="27.75" customHeight="1">
      <c r="A21" s="160" t="s">
        <v>524</v>
      </c>
      <c r="B21" s="24"/>
      <c r="C21" s="161">
        <v>4</v>
      </c>
      <c r="D21" s="132">
        <v>9.7449999999999992</v>
      </c>
      <c r="E21" s="133">
        <v>0.41499999999999998</v>
      </c>
      <c r="F21" s="134">
        <v>7.6999999999999999E-2</v>
      </c>
      <c r="G21" s="163"/>
      <c r="H21" s="163"/>
      <c r="I21" s="166"/>
      <c r="J21" s="41"/>
    </row>
    <row r="22" spans="1:10" ht="27.75" customHeight="1">
      <c r="A22" s="160" t="s">
        <v>525</v>
      </c>
      <c r="B22" s="24"/>
      <c r="C22" s="161">
        <v>0</v>
      </c>
      <c r="D22" s="132">
        <v>6.7</v>
      </c>
      <c r="E22" s="133">
        <v>0.27</v>
      </c>
      <c r="F22" s="134">
        <v>0.05</v>
      </c>
      <c r="G22" s="162">
        <v>7.54</v>
      </c>
      <c r="H22" s="162">
        <v>2.4900000000000002</v>
      </c>
      <c r="I22" s="167">
        <v>5.16</v>
      </c>
      <c r="J22" s="40">
        <v>0.23200000000000001</v>
      </c>
    </row>
    <row r="23" spans="1:10" ht="27.75" customHeight="1">
      <c r="A23" s="160" t="s">
        <v>526</v>
      </c>
      <c r="B23" s="24"/>
      <c r="C23" s="161">
        <v>0</v>
      </c>
      <c r="D23" s="132">
        <v>6.7</v>
      </c>
      <c r="E23" s="133">
        <v>0.27</v>
      </c>
      <c r="F23" s="134">
        <v>0.05</v>
      </c>
      <c r="G23" s="162">
        <v>67.31</v>
      </c>
      <c r="H23" s="162">
        <v>2.4900000000000002</v>
      </c>
      <c r="I23" s="167">
        <v>5.16</v>
      </c>
      <c r="J23" s="40">
        <v>0.23200000000000001</v>
      </c>
    </row>
    <row r="24" spans="1:10" ht="27.75" customHeight="1">
      <c r="A24" s="160" t="s">
        <v>527</v>
      </c>
      <c r="B24" s="24"/>
      <c r="C24" s="161">
        <v>0</v>
      </c>
      <c r="D24" s="132">
        <v>6.7</v>
      </c>
      <c r="E24" s="133">
        <v>0.27</v>
      </c>
      <c r="F24" s="134">
        <v>0.05</v>
      </c>
      <c r="G24" s="162">
        <v>97</v>
      </c>
      <c r="H24" s="162">
        <v>2.4900000000000002</v>
      </c>
      <c r="I24" s="167">
        <v>5.16</v>
      </c>
      <c r="J24" s="40">
        <v>0.23200000000000001</v>
      </c>
    </row>
    <row r="25" spans="1:10" ht="27.75" customHeight="1">
      <c r="A25" s="160" t="s">
        <v>528</v>
      </c>
      <c r="B25" s="24"/>
      <c r="C25" s="161">
        <v>0</v>
      </c>
      <c r="D25" s="132">
        <v>6.7</v>
      </c>
      <c r="E25" s="133">
        <v>0.27</v>
      </c>
      <c r="F25" s="134">
        <v>0.05</v>
      </c>
      <c r="G25" s="162">
        <v>159.81</v>
      </c>
      <c r="H25" s="162">
        <v>2.4900000000000002</v>
      </c>
      <c r="I25" s="167">
        <v>5.16</v>
      </c>
      <c r="J25" s="40">
        <v>0.23200000000000001</v>
      </c>
    </row>
    <row r="26" spans="1:10" ht="27.75" customHeight="1">
      <c r="A26" s="160" t="s">
        <v>529</v>
      </c>
      <c r="B26" s="24"/>
      <c r="C26" s="161">
        <v>0</v>
      </c>
      <c r="D26" s="132">
        <v>6.7</v>
      </c>
      <c r="E26" s="133">
        <v>0.27</v>
      </c>
      <c r="F26" s="134">
        <v>0.05</v>
      </c>
      <c r="G26" s="162">
        <v>334.36</v>
      </c>
      <c r="H26" s="162">
        <v>2.4900000000000002</v>
      </c>
      <c r="I26" s="167">
        <v>5.16</v>
      </c>
      <c r="J26" s="40">
        <v>0.23200000000000001</v>
      </c>
    </row>
    <row r="27" spans="1:10" ht="27.75" customHeight="1">
      <c r="A27" s="160" t="s">
        <v>530</v>
      </c>
      <c r="B27" s="24"/>
      <c r="C27" s="161" t="s">
        <v>115</v>
      </c>
      <c r="D27" s="135">
        <v>27.434999999999999</v>
      </c>
      <c r="E27" s="136">
        <v>1.0309999999999999</v>
      </c>
      <c r="F27" s="134">
        <v>0.71</v>
      </c>
      <c r="G27" s="163"/>
      <c r="H27" s="163"/>
      <c r="I27" s="166"/>
      <c r="J27" s="41"/>
    </row>
    <row r="28" spans="1:10" ht="27.75" customHeight="1">
      <c r="A28" s="160" t="s">
        <v>531</v>
      </c>
      <c r="B28" s="24"/>
      <c r="C28" s="227" t="s">
        <v>118</v>
      </c>
      <c r="D28" s="132">
        <v>-9.2870000000000008</v>
      </c>
      <c r="E28" s="133">
        <v>-0.39600000000000002</v>
      </c>
      <c r="F28" s="134">
        <v>-7.2999999999999995E-2</v>
      </c>
      <c r="G28" s="162">
        <v>0</v>
      </c>
      <c r="H28" s="163"/>
      <c r="I28" s="166"/>
      <c r="J28" s="41"/>
    </row>
    <row r="29" spans="1:10" ht="27.75" customHeight="1">
      <c r="A29" s="160" t="s">
        <v>532</v>
      </c>
      <c r="B29" s="24"/>
      <c r="C29" s="161">
        <v>0</v>
      </c>
      <c r="D29" s="132">
        <v>-9.2870000000000008</v>
      </c>
      <c r="E29" s="133">
        <v>-0.39600000000000002</v>
      </c>
      <c r="F29" s="134">
        <v>-7.2999999999999995E-2</v>
      </c>
      <c r="G29" s="162">
        <v>0</v>
      </c>
      <c r="H29" s="163"/>
      <c r="I29" s="166"/>
      <c r="J29" s="40">
        <v>0.3</v>
      </c>
    </row>
    <row r="30" spans="1:10" ht="27.75" customHeight="1">
      <c r="A30" s="164" t="s">
        <v>533</v>
      </c>
      <c r="B30" s="24"/>
      <c r="C30" s="161" t="s">
        <v>69</v>
      </c>
      <c r="D30" s="132">
        <v>8.2370000000000001</v>
      </c>
      <c r="E30" s="133">
        <v>0.35099999999999998</v>
      </c>
      <c r="F30" s="134">
        <v>6.5000000000000002E-2</v>
      </c>
      <c r="G30" s="162">
        <v>13.07</v>
      </c>
      <c r="H30" s="163"/>
      <c r="I30" s="166"/>
      <c r="J30" s="41"/>
    </row>
    <row r="31" spans="1:10" ht="27.75" customHeight="1">
      <c r="A31" s="164" t="s">
        <v>534</v>
      </c>
      <c r="B31" s="24"/>
      <c r="C31" s="161">
        <v>2</v>
      </c>
      <c r="D31" s="132">
        <v>8.2370000000000001</v>
      </c>
      <c r="E31" s="133">
        <v>0.35099999999999998</v>
      </c>
      <c r="F31" s="134">
        <v>6.5000000000000002E-2</v>
      </c>
      <c r="G31" s="163"/>
      <c r="H31" s="163"/>
      <c r="I31" s="166"/>
      <c r="J31" s="41"/>
    </row>
    <row r="32" spans="1:10" ht="27.75" customHeight="1">
      <c r="A32" s="164" t="s">
        <v>535</v>
      </c>
      <c r="B32" s="24"/>
      <c r="C32" s="161" t="s">
        <v>73</v>
      </c>
      <c r="D32" s="132">
        <v>7.6280000000000001</v>
      </c>
      <c r="E32" s="133">
        <v>0.32500000000000001</v>
      </c>
      <c r="F32" s="134">
        <v>0.06</v>
      </c>
      <c r="G32" s="162">
        <v>2.27</v>
      </c>
      <c r="H32" s="163"/>
      <c r="I32" s="166"/>
      <c r="J32" s="41"/>
    </row>
    <row r="33" spans="1:10" ht="27.75" customHeight="1">
      <c r="A33" s="164" t="s">
        <v>536</v>
      </c>
      <c r="B33" s="24"/>
      <c r="C33" s="161" t="s">
        <v>73</v>
      </c>
      <c r="D33" s="132">
        <v>7.6280000000000001</v>
      </c>
      <c r="E33" s="133">
        <v>0.32500000000000001</v>
      </c>
      <c r="F33" s="134">
        <v>0.06</v>
      </c>
      <c r="G33" s="162">
        <v>2.87</v>
      </c>
      <c r="H33" s="163"/>
      <c r="I33" s="166"/>
      <c r="J33" s="41"/>
    </row>
    <row r="34" spans="1:10" ht="27.75" customHeight="1">
      <c r="A34" s="164" t="s">
        <v>537</v>
      </c>
      <c r="B34" s="24"/>
      <c r="C34" s="161" t="s">
        <v>73</v>
      </c>
      <c r="D34" s="132">
        <v>7.6280000000000001</v>
      </c>
      <c r="E34" s="133">
        <v>0.32500000000000001</v>
      </c>
      <c r="F34" s="134">
        <v>0.06</v>
      </c>
      <c r="G34" s="162">
        <v>5.63</v>
      </c>
      <c r="H34" s="163"/>
      <c r="I34" s="166"/>
      <c r="J34" s="41"/>
    </row>
    <row r="35" spans="1:10" ht="27.75" customHeight="1">
      <c r="A35" s="164" t="s">
        <v>538</v>
      </c>
      <c r="B35" s="24"/>
      <c r="C35" s="161" t="s">
        <v>73</v>
      </c>
      <c r="D35" s="132">
        <v>7.6280000000000001</v>
      </c>
      <c r="E35" s="133">
        <v>0.32500000000000001</v>
      </c>
      <c r="F35" s="134">
        <v>0.06</v>
      </c>
      <c r="G35" s="162">
        <v>10.67</v>
      </c>
      <c r="H35" s="163"/>
      <c r="I35" s="166"/>
      <c r="J35" s="41"/>
    </row>
    <row r="36" spans="1:10" ht="27.75" customHeight="1">
      <c r="A36" s="164" t="s">
        <v>539</v>
      </c>
      <c r="B36" s="24"/>
      <c r="C36" s="161" t="s">
        <v>73</v>
      </c>
      <c r="D36" s="132">
        <v>7.6280000000000001</v>
      </c>
      <c r="E36" s="133">
        <v>0.32500000000000001</v>
      </c>
      <c r="F36" s="134">
        <v>0.06</v>
      </c>
      <c r="G36" s="162">
        <v>28.21</v>
      </c>
      <c r="H36" s="163"/>
      <c r="I36" s="166"/>
      <c r="J36" s="41"/>
    </row>
    <row r="37" spans="1:10" ht="27.75" customHeight="1">
      <c r="A37" s="164" t="s">
        <v>540</v>
      </c>
      <c r="B37" s="24"/>
      <c r="C37" s="161">
        <v>4</v>
      </c>
      <c r="D37" s="132">
        <v>7.6280000000000001</v>
      </c>
      <c r="E37" s="133">
        <v>0.32500000000000001</v>
      </c>
      <c r="F37" s="134">
        <v>0.06</v>
      </c>
      <c r="G37" s="163"/>
      <c r="H37" s="163"/>
      <c r="I37" s="166"/>
      <c r="J37" s="41"/>
    </row>
    <row r="38" spans="1:10" ht="27.75" customHeight="1">
      <c r="A38" s="164" t="s">
        <v>541</v>
      </c>
      <c r="B38" s="24"/>
      <c r="C38" s="161">
        <v>0</v>
      </c>
      <c r="D38" s="132">
        <v>5.2450000000000001</v>
      </c>
      <c r="E38" s="133">
        <v>0.21099999999999999</v>
      </c>
      <c r="F38" s="134">
        <v>3.9E-2</v>
      </c>
      <c r="G38" s="162">
        <v>5.92</v>
      </c>
      <c r="H38" s="162">
        <v>1.95</v>
      </c>
      <c r="I38" s="167">
        <v>4.04</v>
      </c>
      <c r="J38" s="40">
        <v>0.182</v>
      </c>
    </row>
    <row r="39" spans="1:10" ht="27.75" customHeight="1">
      <c r="A39" s="164" t="s">
        <v>542</v>
      </c>
      <c r="B39" s="24"/>
      <c r="C39" s="161">
        <v>0</v>
      </c>
      <c r="D39" s="132">
        <v>5.2450000000000001</v>
      </c>
      <c r="E39" s="133">
        <v>0.21099999999999999</v>
      </c>
      <c r="F39" s="134">
        <v>3.9E-2</v>
      </c>
      <c r="G39" s="162">
        <v>52.7</v>
      </c>
      <c r="H39" s="162">
        <v>1.95</v>
      </c>
      <c r="I39" s="167">
        <v>4.04</v>
      </c>
      <c r="J39" s="40">
        <v>0.182</v>
      </c>
    </row>
    <row r="40" spans="1:10" ht="27.75" customHeight="1">
      <c r="A40" s="164" t="s">
        <v>543</v>
      </c>
      <c r="B40" s="24"/>
      <c r="C40" s="161">
        <v>0</v>
      </c>
      <c r="D40" s="132">
        <v>5.2450000000000001</v>
      </c>
      <c r="E40" s="133">
        <v>0.21099999999999999</v>
      </c>
      <c r="F40" s="134">
        <v>3.9E-2</v>
      </c>
      <c r="G40" s="162">
        <v>75.94</v>
      </c>
      <c r="H40" s="162">
        <v>1.95</v>
      </c>
      <c r="I40" s="167">
        <v>4.04</v>
      </c>
      <c r="J40" s="40">
        <v>0.182</v>
      </c>
    </row>
    <row r="41" spans="1:10" ht="27.75" customHeight="1">
      <c r="A41" s="164" t="s">
        <v>544</v>
      </c>
      <c r="B41" s="24"/>
      <c r="C41" s="161">
        <v>0</v>
      </c>
      <c r="D41" s="132">
        <v>5.2450000000000001</v>
      </c>
      <c r="E41" s="133">
        <v>0.21099999999999999</v>
      </c>
      <c r="F41" s="134">
        <v>3.9E-2</v>
      </c>
      <c r="G41" s="162">
        <v>125.1</v>
      </c>
      <c r="H41" s="162">
        <v>1.95</v>
      </c>
      <c r="I41" s="167">
        <v>4.04</v>
      </c>
      <c r="J41" s="40">
        <v>0.182</v>
      </c>
    </row>
    <row r="42" spans="1:10" ht="27.75" customHeight="1">
      <c r="A42" s="164" t="s">
        <v>545</v>
      </c>
      <c r="B42" s="24"/>
      <c r="C42" s="161">
        <v>0</v>
      </c>
      <c r="D42" s="132">
        <v>5.2450000000000001</v>
      </c>
      <c r="E42" s="133">
        <v>0.21099999999999999</v>
      </c>
      <c r="F42" s="134">
        <v>3.9E-2</v>
      </c>
      <c r="G42" s="162">
        <v>261.74</v>
      </c>
      <c r="H42" s="162">
        <v>1.95</v>
      </c>
      <c r="I42" s="167">
        <v>4.04</v>
      </c>
      <c r="J42" s="40">
        <v>0.182</v>
      </c>
    </row>
    <row r="43" spans="1:10" ht="27.75" customHeight="1">
      <c r="A43" s="164" t="s">
        <v>546</v>
      </c>
      <c r="B43" s="24"/>
      <c r="C43" s="161">
        <v>0</v>
      </c>
      <c r="D43" s="132">
        <v>5.391</v>
      </c>
      <c r="E43" s="133">
        <v>0.19400000000000001</v>
      </c>
      <c r="F43" s="134">
        <v>3.6999999999999998E-2</v>
      </c>
      <c r="G43" s="162">
        <v>6.51</v>
      </c>
      <c r="H43" s="162">
        <v>4.01</v>
      </c>
      <c r="I43" s="167">
        <v>5.23</v>
      </c>
      <c r="J43" s="40">
        <v>0.17299999999999999</v>
      </c>
    </row>
    <row r="44" spans="1:10" ht="27.75" customHeight="1">
      <c r="A44" s="164" t="s">
        <v>547</v>
      </c>
      <c r="B44" s="24"/>
      <c r="C44" s="161">
        <v>0</v>
      </c>
      <c r="D44" s="132">
        <v>5.391</v>
      </c>
      <c r="E44" s="133">
        <v>0.19400000000000001</v>
      </c>
      <c r="F44" s="134">
        <v>3.6999999999999998E-2</v>
      </c>
      <c r="G44" s="162">
        <v>76.45</v>
      </c>
      <c r="H44" s="162">
        <v>4.01</v>
      </c>
      <c r="I44" s="167">
        <v>5.23</v>
      </c>
      <c r="J44" s="40">
        <v>0.17299999999999999</v>
      </c>
    </row>
    <row r="45" spans="1:10" ht="27.75" customHeight="1">
      <c r="A45" s="164" t="s">
        <v>548</v>
      </c>
      <c r="B45" s="24"/>
      <c r="C45" s="161">
        <v>0</v>
      </c>
      <c r="D45" s="132">
        <v>5.391</v>
      </c>
      <c r="E45" s="133">
        <v>0.19400000000000001</v>
      </c>
      <c r="F45" s="134">
        <v>3.6999999999999998E-2</v>
      </c>
      <c r="G45" s="162">
        <v>111.18</v>
      </c>
      <c r="H45" s="162">
        <v>4.01</v>
      </c>
      <c r="I45" s="167">
        <v>5.23</v>
      </c>
      <c r="J45" s="40">
        <v>0.17299999999999999</v>
      </c>
    </row>
    <row r="46" spans="1:10" ht="27.75" customHeight="1">
      <c r="A46" s="164" t="s">
        <v>549</v>
      </c>
      <c r="B46" s="24"/>
      <c r="C46" s="161">
        <v>0</v>
      </c>
      <c r="D46" s="132">
        <v>5.391</v>
      </c>
      <c r="E46" s="133">
        <v>0.19400000000000001</v>
      </c>
      <c r="F46" s="134">
        <v>3.6999999999999998E-2</v>
      </c>
      <c r="G46" s="162">
        <v>184.68</v>
      </c>
      <c r="H46" s="162">
        <v>4.01</v>
      </c>
      <c r="I46" s="167">
        <v>5.23</v>
      </c>
      <c r="J46" s="40">
        <v>0.17299999999999999</v>
      </c>
    </row>
    <row r="47" spans="1:10" ht="27.75" customHeight="1">
      <c r="A47" s="164" t="s">
        <v>550</v>
      </c>
      <c r="B47" s="24"/>
      <c r="C47" s="161">
        <v>0</v>
      </c>
      <c r="D47" s="132">
        <v>5.391</v>
      </c>
      <c r="E47" s="133">
        <v>0.19400000000000001</v>
      </c>
      <c r="F47" s="134">
        <v>3.6999999999999998E-2</v>
      </c>
      <c r="G47" s="162">
        <v>388.93</v>
      </c>
      <c r="H47" s="162">
        <v>4.01</v>
      </c>
      <c r="I47" s="167">
        <v>5.23</v>
      </c>
      <c r="J47" s="40">
        <v>0.17299999999999999</v>
      </c>
    </row>
    <row r="48" spans="1:10" ht="27.75" customHeight="1">
      <c r="A48" s="164" t="s">
        <v>551</v>
      </c>
      <c r="B48" s="24"/>
      <c r="C48" s="161">
        <v>0</v>
      </c>
      <c r="D48" s="132">
        <v>4.9459999999999997</v>
      </c>
      <c r="E48" s="133">
        <v>0.16</v>
      </c>
      <c r="F48" s="134">
        <v>3.1E-2</v>
      </c>
      <c r="G48" s="162">
        <v>97.32</v>
      </c>
      <c r="H48" s="162">
        <v>3.72</v>
      </c>
      <c r="I48" s="167">
        <v>5.2</v>
      </c>
      <c r="J48" s="40">
        <v>0.156</v>
      </c>
    </row>
    <row r="49" spans="1:10" ht="27.75" customHeight="1">
      <c r="A49" s="164" t="s">
        <v>552</v>
      </c>
      <c r="B49" s="24"/>
      <c r="C49" s="161">
        <v>0</v>
      </c>
      <c r="D49" s="132">
        <v>4.9459999999999997</v>
      </c>
      <c r="E49" s="133">
        <v>0.16</v>
      </c>
      <c r="F49" s="134">
        <v>3.1E-2</v>
      </c>
      <c r="G49" s="162">
        <v>566.54999999999995</v>
      </c>
      <c r="H49" s="162">
        <v>3.72</v>
      </c>
      <c r="I49" s="167">
        <v>5.2</v>
      </c>
      <c r="J49" s="40">
        <v>0.156</v>
      </c>
    </row>
    <row r="50" spans="1:10" ht="27.75" customHeight="1">
      <c r="A50" s="164" t="s">
        <v>553</v>
      </c>
      <c r="B50" s="24"/>
      <c r="C50" s="161">
        <v>0</v>
      </c>
      <c r="D50" s="132">
        <v>4.9459999999999997</v>
      </c>
      <c r="E50" s="133">
        <v>0.16</v>
      </c>
      <c r="F50" s="134">
        <v>3.1E-2</v>
      </c>
      <c r="G50" s="162">
        <v>1279.22</v>
      </c>
      <c r="H50" s="162">
        <v>3.72</v>
      </c>
      <c r="I50" s="167">
        <v>5.2</v>
      </c>
      <c r="J50" s="40">
        <v>0.156</v>
      </c>
    </row>
    <row r="51" spans="1:10" ht="27.75" customHeight="1">
      <c r="A51" s="164" t="s">
        <v>554</v>
      </c>
      <c r="B51" s="24"/>
      <c r="C51" s="161">
        <v>0</v>
      </c>
      <c r="D51" s="132">
        <v>4.9459999999999997</v>
      </c>
      <c r="E51" s="133">
        <v>0.16</v>
      </c>
      <c r="F51" s="134">
        <v>3.1E-2</v>
      </c>
      <c r="G51" s="162">
        <v>2516.8000000000002</v>
      </c>
      <c r="H51" s="162">
        <v>3.72</v>
      </c>
      <c r="I51" s="167">
        <v>5.2</v>
      </c>
      <c r="J51" s="40">
        <v>0.156</v>
      </c>
    </row>
    <row r="52" spans="1:10" ht="27.75" customHeight="1">
      <c r="A52" s="164" t="s">
        <v>555</v>
      </c>
      <c r="B52" s="24"/>
      <c r="C52" s="161">
        <v>0</v>
      </c>
      <c r="D52" s="132">
        <v>4.9459999999999997</v>
      </c>
      <c r="E52" s="133">
        <v>0.16</v>
      </c>
      <c r="F52" s="134">
        <v>3.1E-2</v>
      </c>
      <c r="G52" s="162">
        <v>6012.19</v>
      </c>
      <c r="H52" s="162">
        <v>3.72</v>
      </c>
      <c r="I52" s="167">
        <v>5.2</v>
      </c>
      <c r="J52" s="40">
        <v>0.156</v>
      </c>
    </row>
    <row r="53" spans="1:10" ht="27.75" customHeight="1">
      <c r="A53" s="164" t="s">
        <v>556</v>
      </c>
      <c r="B53" s="24"/>
      <c r="C53" s="161" t="s">
        <v>115</v>
      </c>
      <c r="D53" s="135">
        <v>21.475999999999999</v>
      </c>
      <c r="E53" s="136">
        <v>0.80700000000000005</v>
      </c>
      <c r="F53" s="134">
        <v>0.55600000000000005</v>
      </c>
      <c r="G53" s="163"/>
      <c r="H53" s="163"/>
      <c r="I53" s="166"/>
      <c r="J53" s="41"/>
    </row>
    <row r="54" spans="1:10" ht="27.75" customHeight="1">
      <c r="A54" s="164" t="s">
        <v>557</v>
      </c>
      <c r="B54" s="24"/>
      <c r="C54" s="227" t="s">
        <v>118</v>
      </c>
      <c r="D54" s="132">
        <v>-9.2870000000000008</v>
      </c>
      <c r="E54" s="133">
        <v>-0.39600000000000002</v>
      </c>
      <c r="F54" s="134">
        <v>-7.2999999999999995E-2</v>
      </c>
      <c r="G54" s="162">
        <v>0</v>
      </c>
      <c r="H54" s="163"/>
      <c r="I54" s="166"/>
      <c r="J54" s="41"/>
    </row>
    <row r="55" spans="1:10" ht="27.75" customHeight="1">
      <c r="A55" s="164" t="s">
        <v>558</v>
      </c>
      <c r="B55" s="24"/>
      <c r="C55" s="161">
        <v>0</v>
      </c>
      <c r="D55" s="132">
        <v>-8.2840000000000007</v>
      </c>
      <c r="E55" s="133">
        <v>-0.34100000000000003</v>
      </c>
      <c r="F55" s="134">
        <v>-6.3E-2</v>
      </c>
      <c r="G55" s="162">
        <v>0</v>
      </c>
      <c r="H55" s="163"/>
      <c r="I55" s="166"/>
      <c r="J55" s="41"/>
    </row>
    <row r="56" spans="1:10" ht="27.75" customHeight="1">
      <c r="A56" s="164" t="s">
        <v>559</v>
      </c>
      <c r="B56" s="24"/>
      <c r="C56" s="161">
        <v>0</v>
      </c>
      <c r="D56" s="132">
        <v>-9.2870000000000008</v>
      </c>
      <c r="E56" s="133">
        <v>-0.39600000000000002</v>
      </c>
      <c r="F56" s="134">
        <v>-7.2999999999999995E-2</v>
      </c>
      <c r="G56" s="162">
        <v>0</v>
      </c>
      <c r="H56" s="163"/>
      <c r="I56" s="166"/>
      <c r="J56" s="40">
        <v>0.3</v>
      </c>
    </row>
    <row r="57" spans="1:10" ht="27.75" customHeight="1">
      <c r="A57" s="164" t="s">
        <v>560</v>
      </c>
      <c r="B57" s="24"/>
      <c r="C57" s="161">
        <v>0</v>
      </c>
      <c r="D57" s="132">
        <v>-8.2840000000000007</v>
      </c>
      <c r="E57" s="133">
        <v>-0.34100000000000003</v>
      </c>
      <c r="F57" s="134">
        <v>-6.3E-2</v>
      </c>
      <c r="G57" s="162">
        <v>0</v>
      </c>
      <c r="H57" s="163"/>
      <c r="I57" s="166"/>
      <c r="J57" s="40">
        <v>0.26500000000000001</v>
      </c>
    </row>
    <row r="58" spans="1:10" ht="27.75" customHeight="1">
      <c r="A58" s="164" t="s">
        <v>561</v>
      </c>
      <c r="B58" s="24"/>
      <c r="C58" s="161">
        <v>0</v>
      </c>
      <c r="D58" s="132">
        <v>-6.1219999999999999</v>
      </c>
      <c r="E58" s="133">
        <v>-0.216</v>
      </c>
      <c r="F58" s="134">
        <v>-4.1000000000000002E-2</v>
      </c>
      <c r="G58" s="162">
        <v>0</v>
      </c>
      <c r="H58" s="163"/>
      <c r="I58" s="166"/>
      <c r="J58" s="40">
        <v>0.217</v>
      </c>
    </row>
    <row r="59" spans="1:10" ht="27.75" customHeight="1">
      <c r="A59" s="160" t="s">
        <v>562</v>
      </c>
      <c r="B59" s="24"/>
      <c r="C59" s="161" t="s">
        <v>69</v>
      </c>
      <c r="D59" s="132">
        <v>7.0259999999999998</v>
      </c>
      <c r="E59" s="133">
        <v>0.29899999999999999</v>
      </c>
      <c r="F59" s="134">
        <v>5.5E-2</v>
      </c>
      <c r="G59" s="162">
        <v>12.54</v>
      </c>
      <c r="H59" s="163"/>
      <c r="I59" s="166"/>
      <c r="J59" s="41"/>
    </row>
    <row r="60" spans="1:10" ht="27.75" customHeight="1">
      <c r="A60" s="160" t="s">
        <v>563</v>
      </c>
      <c r="B60" s="24"/>
      <c r="C60" s="161">
        <v>2</v>
      </c>
      <c r="D60" s="132">
        <v>7.0259999999999998</v>
      </c>
      <c r="E60" s="133">
        <v>0.29899999999999999</v>
      </c>
      <c r="F60" s="134">
        <v>5.5E-2</v>
      </c>
      <c r="G60" s="163"/>
      <c r="H60" s="163"/>
      <c r="I60" s="166"/>
      <c r="J60" s="41"/>
    </row>
    <row r="61" spans="1:10" ht="27.75" customHeight="1">
      <c r="A61" s="160" t="s">
        <v>564</v>
      </c>
      <c r="B61" s="24"/>
      <c r="C61" s="161" t="s">
        <v>73</v>
      </c>
      <c r="D61" s="132">
        <v>6.5060000000000002</v>
      </c>
      <c r="E61" s="133">
        <v>0.27700000000000002</v>
      </c>
      <c r="F61" s="134">
        <v>5.0999999999999997E-2</v>
      </c>
      <c r="G61" s="162">
        <v>1.94</v>
      </c>
      <c r="H61" s="163"/>
      <c r="I61" s="166"/>
      <c r="J61" s="41"/>
    </row>
    <row r="62" spans="1:10" ht="27.75" customHeight="1">
      <c r="A62" s="160" t="s">
        <v>565</v>
      </c>
      <c r="B62" s="24"/>
      <c r="C62" s="161" t="s">
        <v>73</v>
      </c>
      <c r="D62" s="132">
        <v>6.5060000000000002</v>
      </c>
      <c r="E62" s="133">
        <v>0.27700000000000002</v>
      </c>
      <c r="F62" s="134">
        <v>5.0999999999999997E-2</v>
      </c>
      <c r="G62" s="162">
        <v>2.4500000000000002</v>
      </c>
      <c r="H62" s="163"/>
      <c r="I62" s="166"/>
      <c r="J62" s="41"/>
    </row>
    <row r="63" spans="1:10" ht="27.75" customHeight="1">
      <c r="A63" s="160" t="s">
        <v>566</v>
      </c>
      <c r="B63" s="24"/>
      <c r="C63" s="161" t="s">
        <v>73</v>
      </c>
      <c r="D63" s="132">
        <v>6.5060000000000002</v>
      </c>
      <c r="E63" s="133">
        <v>0.27700000000000002</v>
      </c>
      <c r="F63" s="134">
        <v>5.0999999999999997E-2</v>
      </c>
      <c r="G63" s="162">
        <v>4.8099999999999996</v>
      </c>
      <c r="H63" s="163"/>
      <c r="I63" s="166"/>
      <c r="J63" s="41"/>
    </row>
    <row r="64" spans="1:10" ht="27.75" customHeight="1">
      <c r="A64" s="160" t="s">
        <v>567</v>
      </c>
      <c r="B64" s="24"/>
      <c r="C64" s="161" t="s">
        <v>73</v>
      </c>
      <c r="D64" s="132">
        <v>6.5060000000000002</v>
      </c>
      <c r="E64" s="133">
        <v>0.27700000000000002</v>
      </c>
      <c r="F64" s="134">
        <v>5.0999999999999997E-2</v>
      </c>
      <c r="G64" s="162">
        <v>9.11</v>
      </c>
      <c r="H64" s="163"/>
      <c r="I64" s="166"/>
      <c r="J64" s="41"/>
    </row>
    <row r="65" spans="1:10" ht="27.75" customHeight="1">
      <c r="A65" s="160" t="s">
        <v>568</v>
      </c>
      <c r="B65" s="24"/>
      <c r="C65" s="161" t="s">
        <v>73</v>
      </c>
      <c r="D65" s="132">
        <v>6.5060000000000002</v>
      </c>
      <c r="E65" s="133">
        <v>0.27700000000000002</v>
      </c>
      <c r="F65" s="134">
        <v>5.0999999999999997E-2</v>
      </c>
      <c r="G65" s="162">
        <v>24.07</v>
      </c>
      <c r="H65" s="163"/>
      <c r="I65" s="166"/>
      <c r="J65" s="41"/>
    </row>
    <row r="66" spans="1:10" ht="27.75" customHeight="1">
      <c r="A66" s="160" t="s">
        <v>569</v>
      </c>
      <c r="B66" s="24"/>
      <c r="C66" s="161">
        <v>4</v>
      </c>
      <c r="D66" s="132">
        <v>6.5060000000000002</v>
      </c>
      <c r="E66" s="133">
        <v>0.27700000000000002</v>
      </c>
      <c r="F66" s="134">
        <v>5.0999999999999997E-2</v>
      </c>
      <c r="G66" s="163"/>
      <c r="H66" s="163"/>
      <c r="I66" s="166"/>
      <c r="J66" s="41"/>
    </row>
    <row r="67" spans="1:10" ht="27.75" customHeight="1">
      <c r="A67" s="160" t="s">
        <v>570</v>
      </c>
      <c r="B67" s="24"/>
      <c r="C67" s="161">
        <v>0</v>
      </c>
      <c r="D67" s="132">
        <v>4.4729999999999999</v>
      </c>
      <c r="E67" s="133">
        <v>0.18</v>
      </c>
      <c r="F67" s="134">
        <v>3.4000000000000002E-2</v>
      </c>
      <c r="G67" s="162">
        <v>5.05</v>
      </c>
      <c r="H67" s="162">
        <v>1.66</v>
      </c>
      <c r="I67" s="167">
        <v>3.45</v>
      </c>
      <c r="J67" s="40">
        <v>0.155</v>
      </c>
    </row>
    <row r="68" spans="1:10" ht="27.75" customHeight="1">
      <c r="A68" s="160" t="s">
        <v>571</v>
      </c>
      <c r="B68" s="24"/>
      <c r="C68" s="161">
        <v>0</v>
      </c>
      <c r="D68" s="132">
        <v>4.4729999999999999</v>
      </c>
      <c r="E68" s="133">
        <v>0.18</v>
      </c>
      <c r="F68" s="134">
        <v>3.4000000000000002E-2</v>
      </c>
      <c r="G68" s="162">
        <v>44.96</v>
      </c>
      <c r="H68" s="162">
        <v>1.66</v>
      </c>
      <c r="I68" s="167">
        <v>3.45</v>
      </c>
      <c r="J68" s="40">
        <v>0.155</v>
      </c>
    </row>
    <row r="69" spans="1:10" ht="27.75" customHeight="1">
      <c r="A69" s="160" t="s">
        <v>572</v>
      </c>
      <c r="B69" s="24"/>
      <c r="C69" s="161">
        <v>0</v>
      </c>
      <c r="D69" s="132">
        <v>4.4729999999999999</v>
      </c>
      <c r="E69" s="133">
        <v>0.18</v>
      </c>
      <c r="F69" s="134">
        <v>3.4000000000000002E-2</v>
      </c>
      <c r="G69" s="162">
        <v>64.78</v>
      </c>
      <c r="H69" s="162">
        <v>1.66</v>
      </c>
      <c r="I69" s="167">
        <v>3.45</v>
      </c>
      <c r="J69" s="40">
        <v>0.155</v>
      </c>
    </row>
    <row r="70" spans="1:10" ht="27.75" customHeight="1">
      <c r="A70" s="160" t="s">
        <v>573</v>
      </c>
      <c r="B70" s="24"/>
      <c r="C70" s="161">
        <v>0</v>
      </c>
      <c r="D70" s="132">
        <v>4.4729999999999999</v>
      </c>
      <c r="E70" s="133">
        <v>0.18</v>
      </c>
      <c r="F70" s="134">
        <v>3.4000000000000002E-2</v>
      </c>
      <c r="G70" s="162">
        <v>106.71</v>
      </c>
      <c r="H70" s="162">
        <v>1.66</v>
      </c>
      <c r="I70" s="167">
        <v>3.45</v>
      </c>
      <c r="J70" s="40">
        <v>0.155</v>
      </c>
    </row>
    <row r="71" spans="1:10" ht="27.75" customHeight="1">
      <c r="A71" s="160" t="s">
        <v>574</v>
      </c>
      <c r="B71" s="24"/>
      <c r="C71" s="161">
        <v>0</v>
      </c>
      <c r="D71" s="132">
        <v>4.4729999999999999</v>
      </c>
      <c r="E71" s="133">
        <v>0.18</v>
      </c>
      <c r="F71" s="134">
        <v>3.4000000000000002E-2</v>
      </c>
      <c r="G71" s="162">
        <v>223.25</v>
      </c>
      <c r="H71" s="162">
        <v>1.66</v>
      </c>
      <c r="I71" s="167">
        <v>3.45</v>
      </c>
      <c r="J71" s="40">
        <v>0.155</v>
      </c>
    </row>
    <row r="72" spans="1:10" ht="27.75" customHeight="1">
      <c r="A72" s="160" t="s">
        <v>575</v>
      </c>
      <c r="B72" s="24"/>
      <c r="C72" s="161">
        <v>0</v>
      </c>
      <c r="D72" s="132">
        <v>4.5069999999999997</v>
      </c>
      <c r="E72" s="133">
        <v>0.16200000000000001</v>
      </c>
      <c r="F72" s="134">
        <v>3.1E-2</v>
      </c>
      <c r="G72" s="162">
        <v>5.45</v>
      </c>
      <c r="H72" s="162">
        <v>3.35</v>
      </c>
      <c r="I72" s="167">
        <v>4.37</v>
      </c>
      <c r="J72" s="40">
        <v>0.14499999999999999</v>
      </c>
    </row>
    <row r="73" spans="1:10" ht="27.75" customHeight="1">
      <c r="A73" s="160" t="s">
        <v>576</v>
      </c>
      <c r="B73" s="24"/>
      <c r="C73" s="161">
        <v>0</v>
      </c>
      <c r="D73" s="132">
        <v>4.5069999999999997</v>
      </c>
      <c r="E73" s="133">
        <v>0.16200000000000001</v>
      </c>
      <c r="F73" s="134">
        <v>3.1E-2</v>
      </c>
      <c r="G73" s="162">
        <v>63.92</v>
      </c>
      <c r="H73" s="162">
        <v>3.35</v>
      </c>
      <c r="I73" s="167">
        <v>4.37</v>
      </c>
      <c r="J73" s="40">
        <v>0.14499999999999999</v>
      </c>
    </row>
    <row r="74" spans="1:10" ht="27.75" customHeight="1">
      <c r="A74" s="160" t="s">
        <v>577</v>
      </c>
      <c r="B74" s="24"/>
      <c r="C74" s="161">
        <v>0</v>
      </c>
      <c r="D74" s="132">
        <v>4.5069999999999997</v>
      </c>
      <c r="E74" s="133">
        <v>0.16200000000000001</v>
      </c>
      <c r="F74" s="134">
        <v>3.1E-2</v>
      </c>
      <c r="G74" s="162">
        <v>92.96</v>
      </c>
      <c r="H74" s="162">
        <v>3.35</v>
      </c>
      <c r="I74" s="167">
        <v>4.37</v>
      </c>
      <c r="J74" s="40">
        <v>0.14499999999999999</v>
      </c>
    </row>
    <row r="75" spans="1:10" ht="27.75" customHeight="1">
      <c r="A75" s="160" t="s">
        <v>578</v>
      </c>
      <c r="B75" s="24"/>
      <c r="C75" s="161">
        <v>0</v>
      </c>
      <c r="D75" s="132">
        <v>4.5069999999999997</v>
      </c>
      <c r="E75" s="133">
        <v>0.16200000000000001</v>
      </c>
      <c r="F75" s="134">
        <v>3.1E-2</v>
      </c>
      <c r="G75" s="162">
        <v>154.4</v>
      </c>
      <c r="H75" s="162">
        <v>3.35</v>
      </c>
      <c r="I75" s="167">
        <v>4.37</v>
      </c>
      <c r="J75" s="40">
        <v>0.14499999999999999</v>
      </c>
    </row>
    <row r="76" spans="1:10" ht="27.75" customHeight="1">
      <c r="A76" s="160" t="s">
        <v>579</v>
      </c>
      <c r="B76" s="24"/>
      <c r="C76" s="161">
        <v>0</v>
      </c>
      <c r="D76" s="132">
        <v>4.5069999999999997</v>
      </c>
      <c r="E76" s="133">
        <v>0.16200000000000001</v>
      </c>
      <c r="F76" s="134">
        <v>3.1E-2</v>
      </c>
      <c r="G76" s="162">
        <v>325.14999999999998</v>
      </c>
      <c r="H76" s="162">
        <v>3.35</v>
      </c>
      <c r="I76" s="167">
        <v>4.37</v>
      </c>
      <c r="J76" s="40">
        <v>0.14499999999999999</v>
      </c>
    </row>
    <row r="77" spans="1:10" ht="27.75" customHeight="1">
      <c r="A77" s="160" t="s">
        <v>580</v>
      </c>
      <c r="B77" s="24"/>
      <c r="C77" s="161">
        <v>0</v>
      </c>
      <c r="D77" s="132">
        <v>4.0999999999999996</v>
      </c>
      <c r="E77" s="133">
        <v>0.13300000000000001</v>
      </c>
      <c r="F77" s="134">
        <v>2.5999999999999999E-2</v>
      </c>
      <c r="G77" s="162">
        <v>80.680000000000007</v>
      </c>
      <c r="H77" s="162">
        <v>3.08</v>
      </c>
      <c r="I77" s="167">
        <v>4.3099999999999996</v>
      </c>
      <c r="J77" s="40">
        <v>0.13</v>
      </c>
    </row>
    <row r="78" spans="1:10" ht="27.75" customHeight="1">
      <c r="A78" s="160" t="s">
        <v>581</v>
      </c>
      <c r="B78" s="24"/>
      <c r="C78" s="161">
        <v>0</v>
      </c>
      <c r="D78" s="132">
        <v>4.0999999999999996</v>
      </c>
      <c r="E78" s="133">
        <v>0.13300000000000001</v>
      </c>
      <c r="F78" s="134">
        <v>2.5999999999999999E-2</v>
      </c>
      <c r="G78" s="162">
        <v>469.65</v>
      </c>
      <c r="H78" s="162">
        <v>3.08</v>
      </c>
      <c r="I78" s="167">
        <v>4.3099999999999996</v>
      </c>
      <c r="J78" s="40">
        <v>0.13</v>
      </c>
    </row>
    <row r="79" spans="1:10" ht="27.75" customHeight="1">
      <c r="A79" s="160" t="s">
        <v>582</v>
      </c>
      <c r="B79" s="24"/>
      <c r="C79" s="161">
        <v>0</v>
      </c>
      <c r="D79" s="132">
        <v>4.0999999999999996</v>
      </c>
      <c r="E79" s="133">
        <v>0.13300000000000001</v>
      </c>
      <c r="F79" s="134">
        <v>2.5999999999999999E-2</v>
      </c>
      <c r="G79" s="162">
        <v>1060.42</v>
      </c>
      <c r="H79" s="162">
        <v>3.08</v>
      </c>
      <c r="I79" s="167">
        <v>4.3099999999999996</v>
      </c>
      <c r="J79" s="40">
        <v>0.13</v>
      </c>
    </row>
    <row r="80" spans="1:10" ht="27.75" customHeight="1">
      <c r="A80" s="160" t="s">
        <v>583</v>
      </c>
      <c r="B80" s="24"/>
      <c r="C80" s="161">
        <v>0</v>
      </c>
      <c r="D80" s="132">
        <v>4.0999999999999996</v>
      </c>
      <c r="E80" s="133">
        <v>0.13300000000000001</v>
      </c>
      <c r="F80" s="134">
        <v>2.5999999999999999E-2</v>
      </c>
      <c r="G80" s="162">
        <v>2086.3200000000002</v>
      </c>
      <c r="H80" s="162">
        <v>3.08</v>
      </c>
      <c r="I80" s="167">
        <v>4.3099999999999996</v>
      </c>
      <c r="J80" s="40">
        <v>0.13</v>
      </c>
    </row>
    <row r="81" spans="1:10" ht="27.75" customHeight="1">
      <c r="A81" s="160" t="s">
        <v>584</v>
      </c>
      <c r="B81" s="24"/>
      <c r="C81" s="161">
        <v>0</v>
      </c>
      <c r="D81" s="132">
        <v>4.0999999999999996</v>
      </c>
      <c r="E81" s="133">
        <v>0.13300000000000001</v>
      </c>
      <c r="F81" s="134">
        <v>2.5999999999999999E-2</v>
      </c>
      <c r="G81" s="162">
        <v>4983.83</v>
      </c>
      <c r="H81" s="162">
        <v>3.08</v>
      </c>
      <c r="I81" s="167">
        <v>4.3099999999999996</v>
      </c>
      <c r="J81" s="40">
        <v>0.13</v>
      </c>
    </row>
    <row r="82" spans="1:10" ht="27.75" customHeight="1">
      <c r="A82" s="160" t="s">
        <v>585</v>
      </c>
      <c r="B82" s="24"/>
      <c r="C82" s="161" t="s">
        <v>115</v>
      </c>
      <c r="D82" s="135">
        <v>18.317</v>
      </c>
      <c r="E82" s="136">
        <v>0.68799999999999994</v>
      </c>
      <c r="F82" s="134">
        <v>0.47399999999999998</v>
      </c>
      <c r="G82" s="163"/>
      <c r="H82" s="163"/>
      <c r="I82" s="166"/>
      <c r="J82" s="41"/>
    </row>
    <row r="83" spans="1:10" ht="27.75" customHeight="1">
      <c r="A83" s="160" t="s">
        <v>586</v>
      </c>
      <c r="B83" s="24"/>
      <c r="C83" s="227" t="s">
        <v>118</v>
      </c>
      <c r="D83" s="132">
        <v>-6.1959999999999997</v>
      </c>
      <c r="E83" s="133">
        <v>-0.26400000000000001</v>
      </c>
      <c r="F83" s="134">
        <v>-4.9000000000000002E-2</v>
      </c>
      <c r="G83" s="162">
        <v>0</v>
      </c>
      <c r="H83" s="163"/>
      <c r="I83" s="166"/>
      <c r="J83" s="41"/>
    </row>
    <row r="84" spans="1:10" ht="27.75" customHeight="1">
      <c r="A84" s="160" t="s">
        <v>587</v>
      </c>
      <c r="B84" s="24"/>
      <c r="C84" s="161">
        <v>0</v>
      </c>
      <c r="D84" s="132">
        <v>-6.0979999999999999</v>
      </c>
      <c r="E84" s="133">
        <v>-0.251</v>
      </c>
      <c r="F84" s="134">
        <v>-4.7E-2</v>
      </c>
      <c r="G84" s="162">
        <v>0</v>
      </c>
      <c r="H84" s="163"/>
      <c r="I84" s="166"/>
      <c r="J84" s="41"/>
    </row>
    <row r="85" spans="1:10" ht="27.75" customHeight="1">
      <c r="A85" s="160" t="s">
        <v>588</v>
      </c>
      <c r="B85" s="24"/>
      <c r="C85" s="161">
        <v>0</v>
      </c>
      <c r="D85" s="132">
        <v>-6.1959999999999997</v>
      </c>
      <c r="E85" s="133">
        <v>-0.26400000000000001</v>
      </c>
      <c r="F85" s="134">
        <v>-4.9000000000000002E-2</v>
      </c>
      <c r="G85" s="162">
        <v>0</v>
      </c>
      <c r="H85" s="163"/>
      <c r="I85" s="166"/>
      <c r="J85" s="40">
        <v>0.2</v>
      </c>
    </row>
    <row r="86" spans="1:10" ht="27.75" customHeight="1">
      <c r="A86" s="160" t="s">
        <v>589</v>
      </c>
      <c r="B86" s="24"/>
      <c r="C86" s="161">
        <v>0</v>
      </c>
      <c r="D86" s="132">
        <v>-6.0979999999999999</v>
      </c>
      <c r="E86" s="133">
        <v>-0.251</v>
      </c>
      <c r="F86" s="134">
        <v>-4.7E-2</v>
      </c>
      <c r="G86" s="162">
        <v>0</v>
      </c>
      <c r="H86" s="163"/>
      <c r="I86" s="166"/>
      <c r="J86" s="40">
        <v>0.19500000000000001</v>
      </c>
    </row>
    <row r="87" spans="1:10" ht="27.75" customHeight="1">
      <c r="A87" s="160" t="s">
        <v>590</v>
      </c>
      <c r="B87" s="24"/>
      <c r="C87" s="161">
        <v>0</v>
      </c>
      <c r="D87" s="132">
        <v>-6.1219999999999999</v>
      </c>
      <c r="E87" s="133">
        <v>-0.216</v>
      </c>
      <c r="F87" s="134">
        <v>-4.1000000000000002E-2</v>
      </c>
      <c r="G87" s="162">
        <v>9.27</v>
      </c>
      <c r="H87" s="163"/>
      <c r="I87" s="166"/>
      <c r="J87" s="40">
        <v>0.217</v>
      </c>
    </row>
    <row r="88" spans="1:10" ht="27.75" customHeight="1">
      <c r="A88" s="160" t="s">
        <v>591</v>
      </c>
      <c r="B88" s="24"/>
      <c r="C88" s="161" t="s">
        <v>69</v>
      </c>
      <c r="D88" s="132">
        <v>5.4729999999999999</v>
      </c>
      <c r="E88" s="133">
        <v>0.23300000000000001</v>
      </c>
      <c r="F88" s="134">
        <v>4.2999999999999997E-2</v>
      </c>
      <c r="G88" s="162">
        <v>11.86</v>
      </c>
      <c r="H88" s="163"/>
      <c r="I88" s="166"/>
      <c r="J88" s="41"/>
    </row>
    <row r="89" spans="1:10" ht="27.75" customHeight="1">
      <c r="A89" s="160" t="s">
        <v>592</v>
      </c>
      <c r="B89" s="24"/>
      <c r="C89" s="161">
        <v>2</v>
      </c>
      <c r="D89" s="132">
        <v>5.4729999999999999</v>
      </c>
      <c r="E89" s="133">
        <v>0.23300000000000001</v>
      </c>
      <c r="F89" s="134">
        <v>4.2999999999999997E-2</v>
      </c>
      <c r="G89" s="163"/>
      <c r="H89" s="163"/>
      <c r="I89" s="166"/>
      <c r="J89" s="41"/>
    </row>
    <row r="90" spans="1:10" ht="27.75" customHeight="1">
      <c r="A90" s="160" t="s">
        <v>593</v>
      </c>
      <c r="B90" s="24"/>
      <c r="C90" s="161" t="s">
        <v>73</v>
      </c>
      <c r="D90" s="132">
        <v>5.0679999999999996</v>
      </c>
      <c r="E90" s="133">
        <v>0.216</v>
      </c>
      <c r="F90" s="134">
        <v>0.04</v>
      </c>
      <c r="G90" s="162">
        <v>1.52</v>
      </c>
      <c r="H90" s="163"/>
      <c r="I90" s="166"/>
      <c r="J90" s="41"/>
    </row>
    <row r="91" spans="1:10" ht="27.75" customHeight="1">
      <c r="A91" s="160" t="s">
        <v>594</v>
      </c>
      <c r="B91" s="24"/>
      <c r="C91" s="161" t="s">
        <v>73</v>
      </c>
      <c r="D91" s="132">
        <v>5.0679999999999996</v>
      </c>
      <c r="E91" s="133">
        <v>0.216</v>
      </c>
      <c r="F91" s="134">
        <v>0.04</v>
      </c>
      <c r="G91" s="162">
        <v>1.92</v>
      </c>
      <c r="H91" s="163"/>
      <c r="I91" s="166"/>
      <c r="J91" s="41"/>
    </row>
    <row r="92" spans="1:10" ht="27.75" customHeight="1">
      <c r="A92" s="160" t="s">
        <v>595</v>
      </c>
      <c r="B92" s="24"/>
      <c r="C92" s="161" t="s">
        <v>73</v>
      </c>
      <c r="D92" s="132">
        <v>5.0679999999999996</v>
      </c>
      <c r="E92" s="133">
        <v>0.216</v>
      </c>
      <c r="F92" s="134">
        <v>0.04</v>
      </c>
      <c r="G92" s="162">
        <v>3.76</v>
      </c>
      <c r="H92" s="163"/>
      <c r="I92" s="166"/>
      <c r="J92" s="41"/>
    </row>
    <row r="93" spans="1:10" ht="27.75" customHeight="1">
      <c r="A93" s="160" t="s">
        <v>596</v>
      </c>
      <c r="B93" s="24"/>
      <c r="C93" s="161" t="s">
        <v>73</v>
      </c>
      <c r="D93" s="132">
        <v>5.0679999999999996</v>
      </c>
      <c r="E93" s="133">
        <v>0.216</v>
      </c>
      <c r="F93" s="134">
        <v>0.04</v>
      </c>
      <c r="G93" s="162">
        <v>7.1</v>
      </c>
      <c r="H93" s="163"/>
      <c r="I93" s="166"/>
      <c r="J93" s="41"/>
    </row>
    <row r="94" spans="1:10" ht="27.75" customHeight="1">
      <c r="A94" s="160" t="s">
        <v>597</v>
      </c>
      <c r="B94" s="24"/>
      <c r="C94" s="161" t="s">
        <v>73</v>
      </c>
      <c r="D94" s="132">
        <v>5.0679999999999996</v>
      </c>
      <c r="E94" s="133">
        <v>0.216</v>
      </c>
      <c r="F94" s="134">
        <v>0.04</v>
      </c>
      <c r="G94" s="162">
        <v>18.760000000000002</v>
      </c>
      <c r="H94" s="163"/>
      <c r="I94" s="166"/>
      <c r="J94" s="41"/>
    </row>
    <row r="95" spans="1:10" ht="27.75" customHeight="1">
      <c r="A95" s="160" t="s">
        <v>598</v>
      </c>
      <c r="B95" s="24"/>
      <c r="C95" s="161">
        <v>4</v>
      </c>
      <c r="D95" s="132">
        <v>5.0679999999999996</v>
      </c>
      <c r="E95" s="133">
        <v>0.216</v>
      </c>
      <c r="F95" s="134">
        <v>0.04</v>
      </c>
      <c r="G95" s="163"/>
      <c r="H95" s="163"/>
      <c r="I95" s="166"/>
      <c r="J95" s="41"/>
    </row>
    <row r="96" spans="1:10" ht="27.75" customHeight="1">
      <c r="A96" s="160" t="s">
        <v>599</v>
      </c>
      <c r="B96" s="24"/>
      <c r="C96" s="161">
        <v>0</v>
      </c>
      <c r="D96" s="132">
        <v>3.4849999999999999</v>
      </c>
      <c r="E96" s="133">
        <v>0.14000000000000001</v>
      </c>
      <c r="F96" s="134">
        <v>2.5999999999999999E-2</v>
      </c>
      <c r="G96" s="162">
        <v>3.95</v>
      </c>
      <c r="H96" s="162">
        <v>1.29</v>
      </c>
      <c r="I96" s="167">
        <v>2.68</v>
      </c>
      <c r="J96" s="40">
        <v>0.121</v>
      </c>
    </row>
    <row r="97" spans="1:10" ht="27.75" customHeight="1">
      <c r="A97" s="160" t="s">
        <v>600</v>
      </c>
      <c r="B97" s="24"/>
      <c r="C97" s="161">
        <v>0</v>
      </c>
      <c r="D97" s="132">
        <v>3.4849999999999999</v>
      </c>
      <c r="E97" s="133">
        <v>0.14000000000000001</v>
      </c>
      <c r="F97" s="134">
        <v>2.5999999999999999E-2</v>
      </c>
      <c r="G97" s="162">
        <v>35.03</v>
      </c>
      <c r="H97" s="162">
        <v>1.29</v>
      </c>
      <c r="I97" s="167">
        <v>2.68</v>
      </c>
      <c r="J97" s="40">
        <v>0.121</v>
      </c>
    </row>
    <row r="98" spans="1:10" ht="27.75" customHeight="1">
      <c r="A98" s="160" t="s">
        <v>601</v>
      </c>
      <c r="B98" s="24"/>
      <c r="C98" s="161">
        <v>0</v>
      </c>
      <c r="D98" s="132">
        <v>3.4849999999999999</v>
      </c>
      <c r="E98" s="133">
        <v>0.14000000000000001</v>
      </c>
      <c r="F98" s="134">
        <v>2.5999999999999999E-2</v>
      </c>
      <c r="G98" s="162">
        <v>50.47</v>
      </c>
      <c r="H98" s="162">
        <v>1.29</v>
      </c>
      <c r="I98" s="167">
        <v>2.68</v>
      </c>
      <c r="J98" s="40">
        <v>0.121</v>
      </c>
    </row>
    <row r="99" spans="1:10" ht="27.75" customHeight="1">
      <c r="A99" s="160" t="s">
        <v>602</v>
      </c>
      <c r="B99" s="24"/>
      <c r="C99" s="161">
        <v>0</v>
      </c>
      <c r="D99" s="132">
        <v>3.4849999999999999</v>
      </c>
      <c r="E99" s="133">
        <v>0.14000000000000001</v>
      </c>
      <c r="F99" s="134">
        <v>2.5999999999999999E-2</v>
      </c>
      <c r="G99" s="162">
        <v>83.14</v>
      </c>
      <c r="H99" s="162">
        <v>1.29</v>
      </c>
      <c r="I99" s="167">
        <v>2.68</v>
      </c>
      <c r="J99" s="40">
        <v>0.121</v>
      </c>
    </row>
    <row r="100" spans="1:10" ht="27.75" customHeight="1">
      <c r="A100" s="160" t="s">
        <v>603</v>
      </c>
      <c r="B100" s="24"/>
      <c r="C100" s="161">
        <v>0</v>
      </c>
      <c r="D100" s="132">
        <v>3.4849999999999999</v>
      </c>
      <c r="E100" s="133">
        <v>0.14000000000000001</v>
      </c>
      <c r="F100" s="134">
        <v>2.5999999999999999E-2</v>
      </c>
      <c r="G100" s="162">
        <v>173.92</v>
      </c>
      <c r="H100" s="162">
        <v>1.29</v>
      </c>
      <c r="I100" s="167">
        <v>2.68</v>
      </c>
      <c r="J100" s="40">
        <v>0.121</v>
      </c>
    </row>
    <row r="101" spans="1:10" ht="27.75" customHeight="1">
      <c r="A101" s="160" t="s">
        <v>604</v>
      </c>
      <c r="B101" s="24"/>
      <c r="C101" s="161">
        <v>0</v>
      </c>
      <c r="D101" s="132">
        <v>3.5110000000000001</v>
      </c>
      <c r="E101" s="133">
        <v>0.126</v>
      </c>
      <c r="F101" s="134">
        <v>2.4E-2</v>
      </c>
      <c r="G101" s="162">
        <v>4.26</v>
      </c>
      <c r="H101" s="162">
        <v>2.61</v>
      </c>
      <c r="I101" s="167">
        <v>3.41</v>
      </c>
      <c r="J101" s="40">
        <v>0.113</v>
      </c>
    </row>
    <row r="102" spans="1:10" ht="27.75" customHeight="1">
      <c r="A102" s="160" t="s">
        <v>605</v>
      </c>
      <c r="B102" s="24"/>
      <c r="C102" s="161">
        <v>0</v>
      </c>
      <c r="D102" s="132">
        <v>3.5110000000000001</v>
      </c>
      <c r="E102" s="133">
        <v>0.126</v>
      </c>
      <c r="F102" s="134">
        <v>2.4E-2</v>
      </c>
      <c r="G102" s="162">
        <v>49.8</v>
      </c>
      <c r="H102" s="162">
        <v>2.61</v>
      </c>
      <c r="I102" s="167">
        <v>3.41</v>
      </c>
      <c r="J102" s="40">
        <v>0.113</v>
      </c>
    </row>
    <row r="103" spans="1:10" ht="27.75" customHeight="1">
      <c r="A103" s="160" t="s">
        <v>606</v>
      </c>
      <c r="B103" s="24"/>
      <c r="C103" s="161">
        <v>0</v>
      </c>
      <c r="D103" s="132">
        <v>3.5110000000000001</v>
      </c>
      <c r="E103" s="133">
        <v>0.126</v>
      </c>
      <c r="F103" s="134">
        <v>2.4E-2</v>
      </c>
      <c r="G103" s="162">
        <v>72.42</v>
      </c>
      <c r="H103" s="162">
        <v>2.61</v>
      </c>
      <c r="I103" s="167">
        <v>3.41</v>
      </c>
      <c r="J103" s="40">
        <v>0.113</v>
      </c>
    </row>
    <row r="104" spans="1:10" ht="27.75" customHeight="1">
      <c r="A104" s="160" t="s">
        <v>607</v>
      </c>
      <c r="B104" s="24"/>
      <c r="C104" s="161">
        <v>0</v>
      </c>
      <c r="D104" s="132">
        <v>3.5110000000000001</v>
      </c>
      <c r="E104" s="133">
        <v>0.126</v>
      </c>
      <c r="F104" s="134">
        <v>2.4E-2</v>
      </c>
      <c r="G104" s="162">
        <v>120.29</v>
      </c>
      <c r="H104" s="162">
        <v>2.61</v>
      </c>
      <c r="I104" s="167">
        <v>3.41</v>
      </c>
      <c r="J104" s="40">
        <v>0.113</v>
      </c>
    </row>
    <row r="105" spans="1:10" ht="27.75" customHeight="1">
      <c r="A105" s="160" t="s">
        <v>608</v>
      </c>
      <c r="B105" s="24"/>
      <c r="C105" s="161">
        <v>0</v>
      </c>
      <c r="D105" s="132">
        <v>3.5110000000000001</v>
      </c>
      <c r="E105" s="133">
        <v>0.126</v>
      </c>
      <c r="F105" s="134">
        <v>2.4E-2</v>
      </c>
      <c r="G105" s="162">
        <v>253.3</v>
      </c>
      <c r="H105" s="162">
        <v>2.61</v>
      </c>
      <c r="I105" s="167">
        <v>3.41</v>
      </c>
      <c r="J105" s="40">
        <v>0.113</v>
      </c>
    </row>
    <row r="106" spans="1:10" ht="27.75" customHeight="1">
      <c r="A106" s="160" t="s">
        <v>609</v>
      </c>
      <c r="B106" s="24"/>
      <c r="C106" s="161">
        <v>0</v>
      </c>
      <c r="D106" s="132">
        <v>3.194</v>
      </c>
      <c r="E106" s="133">
        <v>0.10299999999999999</v>
      </c>
      <c r="F106" s="134">
        <v>0.02</v>
      </c>
      <c r="G106" s="162">
        <v>62.86</v>
      </c>
      <c r="H106" s="162">
        <v>2.4</v>
      </c>
      <c r="I106" s="167">
        <v>3.36</v>
      </c>
      <c r="J106" s="40">
        <v>0.10100000000000001</v>
      </c>
    </row>
    <row r="107" spans="1:10" ht="27.75" customHeight="1">
      <c r="A107" s="160" t="s">
        <v>610</v>
      </c>
      <c r="B107" s="24"/>
      <c r="C107" s="161">
        <v>0</v>
      </c>
      <c r="D107" s="132">
        <v>3.194</v>
      </c>
      <c r="E107" s="133">
        <v>0.10299999999999999</v>
      </c>
      <c r="F107" s="134">
        <v>0.02</v>
      </c>
      <c r="G107" s="162">
        <v>365.86</v>
      </c>
      <c r="H107" s="162">
        <v>2.4</v>
      </c>
      <c r="I107" s="167">
        <v>3.36</v>
      </c>
      <c r="J107" s="40">
        <v>0.10100000000000001</v>
      </c>
    </row>
    <row r="108" spans="1:10" ht="27.75" customHeight="1">
      <c r="A108" s="160" t="s">
        <v>611</v>
      </c>
      <c r="B108" s="24"/>
      <c r="C108" s="161">
        <v>0</v>
      </c>
      <c r="D108" s="132">
        <v>3.194</v>
      </c>
      <c r="E108" s="133">
        <v>0.10299999999999999</v>
      </c>
      <c r="F108" s="134">
        <v>0.02</v>
      </c>
      <c r="G108" s="162">
        <v>826.07</v>
      </c>
      <c r="H108" s="162">
        <v>2.4</v>
      </c>
      <c r="I108" s="167">
        <v>3.36</v>
      </c>
      <c r="J108" s="40">
        <v>0.10100000000000001</v>
      </c>
    </row>
    <row r="109" spans="1:10" ht="27.75" customHeight="1">
      <c r="A109" s="160" t="s">
        <v>612</v>
      </c>
      <c r="B109" s="24"/>
      <c r="C109" s="161">
        <v>0</v>
      </c>
      <c r="D109" s="132">
        <v>3.194</v>
      </c>
      <c r="E109" s="133">
        <v>0.10299999999999999</v>
      </c>
      <c r="F109" s="134">
        <v>0.02</v>
      </c>
      <c r="G109" s="162">
        <v>1625.23</v>
      </c>
      <c r="H109" s="162">
        <v>2.4</v>
      </c>
      <c r="I109" s="167">
        <v>3.36</v>
      </c>
      <c r="J109" s="40">
        <v>0.10100000000000001</v>
      </c>
    </row>
    <row r="110" spans="1:10" ht="27.75" customHeight="1">
      <c r="A110" s="160" t="s">
        <v>613</v>
      </c>
      <c r="B110" s="24"/>
      <c r="C110" s="161">
        <v>0</v>
      </c>
      <c r="D110" s="132">
        <v>3.194</v>
      </c>
      <c r="E110" s="133">
        <v>0.10299999999999999</v>
      </c>
      <c r="F110" s="134">
        <v>0.02</v>
      </c>
      <c r="G110" s="162">
        <v>3882.34</v>
      </c>
      <c r="H110" s="162">
        <v>2.4</v>
      </c>
      <c r="I110" s="167">
        <v>3.36</v>
      </c>
      <c r="J110" s="40">
        <v>0.10100000000000001</v>
      </c>
    </row>
    <row r="111" spans="1:10" ht="27.75" customHeight="1">
      <c r="A111" s="160" t="s">
        <v>614</v>
      </c>
      <c r="B111" s="24"/>
      <c r="C111" s="161" t="s">
        <v>115</v>
      </c>
      <c r="D111" s="135">
        <v>14.269</v>
      </c>
      <c r="E111" s="136">
        <v>0.53600000000000003</v>
      </c>
      <c r="F111" s="134">
        <v>0.36899999999999999</v>
      </c>
      <c r="G111" s="163"/>
      <c r="H111" s="163"/>
      <c r="I111" s="166"/>
      <c r="J111" s="41"/>
    </row>
    <row r="112" spans="1:10" ht="27.75" customHeight="1">
      <c r="A112" s="160" t="s">
        <v>615</v>
      </c>
      <c r="B112" s="24"/>
      <c r="C112" s="227" t="s">
        <v>118</v>
      </c>
      <c r="D112" s="132">
        <v>-4.827</v>
      </c>
      <c r="E112" s="133">
        <v>-0.20599999999999999</v>
      </c>
      <c r="F112" s="134">
        <v>-3.7999999999999999E-2</v>
      </c>
      <c r="G112" s="162">
        <v>0</v>
      </c>
      <c r="H112" s="163"/>
      <c r="I112" s="166"/>
      <c r="J112" s="41"/>
    </row>
    <row r="113" spans="1:10" ht="27.75" customHeight="1">
      <c r="A113" s="160" t="s">
        <v>616</v>
      </c>
      <c r="B113" s="24"/>
      <c r="C113" s="161">
        <v>0</v>
      </c>
      <c r="D113" s="132">
        <v>-4.75</v>
      </c>
      <c r="E113" s="133">
        <v>-0.19500000000000001</v>
      </c>
      <c r="F113" s="134">
        <v>-3.5999999999999997E-2</v>
      </c>
      <c r="G113" s="162">
        <v>0</v>
      </c>
      <c r="H113" s="163"/>
      <c r="I113" s="166"/>
      <c r="J113" s="41"/>
    </row>
    <row r="114" spans="1:10" ht="27.75" customHeight="1">
      <c r="A114" s="160" t="s">
        <v>617</v>
      </c>
      <c r="B114" s="24"/>
      <c r="C114" s="161">
        <v>0</v>
      </c>
      <c r="D114" s="132">
        <v>-4.827</v>
      </c>
      <c r="E114" s="133">
        <v>-0.20599999999999999</v>
      </c>
      <c r="F114" s="134">
        <v>-3.7999999999999999E-2</v>
      </c>
      <c r="G114" s="162">
        <v>0</v>
      </c>
      <c r="H114" s="163"/>
      <c r="I114" s="166"/>
      <c r="J114" s="40">
        <v>0.156</v>
      </c>
    </row>
    <row r="115" spans="1:10" ht="27.75" customHeight="1">
      <c r="A115" s="160" t="s">
        <v>618</v>
      </c>
      <c r="B115" s="24"/>
      <c r="C115" s="161">
        <v>0</v>
      </c>
      <c r="D115" s="132">
        <v>-4.75</v>
      </c>
      <c r="E115" s="133">
        <v>-0.19500000000000001</v>
      </c>
      <c r="F115" s="134">
        <v>-3.5999999999999997E-2</v>
      </c>
      <c r="G115" s="162">
        <v>0</v>
      </c>
      <c r="H115" s="163"/>
      <c r="I115" s="166"/>
      <c r="J115" s="40">
        <v>0.152</v>
      </c>
    </row>
    <row r="116" spans="1:10" ht="27.75" customHeight="1">
      <c r="A116" s="160" t="s">
        <v>619</v>
      </c>
      <c r="B116" s="24"/>
      <c r="C116" s="161">
        <v>0</v>
      </c>
      <c r="D116" s="132">
        <v>-4.7690000000000001</v>
      </c>
      <c r="E116" s="133">
        <v>-0.16900000000000001</v>
      </c>
      <c r="F116" s="134">
        <v>-3.2000000000000001E-2</v>
      </c>
      <c r="G116" s="162">
        <v>7.22</v>
      </c>
      <c r="H116" s="163"/>
      <c r="I116" s="166"/>
      <c r="J116" s="40">
        <v>0.16900000000000001</v>
      </c>
    </row>
    <row r="117" spans="1:10" ht="27.75" customHeight="1">
      <c r="A117" s="160" t="s">
        <v>620</v>
      </c>
      <c r="B117" s="24"/>
      <c r="C117" s="161" t="s">
        <v>69</v>
      </c>
      <c r="D117" s="132">
        <v>4.2140000000000004</v>
      </c>
      <c r="E117" s="133">
        <v>0.17899999999999999</v>
      </c>
      <c r="F117" s="134">
        <v>3.3000000000000002E-2</v>
      </c>
      <c r="G117" s="162">
        <v>11.31</v>
      </c>
      <c r="H117" s="163"/>
      <c r="I117" s="166"/>
      <c r="J117" s="41"/>
    </row>
    <row r="118" spans="1:10" ht="27.75" customHeight="1">
      <c r="A118" s="160" t="s">
        <v>621</v>
      </c>
      <c r="B118" s="24"/>
      <c r="C118" s="161">
        <v>2</v>
      </c>
      <c r="D118" s="132">
        <v>4.2140000000000004</v>
      </c>
      <c r="E118" s="133">
        <v>0.17899999999999999</v>
      </c>
      <c r="F118" s="134">
        <v>3.3000000000000002E-2</v>
      </c>
      <c r="G118" s="163"/>
      <c r="H118" s="163"/>
      <c r="I118" s="166"/>
      <c r="J118" s="41"/>
    </row>
    <row r="119" spans="1:10" ht="27.75" customHeight="1">
      <c r="A119" s="160" t="s">
        <v>622</v>
      </c>
      <c r="B119" s="24"/>
      <c r="C119" s="161" t="s">
        <v>73</v>
      </c>
      <c r="D119" s="132">
        <v>3.9020000000000001</v>
      </c>
      <c r="E119" s="133">
        <v>0.16600000000000001</v>
      </c>
      <c r="F119" s="134">
        <v>3.1E-2</v>
      </c>
      <c r="G119" s="162">
        <v>1.18</v>
      </c>
      <c r="H119" s="163"/>
      <c r="I119" s="166"/>
      <c r="J119" s="41"/>
    </row>
    <row r="120" spans="1:10" ht="27.75" customHeight="1">
      <c r="A120" s="160" t="s">
        <v>623</v>
      </c>
      <c r="B120" s="24"/>
      <c r="C120" s="161" t="s">
        <v>73</v>
      </c>
      <c r="D120" s="132">
        <v>3.9020000000000001</v>
      </c>
      <c r="E120" s="133">
        <v>0.16600000000000001</v>
      </c>
      <c r="F120" s="134">
        <v>3.1E-2</v>
      </c>
      <c r="G120" s="162">
        <v>1.49</v>
      </c>
      <c r="H120" s="163"/>
      <c r="I120" s="166"/>
      <c r="J120" s="41"/>
    </row>
    <row r="121" spans="1:10" ht="27.75" customHeight="1">
      <c r="A121" s="160" t="s">
        <v>624</v>
      </c>
      <c r="B121" s="24"/>
      <c r="C121" s="161" t="s">
        <v>73</v>
      </c>
      <c r="D121" s="132">
        <v>3.9020000000000001</v>
      </c>
      <c r="E121" s="133">
        <v>0.16600000000000001</v>
      </c>
      <c r="F121" s="134">
        <v>3.1E-2</v>
      </c>
      <c r="G121" s="162">
        <v>2.91</v>
      </c>
      <c r="H121" s="163"/>
      <c r="I121" s="166"/>
      <c r="J121" s="41"/>
    </row>
    <row r="122" spans="1:10" ht="27.75" customHeight="1">
      <c r="A122" s="160" t="s">
        <v>625</v>
      </c>
      <c r="B122" s="24"/>
      <c r="C122" s="161" t="s">
        <v>73</v>
      </c>
      <c r="D122" s="132">
        <v>3.9020000000000001</v>
      </c>
      <c r="E122" s="133">
        <v>0.16600000000000001</v>
      </c>
      <c r="F122" s="134">
        <v>3.1E-2</v>
      </c>
      <c r="G122" s="162">
        <v>5.48</v>
      </c>
      <c r="H122" s="163"/>
      <c r="I122" s="166"/>
      <c r="J122" s="41"/>
    </row>
    <row r="123" spans="1:10" ht="27.75" customHeight="1">
      <c r="A123" s="160" t="s">
        <v>626</v>
      </c>
      <c r="B123" s="24"/>
      <c r="C123" s="161" t="s">
        <v>73</v>
      </c>
      <c r="D123" s="132">
        <v>3.9020000000000001</v>
      </c>
      <c r="E123" s="133">
        <v>0.16600000000000001</v>
      </c>
      <c r="F123" s="134">
        <v>3.1E-2</v>
      </c>
      <c r="G123" s="162">
        <v>14.46</v>
      </c>
      <c r="H123" s="163"/>
      <c r="I123" s="166"/>
      <c r="J123" s="41"/>
    </row>
    <row r="124" spans="1:10" ht="27.75" customHeight="1">
      <c r="A124" s="160" t="s">
        <v>627</v>
      </c>
      <c r="B124" s="24"/>
      <c r="C124" s="161">
        <v>4</v>
      </c>
      <c r="D124" s="132">
        <v>3.9020000000000001</v>
      </c>
      <c r="E124" s="133">
        <v>0.16600000000000001</v>
      </c>
      <c r="F124" s="134">
        <v>3.1E-2</v>
      </c>
      <c r="G124" s="163"/>
      <c r="H124" s="163"/>
      <c r="I124" s="166"/>
      <c r="J124" s="41"/>
    </row>
    <row r="125" spans="1:10" ht="27.75" customHeight="1">
      <c r="A125" s="160" t="s">
        <v>628</v>
      </c>
      <c r="B125" s="24"/>
      <c r="C125" s="161">
        <v>0</v>
      </c>
      <c r="D125" s="132">
        <v>2.6829999999999998</v>
      </c>
      <c r="E125" s="133">
        <v>0.108</v>
      </c>
      <c r="F125" s="134">
        <v>0.02</v>
      </c>
      <c r="G125" s="162">
        <v>3.05</v>
      </c>
      <c r="H125" s="162">
        <v>1</v>
      </c>
      <c r="I125" s="167">
        <v>2.0699999999999998</v>
      </c>
      <c r="J125" s="40">
        <v>9.2999999999999999E-2</v>
      </c>
    </row>
    <row r="126" spans="1:10" ht="27.75" customHeight="1">
      <c r="A126" s="160" t="s">
        <v>629</v>
      </c>
      <c r="B126" s="24"/>
      <c r="C126" s="161">
        <v>0</v>
      </c>
      <c r="D126" s="132">
        <v>2.6829999999999998</v>
      </c>
      <c r="E126" s="133">
        <v>0.108</v>
      </c>
      <c r="F126" s="134">
        <v>0.02</v>
      </c>
      <c r="G126" s="162">
        <v>26.99</v>
      </c>
      <c r="H126" s="162">
        <v>1</v>
      </c>
      <c r="I126" s="167">
        <v>2.0699999999999998</v>
      </c>
      <c r="J126" s="40">
        <v>9.2999999999999999E-2</v>
      </c>
    </row>
    <row r="127" spans="1:10" ht="27.75" customHeight="1">
      <c r="A127" s="160" t="s">
        <v>630</v>
      </c>
      <c r="B127" s="24"/>
      <c r="C127" s="161">
        <v>0</v>
      </c>
      <c r="D127" s="132">
        <v>2.6829999999999998</v>
      </c>
      <c r="E127" s="133">
        <v>0.108</v>
      </c>
      <c r="F127" s="134">
        <v>0.02</v>
      </c>
      <c r="G127" s="162">
        <v>38.869999999999997</v>
      </c>
      <c r="H127" s="162">
        <v>1</v>
      </c>
      <c r="I127" s="167">
        <v>2.0699999999999998</v>
      </c>
      <c r="J127" s="40">
        <v>9.2999999999999999E-2</v>
      </c>
    </row>
    <row r="128" spans="1:10" ht="27.75" customHeight="1">
      <c r="A128" s="160" t="s">
        <v>631</v>
      </c>
      <c r="B128" s="24"/>
      <c r="C128" s="161">
        <v>0</v>
      </c>
      <c r="D128" s="132">
        <v>2.6829999999999998</v>
      </c>
      <c r="E128" s="133">
        <v>0.108</v>
      </c>
      <c r="F128" s="134">
        <v>0.02</v>
      </c>
      <c r="G128" s="162">
        <v>64.02</v>
      </c>
      <c r="H128" s="162">
        <v>1</v>
      </c>
      <c r="I128" s="167">
        <v>2.0699999999999998</v>
      </c>
      <c r="J128" s="40">
        <v>9.2999999999999999E-2</v>
      </c>
    </row>
    <row r="129" spans="1:10" ht="27.75" customHeight="1">
      <c r="A129" s="160" t="s">
        <v>632</v>
      </c>
      <c r="B129" s="24"/>
      <c r="C129" s="161">
        <v>0</v>
      </c>
      <c r="D129" s="132">
        <v>2.6829999999999998</v>
      </c>
      <c r="E129" s="133">
        <v>0.108</v>
      </c>
      <c r="F129" s="134">
        <v>0.02</v>
      </c>
      <c r="G129" s="162">
        <v>133.91999999999999</v>
      </c>
      <c r="H129" s="162">
        <v>1</v>
      </c>
      <c r="I129" s="167">
        <v>2.0699999999999998</v>
      </c>
      <c r="J129" s="40">
        <v>9.2999999999999999E-2</v>
      </c>
    </row>
    <row r="130" spans="1:10" ht="27.75" customHeight="1">
      <c r="A130" s="160" t="s">
        <v>633</v>
      </c>
      <c r="B130" s="24"/>
      <c r="C130" s="161">
        <v>0</v>
      </c>
      <c r="D130" s="132">
        <v>2.7029999999999998</v>
      </c>
      <c r="E130" s="133">
        <v>9.7000000000000003E-2</v>
      </c>
      <c r="F130" s="134">
        <v>1.7999999999999999E-2</v>
      </c>
      <c r="G130" s="162">
        <v>3.29</v>
      </c>
      <c r="H130" s="162">
        <v>2.0099999999999998</v>
      </c>
      <c r="I130" s="167">
        <v>2.62</v>
      </c>
      <c r="J130" s="40">
        <v>8.6999999999999994E-2</v>
      </c>
    </row>
    <row r="131" spans="1:10" ht="27.75" customHeight="1">
      <c r="A131" s="160" t="s">
        <v>634</v>
      </c>
      <c r="B131" s="24"/>
      <c r="C131" s="161">
        <v>0</v>
      </c>
      <c r="D131" s="132">
        <v>2.7029999999999998</v>
      </c>
      <c r="E131" s="133">
        <v>9.7000000000000003E-2</v>
      </c>
      <c r="F131" s="134">
        <v>1.7999999999999999E-2</v>
      </c>
      <c r="G131" s="162">
        <v>38.36</v>
      </c>
      <c r="H131" s="162">
        <v>2.0099999999999998</v>
      </c>
      <c r="I131" s="167">
        <v>2.62</v>
      </c>
      <c r="J131" s="40">
        <v>8.6999999999999994E-2</v>
      </c>
    </row>
    <row r="132" spans="1:10" ht="27.75" customHeight="1">
      <c r="A132" s="160" t="s">
        <v>635</v>
      </c>
      <c r="B132" s="24"/>
      <c r="C132" s="161">
        <v>0</v>
      </c>
      <c r="D132" s="132">
        <v>2.7029999999999998</v>
      </c>
      <c r="E132" s="133">
        <v>9.7000000000000003E-2</v>
      </c>
      <c r="F132" s="134">
        <v>1.7999999999999999E-2</v>
      </c>
      <c r="G132" s="162">
        <v>55.77</v>
      </c>
      <c r="H132" s="162">
        <v>2.0099999999999998</v>
      </c>
      <c r="I132" s="167">
        <v>2.62</v>
      </c>
      <c r="J132" s="40">
        <v>8.6999999999999994E-2</v>
      </c>
    </row>
    <row r="133" spans="1:10" ht="27.75" customHeight="1">
      <c r="A133" s="160" t="s">
        <v>636</v>
      </c>
      <c r="B133" s="24"/>
      <c r="C133" s="161">
        <v>0</v>
      </c>
      <c r="D133" s="132">
        <v>2.7029999999999998</v>
      </c>
      <c r="E133" s="133">
        <v>9.7000000000000003E-2</v>
      </c>
      <c r="F133" s="134">
        <v>1.7999999999999999E-2</v>
      </c>
      <c r="G133" s="162">
        <v>92.63</v>
      </c>
      <c r="H133" s="162">
        <v>2.0099999999999998</v>
      </c>
      <c r="I133" s="167">
        <v>2.62</v>
      </c>
      <c r="J133" s="40">
        <v>8.6999999999999994E-2</v>
      </c>
    </row>
    <row r="134" spans="1:10" ht="27.75" customHeight="1">
      <c r="A134" s="160" t="s">
        <v>637</v>
      </c>
      <c r="B134" s="24"/>
      <c r="C134" s="161">
        <v>0</v>
      </c>
      <c r="D134" s="132">
        <v>2.7029999999999998</v>
      </c>
      <c r="E134" s="133">
        <v>9.7000000000000003E-2</v>
      </c>
      <c r="F134" s="134">
        <v>1.7999999999999999E-2</v>
      </c>
      <c r="G134" s="162">
        <v>195.04</v>
      </c>
      <c r="H134" s="162">
        <v>2.0099999999999998</v>
      </c>
      <c r="I134" s="167">
        <v>2.62</v>
      </c>
      <c r="J134" s="40">
        <v>8.6999999999999994E-2</v>
      </c>
    </row>
    <row r="135" spans="1:10" ht="27.75" customHeight="1">
      <c r="A135" s="160" t="s">
        <v>638</v>
      </c>
      <c r="B135" s="24"/>
      <c r="C135" s="161">
        <v>0</v>
      </c>
      <c r="D135" s="132">
        <v>2.4590000000000001</v>
      </c>
      <c r="E135" s="133">
        <v>0.08</v>
      </c>
      <c r="F135" s="134">
        <v>1.4999999999999999E-2</v>
      </c>
      <c r="G135" s="162">
        <v>48.41</v>
      </c>
      <c r="H135" s="162">
        <v>1.85</v>
      </c>
      <c r="I135" s="167">
        <v>2.59</v>
      </c>
      <c r="J135" s="40">
        <v>7.8E-2</v>
      </c>
    </row>
    <row r="136" spans="1:10" ht="27.75" customHeight="1">
      <c r="A136" s="160" t="s">
        <v>639</v>
      </c>
      <c r="B136" s="24"/>
      <c r="C136" s="161">
        <v>0</v>
      </c>
      <c r="D136" s="132">
        <v>2.4590000000000001</v>
      </c>
      <c r="E136" s="133">
        <v>0.08</v>
      </c>
      <c r="F136" s="134">
        <v>1.4999999999999999E-2</v>
      </c>
      <c r="G136" s="162">
        <v>281.70999999999998</v>
      </c>
      <c r="H136" s="162">
        <v>1.85</v>
      </c>
      <c r="I136" s="167">
        <v>2.59</v>
      </c>
      <c r="J136" s="40">
        <v>7.8E-2</v>
      </c>
    </row>
    <row r="137" spans="1:10" ht="27.75" customHeight="1">
      <c r="A137" s="160" t="s">
        <v>640</v>
      </c>
      <c r="B137" s="24"/>
      <c r="C137" s="161">
        <v>0</v>
      </c>
      <c r="D137" s="132">
        <v>2.4590000000000001</v>
      </c>
      <c r="E137" s="133">
        <v>0.08</v>
      </c>
      <c r="F137" s="134">
        <v>1.4999999999999999E-2</v>
      </c>
      <c r="G137" s="162">
        <v>636.04</v>
      </c>
      <c r="H137" s="162">
        <v>1.85</v>
      </c>
      <c r="I137" s="167">
        <v>2.59</v>
      </c>
      <c r="J137" s="40">
        <v>7.8E-2</v>
      </c>
    </row>
    <row r="138" spans="1:10" ht="27.75" customHeight="1">
      <c r="A138" s="160" t="s">
        <v>641</v>
      </c>
      <c r="B138" s="24"/>
      <c r="C138" s="161">
        <v>0</v>
      </c>
      <c r="D138" s="132">
        <v>2.4590000000000001</v>
      </c>
      <c r="E138" s="133">
        <v>0.08</v>
      </c>
      <c r="F138" s="134">
        <v>1.4999999999999999E-2</v>
      </c>
      <c r="G138" s="162">
        <v>1251.3499999999999</v>
      </c>
      <c r="H138" s="162">
        <v>1.85</v>
      </c>
      <c r="I138" s="167">
        <v>2.59</v>
      </c>
      <c r="J138" s="40">
        <v>7.8E-2</v>
      </c>
    </row>
    <row r="139" spans="1:10" ht="27.75" customHeight="1">
      <c r="A139" s="160" t="s">
        <v>642</v>
      </c>
      <c r="B139" s="24"/>
      <c r="C139" s="161">
        <v>0</v>
      </c>
      <c r="D139" s="132">
        <v>2.4590000000000001</v>
      </c>
      <c r="E139" s="133">
        <v>0.08</v>
      </c>
      <c r="F139" s="134">
        <v>1.4999999999999999E-2</v>
      </c>
      <c r="G139" s="162">
        <v>2989.21</v>
      </c>
      <c r="H139" s="162">
        <v>1.85</v>
      </c>
      <c r="I139" s="167">
        <v>2.59</v>
      </c>
      <c r="J139" s="40">
        <v>7.8E-2</v>
      </c>
    </row>
    <row r="140" spans="1:10" ht="27.75" customHeight="1">
      <c r="A140" s="160" t="s">
        <v>643</v>
      </c>
      <c r="B140" s="24"/>
      <c r="C140" s="161" t="s">
        <v>115</v>
      </c>
      <c r="D140" s="135">
        <v>10.986000000000001</v>
      </c>
      <c r="E140" s="136">
        <v>0.41299999999999998</v>
      </c>
      <c r="F140" s="134">
        <v>0.28399999999999997</v>
      </c>
      <c r="G140" s="163"/>
      <c r="H140" s="163"/>
      <c r="I140" s="166"/>
      <c r="J140" s="41"/>
    </row>
    <row r="141" spans="1:10" ht="27.75" customHeight="1">
      <c r="A141" s="160" t="s">
        <v>644</v>
      </c>
      <c r="B141" s="24"/>
      <c r="C141" s="227" t="s">
        <v>118</v>
      </c>
      <c r="D141" s="132">
        <v>-3.7160000000000002</v>
      </c>
      <c r="E141" s="133">
        <v>-0.158</v>
      </c>
      <c r="F141" s="134">
        <v>-2.9000000000000001E-2</v>
      </c>
      <c r="G141" s="162">
        <v>0</v>
      </c>
      <c r="H141" s="163"/>
      <c r="I141" s="166"/>
      <c r="J141" s="41"/>
    </row>
    <row r="142" spans="1:10" ht="27.75" customHeight="1">
      <c r="A142" s="160" t="s">
        <v>645</v>
      </c>
      <c r="B142" s="24"/>
      <c r="C142" s="161">
        <v>0</v>
      </c>
      <c r="D142" s="132">
        <v>-3.657</v>
      </c>
      <c r="E142" s="133">
        <v>-0.15</v>
      </c>
      <c r="F142" s="134">
        <v>-2.8000000000000001E-2</v>
      </c>
      <c r="G142" s="162">
        <v>0</v>
      </c>
      <c r="H142" s="163"/>
      <c r="I142" s="166"/>
      <c r="J142" s="41"/>
    </row>
    <row r="143" spans="1:10" ht="27.75" customHeight="1">
      <c r="A143" s="160" t="s">
        <v>646</v>
      </c>
      <c r="B143" s="24"/>
      <c r="C143" s="161">
        <v>0</v>
      </c>
      <c r="D143" s="132">
        <v>-3.7160000000000002</v>
      </c>
      <c r="E143" s="133">
        <v>-0.158</v>
      </c>
      <c r="F143" s="134">
        <v>-2.9000000000000001E-2</v>
      </c>
      <c r="G143" s="162">
        <v>0</v>
      </c>
      <c r="H143" s="163"/>
      <c r="I143" s="166"/>
      <c r="J143" s="40">
        <v>0.12</v>
      </c>
    </row>
    <row r="144" spans="1:10" ht="27.75" customHeight="1">
      <c r="A144" s="160" t="s">
        <v>647</v>
      </c>
      <c r="B144" s="24"/>
      <c r="C144" s="161">
        <v>0</v>
      </c>
      <c r="D144" s="132">
        <v>-3.657</v>
      </c>
      <c r="E144" s="133">
        <v>-0.15</v>
      </c>
      <c r="F144" s="134">
        <v>-2.8000000000000001E-2</v>
      </c>
      <c r="G144" s="162">
        <v>0</v>
      </c>
      <c r="H144" s="163"/>
      <c r="I144" s="166"/>
      <c r="J144" s="40">
        <v>0.11700000000000001</v>
      </c>
    </row>
    <row r="145" spans="1:10" ht="27.75" customHeight="1">
      <c r="A145" s="160" t="s">
        <v>648</v>
      </c>
      <c r="B145" s="24"/>
      <c r="C145" s="161">
        <v>0</v>
      </c>
      <c r="D145" s="132">
        <v>-3.6720000000000002</v>
      </c>
      <c r="E145" s="133">
        <v>-0.13</v>
      </c>
      <c r="F145" s="134">
        <v>-2.5000000000000001E-2</v>
      </c>
      <c r="G145" s="162">
        <v>5.56</v>
      </c>
      <c r="H145" s="163"/>
      <c r="I145" s="166"/>
      <c r="J145" s="40">
        <v>0.13</v>
      </c>
    </row>
    <row r="146" spans="1:10" ht="27.75" customHeight="1">
      <c r="A146" s="160" t="s">
        <v>649</v>
      </c>
      <c r="B146" s="24"/>
      <c r="C146" s="161" t="s">
        <v>69</v>
      </c>
      <c r="D146" s="132">
        <v>2.984</v>
      </c>
      <c r="E146" s="133">
        <v>0.127</v>
      </c>
      <c r="F146" s="134">
        <v>2.4E-2</v>
      </c>
      <c r="G146" s="162">
        <v>10.77</v>
      </c>
      <c r="H146" s="163"/>
      <c r="I146" s="166"/>
      <c r="J146" s="41"/>
    </row>
    <row r="147" spans="1:10" ht="27.75" customHeight="1">
      <c r="A147" s="160" t="s">
        <v>650</v>
      </c>
      <c r="B147" s="24"/>
      <c r="C147" s="161">
        <v>2</v>
      </c>
      <c r="D147" s="132">
        <v>2.984</v>
      </c>
      <c r="E147" s="133">
        <v>0.127</v>
      </c>
      <c r="F147" s="134">
        <v>2.4E-2</v>
      </c>
      <c r="G147" s="163"/>
      <c r="H147" s="163"/>
      <c r="I147" s="166"/>
      <c r="J147" s="41"/>
    </row>
    <row r="148" spans="1:10" ht="27.75" customHeight="1">
      <c r="A148" s="160" t="s">
        <v>651</v>
      </c>
      <c r="B148" s="24"/>
      <c r="C148" s="161" t="s">
        <v>73</v>
      </c>
      <c r="D148" s="132">
        <v>2.7629999999999999</v>
      </c>
      <c r="E148" s="133">
        <v>0.11799999999999999</v>
      </c>
      <c r="F148" s="134">
        <v>2.1999999999999999E-2</v>
      </c>
      <c r="G148" s="162">
        <v>0.85</v>
      </c>
      <c r="H148" s="163"/>
      <c r="I148" s="166"/>
      <c r="J148" s="41"/>
    </row>
    <row r="149" spans="1:10" ht="27.75" customHeight="1">
      <c r="A149" s="160" t="s">
        <v>652</v>
      </c>
      <c r="B149" s="24"/>
      <c r="C149" s="161" t="s">
        <v>73</v>
      </c>
      <c r="D149" s="132">
        <v>2.7629999999999999</v>
      </c>
      <c r="E149" s="133">
        <v>0.11799999999999999</v>
      </c>
      <c r="F149" s="134">
        <v>2.1999999999999999E-2</v>
      </c>
      <c r="G149" s="162">
        <v>1.07</v>
      </c>
      <c r="H149" s="163"/>
      <c r="I149" s="166"/>
      <c r="J149" s="41"/>
    </row>
    <row r="150" spans="1:10" ht="27.75" customHeight="1">
      <c r="A150" s="160" t="s">
        <v>653</v>
      </c>
      <c r="B150" s="24"/>
      <c r="C150" s="161" t="s">
        <v>73</v>
      </c>
      <c r="D150" s="132">
        <v>2.7629999999999999</v>
      </c>
      <c r="E150" s="133">
        <v>0.11799999999999999</v>
      </c>
      <c r="F150" s="134">
        <v>2.1999999999999999E-2</v>
      </c>
      <c r="G150" s="162">
        <v>2.0699999999999998</v>
      </c>
      <c r="H150" s="163"/>
      <c r="I150" s="166"/>
      <c r="J150" s="41"/>
    </row>
    <row r="151" spans="1:10" ht="27.75" customHeight="1">
      <c r="A151" s="160" t="s">
        <v>654</v>
      </c>
      <c r="B151" s="24"/>
      <c r="C151" s="161" t="s">
        <v>73</v>
      </c>
      <c r="D151" s="132">
        <v>2.7629999999999999</v>
      </c>
      <c r="E151" s="133">
        <v>0.11799999999999999</v>
      </c>
      <c r="F151" s="134">
        <v>2.1999999999999999E-2</v>
      </c>
      <c r="G151" s="162">
        <v>3.9</v>
      </c>
      <c r="H151" s="163"/>
      <c r="I151" s="166"/>
      <c r="J151" s="41"/>
    </row>
    <row r="152" spans="1:10" ht="27.75" customHeight="1">
      <c r="A152" s="160" t="s">
        <v>655</v>
      </c>
      <c r="B152" s="24"/>
      <c r="C152" s="161" t="s">
        <v>73</v>
      </c>
      <c r="D152" s="132">
        <v>2.7629999999999999</v>
      </c>
      <c r="E152" s="133">
        <v>0.11799999999999999</v>
      </c>
      <c r="F152" s="134">
        <v>2.1999999999999999E-2</v>
      </c>
      <c r="G152" s="162">
        <v>10.25</v>
      </c>
      <c r="H152" s="163"/>
      <c r="I152" s="166"/>
      <c r="J152" s="41"/>
    </row>
    <row r="153" spans="1:10" ht="27.75" customHeight="1">
      <c r="A153" s="160" t="s">
        <v>656</v>
      </c>
      <c r="B153" s="24"/>
      <c r="C153" s="161">
        <v>4</v>
      </c>
      <c r="D153" s="132">
        <v>2.7629999999999999</v>
      </c>
      <c r="E153" s="133">
        <v>0.11799999999999999</v>
      </c>
      <c r="F153" s="134">
        <v>2.1999999999999999E-2</v>
      </c>
      <c r="G153" s="163"/>
      <c r="H153" s="163"/>
      <c r="I153" s="166"/>
      <c r="J153" s="41"/>
    </row>
    <row r="154" spans="1:10" ht="27.75" customHeight="1">
      <c r="A154" s="160" t="s">
        <v>657</v>
      </c>
      <c r="B154" s="24"/>
      <c r="C154" s="161">
        <v>0</v>
      </c>
      <c r="D154" s="132">
        <v>1.9</v>
      </c>
      <c r="E154" s="133">
        <v>7.6999999999999999E-2</v>
      </c>
      <c r="F154" s="134">
        <v>1.4E-2</v>
      </c>
      <c r="G154" s="162">
        <v>2.1800000000000002</v>
      </c>
      <c r="H154" s="162">
        <v>0.71</v>
      </c>
      <c r="I154" s="167">
        <v>1.46</v>
      </c>
      <c r="J154" s="40">
        <v>6.6000000000000003E-2</v>
      </c>
    </row>
    <row r="155" spans="1:10" ht="27.75" customHeight="1">
      <c r="A155" s="160" t="s">
        <v>658</v>
      </c>
      <c r="B155" s="24"/>
      <c r="C155" s="161">
        <v>0</v>
      </c>
      <c r="D155" s="132">
        <v>1.9</v>
      </c>
      <c r="E155" s="133">
        <v>7.6999999999999999E-2</v>
      </c>
      <c r="F155" s="134">
        <v>1.4E-2</v>
      </c>
      <c r="G155" s="162">
        <v>19.12</v>
      </c>
      <c r="H155" s="162">
        <v>0.71</v>
      </c>
      <c r="I155" s="167">
        <v>1.46</v>
      </c>
      <c r="J155" s="40">
        <v>6.6000000000000003E-2</v>
      </c>
    </row>
    <row r="156" spans="1:10" ht="27.75" customHeight="1">
      <c r="A156" s="160" t="s">
        <v>659</v>
      </c>
      <c r="B156" s="24"/>
      <c r="C156" s="161">
        <v>0</v>
      </c>
      <c r="D156" s="132">
        <v>1.9</v>
      </c>
      <c r="E156" s="133">
        <v>7.6999999999999999E-2</v>
      </c>
      <c r="F156" s="134">
        <v>1.4E-2</v>
      </c>
      <c r="G156" s="162">
        <v>27.54</v>
      </c>
      <c r="H156" s="162">
        <v>0.71</v>
      </c>
      <c r="I156" s="167">
        <v>1.46</v>
      </c>
      <c r="J156" s="40">
        <v>6.6000000000000003E-2</v>
      </c>
    </row>
    <row r="157" spans="1:10" ht="27.75" customHeight="1">
      <c r="A157" s="160" t="s">
        <v>660</v>
      </c>
      <c r="B157" s="24"/>
      <c r="C157" s="161">
        <v>0</v>
      </c>
      <c r="D157" s="132">
        <v>1.9</v>
      </c>
      <c r="E157" s="133">
        <v>7.6999999999999999E-2</v>
      </c>
      <c r="F157" s="134">
        <v>1.4E-2</v>
      </c>
      <c r="G157" s="162">
        <v>45.35</v>
      </c>
      <c r="H157" s="162">
        <v>0.71</v>
      </c>
      <c r="I157" s="167">
        <v>1.46</v>
      </c>
      <c r="J157" s="40">
        <v>6.6000000000000003E-2</v>
      </c>
    </row>
    <row r="158" spans="1:10" ht="27.75" customHeight="1">
      <c r="A158" s="160" t="s">
        <v>661</v>
      </c>
      <c r="B158" s="24"/>
      <c r="C158" s="161">
        <v>0</v>
      </c>
      <c r="D158" s="132">
        <v>1.9</v>
      </c>
      <c r="E158" s="133">
        <v>7.6999999999999999E-2</v>
      </c>
      <c r="F158" s="134">
        <v>1.4E-2</v>
      </c>
      <c r="G158" s="162">
        <v>94.85</v>
      </c>
      <c r="H158" s="162">
        <v>0.71</v>
      </c>
      <c r="I158" s="167">
        <v>1.46</v>
      </c>
      <c r="J158" s="40">
        <v>6.6000000000000003E-2</v>
      </c>
    </row>
    <row r="159" spans="1:10" ht="27.75" customHeight="1">
      <c r="A159" s="160" t="s">
        <v>662</v>
      </c>
      <c r="B159" s="24"/>
      <c r="C159" s="161">
        <v>0</v>
      </c>
      <c r="D159" s="132">
        <v>1.9139999999999999</v>
      </c>
      <c r="E159" s="133">
        <v>6.9000000000000006E-2</v>
      </c>
      <c r="F159" s="134">
        <v>1.2999999999999999E-2</v>
      </c>
      <c r="G159" s="162">
        <v>2.35</v>
      </c>
      <c r="H159" s="162">
        <v>1.42</v>
      </c>
      <c r="I159" s="167">
        <v>1.86</v>
      </c>
      <c r="J159" s="40">
        <v>6.0999999999999999E-2</v>
      </c>
    </row>
    <row r="160" spans="1:10" ht="27.75" customHeight="1">
      <c r="A160" s="160" t="s">
        <v>663</v>
      </c>
      <c r="B160" s="24"/>
      <c r="C160" s="161">
        <v>0</v>
      </c>
      <c r="D160" s="132">
        <v>1.9139999999999999</v>
      </c>
      <c r="E160" s="133">
        <v>6.9000000000000006E-2</v>
      </c>
      <c r="F160" s="134">
        <v>1.2999999999999999E-2</v>
      </c>
      <c r="G160" s="162">
        <v>27.18</v>
      </c>
      <c r="H160" s="162">
        <v>1.42</v>
      </c>
      <c r="I160" s="167">
        <v>1.86</v>
      </c>
      <c r="J160" s="40">
        <v>6.0999999999999999E-2</v>
      </c>
    </row>
    <row r="161" spans="1:10" ht="27.75" customHeight="1">
      <c r="A161" s="160" t="s">
        <v>664</v>
      </c>
      <c r="B161" s="24"/>
      <c r="C161" s="161">
        <v>0</v>
      </c>
      <c r="D161" s="132">
        <v>1.9139999999999999</v>
      </c>
      <c r="E161" s="133">
        <v>6.9000000000000006E-2</v>
      </c>
      <c r="F161" s="134">
        <v>1.2999999999999999E-2</v>
      </c>
      <c r="G161" s="162">
        <v>39.51</v>
      </c>
      <c r="H161" s="162">
        <v>1.42</v>
      </c>
      <c r="I161" s="167">
        <v>1.86</v>
      </c>
      <c r="J161" s="40">
        <v>6.0999999999999999E-2</v>
      </c>
    </row>
    <row r="162" spans="1:10" ht="27.75" customHeight="1">
      <c r="A162" s="160" t="s">
        <v>665</v>
      </c>
      <c r="B162" s="24"/>
      <c r="C162" s="161">
        <v>0</v>
      </c>
      <c r="D162" s="132">
        <v>1.9139999999999999</v>
      </c>
      <c r="E162" s="133">
        <v>6.9000000000000006E-2</v>
      </c>
      <c r="F162" s="134">
        <v>1.2999999999999999E-2</v>
      </c>
      <c r="G162" s="162">
        <v>65.61</v>
      </c>
      <c r="H162" s="162">
        <v>1.42</v>
      </c>
      <c r="I162" s="167">
        <v>1.86</v>
      </c>
      <c r="J162" s="40">
        <v>6.0999999999999999E-2</v>
      </c>
    </row>
    <row r="163" spans="1:10" ht="27.75" customHeight="1">
      <c r="A163" s="160" t="s">
        <v>666</v>
      </c>
      <c r="B163" s="24"/>
      <c r="C163" s="161">
        <v>0</v>
      </c>
      <c r="D163" s="132">
        <v>1.9139999999999999</v>
      </c>
      <c r="E163" s="133">
        <v>6.9000000000000006E-2</v>
      </c>
      <c r="F163" s="134">
        <v>1.2999999999999999E-2</v>
      </c>
      <c r="G163" s="162">
        <v>138.13</v>
      </c>
      <c r="H163" s="162">
        <v>1.42</v>
      </c>
      <c r="I163" s="167">
        <v>1.86</v>
      </c>
      <c r="J163" s="40">
        <v>6.0999999999999999E-2</v>
      </c>
    </row>
    <row r="164" spans="1:10" ht="27.75" customHeight="1">
      <c r="A164" s="160" t="s">
        <v>667</v>
      </c>
      <c r="B164" s="24"/>
      <c r="C164" s="161">
        <v>0</v>
      </c>
      <c r="D164" s="132">
        <v>1.7410000000000001</v>
      </c>
      <c r="E164" s="133">
        <v>5.6000000000000001E-2</v>
      </c>
      <c r="F164" s="134">
        <v>1.0999999999999999E-2</v>
      </c>
      <c r="G164" s="162">
        <v>34.299999999999997</v>
      </c>
      <c r="H164" s="162">
        <v>1.31</v>
      </c>
      <c r="I164" s="167">
        <v>1.83</v>
      </c>
      <c r="J164" s="40">
        <v>5.5E-2</v>
      </c>
    </row>
    <row r="165" spans="1:10" ht="27.75" customHeight="1">
      <c r="A165" s="160" t="s">
        <v>668</v>
      </c>
      <c r="B165" s="24"/>
      <c r="C165" s="161">
        <v>0</v>
      </c>
      <c r="D165" s="132">
        <v>1.7410000000000001</v>
      </c>
      <c r="E165" s="133">
        <v>5.6000000000000001E-2</v>
      </c>
      <c r="F165" s="134">
        <v>1.0999999999999999E-2</v>
      </c>
      <c r="G165" s="162">
        <v>199.5</v>
      </c>
      <c r="H165" s="162">
        <v>1.31</v>
      </c>
      <c r="I165" s="167">
        <v>1.83</v>
      </c>
      <c r="J165" s="40">
        <v>5.5E-2</v>
      </c>
    </row>
    <row r="166" spans="1:10" ht="27.75" customHeight="1">
      <c r="A166" s="160" t="s">
        <v>669</v>
      </c>
      <c r="B166" s="24"/>
      <c r="C166" s="161">
        <v>0</v>
      </c>
      <c r="D166" s="132">
        <v>1.7410000000000001</v>
      </c>
      <c r="E166" s="133">
        <v>5.6000000000000001E-2</v>
      </c>
      <c r="F166" s="134">
        <v>1.0999999999999999E-2</v>
      </c>
      <c r="G166" s="162">
        <v>450.42</v>
      </c>
      <c r="H166" s="162">
        <v>1.31</v>
      </c>
      <c r="I166" s="167">
        <v>1.83</v>
      </c>
      <c r="J166" s="40">
        <v>5.5E-2</v>
      </c>
    </row>
    <row r="167" spans="1:10" ht="27.75" customHeight="1">
      <c r="A167" s="160" t="s">
        <v>670</v>
      </c>
      <c r="B167" s="24"/>
      <c r="C167" s="161">
        <v>0</v>
      </c>
      <c r="D167" s="132">
        <v>1.7410000000000001</v>
      </c>
      <c r="E167" s="133">
        <v>5.6000000000000001E-2</v>
      </c>
      <c r="F167" s="134">
        <v>1.0999999999999999E-2</v>
      </c>
      <c r="G167" s="162">
        <v>886.15</v>
      </c>
      <c r="H167" s="162">
        <v>1.31</v>
      </c>
      <c r="I167" s="167">
        <v>1.83</v>
      </c>
      <c r="J167" s="40">
        <v>5.5E-2</v>
      </c>
    </row>
    <row r="168" spans="1:10" ht="27.75" customHeight="1">
      <c r="A168" s="160" t="s">
        <v>671</v>
      </c>
      <c r="B168" s="24"/>
      <c r="C168" s="161">
        <v>0</v>
      </c>
      <c r="D168" s="132">
        <v>1.7410000000000001</v>
      </c>
      <c r="E168" s="133">
        <v>5.6000000000000001E-2</v>
      </c>
      <c r="F168" s="134">
        <v>1.0999999999999999E-2</v>
      </c>
      <c r="G168" s="162">
        <v>2116.8000000000002</v>
      </c>
      <c r="H168" s="162">
        <v>1.31</v>
      </c>
      <c r="I168" s="167">
        <v>1.83</v>
      </c>
      <c r="J168" s="40">
        <v>5.5E-2</v>
      </c>
    </row>
    <row r="169" spans="1:10" ht="27.75" customHeight="1">
      <c r="A169" s="160" t="s">
        <v>672</v>
      </c>
      <c r="B169" s="24"/>
      <c r="C169" s="161" t="s">
        <v>115</v>
      </c>
      <c r="D169" s="135">
        <v>7.78</v>
      </c>
      <c r="E169" s="136">
        <v>0.29199999999999998</v>
      </c>
      <c r="F169" s="134">
        <v>0.20100000000000001</v>
      </c>
      <c r="G169" s="163"/>
      <c r="H169" s="163"/>
      <c r="I169" s="166"/>
      <c r="J169" s="41"/>
    </row>
    <row r="170" spans="1:10" ht="27.75" customHeight="1">
      <c r="A170" s="160" t="s">
        <v>673</v>
      </c>
      <c r="B170" s="24"/>
      <c r="C170" s="227" t="s">
        <v>118</v>
      </c>
      <c r="D170" s="132">
        <v>-2.6320000000000001</v>
      </c>
      <c r="E170" s="133">
        <v>-0.112</v>
      </c>
      <c r="F170" s="134">
        <v>-2.1000000000000001E-2</v>
      </c>
      <c r="G170" s="162">
        <v>0</v>
      </c>
      <c r="H170" s="163"/>
      <c r="I170" s="166"/>
      <c r="J170" s="41"/>
    </row>
    <row r="171" spans="1:10" ht="27.75" customHeight="1">
      <c r="A171" s="160" t="s">
        <v>674</v>
      </c>
      <c r="B171" s="24"/>
      <c r="C171" s="161">
        <v>0</v>
      </c>
      <c r="D171" s="132">
        <v>-2.59</v>
      </c>
      <c r="E171" s="133">
        <v>-0.107</v>
      </c>
      <c r="F171" s="134">
        <v>-0.02</v>
      </c>
      <c r="G171" s="162">
        <v>0</v>
      </c>
      <c r="H171" s="163"/>
      <c r="I171" s="166"/>
      <c r="J171" s="41"/>
    </row>
    <row r="172" spans="1:10" ht="27.75" customHeight="1">
      <c r="A172" s="160" t="s">
        <v>675</v>
      </c>
      <c r="B172" s="24"/>
      <c r="C172" s="161">
        <v>0</v>
      </c>
      <c r="D172" s="132">
        <v>-2.6320000000000001</v>
      </c>
      <c r="E172" s="133">
        <v>-0.112</v>
      </c>
      <c r="F172" s="134">
        <v>-2.1000000000000001E-2</v>
      </c>
      <c r="G172" s="162">
        <v>0</v>
      </c>
      <c r="H172" s="163"/>
      <c r="I172" s="166"/>
      <c r="J172" s="40">
        <v>8.5000000000000006E-2</v>
      </c>
    </row>
    <row r="173" spans="1:10" ht="27.75" customHeight="1">
      <c r="A173" s="160" t="s">
        <v>676</v>
      </c>
      <c r="B173" s="24"/>
      <c r="C173" s="161">
        <v>0</v>
      </c>
      <c r="D173" s="132">
        <v>-2.59</v>
      </c>
      <c r="E173" s="133">
        <v>-0.107</v>
      </c>
      <c r="F173" s="134">
        <v>-0.02</v>
      </c>
      <c r="G173" s="162">
        <v>0</v>
      </c>
      <c r="H173" s="163"/>
      <c r="I173" s="166"/>
      <c r="J173" s="40">
        <v>8.3000000000000004E-2</v>
      </c>
    </row>
    <row r="174" spans="1:10" ht="27.75" customHeight="1">
      <c r="A174" s="160" t="s">
        <v>677</v>
      </c>
      <c r="B174" s="24"/>
      <c r="C174" s="161">
        <v>0</v>
      </c>
      <c r="D174" s="132">
        <v>-2.6</v>
      </c>
      <c r="E174" s="133">
        <v>-9.1999999999999998E-2</v>
      </c>
      <c r="F174" s="134">
        <v>-1.7000000000000001E-2</v>
      </c>
      <c r="G174" s="162">
        <v>3.94</v>
      </c>
      <c r="H174" s="163"/>
      <c r="I174" s="166"/>
      <c r="J174" s="40">
        <v>9.1999999999999998E-2</v>
      </c>
    </row>
    <row r="175" spans="1:10" ht="27.75" customHeight="1">
      <c r="A175" s="160" t="s">
        <v>678</v>
      </c>
      <c r="B175" s="24"/>
      <c r="C175" s="161" t="s">
        <v>69</v>
      </c>
      <c r="D175" s="132">
        <v>1.0229999999999999</v>
      </c>
      <c r="E175" s="133">
        <v>4.3999999999999997E-2</v>
      </c>
      <c r="F175" s="134">
        <v>8.0000000000000002E-3</v>
      </c>
      <c r="G175" s="162">
        <v>9.91</v>
      </c>
      <c r="H175" s="163"/>
      <c r="I175" s="166"/>
      <c r="J175" s="41"/>
    </row>
    <row r="176" spans="1:10" ht="27.75" customHeight="1">
      <c r="A176" s="160" t="s">
        <v>679</v>
      </c>
      <c r="B176" s="24"/>
      <c r="C176" s="161">
        <v>2</v>
      </c>
      <c r="D176" s="132">
        <v>1.0229999999999999</v>
      </c>
      <c r="E176" s="133">
        <v>4.3999999999999997E-2</v>
      </c>
      <c r="F176" s="134">
        <v>8.0000000000000002E-3</v>
      </c>
      <c r="G176" s="163"/>
      <c r="H176" s="163"/>
      <c r="I176" s="166"/>
      <c r="J176" s="41"/>
    </row>
    <row r="177" spans="1:10" ht="27.75" customHeight="1">
      <c r="A177" s="160" t="s">
        <v>680</v>
      </c>
      <c r="B177" s="24"/>
      <c r="C177" s="161" t="s">
        <v>73</v>
      </c>
      <c r="D177" s="132">
        <v>0.94699999999999995</v>
      </c>
      <c r="E177" s="133">
        <v>0.04</v>
      </c>
      <c r="F177" s="134">
        <v>7.0000000000000001E-3</v>
      </c>
      <c r="G177" s="162">
        <v>0.33</v>
      </c>
      <c r="H177" s="163"/>
      <c r="I177" s="166"/>
      <c r="J177" s="41"/>
    </row>
    <row r="178" spans="1:10" ht="27.75" customHeight="1">
      <c r="A178" s="160" t="s">
        <v>681</v>
      </c>
      <c r="B178" s="24"/>
      <c r="C178" s="161" t="s">
        <v>73</v>
      </c>
      <c r="D178" s="132">
        <v>0.94699999999999995</v>
      </c>
      <c r="E178" s="133">
        <v>0.04</v>
      </c>
      <c r="F178" s="134">
        <v>7.0000000000000001E-3</v>
      </c>
      <c r="G178" s="162">
        <v>0.4</v>
      </c>
      <c r="H178" s="163"/>
      <c r="I178" s="166"/>
      <c r="J178" s="41"/>
    </row>
    <row r="179" spans="1:10" ht="27.75" customHeight="1">
      <c r="A179" s="160" t="s">
        <v>682</v>
      </c>
      <c r="B179" s="24"/>
      <c r="C179" s="161" t="s">
        <v>73</v>
      </c>
      <c r="D179" s="132">
        <v>0.94699999999999995</v>
      </c>
      <c r="E179" s="133">
        <v>0.04</v>
      </c>
      <c r="F179" s="134">
        <v>7.0000000000000001E-3</v>
      </c>
      <c r="G179" s="162">
        <v>0.74</v>
      </c>
      <c r="H179" s="163"/>
      <c r="I179" s="166"/>
      <c r="J179" s="41"/>
    </row>
    <row r="180" spans="1:10" ht="27.75" customHeight="1">
      <c r="A180" s="160" t="s">
        <v>683</v>
      </c>
      <c r="B180" s="24"/>
      <c r="C180" s="161" t="s">
        <v>73</v>
      </c>
      <c r="D180" s="132">
        <v>0.94699999999999995</v>
      </c>
      <c r="E180" s="133">
        <v>0.04</v>
      </c>
      <c r="F180" s="134">
        <v>7.0000000000000001E-3</v>
      </c>
      <c r="G180" s="162">
        <v>1.37</v>
      </c>
      <c r="H180" s="163"/>
      <c r="I180" s="166"/>
      <c r="J180" s="41"/>
    </row>
    <row r="181" spans="1:10" ht="27.75" customHeight="1">
      <c r="A181" s="160" t="s">
        <v>684</v>
      </c>
      <c r="B181" s="24"/>
      <c r="C181" s="161" t="s">
        <v>73</v>
      </c>
      <c r="D181" s="132">
        <v>0.94699999999999995</v>
      </c>
      <c r="E181" s="133">
        <v>0.04</v>
      </c>
      <c r="F181" s="134">
        <v>7.0000000000000001E-3</v>
      </c>
      <c r="G181" s="162">
        <v>3.55</v>
      </c>
      <c r="H181" s="163"/>
      <c r="I181" s="166"/>
      <c r="J181" s="41"/>
    </row>
    <row r="182" spans="1:10" ht="27.75" customHeight="1">
      <c r="A182" s="160" t="s">
        <v>685</v>
      </c>
      <c r="B182" s="24"/>
      <c r="C182" s="161">
        <v>4</v>
      </c>
      <c r="D182" s="132">
        <v>0.94699999999999995</v>
      </c>
      <c r="E182" s="133">
        <v>0.04</v>
      </c>
      <c r="F182" s="134">
        <v>7.0000000000000001E-3</v>
      </c>
      <c r="G182" s="163"/>
      <c r="H182" s="163"/>
      <c r="I182" s="166"/>
      <c r="J182" s="41"/>
    </row>
    <row r="183" spans="1:10" ht="27.75" customHeight="1">
      <c r="A183" s="160" t="s">
        <v>686</v>
      </c>
      <c r="B183" s="24"/>
      <c r="C183" s="161">
        <v>0</v>
      </c>
      <c r="D183" s="132">
        <v>0.65100000000000002</v>
      </c>
      <c r="E183" s="133">
        <v>2.5999999999999999E-2</v>
      </c>
      <c r="F183" s="134">
        <v>5.0000000000000001E-3</v>
      </c>
      <c r="G183" s="162">
        <v>0.78</v>
      </c>
      <c r="H183" s="162">
        <v>0.24</v>
      </c>
      <c r="I183" s="167">
        <v>0.5</v>
      </c>
      <c r="J183" s="40">
        <v>2.3E-2</v>
      </c>
    </row>
    <row r="184" spans="1:10" ht="27.75" customHeight="1">
      <c r="A184" s="160" t="s">
        <v>687</v>
      </c>
      <c r="B184" s="24"/>
      <c r="C184" s="161">
        <v>0</v>
      </c>
      <c r="D184" s="132">
        <v>0.65100000000000002</v>
      </c>
      <c r="E184" s="133">
        <v>2.5999999999999999E-2</v>
      </c>
      <c r="F184" s="134">
        <v>5.0000000000000001E-3</v>
      </c>
      <c r="G184" s="162">
        <v>6.59</v>
      </c>
      <c r="H184" s="162">
        <v>0.24</v>
      </c>
      <c r="I184" s="167">
        <v>0.5</v>
      </c>
      <c r="J184" s="40">
        <v>2.3E-2</v>
      </c>
    </row>
    <row r="185" spans="1:10" ht="27.75" customHeight="1">
      <c r="A185" s="160" t="s">
        <v>688</v>
      </c>
      <c r="B185" s="24"/>
      <c r="C185" s="161">
        <v>0</v>
      </c>
      <c r="D185" s="132">
        <v>0.65100000000000002</v>
      </c>
      <c r="E185" s="133">
        <v>2.5999999999999999E-2</v>
      </c>
      <c r="F185" s="134">
        <v>5.0000000000000001E-3</v>
      </c>
      <c r="G185" s="162">
        <v>9.48</v>
      </c>
      <c r="H185" s="162">
        <v>0.24</v>
      </c>
      <c r="I185" s="167">
        <v>0.5</v>
      </c>
      <c r="J185" s="40">
        <v>2.3E-2</v>
      </c>
    </row>
    <row r="186" spans="1:10" ht="27.75" customHeight="1">
      <c r="A186" s="160" t="s">
        <v>689</v>
      </c>
      <c r="B186" s="24"/>
      <c r="C186" s="161">
        <v>0</v>
      </c>
      <c r="D186" s="132">
        <v>0.65100000000000002</v>
      </c>
      <c r="E186" s="133">
        <v>2.5999999999999999E-2</v>
      </c>
      <c r="F186" s="134">
        <v>5.0000000000000001E-3</v>
      </c>
      <c r="G186" s="162">
        <v>15.58</v>
      </c>
      <c r="H186" s="162">
        <v>0.24</v>
      </c>
      <c r="I186" s="167">
        <v>0.5</v>
      </c>
      <c r="J186" s="40">
        <v>2.3E-2</v>
      </c>
    </row>
    <row r="187" spans="1:10" ht="27.75" customHeight="1">
      <c r="A187" s="160" t="s">
        <v>690</v>
      </c>
      <c r="B187" s="24"/>
      <c r="C187" s="161">
        <v>0</v>
      </c>
      <c r="D187" s="132">
        <v>0.65100000000000002</v>
      </c>
      <c r="E187" s="133">
        <v>2.5999999999999999E-2</v>
      </c>
      <c r="F187" s="134">
        <v>5.0000000000000001E-3</v>
      </c>
      <c r="G187" s="162">
        <v>32.549999999999997</v>
      </c>
      <c r="H187" s="162">
        <v>0.24</v>
      </c>
      <c r="I187" s="167">
        <v>0.5</v>
      </c>
      <c r="J187" s="40">
        <v>2.3E-2</v>
      </c>
    </row>
    <row r="188" spans="1:10" ht="27.75" customHeight="1">
      <c r="A188" s="160" t="s">
        <v>691</v>
      </c>
      <c r="B188" s="24"/>
      <c r="C188" s="161">
        <v>0</v>
      </c>
      <c r="D188" s="132">
        <v>0.65600000000000003</v>
      </c>
      <c r="E188" s="133">
        <v>2.4E-2</v>
      </c>
      <c r="F188" s="134">
        <v>4.0000000000000001E-3</v>
      </c>
      <c r="G188" s="162">
        <v>0.84</v>
      </c>
      <c r="H188" s="162">
        <v>0.49</v>
      </c>
      <c r="I188" s="167">
        <v>0.64</v>
      </c>
      <c r="J188" s="40">
        <v>2.1000000000000001E-2</v>
      </c>
    </row>
    <row r="189" spans="1:10" ht="27.75" customHeight="1">
      <c r="A189" s="160" t="s">
        <v>692</v>
      </c>
      <c r="B189" s="24"/>
      <c r="C189" s="161">
        <v>0</v>
      </c>
      <c r="D189" s="132">
        <v>0.65600000000000003</v>
      </c>
      <c r="E189" s="133">
        <v>2.4E-2</v>
      </c>
      <c r="F189" s="134">
        <v>4.0000000000000001E-3</v>
      </c>
      <c r="G189" s="162">
        <v>9.35</v>
      </c>
      <c r="H189" s="162">
        <v>0.49</v>
      </c>
      <c r="I189" s="167">
        <v>0.64</v>
      </c>
      <c r="J189" s="40">
        <v>2.1000000000000001E-2</v>
      </c>
    </row>
    <row r="190" spans="1:10" ht="27.75" customHeight="1">
      <c r="A190" s="160" t="s">
        <v>693</v>
      </c>
      <c r="B190" s="24"/>
      <c r="C190" s="161">
        <v>0</v>
      </c>
      <c r="D190" s="132">
        <v>0.65600000000000003</v>
      </c>
      <c r="E190" s="133">
        <v>2.4E-2</v>
      </c>
      <c r="F190" s="134">
        <v>4.0000000000000001E-3</v>
      </c>
      <c r="G190" s="162">
        <v>13.58</v>
      </c>
      <c r="H190" s="162">
        <v>0.49</v>
      </c>
      <c r="I190" s="167">
        <v>0.64</v>
      </c>
      <c r="J190" s="40">
        <v>2.1000000000000001E-2</v>
      </c>
    </row>
    <row r="191" spans="1:10" ht="27.75" customHeight="1">
      <c r="A191" s="160" t="s">
        <v>694</v>
      </c>
      <c r="B191" s="24"/>
      <c r="C191" s="161">
        <v>0</v>
      </c>
      <c r="D191" s="132">
        <v>0.65600000000000003</v>
      </c>
      <c r="E191" s="133">
        <v>2.4E-2</v>
      </c>
      <c r="F191" s="134">
        <v>4.0000000000000001E-3</v>
      </c>
      <c r="G191" s="162">
        <v>22.53</v>
      </c>
      <c r="H191" s="162">
        <v>0.49</v>
      </c>
      <c r="I191" s="167">
        <v>0.64</v>
      </c>
      <c r="J191" s="40">
        <v>2.1000000000000001E-2</v>
      </c>
    </row>
    <row r="192" spans="1:10" ht="27.75" customHeight="1">
      <c r="A192" s="160" t="s">
        <v>695</v>
      </c>
      <c r="B192" s="24"/>
      <c r="C192" s="161">
        <v>0</v>
      </c>
      <c r="D192" s="132">
        <v>0.65600000000000003</v>
      </c>
      <c r="E192" s="133">
        <v>2.4E-2</v>
      </c>
      <c r="F192" s="134">
        <v>4.0000000000000001E-3</v>
      </c>
      <c r="G192" s="162">
        <v>47.39</v>
      </c>
      <c r="H192" s="162">
        <v>0.49</v>
      </c>
      <c r="I192" s="167">
        <v>0.64</v>
      </c>
      <c r="J192" s="40">
        <v>2.1000000000000001E-2</v>
      </c>
    </row>
    <row r="193" spans="1:10" ht="27.75" customHeight="1">
      <c r="A193" s="160" t="s">
        <v>696</v>
      </c>
      <c r="B193" s="24"/>
      <c r="C193" s="161">
        <v>0</v>
      </c>
      <c r="D193" s="132">
        <v>0.59699999999999998</v>
      </c>
      <c r="E193" s="133">
        <v>1.9E-2</v>
      </c>
      <c r="F193" s="134">
        <v>4.0000000000000001E-3</v>
      </c>
      <c r="G193" s="162">
        <v>11.79</v>
      </c>
      <c r="H193" s="162">
        <v>0.45</v>
      </c>
      <c r="I193" s="167">
        <v>0.63</v>
      </c>
      <c r="J193" s="40">
        <v>1.9E-2</v>
      </c>
    </row>
    <row r="194" spans="1:10" ht="27.75" customHeight="1">
      <c r="A194" s="160" t="s">
        <v>697</v>
      </c>
      <c r="B194" s="24"/>
      <c r="C194" s="161">
        <v>0</v>
      </c>
      <c r="D194" s="132">
        <v>0.59699999999999998</v>
      </c>
      <c r="E194" s="133">
        <v>1.9E-2</v>
      </c>
      <c r="F194" s="134">
        <v>4.0000000000000001E-3</v>
      </c>
      <c r="G194" s="162">
        <v>68.430000000000007</v>
      </c>
      <c r="H194" s="162">
        <v>0.45</v>
      </c>
      <c r="I194" s="167">
        <v>0.63</v>
      </c>
      <c r="J194" s="40">
        <v>1.9E-2</v>
      </c>
    </row>
    <row r="195" spans="1:10" ht="27.75" customHeight="1">
      <c r="A195" s="160" t="s">
        <v>698</v>
      </c>
      <c r="B195" s="24"/>
      <c r="C195" s="161">
        <v>0</v>
      </c>
      <c r="D195" s="132">
        <v>0.59699999999999998</v>
      </c>
      <c r="E195" s="133">
        <v>1.9E-2</v>
      </c>
      <c r="F195" s="134">
        <v>4.0000000000000001E-3</v>
      </c>
      <c r="G195" s="162">
        <v>154.44999999999999</v>
      </c>
      <c r="H195" s="162">
        <v>0.45</v>
      </c>
      <c r="I195" s="167">
        <v>0.63</v>
      </c>
      <c r="J195" s="40">
        <v>1.9E-2</v>
      </c>
    </row>
    <row r="196" spans="1:10" ht="27.75" customHeight="1">
      <c r="A196" s="160" t="s">
        <v>699</v>
      </c>
      <c r="B196" s="24"/>
      <c r="C196" s="161">
        <v>0</v>
      </c>
      <c r="D196" s="132">
        <v>0.59699999999999998</v>
      </c>
      <c r="E196" s="133">
        <v>1.9E-2</v>
      </c>
      <c r="F196" s="134">
        <v>4.0000000000000001E-3</v>
      </c>
      <c r="G196" s="162">
        <v>303.83999999999997</v>
      </c>
      <c r="H196" s="162">
        <v>0.45</v>
      </c>
      <c r="I196" s="167">
        <v>0.63</v>
      </c>
      <c r="J196" s="40">
        <v>1.9E-2</v>
      </c>
    </row>
    <row r="197" spans="1:10" ht="27.75" customHeight="1">
      <c r="A197" s="160" t="s">
        <v>700</v>
      </c>
      <c r="B197" s="24"/>
      <c r="C197" s="161">
        <v>0</v>
      </c>
      <c r="D197" s="132">
        <v>0.59699999999999998</v>
      </c>
      <c r="E197" s="133">
        <v>1.9E-2</v>
      </c>
      <c r="F197" s="134">
        <v>4.0000000000000001E-3</v>
      </c>
      <c r="G197" s="162">
        <v>725.75</v>
      </c>
      <c r="H197" s="162">
        <v>0.45</v>
      </c>
      <c r="I197" s="167">
        <v>0.63</v>
      </c>
      <c r="J197" s="40">
        <v>1.9E-2</v>
      </c>
    </row>
    <row r="198" spans="1:10" ht="27.75" customHeight="1">
      <c r="A198" s="160" t="s">
        <v>701</v>
      </c>
      <c r="B198" s="24"/>
      <c r="C198" s="161" t="s">
        <v>115</v>
      </c>
      <c r="D198" s="135">
        <v>2.6669999999999998</v>
      </c>
      <c r="E198" s="136">
        <v>0.1</v>
      </c>
      <c r="F198" s="134">
        <v>6.9000000000000006E-2</v>
      </c>
      <c r="G198" s="163"/>
      <c r="H198" s="163"/>
      <c r="I198" s="166"/>
      <c r="J198" s="41"/>
    </row>
    <row r="199" spans="1:10" ht="27.75" customHeight="1">
      <c r="A199" s="160" t="s">
        <v>702</v>
      </c>
      <c r="B199" s="24"/>
      <c r="C199" s="227" t="s">
        <v>118</v>
      </c>
      <c r="D199" s="132">
        <v>-0.90200000000000002</v>
      </c>
      <c r="E199" s="133">
        <v>-3.7999999999999999E-2</v>
      </c>
      <c r="F199" s="134">
        <v>-7.0000000000000001E-3</v>
      </c>
      <c r="G199" s="162">
        <v>0</v>
      </c>
      <c r="H199" s="163"/>
      <c r="I199" s="166"/>
      <c r="J199" s="41"/>
    </row>
    <row r="200" spans="1:10" ht="27.75" customHeight="1">
      <c r="A200" s="160" t="s">
        <v>703</v>
      </c>
      <c r="B200" s="24"/>
      <c r="C200" s="161">
        <v>0</v>
      </c>
      <c r="D200" s="132">
        <v>-0.88800000000000001</v>
      </c>
      <c r="E200" s="133">
        <v>-3.6999999999999998E-2</v>
      </c>
      <c r="F200" s="134">
        <v>-7.0000000000000001E-3</v>
      </c>
      <c r="G200" s="162">
        <v>0</v>
      </c>
      <c r="H200" s="163"/>
      <c r="I200" s="166"/>
      <c r="J200" s="41"/>
    </row>
    <row r="201" spans="1:10" ht="27.75" customHeight="1">
      <c r="A201" s="160" t="s">
        <v>704</v>
      </c>
      <c r="B201" s="24"/>
      <c r="C201" s="161">
        <v>0</v>
      </c>
      <c r="D201" s="132">
        <v>-0.90200000000000002</v>
      </c>
      <c r="E201" s="133">
        <v>-3.7999999999999999E-2</v>
      </c>
      <c r="F201" s="134">
        <v>-7.0000000000000001E-3</v>
      </c>
      <c r="G201" s="162">
        <v>0</v>
      </c>
      <c r="H201" s="163"/>
      <c r="I201" s="166"/>
      <c r="J201" s="40">
        <v>2.9000000000000001E-2</v>
      </c>
    </row>
    <row r="202" spans="1:10" ht="27.75" customHeight="1">
      <c r="A202" s="160" t="s">
        <v>705</v>
      </c>
      <c r="B202" s="24"/>
      <c r="C202" s="161">
        <v>0</v>
      </c>
      <c r="D202" s="132">
        <v>-0.88800000000000001</v>
      </c>
      <c r="E202" s="133">
        <v>-3.6999999999999998E-2</v>
      </c>
      <c r="F202" s="134">
        <v>-7.0000000000000001E-3</v>
      </c>
      <c r="G202" s="162">
        <v>0</v>
      </c>
      <c r="H202" s="163"/>
      <c r="I202" s="166"/>
      <c r="J202" s="40">
        <v>2.8000000000000001E-2</v>
      </c>
    </row>
    <row r="203" spans="1:10" ht="27.75" customHeight="1">
      <c r="A203" s="160" t="s">
        <v>706</v>
      </c>
      <c r="B203" s="24"/>
      <c r="C203" s="161">
        <v>0</v>
      </c>
      <c r="D203" s="132">
        <v>-0.89100000000000001</v>
      </c>
      <c r="E203" s="133">
        <v>-3.2000000000000001E-2</v>
      </c>
      <c r="F203" s="134">
        <v>-6.0000000000000001E-3</v>
      </c>
      <c r="G203" s="162">
        <v>1.35</v>
      </c>
      <c r="H203" s="163"/>
      <c r="I203" s="166"/>
      <c r="J203" s="40">
        <v>3.2000000000000001E-2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H9:J9"/>
    <mergeCell ref="F9:G9"/>
    <mergeCell ref="A4:D4"/>
    <mergeCell ref="F6:G6"/>
    <mergeCell ref="F7:G7"/>
    <mergeCell ref="F8:G8"/>
    <mergeCell ref="B8:D8"/>
  </mergeCells>
  <phoneticPr fontId="6" type="noConversion"/>
  <hyperlinks>
    <hyperlink ref="A1" location="Overview!A1" display="Back to Overview" xr:uid="{00000000-0004-0000-10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WPD EM Area (GSP Group _B)"</f>
        <v>Southern Electric Power Distribution plc - Effective from 1 April 2022 - Final LDNO tariffs in WPD EM Area (GSP Group _B)</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187" t="s">
        <v>132</v>
      </c>
      <c r="B6" s="20" t="s">
        <v>133</v>
      </c>
      <c r="C6" s="234" t="s">
        <v>134</v>
      </c>
      <c r="D6" s="177" t="s">
        <v>135</v>
      </c>
      <c r="E6" s="169"/>
      <c r="F6" s="357" t="s">
        <v>707</v>
      </c>
      <c r="G6" s="371"/>
      <c r="H6" s="20" t="s">
        <v>133</v>
      </c>
      <c r="I6" s="234" t="s">
        <v>134</v>
      </c>
      <c r="J6" s="234" t="s">
        <v>135</v>
      </c>
      <c r="K6" s="169"/>
      <c r="L6" s="4"/>
      <c r="M6" s="4"/>
    </row>
    <row r="7" spans="1:13" ht="45" customHeight="1">
      <c r="A7" s="187" t="s">
        <v>137</v>
      </c>
      <c r="B7" s="237"/>
      <c r="C7" s="243"/>
      <c r="D7" s="234" t="s">
        <v>138</v>
      </c>
      <c r="E7" s="169"/>
      <c r="F7" s="357" t="s">
        <v>708</v>
      </c>
      <c r="G7" s="371"/>
      <c r="H7" s="237"/>
      <c r="I7" s="234" t="s">
        <v>140</v>
      </c>
      <c r="J7" s="234" t="s">
        <v>135</v>
      </c>
      <c r="K7" s="169"/>
      <c r="L7" s="4"/>
      <c r="M7" s="4"/>
    </row>
    <row r="8" spans="1:13" ht="45" customHeight="1">
      <c r="A8" s="241" t="s">
        <v>54</v>
      </c>
      <c r="B8" s="349" t="s">
        <v>141</v>
      </c>
      <c r="C8" s="350"/>
      <c r="D8" s="351"/>
      <c r="E8" s="169"/>
      <c r="F8" s="357" t="s">
        <v>137</v>
      </c>
      <c r="G8" s="371"/>
      <c r="H8" s="237"/>
      <c r="I8" s="237"/>
      <c r="J8" s="234" t="s">
        <v>138</v>
      </c>
      <c r="K8" s="169"/>
      <c r="L8" s="4"/>
      <c r="M8" s="4"/>
    </row>
    <row r="9" spans="1:13" s="76" customFormat="1" ht="45" customHeight="1">
      <c r="A9" s="248"/>
      <c r="B9" s="248"/>
      <c r="C9" s="389"/>
      <c r="D9" s="389"/>
      <c r="E9" s="169"/>
      <c r="F9" s="357" t="s">
        <v>54</v>
      </c>
      <c r="G9" s="371"/>
      <c r="H9" s="349" t="s">
        <v>141</v>
      </c>
      <c r="I9" s="350"/>
      <c r="J9" s="351"/>
      <c r="K9" s="169"/>
      <c r="L9" s="49"/>
      <c r="M9" s="49"/>
    </row>
    <row r="10" spans="1:13" ht="18.75" customHeight="1">
      <c r="A10" s="49"/>
      <c r="B10" s="49"/>
      <c r="C10" s="49"/>
      <c r="D10" s="49"/>
      <c r="E10" s="49"/>
      <c r="F10" s="49"/>
      <c r="G10" s="49"/>
      <c r="H10" s="49"/>
      <c r="I10" s="49"/>
      <c r="J10" s="49"/>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customHeight="1">
      <c r="A14" s="160" t="s">
        <v>517</v>
      </c>
      <c r="B14" s="24"/>
      <c r="C14" s="161" t="s">
        <v>69</v>
      </c>
      <c r="D14" s="132">
        <v>4.742</v>
      </c>
      <c r="E14" s="133">
        <v>0.84299999999999997</v>
      </c>
      <c r="F14" s="134">
        <v>6.2E-2</v>
      </c>
      <c r="G14" s="162">
        <v>18.559999999999999</v>
      </c>
      <c r="H14" s="163" t="s">
        <v>143</v>
      </c>
      <c r="I14" s="166" t="s">
        <v>143</v>
      </c>
      <c r="J14" s="41" t="s">
        <v>143</v>
      </c>
    </row>
    <row r="15" spans="1:13" ht="27.75" customHeight="1">
      <c r="A15" s="160" t="s">
        <v>518</v>
      </c>
      <c r="B15" s="24"/>
      <c r="C15" s="161">
        <v>2</v>
      </c>
      <c r="D15" s="132">
        <v>4.742</v>
      </c>
      <c r="E15" s="133">
        <v>0.84299999999999997</v>
      </c>
      <c r="F15" s="134">
        <v>6.2E-2</v>
      </c>
      <c r="G15" s="163" t="s">
        <v>143</v>
      </c>
      <c r="H15" s="163" t="s">
        <v>143</v>
      </c>
      <c r="I15" s="166" t="s">
        <v>143</v>
      </c>
      <c r="J15" s="41" t="s">
        <v>143</v>
      </c>
    </row>
    <row r="16" spans="1:13" ht="27.75" customHeight="1">
      <c r="A16" s="160" t="s">
        <v>519</v>
      </c>
      <c r="B16" s="24"/>
      <c r="C16" s="161" t="s">
        <v>73</v>
      </c>
      <c r="D16" s="132">
        <v>4.1479999999999997</v>
      </c>
      <c r="E16" s="133">
        <v>0.73699999999999999</v>
      </c>
      <c r="F16" s="134">
        <v>5.3999999999999999E-2</v>
      </c>
      <c r="G16" s="162">
        <v>5.16</v>
      </c>
      <c r="H16" s="163" t="s">
        <v>143</v>
      </c>
      <c r="I16" s="166" t="s">
        <v>143</v>
      </c>
      <c r="J16" s="41" t="s">
        <v>143</v>
      </c>
    </row>
    <row r="17" spans="1:10" ht="27.75" customHeight="1">
      <c r="A17" s="160" t="s">
        <v>520</v>
      </c>
      <c r="B17" s="24"/>
      <c r="C17" s="161" t="s">
        <v>73</v>
      </c>
      <c r="D17" s="132">
        <v>4.1479999999999997</v>
      </c>
      <c r="E17" s="133">
        <v>0.73699999999999999</v>
      </c>
      <c r="F17" s="134">
        <v>5.3999999999999999E-2</v>
      </c>
      <c r="G17" s="162">
        <v>8</v>
      </c>
      <c r="H17" s="163" t="s">
        <v>143</v>
      </c>
      <c r="I17" s="166" t="s">
        <v>143</v>
      </c>
      <c r="J17" s="41" t="s">
        <v>143</v>
      </c>
    </row>
    <row r="18" spans="1:10" ht="27.75" customHeight="1">
      <c r="A18" s="160" t="s">
        <v>521</v>
      </c>
      <c r="B18" s="24"/>
      <c r="C18" s="161" t="s">
        <v>73</v>
      </c>
      <c r="D18" s="132">
        <v>4.1479999999999997</v>
      </c>
      <c r="E18" s="133">
        <v>0.73699999999999999</v>
      </c>
      <c r="F18" s="134">
        <v>5.3999999999999999E-2</v>
      </c>
      <c r="G18" s="162">
        <v>20.190000000000001</v>
      </c>
      <c r="H18" s="163" t="s">
        <v>143</v>
      </c>
      <c r="I18" s="166" t="s">
        <v>143</v>
      </c>
      <c r="J18" s="41" t="s">
        <v>143</v>
      </c>
    </row>
    <row r="19" spans="1:10" ht="27.75" customHeight="1">
      <c r="A19" s="160" t="s">
        <v>522</v>
      </c>
      <c r="B19" s="24"/>
      <c r="C19" s="161" t="s">
        <v>73</v>
      </c>
      <c r="D19" s="132">
        <v>4.1479999999999997</v>
      </c>
      <c r="E19" s="133">
        <v>0.73699999999999999</v>
      </c>
      <c r="F19" s="134">
        <v>5.3999999999999999E-2</v>
      </c>
      <c r="G19" s="162">
        <v>42.63</v>
      </c>
      <c r="H19" s="163" t="s">
        <v>143</v>
      </c>
      <c r="I19" s="166" t="s">
        <v>143</v>
      </c>
      <c r="J19" s="41" t="s">
        <v>143</v>
      </c>
    </row>
    <row r="20" spans="1:10" ht="27.75" customHeight="1">
      <c r="A20" s="160" t="s">
        <v>523</v>
      </c>
      <c r="B20" s="24"/>
      <c r="C20" s="161" t="s">
        <v>73</v>
      </c>
      <c r="D20" s="132">
        <v>4.1479999999999997</v>
      </c>
      <c r="E20" s="133">
        <v>0.73699999999999999</v>
      </c>
      <c r="F20" s="134">
        <v>5.3999999999999999E-2</v>
      </c>
      <c r="G20" s="162">
        <v>121.93</v>
      </c>
      <c r="H20" s="163" t="s">
        <v>143</v>
      </c>
      <c r="I20" s="166" t="s">
        <v>143</v>
      </c>
      <c r="J20" s="41" t="s">
        <v>143</v>
      </c>
    </row>
    <row r="21" spans="1:10" ht="27.75" customHeight="1">
      <c r="A21" s="160" t="s">
        <v>524</v>
      </c>
      <c r="B21" s="24"/>
      <c r="C21" s="161">
        <v>4</v>
      </c>
      <c r="D21" s="132">
        <v>4.1479999999999997</v>
      </c>
      <c r="E21" s="133">
        <v>0.73699999999999999</v>
      </c>
      <c r="F21" s="134">
        <v>5.3999999999999999E-2</v>
      </c>
      <c r="G21" s="163" t="s">
        <v>143</v>
      </c>
      <c r="H21" s="163" t="s">
        <v>143</v>
      </c>
      <c r="I21" s="166" t="s">
        <v>143</v>
      </c>
      <c r="J21" s="41" t="s">
        <v>143</v>
      </c>
    </row>
    <row r="22" spans="1:10" ht="27.75" customHeight="1">
      <c r="A22" s="160" t="s">
        <v>525</v>
      </c>
      <c r="B22" s="24"/>
      <c r="C22" s="161">
        <v>0</v>
      </c>
      <c r="D22" s="132">
        <v>2.9980000000000002</v>
      </c>
      <c r="E22" s="133">
        <v>0.51400000000000001</v>
      </c>
      <c r="F22" s="134">
        <v>3.6999999999999998E-2</v>
      </c>
      <c r="G22" s="162">
        <v>7.99</v>
      </c>
      <c r="H22" s="162">
        <v>2.0299999999999998</v>
      </c>
      <c r="I22" s="167">
        <v>4</v>
      </c>
      <c r="J22" s="40">
        <v>0.109</v>
      </c>
    </row>
    <row r="23" spans="1:10" ht="27.75" customHeight="1">
      <c r="A23" s="160" t="s">
        <v>526</v>
      </c>
      <c r="B23" s="24"/>
      <c r="C23" s="161">
        <v>0</v>
      </c>
      <c r="D23" s="132">
        <v>2.9980000000000002</v>
      </c>
      <c r="E23" s="133">
        <v>0.51400000000000001</v>
      </c>
      <c r="F23" s="134">
        <v>3.6999999999999998E-2</v>
      </c>
      <c r="G23" s="162">
        <v>207.09</v>
      </c>
      <c r="H23" s="162">
        <v>2.0299999999999998</v>
      </c>
      <c r="I23" s="167">
        <v>4</v>
      </c>
      <c r="J23" s="40">
        <v>0.109</v>
      </c>
    </row>
    <row r="24" spans="1:10" ht="27.75" customHeight="1">
      <c r="A24" s="160" t="s">
        <v>527</v>
      </c>
      <c r="B24" s="24"/>
      <c r="C24" s="161">
        <v>0</v>
      </c>
      <c r="D24" s="132">
        <v>2.9980000000000002</v>
      </c>
      <c r="E24" s="133">
        <v>0.51400000000000001</v>
      </c>
      <c r="F24" s="134">
        <v>3.6999999999999998E-2</v>
      </c>
      <c r="G24" s="162">
        <v>349.78</v>
      </c>
      <c r="H24" s="162">
        <v>2.0299999999999998</v>
      </c>
      <c r="I24" s="167">
        <v>4</v>
      </c>
      <c r="J24" s="40">
        <v>0.109</v>
      </c>
    </row>
    <row r="25" spans="1:10" ht="27.75" customHeight="1">
      <c r="A25" s="160" t="s">
        <v>528</v>
      </c>
      <c r="B25" s="24"/>
      <c r="C25" s="161">
        <v>0</v>
      </c>
      <c r="D25" s="132">
        <v>2.9980000000000002</v>
      </c>
      <c r="E25" s="133">
        <v>0.51400000000000001</v>
      </c>
      <c r="F25" s="134">
        <v>3.6999999999999998E-2</v>
      </c>
      <c r="G25" s="162">
        <v>545.08000000000004</v>
      </c>
      <c r="H25" s="162">
        <v>2.0299999999999998</v>
      </c>
      <c r="I25" s="167">
        <v>4</v>
      </c>
      <c r="J25" s="40">
        <v>0.109</v>
      </c>
    </row>
    <row r="26" spans="1:10" ht="27.75" customHeight="1">
      <c r="A26" s="160" t="s">
        <v>529</v>
      </c>
      <c r="B26" s="24"/>
      <c r="C26" s="161">
        <v>0</v>
      </c>
      <c r="D26" s="132">
        <v>2.9980000000000002</v>
      </c>
      <c r="E26" s="133">
        <v>0.51400000000000001</v>
      </c>
      <c r="F26" s="134">
        <v>3.6999999999999998E-2</v>
      </c>
      <c r="G26" s="162">
        <v>1000.88</v>
      </c>
      <c r="H26" s="162">
        <v>2.0299999999999998</v>
      </c>
      <c r="I26" s="167">
        <v>4</v>
      </c>
      <c r="J26" s="40">
        <v>0.109</v>
      </c>
    </row>
    <row r="27" spans="1:10" ht="27.75" customHeight="1">
      <c r="A27" s="160" t="s">
        <v>530</v>
      </c>
      <c r="B27" s="24"/>
      <c r="C27" s="161" t="s">
        <v>115</v>
      </c>
      <c r="D27" s="135">
        <v>14.365</v>
      </c>
      <c r="E27" s="136">
        <v>2.0830000000000002</v>
      </c>
      <c r="F27" s="134">
        <v>1.337</v>
      </c>
      <c r="G27" s="163" t="s">
        <v>143</v>
      </c>
      <c r="H27" s="163" t="s">
        <v>143</v>
      </c>
      <c r="I27" s="166" t="s">
        <v>143</v>
      </c>
      <c r="J27" s="41" t="s">
        <v>143</v>
      </c>
    </row>
    <row r="28" spans="1:10" ht="27.75" customHeight="1">
      <c r="A28" s="160" t="s">
        <v>531</v>
      </c>
      <c r="B28" s="24"/>
      <c r="C28" s="227" t="s">
        <v>118</v>
      </c>
      <c r="D28" s="132">
        <v>-4.1550000000000002</v>
      </c>
      <c r="E28" s="133">
        <v>-0.73799999999999999</v>
      </c>
      <c r="F28" s="134">
        <v>-5.3999999999999999E-2</v>
      </c>
      <c r="G28" s="162">
        <v>0</v>
      </c>
      <c r="H28" s="163" t="s">
        <v>143</v>
      </c>
      <c r="I28" s="166" t="s">
        <v>143</v>
      </c>
      <c r="J28" s="41" t="s">
        <v>143</v>
      </c>
    </row>
    <row r="29" spans="1:10" ht="27.75" customHeight="1">
      <c r="A29" s="160" t="s">
        <v>532</v>
      </c>
      <c r="B29" s="24"/>
      <c r="C29" s="161">
        <v>0</v>
      </c>
      <c r="D29" s="132">
        <v>-4.1550000000000002</v>
      </c>
      <c r="E29" s="133">
        <v>-0.73799999999999999</v>
      </c>
      <c r="F29" s="134">
        <v>-5.3999999999999999E-2</v>
      </c>
      <c r="G29" s="162">
        <v>0</v>
      </c>
      <c r="H29" s="163" t="s">
        <v>143</v>
      </c>
      <c r="I29" s="166" t="s">
        <v>143</v>
      </c>
      <c r="J29" s="40">
        <v>0.155</v>
      </c>
    </row>
    <row r="30" spans="1:10" ht="27.75" customHeight="1">
      <c r="A30" s="164" t="s">
        <v>533</v>
      </c>
      <c r="B30" s="24"/>
      <c r="C30" s="161" t="s">
        <v>69</v>
      </c>
      <c r="D30" s="132">
        <v>3.8079999999999998</v>
      </c>
      <c r="E30" s="133">
        <v>0.67700000000000005</v>
      </c>
      <c r="F30" s="134">
        <v>0.05</v>
      </c>
      <c r="G30" s="162">
        <v>16.73</v>
      </c>
      <c r="H30" s="163" t="s">
        <v>143</v>
      </c>
      <c r="I30" s="166" t="s">
        <v>143</v>
      </c>
      <c r="J30" s="41" t="s">
        <v>143</v>
      </c>
    </row>
    <row r="31" spans="1:10" ht="27.75" customHeight="1">
      <c r="A31" s="164" t="s">
        <v>534</v>
      </c>
      <c r="B31" s="24"/>
      <c r="C31" s="161">
        <v>2</v>
      </c>
      <c r="D31" s="132">
        <v>3.8079999999999998</v>
      </c>
      <c r="E31" s="133">
        <v>0.67700000000000005</v>
      </c>
      <c r="F31" s="134">
        <v>0.05</v>
      </c>
      <c r="G31" s="163" t="s">
        <v>143</v>
      </c>
      <c r="H31" s="163" t="s">
        <v>143</v>
      </c>
      <c r="I31" s="166" t="s">
        <v>143</v>
      </c>
      <c r="J31" s="41" t="s">
        <v>143</v>
      </c>
    </row>
    <row r="32" spans="1:10" ht="27.75" customHeight="1">
      <c r="A32" s="164" t="s">
        <v>535</v>
      </c>
      <c r="B32" s="24"/>
      <c r="C32" s="161" t="s">
        <v>73</v>
      </c>
      <c r="D32" s="132">
        <v>3.33</v>
      </c>
      <c r="E32" s="133">
        <v>0.59199999999999997</v>
      </c>
      <c r="F32" s="134">
        <v>4.2999999999999997E-2</v>
      </c>
      <c r="G32" s="162">
        <v>4.1500000000000004</v>
      </c>
      <c r="H32" s="163" t="s">
        <v>143</v>
      </c>
      <c r="I32" s="166" t="s">
        <v>143</v>
      </c>
      <c r="J32" s="41" t="s">
        <v>143</v>
      </c>
    </row>
    <row r="33" spans="1:10" ht="27.75" customHeight="1">
      <c r="A33" s="164" t="s">
        <v>536</v>
      </c>
      <c r="B33" s="24"/>
      <c r="C33" s="161" t="s">
        <v>73</v>
      </c>
      <c r="D33" s="132">
        <v>3.33</v>
      </c>
      <c r="E33" s="133">
        <v>0.59199999999999997</v>
      </c>
      <c r="F33" s="134">
        <v>4.2999999999999997E-2</v>
      </c>
      <c r="G33" s="162">
        <v>6.43</v>
      </c>
      <c r="H33" s="163" t="s">
        <v>143</v>
      </c>
      <c r="I33" s="166" t="s">
        <v>143</v>
      </c>
      <c r="J33" s="41" t="s">
        <v>143</v>
      </c>
    </row>
    <row r="34" spans="1:10" ht="27.75" customHeight="1">
      <c r="A34" s="164" t="s">
        <v>537</v>
      </c>
      <c r="B34" s="24"/>
      <c r="C34" s="161" t="s">
        <v>73</v>
      </c>
      <c r="D34" s="132">
        <v>3.33</v>
      </c>
      <c r="E34" s="133">
        <v>0.59199999999999997</v>
      </c>
      <c r="F34" s="134">
        <v>4.2999999999999997E-2</v>
      </c>
      <c r="G34" s="162">
        <v>16.22</v>
      </c>
      <c r="H34" s="163" t="s">
        <v>143</v>
      </c>
      <c r="I34" s="166" t="s">
        <v>143</v>
      </c>
      <c r="J34" s="41" t="s">
        <v>143</v>
      </c>
    </row>
    <row r="35" spans="1:10" ht="27.75" customHeight="1">
      <c r="A35" s="164" t="s">
        <v>538</v>
      </c>
      <c r="B35" s="24"/>
      <c r="C35" s="161" t="s">
        <v>73</v>
      </c>
      <c r="D35" s="132">
        <v>3.33</v>
      </c>
      <c r="E35" s="133">
        <v>0.59199999999999997</v>
      </c>
      <c r="F35" s="134">
        <v>4.2999999999999997E-2</v>
      </c>
      <c r="G35" s="162">
        <v>34.229999999999997</v>
      </c>
      <c r="H35" s="163" t="s">
        <v>143</v>
      </c>
      <c r="I35" s="166" t="s">
        <v>143</v>
      </c>
      <c r="J35" s="41" t="s">
        <v>143</v>
      </c>
    </row>
    <row r="36" spans="1:10" ht="27.75" customHeight="1">
      <c r="A36" s="164" t="s">
        <v>539</v>
      </c>
      <c r="B36" s="24"/>
      <c r="C36" s="161" t="s">
        <v>73</v>
      </c>
      <c r="D36" s="132">
        <v>3.33</v>
      </c>
      <c r="E36" s="133">
        <v>0.59199999999999997</v>
      </c>
      <c r="F36" s="134">
        <v>4.2999999999999997E-2</v>
      </c>
      <c r="G36" s="162">
        <v>97.91</v>
      </c>
      <c r="H36" s="163" t="s">
        <v>143</v>
      </c>
      <c r="I36" s="166" t="s">
        <v>143</v>
      </c>
      <c r="J36" s="41" t="s">
        <v>143</v>
      </c>
    </row>
    <row r="37" spans="1:10" ht="27.75" customHeight="1">
      <c r="A37" s="164" t="s">
        <v>540</v>
      </c>
      <c r="B37" s="24"/>
      <c r="C37" s="161">
        <v>4</v>
      </c>
      <c r="D37" s="132">
        <v>3.33</v>
      </c>
      <c r="E37" s="133">
        <v>0.59199999999999997</v>
      </c>
      <c r="F37" s="134">
        <v>4.2999999999999997E-2</v>
      </c>
      <c r="G37" s="163" t="s">
        <v>143</v>
      </c>
      <c r="H37" s="163" t="s">
        <v>143</v>
      </c>
      <c r="I37" s="166" t="s">
        <v>143</v>
      </c>
      <c r="J37" s="41" t="s">
        <v>143</v>
      </c>
    </row>
    <row r="38" spans="1:10" ht="27.75" customHeight="1">
      <c r="A38" s="164" t="s">
        <v>541</v>
      </c>
      <c r="B38" s="24"/>
      <c r="C38" s="161">
        <v>0</v>
      </c>
      <c r="D38" s="132">
        <v>2.4079999999999999</v>
      </c>
      <c r="E38" s="133">
        <v>0.41299999999999998</v>
      </c>
      <c r="F38" s="134">
        <v>0.03</v>
      </c>
      <c r="G38" s="162">
        <v>6.42</v>
      </c>
      <c r="H38" s="162">
        <v>1.63</v>
      </c>
      <c r="I38" s="167">
        <v>3.21</v>
      </c>
      <c r="J38" s="40">
        <v>8.6999999999999994E-2</v>
      </c>
    </row>
    <row r="39" spans="1:10" ht="27.75" customHeight="1">
      <c r="A39" s="164" t="s">
        <v>542</v>
      </c>
      <c r="B39" s="24"/>
      <c r="C39" s="161">
        <v>0</v>
      </c>
      <c r="D39" s="132">
        <v>2.4079999999999999</v>
      </c>
      <c r="E39" s="133">
        <v>0.41299999999999998</v>
      </c>
      <c r="F39" s="134">
        <v>0.03</v>
      </c>
      <c r="G39" s="162">
        <v>166.29</v>
      </c>
      <c r="H39" s="162">
        <v>1.63</v>
      </c>
      <c r="I39" s="167">
        <v>3.21</v>
      </c>
      <c r="J39" s="40">
        <v>8.6999999999999994E-2</v>
      </c>
    </row>
    <row r="40" spans="1:10" ht="27.75" customHeight="1">
      <c r="A40" s="164" t="s">
        <v>543</v>
      </c>
      <c r="B40" s="24"/>
      <c r="C40" s="161">
        <v>0</v>
      </c>
      <c r="D40" s="132">
        <v>2.4079999999999999</v>
      </c>
      <c r="E40" s="133">
        <v>0.41299999999999998</v>
      </c>
      <c r="F40" s="134">
        <v>0.03</v>
      </c>
      <c r="G40" s="162">
        <v>280.85000000000002</v>
      </c>
      <c r="H40" s="162">
        <v>1.63</v>
      </c>
      <c r="I40" s="167">
        <v>3.21</v>
      </c>
      <c r="J40" s="40">
        <v>8.6999999999999994E-2</v>
      </c>
    </row>
    <row r="41" spans="1:10" ht="27.75" customHeight="1">
      <c r="A41" s="164" t="s">
        <v>544</v>
      </c>
      <c r="B41" s="24"/>
      <c r="C41" s="161">
        <v>0</v>
      </c>
      <c r="D41" s="132">
        <v>2.4079999999999999</v>
      </c>
      <c r="E41" s="133">
        <v>0.41299999999999998</v>
      </c>
      <c r="F41" s="134">
        <v>0.03</v>
      </c>
      <c r="G41" s="162">
        <v>437.67</v>
      </c>
      <c r="H41" s="162">
        <v>1.63</v>
      </c>
      <c r="I41" s="167">
        <v>3.21</v>
      </c>
      <c r="J41" s="40">
        <v>8.6999999999999994E-2</v>
      </c>
    </row>
    <row r="42" spans="1:10" ht="27.75" customHeight="1">
      <c r="A42" s="164" t="s">
        <v>545</v>
      </c>
      <c r="B42" s="24"/>
      <c r="C42" s="161">
        <v>0</v>
      </c>
      <c r="D42" s="132">
        <v>2.4079999999999999</v>
      </c>
      <c r="E42" s="133">
        <v>0.41299999999999998</v>
      </c>
      <c r="F42" s="134">
        <v>0.03</v>
      </c>
      <c r="G42" s="162">
        <v>803.65</v>
      </c>
      <c r="H42" s="162">
        <v>1.63</v>
      </c>
      <c r="I42" s="167">
        <v>3.21</v>
      </c>
      <c r="J42" s="40">
        <v>8.6999999999999994E-2</v>
      </c>
    </row>
    <row r="43" spans="1:10" ht="27.75" customHeight="1">
      <c r="A43" s="164" t="s">
        <v>546</v>
      </c>
      <c r="B43" s="24"/>
      <c r="C43" s="161">
        <v>0</v>
      </c>
      <c r="D43" s="132">
        <v>2.423</v>
      </c>
      <c r="E43" s="133">
        <v>0.38100000000000001</v>
      </c>
      <c r="F43" s="134">
        <v>2.7E-2</v>
      </c>
      <c r="G43" s="162">
        <v>7.32</v>
      </c>
      <c r="H43" s="162">
        <v>2.91</v>
      </c>
      <c r="I43" s="167">
        <v>4.38</v>
      </c>
      <c r="J43" s="40">
        <v>8.8999999999999996E-2</v>
      </c>
    </row>
    <row r="44" spans="1:10" ht="27.75" customHeight="1">
      <c r="A44" s="164" t="s">
        <v>547</v>
      </c>
      <c r="B44" s="24"/>
      <c r="C44" s="161">
        <v>0</v>
      </c>
      <c r="D44" s="132">
        <v>2.423</v>
      </c>
      <c r="E44" s="133">
        <v>0.38100000000000001</v>
      </c>
      <c r="F44" s="134">
        <v>2.7E-2</v>
      </c>
      <c r="G44" s="162">
        <v>240.8</v>
      </c>
      <c r="H44" s="162">
        <v>2.91</v>
      </c>
      <c r="I44" s="167">
        <v>4.38</v>
      </c>
      <c r="J44" s="40">
        <v>8.8999999999999996E-2</v>
      </c>
    </row>
    <row r="45" spans="1:10" ht="27.75" customHeight="1">
      <c r="A45" s="164" t="s">
        <v>548</v>
      </c>
      <c r="B45" s="24"/>
      <c r="C45" s="161">
        <v>0</v>
      </c>
      <c r="D45" s="132">
        <v>2.423</v>
      </c>
      <c r="E45" s="133">
        <v>0.38100000000000001</v>
      </c>
      <c r="F45" s="134">
        <v>2.7E-2</v>
      </c>
      <c r="G45" s="162">
        <v>408.14</v>
      </c>
      <c r="H45" s="162">
        <v>2.91</v>
      </c>
      <c r="I45" s="167">
        <v>4.38</v>
      </c>
      <c r="J45" s="40">
        <v>8.8999999999999996E-2</v>
      </c>
    </row>
    <row r="46" spans="1:10" ht="27.75" customHeight="1">
      <c r="A46" s="164" t="s">
        <v>549</v>
      </c>
      <c r="B46" s="24"/>
      <c r="C46" s="161">
        <v>0</v>
      </c>
      <c r="D46" s="132">
        <v>2.423</v>
      </c>
      <c r="E46" s="133">
        <v>0.38100000000000001</v>
      </c>
      <c r="F46" s="134">
        <v>2.7E-2</v>
      </c>
      <c r="G46" s="162">
        <v>637.17999999999995</v>
      </c>
      <c r="H46" s="162">
        <v>2.91</v>
      </c>
      <c r="I46" s="167">
        <v>4.38</v>
      </c>
      <c r="J46" s="40">
        <v>8.8999999999999996E-2</v>
      </c>
    </row>
    <row r="47" spans="1:10" ht="27.75" customHeight="1">
      <c r="A47" s="164" t="s">
        <v>550</v>
      </c>
      <c r="B47" s="24"/>
      <c r="C47" s="161">
        <v>0</v>
      </c>
      <c r="D47" s="132">
        <v>2.423</v>
      </c>
      <c r="E47" s="133">
        <v>0.38100000000000001</v>
      </c>
      <c r="F47" s="134">
        <v>2.7E-2</v>
      </c>
      <c r="G47" s="162">
        <v>1171.69</v>
      </c>
      <c r="H47" s="162">
        <v>2.91</v>
      </c>
      <c r="I47" s="167">
        <v>4.38</v>
      </c>
      <c r="J47" s="40">
        <v>8.8999999999999996E-2</v>
      </c>
    </row>
    <row r="48" spans="1:10" ht="27.75" customHeight="1">
      <c r="A48" s="164" t="s">
        <v>551</v>
      </c>
      <c r="B48" s="24"/>
      <c r="C48" s="161">
        <v>0</v>
      </c>
      <c r="D48" s="132">
        <v>1.6479999999999999</v>
      </c>
      <c r="E48" s="133">
        <v>0.221</v>
      </c>
      <c r="F48" s="134">
        <v>1.4999999999999999E-2</v>
      </c>
      <c r="G48" s="162">
        <v>76.17</v>
      </c>
      <c r="H48" s="162">
        <v>4</v>
      </c>
      <c r="I48" s="167">
        <v>5.78</v>
      </c>
      <c r="J48" s="40">
        <v>5.1999999999999998E-2</v>
      </c>
    </row>
    <row r="49" spans="1:10" ht="27.75" customHeight="1">
      <c r="A49" s="164" t="s">
        <v>552</v>
      </c>
      <c r="B49" s="24"/>
      <c r="C49" s="161">
        <v>0</v>
      </c>
      <c r="D49" s="132">
        <v>1.6479999999999999</v>
      </c>
      <c r="E49" s="133">
        <v>0.221</v>
      </c>
      <c r="F49" s="134">
        <v>1.4999999999999999E-2</v>
      </c>
      <c r="G49" s="162">
        <v>1189.93</v>
      </c>
      <c r="H49" s="162">
        <v>4</v>
      </c>
      <c r="I49" s="167">
        <v>5.78</v>
      </c>
      <c r="J49" s="40">
        <v>5.1999999999999998E-2</v>
      </c>
    </row>
    <row r="50" spans="1:10" ht="27.75" customHeight="1">
      <c r="A50" s="164" t="s">
        <v>553</v>
      </c>
      <c r="B50" s="24"/>
      <c r="C50" s="161">
        <v>0</v>
      </c>
      <c r="D50" s="132">
        <v>1.6479999999999999</v>
      </c>
      <c r="E50" s="133">
        <v>0.221</v>
      </c>
      <c r="F50" s="134">
        <v>1.4999999999999999E-2</v>
      </c>
      <c r="G50" s="162">
        <v>3987.7</v>
      </c>
      <c r="H50" s="162">
        <v>4</v>
      </c>
      <c r="I50" s="167">
        <v>5.78</v>
      </c>
      <c r="J50" s="40">
        <v>5.1999999999999998E-2</v>
      </c>
    </row>
    <row r="51" spans="1:10" ht="27.75" customHeight="1">
      <c r="A51" s="164" t="s">
        <v>554</v>
      </c>
      <c r="B51" s="24"/>
      <c r="C51" s="161">
        <v>0</v>
      </c>
      <c r="D51" s="132">
        <v>1.6479999999999999</v>
      </c>
      <c r="E51" s="133">
        <v>0.221</v>
      </c>
      <c r="F51" s="134">
        <v>1.4999999999999999E-2</v>
      </c>
      <c r="G51" s="162">
        <v>8732.4699999999993</v>
      </c>
      <c r="H51" s="162">
        <v>4</v>
      </c>
      <c r="I51" s="167">
        <v>5.78</v>
      </c>
      <c r="J51" s="40">
        <v>5.1999999999999998E-2</v>
      </c>
    </row>
    <row r="52" spans="1:10" ht="27.75" customHeight="1">
      <c r="A52" s="164" t="s">
        <v>555</v>
      </c>
      <c r="B52" s="24"/>
      <c r="C52" s="161">
        <v>0</v>
      </c>
      <c r="D52" s="132">
        <v>1.6479999999999999</v>
      </c>
      <c r="E52" s="133">
        <v>0.221</v>
      </c>
      <c r="F52" s="134">
        <v>1.4999999999999999E-2</v>
      </c>
      <c r="G52" s="162">
        <v>22615.23</v>
      </c>
      <c r="H52" s="162">
        <v>4</v>
      </c>
      <c r="I52" s="167">
        <v>5.78</v>
      </c>
      <c r="J52" s="40">
        <v>5.1999999999999998E-2</v>
      </c>
    </row>
    <row r="53" spans="1:10" ht="27.75" customHeight="1">
      <c r="A53" s="164" t="s">
        <v>556</v>
      </c>
      <c r="B53" s="24"/>
      <c r="C53" s="161" t="s">
        <v>115</v>
      </c>
      <c r="D53" s="135">
        <v>11.534000000000001</v>
      </c>
      <c r="E53" s="136">
        <v>1.673</v>
      </c>
      <c r="F53" s="134">
        <v>1.0740000000000001</v>
      </c>
      <c r="G53" s="163" t="s">
        <v>143</v>
      </c>
      <c r="H53" s="163" t="s">
        <v>143</v>
      </c>
      <c r="I53" s="166" t="s">
        <v>143</v>
      </c>
      <c r="J53" s="41" t="s">
        <v>143</v>
      </c>
    </row>
    <row r="54" spans="1:10" ht="27.75" customHeight="1">
      <c r="A54" s="164" t="s">
        <v>557</v>
      </c>
      <c r="B54" s="24"/>
      <c r="C54" s="227" t="s">
        <v>118</v>
      </c>
      <c r="D54" s="132">
        <v>-4.1550000000000002</v>
      </c>
      <c r="E54" s="133">
        <v>-0.73799999999999999</v>
      </c>
      <c r="F54" s="134">
        <v>-5.3999999999999999E-2</v>
      </c>
      <c r="G54" s="162">
        <v>0</v>
      </c>
      <c r="H54" s="163" t="s">
        <v>143</v>
      </c>
      <c r="I54" s="166" t="s">
        <v>143</v>
      </c>
      <c r="J54" s="41" t="s">
        <v>143</v>
      </c>
    </row>
    <row r="55" spans="1:10" ht="27.75" customHeight="1">
      <c r="A55" s="164" t="s">
        <v>558</v>
      </c>
      <c r="B55" s="24"/>
      <c r="C55" s="161">
        <v>0</v>
      </c>
      <c r="D55" s="132">
        <v>-3.6520000000000001</v>
      </c>
      <c r="E55" s="133">
        <v>-0.63500000000000001</v>
      </c>
      <c r="F55" s="134">
        <v>-4.5999999999999999E-2</v>
      </c>
      <c r="G55" s="162">
        <v>0</v>
      </c>
      <c r="H55" s="163" t="s">
        <v>143</v>
      </c>
      <c r="I55" s="166" t="s">
        <v>143</v>
      </c>
      <c r="J55" s="41" t="s">
        <v>143</v>
      </c>
    </row>
    <row r="56" spans="1:10" ht="27.75" customHeight="1">
      <c r="A56" s="164" t="s">
        <v>559</v>
      </c>
      <c r="B56" s="24"/>
      <c r="C56" s="161">
        <v>0</v>
      </c>
      <c r="D56" s="132">
        <v>-4.1550000000000002</v>
      </c>
      <c r="E56" s="133">
        <v>-0.73799999999999999</v>
      </c>
      <c r="F56" s="134">
        <v>-5.3999999999999999E-2</v>
      </c>
      <c r="G56" s="162">
        <v>0</v>
      </c>
      <c r="H56" s="163" t="s">
        <v>143</v>
      </c>
      <c r="I56" s="166" t="s">
        <v>143</v>
      </c>
      <c r="J56" s="40">
        <v>0.155</v>
      </c>
    </row>
    <row r="57" spans="1:10" ht="27.75" customHeight="1">
      <c r="A57" s="164" t="s">
        <v>560</v>
      </c>
      <c r="B57" s="24"/>
      <c r="C57" s="161">
        <v>0</v>
      </c>
      <c r="D57" s="132">
        <v>-3.6520000000000001</v>
      </c>
      <c r="E57" s="133">
        <v>-0.63500000000000001</v>
      </c>
      <c r="F57" s="134">
        <v>-4.5999999999999999E-2</v>
      </c>
      <c r="G57" s="162">
        <v>0</v>
      </c>
      <c r="H57" s="163" t="s">
        <v>143</v>
      </c>
      <c r="I57" s="166" t="s">
        <v>143</v>
      </c>
      <c r="J57" s="40">
        <v>0.13100000000000001</v>
      </c>
    </row>
    <row r="58" spans="1:10" ht="27.75" customHeight="1">
      <c r="A58" s="164" t="s">
        <v>561</v>
      </c>
      <c r="B58" s="24"/>
      <c r="C58" s="161">
        <v>0</v>
      </c>
      <c r="D58" s="132">
        <v>-2.3889999999999998</v>
      </c>
      <c r="E58" s="133">
        <v>-0.36699999999999999</v>
      </c>
      <c r="F58" s="134">
        <v>-2.5999999999999999E-2</v>
      </c>
      <c r="G58" s="162">
        <v>0</v>
      </c>
      <c r="H58" s="163" t="s">
        <v>143</v>
      </c>
      <c r="I58" s="166" t="s">
        <v>143</v>
      </c>
      <c r="J58" s="40">
        <v>0.105</v>
      </c>
    </row>
    <row r="59" spans="1:10" ht="27.75" customHeight="1">
      <c r="A59" s="160" t="s">
        <v>562</v>
      </c>
      <c r="B59" s="24"/>
      <c r="C59" s="161" t="s">
        <v>69</v>
      </c>
      <c r="D59" s="132">
        <v>2.8940000000000001</v>
      </c>
      <c r="E59" s="133">
        <v>0.51400000000000001</v>
      </c>
      <c r="F59" s="134">
        <v>3.7999999999999999E-2</v>
      </c>
      <c r="G59" s="162">
        <v>14.95</v>
      </c>
      <c r="H59" s="163" t="s">
        <v>143</v>
      </c>
      <c r="I59" s="166" t="s">
        <v>143</v>
      </c>
      <c r="J59" s="41" t="s">
        <v>143</v>
      </c>
    </row>
    <row r="60" spans="1:10" ht="27.75" customHeight="1">
      <c r="A60" s="160" t="s">
        <v>563</v>
      </c>
      <c r="B60" s="24"/>
      <c r="C60" s="161">
        <v>2</v>
      </c>
      <c r="D60" s="132">
        <v>2.8940000000000001</v>
      </c>
      <c r="E60" s="133">
        <v>0.51400000000000001</v>
      </c>
      <c r="F60" s="134">
        <v>3.7999999999999999E-2</v>
      </c>
      <c r="G60" s="163" t="s">
        <v>143</v>
      </c>
      <c r="H60" s="163" t="s">
        <v>143</v>
      </c>
      <c r="I60" s="166" t="s">
        <v>143</v>
      </c>
      <c r="J60" s="41" t="s">
        <v>143</v>
      </c>
    </row>
    <row r="61" spans="1:10" ht="27.75" customHeight="1">
      <c r="A61" s="160" t="s">
        <v>564</v>
      </c>
      <c r="B61" s="24"/>
      <c r="C61" s="161" t="s">
        <v>73</v>
      </c>
      <c r="D61" s="132">
        <v>2.5310000000000001</v>
      </c>
      <c r="E61" s="133">
        <v>0.45</v>
      </c>
      <c r="F61" s="134">
        <v>3.3000000000000002E-2</v>
      </c>
      <c r="G61" s="162">
        <v>3.16</v>
      </c>
      <c r="H61" s="163" t="s">
        <v>143</v>
      </c>
      <c r="I61" s="166" t="s">
        <v>143</v>
      </c>
      <c r="J61" s="41" t="s">
        <v>143</v>
      </c>
    </row>
    <row r="62" spans="1:10" ht="27.75" customHeight="1">
      <c r="A62" s="160" t="s">
        <v>565</v>
      </c>
      <c r="B62" s="24"/>
      <c r="C62" s="161" t="s">
        <v>73</v>
      </c>
      <c r="D62" s="132">
        <v>2.5310000000000001</v>
      </c>
      <c r="E62" s="133">
        <v>0.45</v>
      </c>
      <c r="F62" s="134">
        <v>3.3000000000000002E-2</v>
      </c>
      <c r="G62" s="162">
        <v>4.9000000000000004</v>
      </c>
      <c r="H62" s="163" t="s">
        <v>143</v>
      </c>
      <c r="I62" s="166" t="s">
        <v>143</v>
      </c>
      <c r="J62" s="41" t="s">
        <v>143</v>
      </c>
    </row>
    <row r="63" spans="1:10" ht="27.75" customHeight="1">
      <c r="A63" s="160" t="s">
        <v>566</v>
      </c>
      <c r="B63" s="24"/>
      <c r="C63" s="161" t="s">
        <v>73</v>
      </c>
      <c r="D63" s="132">
        <v>2.5310000000000001</v>
      </c>
      <c r="E63" s="133">
        <v>0.45</v>
      </c>
      <c r="F63" s="134">
        <v>3.3000000000000002E-2</v>
      </c>
      <c r="G63" s="162">
        <v>12.33</v>
      </c>
      <c r="H63" s="163" t="s">
        <v>143</v>
      </c>
      <c r="I63" s="166" t="s">
        <v>143</v>
      </c>
      <c r="J63" s="41" t="s">
        <v>143</v>
      </c>
    </row>
    <row r="64" spans="1:10" ht="27.75" customHeight="1">
      <c r="A64" s="160" t="s">
        <v>567</v>
      </c>
      <c r="B64" s="24"/>
      <c r="C64" s="161" t="s">
        <v>73</v>
      </c>
      <c r="D64" s="132">
        <v>2.5310000000000001</v>
      </c>
      <c r="E64" s="133">
        <v>0.45</v>
      </c>
      <c r="F64" s="134">
        <v>3.3000000000000002E-2</v>
      </c>
      <c r="G64" s="162">
        <v>26.03</v>
      </c>
      <c r="H64" s="163" t="s">
        <v>143</v>
      </c>
      <c r="I64" s="166" t="s">
        <v>143</v>
      </c>
      <c r="J64" s="41" t="s">
        <v>143</v>
      </c>
    </row>
    <row r="65" spans="1:10" ht="27.75" customHeight="1">
      <c r="A65" s="160" t="s">
        <v>568</v>
      </c>
      <c r="B65" s="24"/>
      <c r="C65" s="161" t="s">
        <v>73</v>
      </c>
      <c r="D65" s="132">
        <v>2.5310000000000001</v>
      </c>
      <c r="E65" s="133">
        <v>0.45</v>
      </c>
      <c r="F65" s="134">
        <v>3.3000000000000002E-2</v>
      </c>
      <c r="G65" s="162">
        <v>74.42</v>
      </c>
      <c r="H65" s="163" t="s">
        <v>143</v>
      </c>
      <c r="I65" s="166" t="s">
        <v>143</v>
      </c>
      <c r="J65" s="41" t="s">
        <v>143</v>
      </c>
    </row>
    <row r="66" spans="1:10" ht="27.75" customHeight="1">
      <c r="A66" s="160" t="s">
        <v>569</v>
      </c>
      <c r="B66" s="24"/>
      <c r="C66" s="161">
        <v>4</v>
      </c>
      <c r="D66" s="132">
        <v>2.5310000000000001</v>
      </c>
      <c r="E66" s="133">
        <v>0.45</v>
      </c>
      <c r="F66" s="134">
        <v>3.3000000000000002E-2</v>
      </c>
      <c r="G66" s="163" t="s">
        <v>143</v>
      </c>
      <c r="H66" s="163" t="s">
        <v>143</v>
      </c>
      <c r="I66" s="166" t="s">
        <v>143</v>
      </c>
      <c r="J66" s="41" t="s">
        <v>143</v>
      </c>
    </row>
    <row r="67" spans="1:10" ht="27.75" customHeight="1">
      <c r="A67" s="160" t="s">
        <v>570</v>
      </c>
      <c r="B67" s="24"/>
      <c r="C67" s="161">
        <v>0</v>
      </c>
      <c r="D67" s="132">
        <v>1.83</v>
      </c>
      <c r="E67" s="133">
        <v>0.313</v>
      </c>
      <c r="F67" s="134">
        <v>2.3E-2</v>
      </c>
      <c r="G67" s="162">
        <v>4.8899999999999997</v>
      </c>
      <c r="H67" s="162">
        <v>1.24</v>
      </c>
      <c r="I67" s="167">
        <v>2.44</v>
      </c>
      <c r="J67" s="40">
        <v>6.6000000000000003E-2</v>
      </c>
    </row>
    <row r="68" spans="1:10" ht="27.75" customHeight="1">
      <c r="A68" s="160" t="s">
        <v>571</v>
      </c>
      <c r="B68" s="24"/>
      <c r="C68" s="161">
        <v>0</v>
      </c>
      <c r="D68" s="132">
        <v>1.83</v>
      </c>
      <c r="E68" s="133">
        <v>0.313</v>
      </c>
      <c r="F68" s="134">
        <v>2.3E-2</v>
      </c>
      <c r="G68" s="162">
        <v>126.38</v>
      </c>
      <c r="H68" s="162">
        <v>1.24</v>
      </c>
      <c r="I68" s="167">
        <v>2.44</v>
      </c>
      <c r="J68" s="40">
        <v>6.6000000000000003E-2</v>
      </c>
    </row>
    <row r="69" spans="1:10" ht="27.75" customHeight="1">
      <c r="A69" s="160" t="s">
        <v>572</v>
      </c>
      <c r="B69" s="24"/>
      <c r="C69" s="161">
        <v>0</v>
      </c>
      <c r="D69" s="132">
        <v>1.83</v>
      </c>
      <c r="E69" s="133">
        <v>0.313</v>
      </c>
      <c r="F69" s="134">
        <v>2.3E-2</v>
      </c>
      <c r="G69" s="162">
        <v>213.44</v>
      </c>
      <c r="H69" s="162">
        <v>1.24</v>
      </c>
      <c r="I69" s="167">
        <v>2.44</v>
      </c>
      <c r="J69" s="40">
        <v>6.6000000000000003E-2</v>
      </c>
    </row>
    <row r="70" spans="1:10" ht="27.75" customHeight="1">
      <c r="A70" s="160" t="s">
        <v>573</v>
      </c>
      <c r="B70" s="24"/>
      <c r="C70" s="161">
        <v>0</v>
      </c>
      <c r="D70" s="132">
        <v>1.83</v>
      </c>
      <c r="E70" s="133">
        <v>0.313</v>
      </c>
      <c r="F70" s="134">
        <v>2.3E-2</v>
      </c>
      <c r="G70" s="162">
        <v>332.62</v>
      </c>
      <c r="H70" s="162">
        <v>1.24</v>
      </c>
      <c r="I70" s="167">
        <v>2.44</v>
      </c>
      <c r="J70" s="40">
        <v>6.6000000000000003E-2</v>
      </c>
    </row>
    <row r="71" spans="1:10" ht="27.75" customHeight="1">
      <c r="A71" s="160" t="s">
        <v>574</v>
      </c>
      <c r="B71" s="24"/>
      <c r="C71" s="161">
        <v>0</v>
      </c>
      <c r="D71" s="132">
        <v>1.83</v>
      </c>
      <c r="E71" s="133">
        <v>0.313</v>
      </c>
      <c r="F71" s="134">
        <v>2.3E-2</v>
      </c>
      <c r="G71" s="162">
        <v>610.73</v>
      </c>
      <c r="H71" s="162">
        <v>1.24</v>
      </c>
      <c r="I71" s="167">
        <v>2.44</v>
      </c>
      <c r="J71" s="40">
        <v>6.6000000000000003E-2</v>
      </c>
    </row>
    <row r="72" spans="1:10" ht="27.75" customHeight="1">
      <c r="A72" s="160" t="s">
        <v>575</v>
      </c>
      <c r="B72" s="24"/>
      <c r="C72" s="161">
        <v>0</v>
      </c>
      <c r="D72" s="132">
        <v>1.8160000000000001</v>
      </c>
      <c r="E72" s="133">
        <v>0.28599999999999998</v>
      </c>
      <c r="F72" s="134">
        <v>0.02</v>
      </c>
      <c r="G72" s="162">
        <v>5.49</v>
      </c>
      <c r="H72" s="162">
        <v>2.1800000000000002</v>
      </c>
      <c r="I72" s="167">
        <v>3.28</v>
      </c>
      <c r="J72" s="40">
        <v>6.7000000000000004E-2</v>
      </c>
    </row>
    <row r="73" spans="1:10" ht="27.75" customHeight="1">
      <c r="A73" s="160" t="s">
        <v>576</v>
      </c>
      <c r="B73" s="24"/>
      <c r="C73" s="161">
        <v>0</v>
      </c>
      <c r="D73" s="132">
        <v>1.8160000000000001</v>
      </c>
      <c r="E73" s="133">
        <v>0.28599999999999998</v>
      </c>
      <c r="F73" s="134">
        <v>0.02</v>
      </c>
      <c r="G73" s="162">
        <v>180.49</v>
      </c>
      <c r="H73" s="162">
        <v>2.1800000000000002</v>
      </c>
      <c r="I73" s="167">
        <v>3.28</v>
      </c>
      <c r="J73" s="40">
        <v>6.7000000000000004E-2</v>
      </c>
    </row>
    <row r="74" spans="1:10" ht="27.75" customHeight="1">
      <c r="A74" s="160" t="s">
        <v>577</v>
      </c>
      <c r="B74" s="24"/>
      <c r="C74" s="161">
        <v>0</v>
      </c>
      <c r="D74" s="132">
        <v>1.8160000000000001</v>
      </c>
      <c r="E74" s="133">
        <v>0.28599999999999998</v>
      </c>
      <c r="F74" s="134">
        <v>0.02</v>
      </c>
      <c r="G74" s="162">
        <v>305.91000000000003</v>
      </c>
      <c r="H74" s="162">
        <v>2.1800000000000002</v>
      </c>
      <c r="I74" s="167">
        <v>3.28</v>
      </c>
      <c r="J74" s="40">
        <v>6.7000000000000004E-2</v>
      </c>
    </row>
    <row r="75" spans="1:10" ht="27.75" customHeight="1">
      <c r="A75" s="160" t="s">
        <v>578</v>
      </c>
      <c r="B75" s="24"/>
      <c r="C75" s="161">
        <v>0</v>
      </c>
      <c r="D75" s="132">
        <v>1.8160000000000001</v>
      </c>
      <c r="E75" s="133">
        <v>0.28599999999999998</v>
      </c>
      <c r="F75" s="134">
        <v>0.02</v>
      </c>
      <c r="G75" s="162">
        <v>477.58</v>
      </c>
      <c r="H75" s="162">
        <v>2.1800000000000002</v>
      </c>
      <c r="I75" s="167">
        <v>3.28</v>
      </c>
      <c r="J75" s="40">
        <v>6.7000000000000004E-2</v>
      </c>
    </row>
    <row r="76" spans="1:10" ht="27.75" customHeight="1">
      <c r="A76" s="160" t="s">
        <v>579</v>
      </c>
      <c r="B76" s="24"/>
      <c r="C76" s="161">
        <v>0</v>
      </c>
      <c r="D76" s="132">
        <v>1.8160000000000001</v>
      </c>
      <c r="E76" s="133">
        <v>0.28599999999999998</v>
      </c>
      <c r="F76" s="134">
        <v>0.02</v>
      </c>
      <c r="G76" s="162">
        <v>878.2</v>
      </c>
      <c r="H76" s="162">
        <v>2.1800000000000002</v>
      </c>
      <c r="I76" s="167">
        <v>3.28</v>
      </c>
      <c r="J76" s="40">
        <v>6.7000000000000004E-2</v>
      </c>
    </row>
    <row r="77" spans="1:10" ht="27.75" customHeight="1">
      <c r="A77" s="160" t="s">
        <v>580</v>
      </c>
      <c r="B77" s="24"/>
      <c r="C77" s="161">
        <v>0</v>
      </c>
      <c r="D77" s="132">
        <v>1.2270000000000001</v>
      </c>
      <c r="E77" s="133">
        <v>0.16500000000000001</v>
      </c>
      <c r="F77" s="134">
        <v>1.0999999999999999E-2</v>
      </c>
      <c r="G77" s="162">
        <v>56.72</v>
      </c>
      <c r="H77" s="162">
        <v>2.98</v>
      </c>
      <c r="I77" s="167">
        <v>4.3</v>
      </c>
      <c r="J77" s="40">
        <v>3.9E-2</v>
      </c>
    </row>
    <row r="78" spans="1:10" ht="27.75" customHeight="1">
      <c r="A78" s="160" t="s">
        <v>581</v>
      </c>
      <c r="B78" s="24"/>
      <c r="C78" s="161">
        <v>0</v>
      </c>
      <c r="D78" s="132">
        <v>1.2270000000000001</v>
      </c>
      <c r="E78" s="133">
        <v>0.16500000000000001</v>
      </c>
      <c r="F78" s="134">
        <v>1.0999999999999999E-2</v>
      </c>
      <c r="G78" s="162">
        <v>885.95</v>
      </c>
      <c r="H78" s="162">
        <v>2.98</v>
      </c>
      <c r="I78" s="167">
        <v>4.3</v>
      </c>
      <c r="J78" s="40">
        <v>3.9E-2</v>
      </c>
    </row>
    <row r="79" spans="1:10" ht="27.75" customHeight="1">
      <c r="A79" s="160" t="s">
        <v>582</v>
      </c>
      <c r="B79" s="24"/>
      <c r="C79" s="161">
        <v>0</v>
      </c>
      <c r="D79" s="132">
        <v>1.2270000000000001</v>
      </c>
      <c r="E79" s="133">
        <v>0.16500000000000001</v>
      </c>
      <c r="F79" s="134">
        <v>1.0999999999999999E-2</v>
      </c>
      <c r="G79" s="162">
        <v>2969</v>
      </c>
      <c r="H79" s="162">
        <v>2.98</v>
      </c>
      <c r="I79" s="167">
        <v>4.3</v>
      </c>
      <c r="J79" s="40">
        <v>3.9E-2</v>
      </c>
    </row>
    <row r="80" spans="1:10" ht="27.75" customHeight="1">
      <c r="A80" s="160" t="s">
        <v>583</v>
      </c>
      <c r="B80" s="24"/>
      <c r="C80" s="161">
        <v>0</v>
      </c>
      <c r="D80" s="132">
        <v>1.2270000000000001</v>
      </c>
      <c r="E80" s="133">
        <v>0.16500000000000001</v>
      </c>
      <c r="F80" s="134">
        <v>1.0999999999999999E-2</v>
      </c>
      <c r="G80" s="162">
        <v>6501.64</v>
      </c>
      <c r="H80" s="162">
        <v>2.98</v>
      </c>
      <c r="I80" s="167">
        <v>4.3</v>
      </c>
      <c r="J80" s="40">
        <v>3.9E-2</v>
      </c>
    </row>
    <row r="81" spans="1:10" ht="27.75" customHeight="1">
      <c r="A81" s="160" t="s">
        <v>584</v>
      </c>
      <c r="B81" s="24"/>
      <c r="C81" s="161">
        <v>0</v>
      </c>
      <c r="D81" s="132">
        <v>1.2270000000000001</v>
      </c>
      <c r="E81" s="133">
        <v>0.16500000000000001</v>
      </c>
      <c r="F81" s="134">
        <v>1.0999999999999999E-2</v>
      </c>
      <c r="G81" s="162">
        <v>16837.84</v>
      </c>
      <c r="H81" s="162">
        <v>2.98</v>
      </c>
      <c r="I81" s="167">
        <v>4.3</v>
      </c>
      <c r="J81" s="40">
        <v>3.9E-2</v>
      </c>
    </row>
    <row r="82" spans="1:10" ht="27.75" customHeight="1">
      <c r="A82" s="160" t="s">
        <v>585</v>
      </c>
      <c r="B82" s="24"/>
      <c r="C82" s="161" t="s">
        <v>115</v>
      </c>
      <c r="D82" s="135">
        <v>8.7650000000000006</v>
      </c>
      <c r="E82" s="136">
        <v>1.2709999999999999</v>
      </c>
      <c r="F82" s="134">
        <v>0.81599999999999995</v>
      </c>
      <c r="G82" s="163" t="s">
        <v>143</v>
      </c>
      <c r="H82" s="163" t="s">
        <v>143</v>
      </c>
      <c r="I82" s="166" t="s">
        <v>143</v>
      </c>
      <c r="J82" s="41" t="s">
        <v>143</v>
      </c>
    </row>
    <row r="83" spans="1:10" ht="27.75" customHeight="1">
      <c r="A83" s="160" t="s">
        <v>586</v>
      </c>
      <c r="B83" s="24"/>
      <c r="C83" s="227" t="s">
        <v>118</v>
      </c>
      <c r="D83" s="132">
        <v>-2.5459999999999998</v>
      </c>
      <c r="E83" s="133">
        <v>-0.45200000000000001</v>
      </c>
      <c r="F83" s="134">
        <v>-3.3000000000000002E-2</v>
      </c>
      <c r="G83" s="162">
        <v>0</v>
      </c>
      <c r="H83" s="163" t="s">
        <v>143</v>
      </c>
      <c r="I83" s="166" t="s">
        <v>143</v>
      </c>
      <c r="J83" s="41" t="s">
        <v>143</v>
      </c>
    </row>
    <row r="84" spans="1:10" ht="27.75" customHeight="1">
      <c r="A84" s="160" t="s">
        <v>587</v>
      </c>
      <c r="B84" s="24"/>
      <c r="C84" s="161">
        <v>0</v>
      </c>
      <c r="D84" s="132">
        <v>-2.5190000000000001</v>
      </c>
      <c r="E84" s="133">
        <v>-0.438</v>
      </c>
      <c r="F84" s="134">
        <v>-3.2000000000000001E-2</v>
      </c>
      <c r="G84" s="162">
        <v>0</v>
      </c>
      <c r="H84" s="163" t="s">
        <v>143</v>
      </c>
      <c r="I84" s="166" t="s">
        <v>143</v>
      </c>
      <c r="J84" s="41" t="s">
        <v>143</v>
      </c>
    </row>
    <row r="85" spans="1:10" ht="27.75" customHeight="1">
      <c r="A85" s="160" t="s">
        <v>588</v>
      </c>
      <c r="B85" s="24"/>
      <c r="C85" s="161">
        <v>0</v>
      </c>
      <c r="D85" s="132">
        <v>-2.5459999999999998</v>
      </c>
      <c r="E85" s="133">
        <v>-0.45200000000000001</v>
      </c>
      <c r="F85" s="134">
        <v>-3.3000000000000002E-2</v>
      </c>
      <c r="G85" s="162">
        <v>0</v>
      </c>
      <c r="H85" s="163" t="s">
        <v>143</v>
      </c>
      <c r="I85" s="166" t="s">
        <v>143</v>
      </c>
      <c r="J85" s="40">
        <v>9.5000000000000001E-2</v>
      </c>
    </row>
    <row r="86" spans="1:10" ht="27.75" customHeight="1">
      <c r="A86" s="160" t="s">
        <v>589</v>
      </c>
      <c r="B86" s="24"/>
      <c r="C86" s="161">
        <v>0</v>
      </c>
      <c r="D86" s="132">
        <v>-2.5190000000000001</v>
      </c>
      <c r="E86" s="133">
        <v>-0.438</v>
      </c>
      <c r="F86" s="134">
        <v>-3.2000000000000001E-2</v>
      </c>
      <c r="G86" s="162">
        <v>0</v>
      </c>
      <c r="H86" s="163" t="s">
        <v>143</v>
      </c>
      <c r="I86" s="166" t="s">
        <v>143</v>
      </c>
      <c r="J86" s="40">
        <v>0.09</v>
      </c>
    </row>
    <row r="87" spans="1:10" ht="27.75" customHeight="1">
      <c r="A87" s="160" t="s">
        <v>590</v>
      </c>
      <c r="B87" s="24"/>
      <c r="C87" s="161">
        <v>0</v>
      </c>
      <c r="D87" s="132">
        <v>-2.3889999999999998</v>
      </c>
      <c r="E87" s="133">
        <v>-0.36699999999999999</v>
      </c>
      <c r="F87" s="134">
        <v>-2.5999999999999999E-2</v>
      </c>
      <c r="G87" s="162">
        <v>51.42</v>
      </c>
      <c r="H87" s="163" t="s">
        <v>143</v>
      </c>
      <c r="I87" s="166" t="s">
        <v>143</v>
      </c>
      <c r="J87" s="40">
        <v>0.105</v>
      </c>
    </row>
    <row r="88" spans="1:10" ht="27.75" customHeight="1">
      <c r="A88" s="160" t="s">
        <v>591</v>
      </c>
      <c r="B88" s="24"/>
      <c r="C88" s="161" t="s">
        <v>69</v>
      </c>
      <c r="D88" s="132">
        <v>2.5110000000000001</v>
      </c>
      <c r="E88" s="133">
        <v>0.44600000000000001</v>
      </c>
      <c r="F88" s="134">
        <v>3.3000000000000002E-2</v>
      </c>
      <c r="G88" s="162">
        <v>14.21</v>
      </c>
      <c r="H88" s="163" t="s">
        <v>143</v>
      </c>
      <c r="I88" s="166" t="s">
        <v>143</v>
      </c>
      <c r="J88" s="41" t="s">
        <v>143</v>
      </c>
    </row>
    <row r="89" spans="1:10" ht="27.75" customHeight="1">
      <c r="A89" s="160" t="s">
        <v>592</v>
      </c>
      <c r="B89" s="24"/>
      <c r="C89" s="161">
        <v>2</v>
      </c>
      <c r="D89" s="132">
        <v>2.5110000000000001</v>
      </c>
      <c r="E89" s="133">
        <v>0.44600000000000001</v>
      </c>
      <c r="F89" s="134">
        <v>3.3000000000000002E-2</v>
      </c>
      <c r="G89" s="163" t="s">
        <v>143</v>
      </c>
      <c r="H89" s="163" t="s">
        <v>143</v>
      </c>
      <c r="I89" s="166" t="s">
        <v>143</v>
      </c>
      <c r="J89" s="41" t="s">
        <v>143</v>
      </c>
    </row>
    <row r="90" spans="1:10" ht="27.75" customHeight="1">
      <c r="A90" s="160" t="s">
        <v>593</v>
      </c>
      <c r="B90" s="24"/>
      <c r="C90" s="161" t="s">
        <v>73</v>
      </c>
      <c r="D90" s="132">
        <v>2.1960000000000002</v>
      </c>
      <c r="E90" s="133">
        <v>0.39</v>
      </c>
      <c r="F90" s="134">
        <v>2.9000000000000001E-2</v>
      </c>
      <c r="G90" s="162">
        <v>2.75</v>
      </c>
      <c r="H90" s="163" t="s">
        <v>143</v>
      </c>
      <c r="I90" s="166" t="s">
        <v>143</v>
      </c>
      <c r="J90" s="41" t="s">
        <v>143</v>
      </c>
    </row>
    <row r="91" spans="1:10" ht="27.75" customHeight="1">
      <c r="A91" s="160" t="s">
        <v>594</v>
      </c>
      <c r="B91" s="24"/>
      <c r="C91" s="161" t="s">
        <v>73</v>
      </c>
      <c r="D91" s="132">
        <v>2.1960000000000002</v>
      </c>
      <c r="E91" s="133">
        <v>0.39</v>
      </c>
      <c r="F91" s="134">
        <v>2.9000000000000001E-2</v>
      </c>
      <c r="G91" s="162">
        <v>4.25</v>
      </c>
      <c r="H91" s="163" t="s">
        <v>143</v>
      </c>
      <c r="I91" s="166" t="s">
        <v>143</v>
      </c>
      <c r="J91" s="41" t="s">
        <v>143</v>
      </c>
    </row>
    <row r="92" spans="1:10" ht="27.75" customHeight="1">
      <c r="A92" s="160" t="s">
        <v>595</v>
      </c>
      <c r="B92" s="24"/>
      <c r="C92" s="161" t="s">
        <v>73</v>
      </c>
      <c r="D92" s="132">
        <v>2.1960000000000002</v>
      </c>
      <c r="E92" s="133">
        <v>0.39</v>
      </c>
      <c r="F92" s="134">
        <v>2.9000000000000001E-2</v>
      </c>
      <c r="G92" s="162">
        <v>10.71</v>
      </c>
      <c r="H92" s="163" t="s">
        <v>143</v>
      </c>
      <c r="I92" s="166" t="s">
        <v>143</v>
      </c>
      <c r="J92" s="41" t="s">
        <v>143</v>
      </c>
    </row>
    <row r="93" spans="1:10" ht="27.75" customHeight="1">
      <c r="A93" s="160" t="s">
        <v>596</v>
      </c>
      <c r="B93" s="24"/>
      <c r="C93" s="161" t="s">
        <v>73</v>
      </c>
      <c r="D93" s="132">
        <v>2.1960000000000002</v>
      </c>
      <c r="E93" s="133">
        <v>0.39</v>
      </c>
      <c r="F93" s="134">
        <v>2.9000000000000001E-2</v>
      </c>
      <c r="G93" s="162">
        <v>22.59</v>
      </c>
      <c r="H93" s="163" t="s">
        <v>143</v>
      </c>
      <c r="I93" s="166" t="s">
        <v>143</v>
      </c>
      <c r="J93" s="41" t="s">
        <v>143</v>
      </c>
    </row>
    <row r="94" spans="1:10" ht="27.75" customHeight="1">
      <c r="A94" s="160" t="s">
        <v>597</v>
      </c>
      <c r="B94" s="24"/>
      <c r="C94" s="161" t="s">
        <v>73</v>
      </c>
      <c r="D94" s="132">
        <v>2.1960000000000002</v>
      </c>
      <c r="E94" s="133">
        <v>0.39</v>
      </c>
      <c r="F94" s="134">
        <v>2.9000000000000001E-2</v>
      </c>
      <c r="G94" s="162">
        <v>64.58</v>
      </c>
      <c r="H94" s="163" t="s">
        <v>143</v>
      </c>
      <c r="I94" s="166" t="s">
        <v>143</v>
      </c>
      <c r="J94" s="41" t="s">
        <v>143</v>
      </c>
    </row>
    <row r="95" spans="1:10" ht="27.75" customHeight="1">
      <c r="A95" s="160" t="s">
        <v>598</v>
      </c>
      <c r="B95" s="24"/>
      <c r="C95" s="161">
        <v>4</v>
      </c>
      <c r="D95" s="132">
        <v>2.1960000000000002</v>
      </c>
      <c r="E95" s="133">
        <v>0.39</v>
      </c>
      <c r="F95" s="134">
        <v>2.9000000000000001E-2</v>
      </c>
      <c r="G95" s="163" t="s">
        <v>143</v>
      </c>
      <c r="H95" s="163" t="s">
        <v>143</v>
      </c>
      <c r="I95" s="166" t="s">
        <v>143</v>
      </c>
      <c r="J95" s="41" t="s">
        <v>143</v>
      </c>
    </row>
    <row r="96" spans="1:10" ht="27.75" customHeight="1">
      <c r="A96" s="160" t="s">
        <v>599</v>
      </c>
      <c r="B96" s="24"/>
      <c r="C96" s="161">
        <v>0</v>
      </c>
      <c r="D96" s="132">
        <v>1.5880000000000001</v>
      </c>
      <c r="E96" s="133">
        <v>0.27200000000000002</v>
      </c>
      <c r="F96" s="134">
        <v>0.02</v>
      </c>
      <c r="G96" s="162">
        <v>4.25</v>
      </c>
      <c r="H96" s="162">
        <v>1.07</v>
      </c>
      <c r="I96" s="167">
        <v>2.12</v>
      </c>
      <c r="J96" s="40">
        <v>5.7000000000000002E-2</v>
      </c>
    </row>
    <row r="97" spans="1:10" ht="27.75" customHeight="1">
      <c r="A97" s="160" t="s">
        <v>600</v>
      </c>
      <c r="B97" s="24"/>
      <c r="C97" s="161">
        <v>0</v>
      </c>
      <c r="D97" s="132">
        <v>1.5880000000000001</v>
      </c>
      <c r="E97" s="133">
        <v>0.27200000000000002</v>
      </c>
      <c r="F97" s="134">
        <v>0.02</v>
      </c>
      <c r="G97" s="162">
        <v>109.67</v>
      </c>
      <c r="H97" s="162">
        <v>1.07</v>
      </c>
      <c r="I97" s="167">
        <v>2.12</v>
      </c>
      <c r="J97" s="40">
        <v>5.7000000000000002E-2</v>
      </c>
    </row>
    <row r="98" spans="1:10" ht="27.75" customHeight="1">
      <c r="A98" s="160" t="s">
        <v>601</v>
      </c>
      <c r="B98" s="24"/>
      <c r="C98" s="161">
        <v>0</v>
      </c>
      <c r="D98" s="132">
        <v>1.5880000000000001</v>
      </c>
      <c r="E98" s="133">
        <v>0.27200000000000002</v>
      </c>
      <c r="F98" s="134">
        <v>0.02</v>
      </c>
      <c r="G98" s="162">
        <v>185.22</v>
      </c>
      <c r="H98" s="162">
        <v>1.07</v>
      </c>
      <c r="I98" s="167">
        <v>2.12</v>
      </c>
      <c r="J98" s="40">
        <v>5.7000000000000002E-2</v>
      </c>
    </row>
    <row r="99" spans="1:10" ht="27.75" customHeight="1">
      <c r="A99" s="160" t="s">
        <v>602</v>
      </c>
      <c r="B99" s="24"/>
      <c r="C99" s="161">
        <v>0</v>
      </c>
      <c r="D99" s="132">
        <v>1.5880000000000001</v>
      </c>
      <c r="E99" s="133">
        <v>0.27200000000000002</v>
      </c>
      <c r="F99" s="134">
        <v>0.02</v>
      </c>
      <c r="G99" s="162">
        <v>288.63</v>
      </c>
      <c r="H99" s="162">
        <v>1.07</v>
      </c>
      <c r="I99" s="167">
        <v>2.12</v>
      </c>
      <c r="J99" s="40">
        <v>5.7000000000000002E-2</v>
      </c>
    </row>
    <row r="100" spans="1:10" ht="27.75" customHeight="1">
      <c r="A100" s="160" t="s">
        <v>603</v>
      </c>
      <c r="B100" s="24"/>
      <c r="C100" s="161">
        <v>0</v>
      </c>
      <c r="D100" s="132">
        <v>1.5880000000000001</v>
      </c>
      <c r="E100" s="133">
        <v>0.27200000000000002</v>
      </c>
      <c r="F100" s="134">
        <v>0.02</v>
      </c>
      <c r="G100" s="162">
        <v>529.96</v>
      </c>
      <c r="H100" s="162">
        <v>1.07</v>
      </c>
      <c r="I100" s="167">
        <v>2.12</v>
      </c>
      <c r="J100" s="40">
        <v>5.7000000000000002E-2</v>
      </c>
    </row>
    <row r="101" spans="1:10" ht="27.75" customHeight="1">
      <c r="A101" s="160" t="s">
        <v>604</v>
      </c>
      <c r="B101" s="24"/>
      <c r="C101" s="161">
        <v>0</v>
      </c>
      <c r="D101" s="132">
        <v>1.5760000000000001</v>
      </c>
      <c r="E101" s="133">
        <v>0.248</v>
      </c>
      <c r="F101" s="134">
        <v>1.7999999999999999E-2</v>
      </c>
      <c r="G101" s="162">
        <v>4.7699999999999996</v>
      </c>
      <c r="H101" s="162">
        <v>1.89</v>
      </c>
      <c r="I101" s="167">
        <v>2.85</v>
      </c>
      <c r="J101" s="40">
        <v>5.8000000000000003E-2</v>
      </c>
    </row>
    <row r="102" spans="1:10" ht="27.75" customHeight="1">
      <c r="A102" s="160" t="s">
        <v>605</v>
      </c>
      <c r="B102" s="24"/>
      <c r="C102" s="161">
        <v>0</v>
      </c>
      <c r="D102" s="132">
        <v>1.5760000000000001</v>
      </c>
      <c r="E102" s="133">
        <v>0.248</v>
      </c>
      <c r="F102" s="134">
        <v>1.7999999999999999E-2</v>
      </c>
      <c r="G102" s="162">
        <v>156.63</v>
      </c>
      <c r="H102" s="162">
        <v>1.89</v>
      </c>
      <c r="I102" s="167">
        <v>2.85</v>
      </c>
      <c r="J102" s="40">
        <v>5.8000000000000003E-2</v>
      </c>
    </row>
    <row r="103" spans="1:10" ht="27.75" customHeight="1">
      <c r="A103" s="160" t="s">
        <v>606</v>
      </c>
      <c r="B103" s="24"/>
      <c r="C103" s="161">
        <v>0</v>
      </c>
      <c r="D103" s="132">
        <v>1.5760000000000001</v>
      </c>
      <c r="E103" s="133">
        <v>0.248</v>
      </c>
      <c r="F103" s="134">
        <v>1.7999999999999999E-2</v>
      </c>
      <c r="G103" s="162">
        <v>265.45999999999998</v>
      </c>
      <c r="H103" s="162">
        <v>1.89</v>
      </c>
      <c r="I103" s="167">
        <v>2.85</v>
      </c>
      <c r="J103" s="40">
        <v>5.8000000000000003E-2</v>
      </c>
    </row>
    <row r="104" spans="1:10" ht="27.75" customHeight="1">
      <c r="A104" s="160" t="s">
        <v>607</v>
      </c>
      <c r="B104" s="24"/>
      <c r="C104" s="161">
        <v>0</v>
      </c>
      <c r="D104" s="132">
        <v>1.5760000000000001</v>
      </c>
      <c r="E104" s="133">
        <v>0.248</v>
      </c>
      <c r="F104" s="134">
        <v>1.7999999999999999E-2</v>
      </c>
      <c r="G104" s="162">
        <v>414.42</v>
      </c>
      <c r="H104" s="162">
        <v>1.89</v>
      </c>
      <c r="I104" s="167">
        <v>2.85</v>
      </c>
      <c r="J104" s="40">
        <v>5.8000000000000003E-2</v>
      </c>
    </row>
    <row r="105" spans="1:10" ht="27.75" customHeight="1">
      <c r="A105" s="160" t="s">
        <v>608</v>
      </c>
      <c r="B105" s="24"/>
      <c r="C105" s="161">
        <v>0</v>
      </c>
      <c r="D105" s="132">
        <v>1.5760000000000001</v>
      </c>
      <c r="E105" s="133">
        <v>0.248</v>
      </c>
      <c r="F105" s="134">
        <v>1.7999999999999999E-2</v>
      </c>
      <c r="G105" s="162">
        <v>762.06</v>
      </c>
      <c r="H105" s="162">
        <v>1.89</v>
      </c>
      <c r="I105" s="167">
        <v>2.85</v>
      </c>
      <c r="J105" s="40">
        <v>5.8000000000000003E-2</v>
      </c>
    </row>
    <row r="106" spans="1:10" ht="27.75" customHeight="1">
      <c r="A106" s="160" t="s">
        <v>609</v>
      </c>
      <c r="B106" s="24"/>
      <c r="C106" s="161">
        <v>0</v>
      </c>
      <c r="D106" s="132">
        <v>1.0649999999999999</v>
      </c>
      <c r="E106" s="133">
        <v>0.14299999999999999</v>
      </c>
      <c r="F106" s="134">
        <v>0.01</v>
      </c>
      <c r="G106" s="162">
        <v>49.22</v>
      </c>
      <c r="H106" s="162">
        <v>2.58</v>
      </c>
      <c r="I106" s="167">
        <v>3.73</v>
      </c>
      <c r="J106" s="40">
        <v>3.4000000000000002E-2</v>
      </c>
    </row>
    <row r="107" spans="1:10" ht="27.75" customHeight="1">
      <c r="A107" s="160" t="s">
        <v>610</v>
      </c>
      <c r="B107" s="24"/>
      <c r="C107" s="161">
        <v>0</v>
      </c>
      <c r="D107" s="132">
        <v>1.0649999999999999</v>
      </c>
      <c r="E107" s="133">
        <v>0.14299999999999999</v>
      </c>
      <c r="F107" s="134">
        <v>0.01</v>
      </c>
      <c r="G107" s="162">
        <v>768.78</v>
      </c>
      <c r="H107" s="162">
        <v>2.58</v>
      </c>
      <c r="I107" s="167">
        <v>3.73</v>
      </c>
      <c r="J107" s="40">
        <v>3.4000000000000002E-2</v>
      </c>
    </row>
    <row r="108" spans="1:10" ht="27.75" customHeight="1">
      <c r="A108" s="160" t="s">
        <v>611</v>
      </c>
      <c r="B108" s="24"/>
      <c r="C108" s="161">
        <v>0</v>
      </c>
      <c r="D108" s="132">
        <v>1.0649999999999999</v>
      </c>
      <c r="E108" s="133">
        <v>0.14299999999999999</v>
      </c>
      <c r="F108" s="134">
        <v>0.01</v>
      </c>
      <c r="G108" s="162">
        <v>2576.33</v>
      </c>
      <c r="H108" s="162">
        <v>2.58</v>
      </c>
      <c r="I108" s="167">
        <v>3.73</v>
      </c>
      <c r="J108" s="40">
        <v>3.4000000000000002E-2</v>
      </c>
    </row>
    <row r="109" spans="1:10" ht="27.75" customHeight="1">
      <c r="A109" s="160" t="s">
        <v>612</v>
      </c>
      <c r="B109" s="24"/>
      <c r="C109" s="161">
        <v>0</v>
      </c>
      <c r="D109" s="132">
        <v>1.0649999999999999</v>
      </c>
      <c r="E109" s="133">
        <v>0.14299999999999999</v>
      </c>
      <c r="F109" s="134">
        <v>0.01</v>
      </c>
      <c r="G109" s="162">
        <v>5641.76</v>
      </c>
      <c r="H109" s="162">
        <v>2.58</v>
      </c>
      <c r="I109" s="167">
        <v>3.73</v>
      </c>
      <c r="J109" s="40">
        <v>3.4000000000000002E-2</v>
      </c>
    </row>
    <row r="110" spans="1:10" ht="27.75" customHeight="1">
      <c r="A110" s="160" t="s">
        <v>613</v>
      </c>
      <c r="B110" s="24"/>
      <c r="C110" s="161">
        <v>0</v>
      </c>
      <c r="D110" s="132">
        <v>1.0649999999999999</v>
      </c>
      <c r="E110" s="133">
        <v>0.14299999999999999</v>
      </c>
      <c r="F110" s="134">
        <v>0.01</v>
      </c>
      <c r="G110" s="162">
        <v>14610.93</v>
      </c>
      <c r="H110" s="162">
        <v>2.58</v>
      </c>
      <c r="I110" s="167">
        <v>3.73</v>
      </c>
      <c r="J110" s="40">
        <v>3.4000000000000002E-2</v>
      </c>
    </row>
    <row r="111" spans="1:10" ht="27.75" customHeight="1">
      <c r="A111" s="160" t="s">
        <v>614</v>
      </c>
      <c r="B111" s="24"/>
      <c r="C111" s="161" t="s">
        <v>115</v>
      </c>
      <c r="D111" s="135">
        <v>7.6059999999999999</v>
      </c>
      <c r="E111" s="136">
        <v>1.103</v>
      </c>
      <c r="F111" s="134">
        <v>0.70799999999999996</v>
      </c>
      <c r="G111" s="163" t="s">
        <v>143</v>
      </c>
      <c r="H111" s="163" t="s">
        <v>143</v>
      </c>
      <c r="I111" s="166" t="s">
        <v>143</v>
      </c>
      <c r="J111" s="41" t="s">
        <v>143</v>
      </c>
    </row>
    <row r="112" spans="1:10" ht="27.75" customHeight="1">
      <c r="A112" s="160" t="s">
        <v>615</v>
      </c>
      <c r="B112" s="24"/>
      <c r="C112" s="227" t="s">
        <v>118</v>
      </c>
      <c r="D112" s="132">
        <v>-2.2090000000000001</v>
      </c>
      <c r="E112" s="133">
        <v>-0.39300000000000002</v>
      </c>
      <c r="F112" s="134">
        <v>-2.9000000000000001E-2</v>
      </c>
      <c r="G112" s="162">
        <v>0</v>
      </c>
      <c r="H112" s="163" t="s">
        <v>143</v>
      </c>
      <c r="I112" s="166" t="s">
        <v>143</v>
      </c>
      <c r="J112" s="41" t="s">
        <v>143</v>
      </c>
    </row>
    <row r="113" spans="1:10" ht="27.75" customHeight="1">
      <c r="A113" s="160" t="s">
        <v>616</v>
      </c>
      <c r="B113" s="24"/>
      <c r="C113" s="161">
        <v>0</v>
      </c>
      <c r="D113" s="132">
        <v>-2.1859999999999999</v>
      </c>
      <c r="E113" s="133">
        <v>-0.38</v>
      </c>
      <c r="F113" s="134">
        <v>-2.8000000000000001E-2</v>
      </c>
      <c r="G113" s="162">
        <v>0</v>
      </c>
      <c r="H113" s="163" t="s">
        <v>143</v>
      </c>
      <c r="I113" s="166" t="s">
        <v>143</v>
      </c>
      <c r="J113" s="41" t="s">
        <v>143</v>
      </c>
    </row>
    <row r="114" spans="1:10" ht="27.75" customHeight="1">
      <c r="A114" s="160" t="s">
        <v>617</v>
      </c>
      <c r="B114" s="24"/>
      <c r="C114" s="161">
        <v>0</v>
      </c>
      <c r="D114" s="132">
        <v>-2.2090000000000001</v>
      </c>
      <c r="E114" s="133">
        <v>-0.39300000000000002</v>
      </c>
      <c r="F114" s="134">
        <v>-2.9000000000000001E-2</v>
      </c>
      <c r="G114" s="162">
        <v>0</v>
      </c>
      <c r="H114" s="163" t="s">
        <v>143</v>
      </c>
      <c r="I114" s="166" t="s">
        <v>143</v>
      </c>
      <c r="J114" s="40">
        <v>8.3000000000000004E-2</v>
      </c>
    </row>
    <row r="115" spans="1:10" ht="27.75" customHeight="1">
      <c r="A115" s="160" t="s">
        <v>618</v>
      </c>
      <c r="B115" s="24"/>
      <c r="C115" s="161">
        <v>0</v>
      </c>
      <c r="D115" s="132">
        <v>-2.1859999999999999</v>
      </c>
      <c r="E115" s="133">
        <v>-0.38</v>
      </c>
      <c r="F115" s="134">
        <v>-2.8000000000000001E-2</v>
      </c>
      <c r="G115" s="162">
        <v>0</v>
      </c>
      <c r="H115" s="163" t="s">
        <v>143</v>
      </c>
      <c r="I115" s="166" t="s">
        <v>143</v>
      </c>
      <c r="J115" s="40">
        <v>7.8E-2</v>
      </c>
    </row>
    <row r="116" spans="1:10" ht="27.75" customHeight="1">
      <c r="A116" s="160" t="s">
        <v>619</v>
      </c>
      <c r="B116" s="24"/>
      <c r="C116" s="161">
        <v>0</v>
      </c>
      <c r="D116" s="132">
        <v>-2.073</v>
      </c>
      <c r="E116" s="133">
        <v>-0.31900000000000001</v>
      </c>
      <c r="F116" s="134">
        <v>-2.3E-2</v>
      </c>
      <c r="G116" s="162">
        <v>44.62</v>
      </c>
      <c r="H116" s="163" t="s">
        <v>143</v>
      </c>
      <c r="I116" s="166" t="s">
        <v>143</v>
      </c>
      <c r="J116" s="40">
        <v>9.0999999999999998E-2</v>
      </c>
    </row>
    <row r="117" spans="1:10" ht="27.75" customHeight="1">
      <c r="A117" s="160" t="s">
        <v>620</v>
      </c>
      <c r="B117" s="24"/>
      <c r="C117" s="161" t="s">
        <v>69</v>
      </c>
      <c r="D117" s="132">
        <v>2.3450000000000002</v>
      </c>
      <c r="E117" s="133">
        <v>0.41699999999999998</v>
      </c>
      <c r="F117" s="134">
        <v>3.1E-2</v>
      </c>
      <c r="G117" s="162">
        <v>13.88</v>
      </c>
      <c r="H117" s="163" t="s">
        <v>143</v>
      </c>
      <c r="I117" s="166" t="s">
        <v>143</v>
      </c>
      <c r="J117" s="41" t="s">
        <v>143</v>
      </c>
    </row>
    <row r="118" spans="1:10" ht="27.75" customHeight="1">
      <c r="A118" s="160" t="s">
        <v>621</v>
      </c>
      <c r="B118" s="24"/>
      <c r="C118" s="161">
        <v>2</v>
      </c>
      <c r="D118" s="132">
        <v>2.3450000000000002</v>
      </c>
      <c r="E118" s="133">
        <v>0.41699999999999998</v>
      </c>
      <c r="F118" s="134">
        <v>3.1E-2</v>
      </c>
      <c r="G118" s="163" t="s">
        <v>143</v>
      </c>
      <c r="H118" s="163" t="s">
        <v>143</v>
      </c>
      <c r="I118" s="166" t="s">
        <v>143</v>
      </c>
      <c r="J118" s="41" t="s">
        <v>143</v>
      </c>
    </row>
    <row r="119" spans="1:10" ht="27.75" customHeight="1">
      <c r="A119" s="160" t="s">
        <v>622</v>
      </c>
      <c r="B119" s="24"/>
      <c r="C119" s="161" t="s">
        <v>73</v>
      </c>
      <c r="D119" s="132">
        <v>2.0510000000000002</v>
      </c>
      <c r="E119" s="133">
        <v>0.36399999999999999</v>
      </c>
      <c r="F119" s="134">
        <v>2.7E-2</v>
      </c>
      <c r="G119" s="162">
        <v>2.57</v>
      </c>
      <c r="H119" s="163" t="s">
        <v>143</v>
      </c>
      <c r="I119" s="166" t="s">
        <v>143</v>
      </c>
      <c r="J119" s="41" t="s">
        <v>143</v>
      </c>
    </row>
    <row r="120" spans="1:10" ht="27.75" customHeight="1">
      <c r="A120" s="160" t="s">
        <v>623</v>
      </c>
      <c r="B120" s="24"/>
      <c r="C120" s="161" t="s">
        <v>73</v>
      </c>
      <c r="D120" s="132">
        <v>2.0510000000000002</v>
      </c>
      <c r="E120" s="133">
        <v>0.36399999999999999</v>
      </c>
      <c r="F120" s="134">
        <v>2.7E-2</v>
      </c>
      <c r="G120" s="162">
        <v>3.98</v>
      </c>
      <c r="H120" s="163" t="s">
        <v>143</v>
      </c>
      <c r="I120" s="166" t="s">
        <v>143</v>
      </c>
      <c r="J120" s="41" t="s">
        <v>143</v>
      </c>
    </row>
    <row r="121" spans="1:10" ht="27.75" customHeight="1">
      <c r="A121" s="160" t="s">
        <v>624</v>
      </c>
      <c r="B121" s="24"/>
      <c r="C121" s="161" t="s">
        <v>73</v>
      </c>
      <c r="D121" s="132">
        <v>2.0510000000000002</v>
      </c>
      <c r="E121" s="133">
        <v>0.36399999999999999</v>
      </c>
      <c r="F121" s="134">
        <v>2.7E-2</v>
      </c>
      <c r="G121" s="162">
        <v>10</v>
      </c>
      <c r="H121" s="163" t="s">
        <v>143</v>
      </c>
      <c r="I121" s="166" t="s">
        <v>143</v>
      </c>
      <c r="J121" s="41" t="s">
        <v>143</v>
      </c>
    </row>
    <row r="122" spans="1:10" ht="27.75" customHeight="1">
      <c r="A122" s="160" t="s">
        <v>625</v>
      </c>
      <c r="B122" s="24"/>
      <c r="C122" s="161" t="s">
        <v>73</v>
      </c>
      <c r="D122" s="132">
        <v>2.0510000000000002</v>
      </c>
      <c r="E122" s="133">
        <v>0.36399999999999999</v>
      </c>
      <c r="F122" s="134">
        <v>2.7E-2</v>
      </c>
      <c r="G122" s="162">
        <v>21.1</v>
      </c>
      <c r="H122" s="163" t="s">
        <v>143</v>
      </c>
      <c r="I122" s="166" t="s">
        <v>143</v>
      </c>
      <c r="J122" s="41" t="s">
        <v>143</v>
      </c>
    </row>
    <row r="123" spans="1:10" ht="27.75" customHeight="1">
      <c r="A123" s="160" t="s">
        <v>626</v>
      </c>
      <c r="B123" s="24"/>
      <c r="C123" s="161" t="s">
        <v>73</v>
      </c>
      <c r="D123" s="132">
        <v>2.0510000000000002</v>
      </c>
      <c r="E123" s="133">
        <v>0.36399999999999999</v>
      </c>
      <c r="F123" s="134">
        <v>2.7E-2</v>
      </c>
      <c r="G123" s="162">
        <v>60.31</v>
      </c>
      <c r="H123" s="163" t="s">
        <v>143</v>
      </c>
      <c r="I123" s="166" t="s">
        <v>143</v>
      </c>
      <c r="J123" s="41" t="s">
        <v>143</v>
      </c>
    </row>
    <row r="124" spans="1:10" ht="27.75" customHeight="1">
      <c r="A124" s="160" t="s">
        <v>627</v>
      </c>
      <c r="B124" s="24"/>
      <c r="C124" s="161">
        <v>4</v>
      </c>
      <c r="D124" s="132">
        <v>2.0510000000000002</v>
      </c>
      <c r="E124" s="133">
        <v>0.36399999999999999</v>
      </c>
      <c r="F124" s="134">
        <v>2.7E-2</v>
      </c>
      <c r="G124" s="163" t="s">
        <v>143</v>
      </c>
      <c r="H124" s="163" t="s">
        <v>143</v>
      </c>
      <c r="I124" s="166" t="s">
        <v>143</v>
      </c>
      <c r="J124" s="41" t="s">
        <v>143</v>
      </c>
    </row>
    <row r="125" spans="1:10" ht="27.75" customHeight="1">
      <c r="A125" s="160" t="s">
        <v>628</v>
      </c>
      <c r="B125" s="24"/>
      <c r="C125" s="161">
        <v>0</v>
      </c>
      <c r="D125" s="132">
        <v>1.4830000000000001</v>
      </c>
      <c r="E125" s="133">
        <v>0.254</v>
      </c>
      <c r="F125" s="134">
        <v>1.9E-2</v>
      </c>
      <c r="G125" s="162">
        <v>3.97</v>
      </c>
      <c r="H125" s="162">
        <v>1</v>
      </c>
      <c r="I125" s="167">
        <v>1.98</v>
      </c>
      <c r="J125" s="40">
        <v>5.3999999999999999E-2</v>
      </c>
    </row>
    <row r="126" spans="1:10" ht="27.75" customHeight="1">
      <c r="A126" s="160" t="s">
        <v>629</v>
      </c>
      <c r="B126" s="24"/>
      <c r="C126" s="161">
        <v>0</v>
      </c>
      <c r="D126" s="132">
        <v>1.4830000000000001</v>
      </c>
      <c r="E126" s="133">
        <v>0.254</v>
      </c>
      <c r="F126" s="134">
        <v>1.9E-2</v>
      </c>
      <c r="G126" s="162">
        <v>102.41</v>
      </c>
      <c r="H126" s="162">
        <v>1</v>
      </c>
      <c r="I126" s="167">
        <v>1.98</v>
      </c>
      <c r="J126" s="40">
        <v>5.3999999999999999E-2</v>
      </c>
    </row>
    <row r="127" spans="1:10" ht="27.75" customHeight="1">
      <c r="A127" s="160" t="s">
        <v>630</v>
      </c>
      <c r="B127" s="24"/>
      <c r="C127" s="161">
        <v>0</v>
      </c>
      <c r="D127" s="132">
        <v>1.4830000000000001</v>
      </c>
      <c r="E127" s="133">
        <v>0.254</v>
      </c>
      <c r="F127" s="134">
        <v>1.9E-2</v>
      </c>
      <c r="G127" s="162">
        <v>172.96</v>
      </c>
      <c r="H127" s="162">
        <v>1</v>
      </c>
      <c r="I127" s="167">
        <v>1.98</v>
      </c>
      <c r="J127" s="40">
        <v>5.3999999999999999E-2</v>
      </c>
    </row>
    <row r="128" spans="1:10" ht="27.75" customHeight="1">
      <c r="A128" s="160" t="s">
        <v>631</v>
      </c>
      <c r="B128" s="24"/>
      <c r="C128" s="161">
        <v>0</v>
      </c>
      <c r="D128" s="132">
        <v>1.4830000000000001</v>
      </c>
      <c r="E128" s="133">
        <v>0.254</v>
      </c>
      <c r="F128" s="134">
        <v>1.9E-2</v>
      </c>
      <c r="G128" s="162">
        <v>269.52999999999997</v>
      </c>
      <c r="H128" s="162">
        <v>1</v>
      </c>
      <c r="I128" s="167">
        <v>1.98</v>
      </c>
      <c r="J128" s="40">
        <v>5.3999999999999999E-2</v>
      </c>
    </row>
    <row r="129" spans="1:10" ht="27.75" customHeight="1">
      <c r="A129" s="160" t="s">
        <v>632</v>
      </c>
      <c r="B129" s="24"/>
      <c r="C129" s="161">
        <v>0</v>
      </c>
      <c r="D129" s="132">
        <v>1.4830000000000001</v>
      </c>
      <c r="E129" s="133">
        <v>0.254</v>
      </c>
      <c r="F129" s="134">
        <v>1.9E-2</v>
      </c>
      <c r="G129" s="162">
        <v>494.89</v>
      </c>
      <c r="H129" s="162">
        <v>1</v>
      </c>
      <c r="I129" s="167">
        <v>1.98</v>
      </c>
      <c r="J129" s="40">
        <v>5.3999999999999999E-2</v>
      </c>
    </row>
    <row r="130" spans="1:10" ht="27.75" customHeight="1">
      <c r="A130" s="160" t="s">
        <v>633</v>
      </c>
      <c r="B130" s="24"/>
      <c r="C130" s="161">
        <v>0</v>
      </c>
      <c r="D130" s="132">
        <v>1.472</v>
      </c>
      <c r="E130" s="133">
        <v>0.23200000000000001</v>
      </c>
      <c r="F130" s="134">
        <v>1.7000000000000001E-2</v>
      </c>
      <c r="G130" s="162">
        <v>4.46</v>
      </c>
      <c r="H130" s="162">
        <v>1.77</v>
      </c>
      <c r="I130" s="167">
        <v>2.66</v>
      </c>
      <c r="J130" s="40">
        <v>5.3999999999999999E-2</v>
      </c>
    </row>
    <row r="131" spans="1:10" ht="27.75" customHeight="1">
      <c r="A131" s="160" t="s">
        <v>634</v>
      </c>
      <c r="B131" s="24"/>
      <c r="C131" s="161">
        <v>0</v>
      </c>
      <c r="D131" s="132">
        <v>1.472</v>
      </c>
      <c r="E131" s="133">
        <v>0.23200000000000001</v>
      </c>
      <c r="F131" s="134">
        <v>1.7000000000000001E-2</v>
      </c>
      <c r="G131" s="162">
        <v>146.26</v>
      </c>
      <c r="H131" s="162">
        <v>1.77</v>
      </c>
      <c r="I131" s="167">
        <v>2.66</v>
      </c>
      <c r="J131" s="40">
        <v>5.3999999999999999E-2</v>
      </c>
    </row>
    <row r="132" spans="1:10" ht="27.75" customHeight="1">
      <c r="A132" s="160" t="s">
        <v>635</v>
      </c>
      <c r="B132" s="24"/>
      <c r="C132" s="161">
        <v>0</v>
      </c>
      <c r="D132" s="132">
        <v>1.472</v>
      </c>
      <c r="E132" s="133">
        <v>0.23200000000000001</v>
      </c>
      <c r="F132" s="134">
        <v>1.7000000000000001E-2</v>
      </c>
      <c r="G132" s="162">
        <v>247.89</v>
      </c>
      <c r="H132" s="162">
        <v>1.77</v>
      </c>
      <c r="I132" s="167">
        <v>2.66</v>
      </c>
      <c r="J132" s="40">
        <v>5.3999999999999999E-2</v>
      </c>
    </row>
    <row r="133" spans="1:10" ht="27.75" customHeight="1">
      <c r="A133" s="160" t="s">
        <v>636</v>
      </c>
      <c r="B133" s="24"/>
      <c r="C133" s="161">
        <v>0</v>
      </c>
      <c r="D133" s="132">
        <v>1.472</v>
      </c>
      <c r="E133" s="133">
        <v>0.23200000000000001</v>
      </c>
      <c r="F133" s="134">
        <v>1.7000000000000001E-2</v>
      </c>
      <c r="G133" s="162">
        <v>386.99</v>
      </c>
      <c r="H133" s="162">
        <v>1.77</v>
      </c>
      <c r="I133" s="167">
        <v>2.66</v>
      </c>
      <c r="J133" s="40">
        <v>5.3999999999999999E-2</v>
      </c>
    </row>
    <row r="134" spans="1:10" ht="27.75" customHeight="1">
      <c r="A134" s="160" t="s">
        <v>637</v>
      </c>
      <c r="B134" s="24"/>
      <c r="C134" s="161">
        <v>0</v>
      </c>
      <c r="D134" s="132">
        <v>1.472</v>
      </c>
      <c r="E134" s="133">
        <v>0.23200000000000001</v>
      </c>
      <c r="F134" s="134">
        <v>1.7000000000000001E-2</v>
      </c>
      <c r="G134" s="162">
        <v>711.62</v>
      </c>
      <c r="H134" s="162">
        <v>1.77</v>
      </c>
      <c r="I134" s="167">
        <v>2.66</v>
      </c>
      <c r="J134" s="40">
        <v>5.3999999999999999E-2</v>
      </c>
    </row>
    <row r="135" spans="1:10" ht="27.75" customHeight="1">
      <c r="A135" s="160" t="s">
        <v>638</v>
      </c>
      <c r="B135" s="24"/>
      <c r="C135" s="161">
        <v>0</v>
      </c>
      <c r="D135" s="132">
        <v>0.99399999999999999</v>
      </c>
      <c r="E135" s="133">
        <v>0.13300000000000001</v>
      </c>
      <c r="F135" s="134">
        <v>8.9999999999999993E-3</v>
      </c>
      <c r="G135" s="162">
        <v>45.97</v>
      </c>
      <c r="H135" s="162">
        <v>2.41</v>
      </c>
      <c r="I135" s="167">
        <v>3.49</v>
      </c>
      <c r="J135" s="40">
        <v>3.1E-2</v>
      </c>
    </row>
    <row r="136" spans="1:10" ht="27.75" customHeight="1">
      <c r="A136" s="160" t="s">
        <v>639</v>
      </c>
      <c r="B136" s="24"/>
      <c r="C136" s="161">
        <v>0</v>
      </c>
      <c r="D136" s="132">
        <v>0.99399999999999999</v>
      </c>
      <c r="E136" s="133">
        <v>0.13300000000000001</v>
      </c>
      <c r="F136" s="134">
        <v>8.9999999999999993E-3</v>
      </c>
      <c r="G136" s="162">
        <v>717.9</v>
      </c>
      <c r="H136" s="162">
        <v>2.41</v>
      </c>
      <c r="I136" s="167">
        <v>3.49</v>
      </c>
      <c r="J136" s="40">
        <v>3.1E-2</v>
      </c>
    </row>
    <row r="137" spans="1:10" ht="27.75" customHeight="1">
      <c r="A137" s="160" t="s">
        <v>640</v>
      </c>
      <c r="B137" s="24"/>
      <c r="C137" s="161">
        <v>0</v>
      </c>
      <c r="D137" s="132">
        <v>0.99399999999999999</v>
      </c>
      <c r="E137" s="133">
        <v>0.13300000000000001</v>
      </c>
      <c r="F137" s="134">
        <v>8.9999999999999993E-3</v>
      </c>
      <c r="G137" s="162">
        <v>2405.8200000000002</v>
      </c>
      <c r="H137" s="162">
        <v>2.41</v>
      </c>
      <c r="I137" s="167">
        <v>3.49</v>
      </c>
      <c r="J137" s="40">
        <v>3.1E-2</v>
      </c>
    </row>
    <row r="138" spans="1:10" ht="27.75" customHeight="1">
      <c r="A138" s="160" t="s">
        <v>641</v>
      </c>
      <c r="B138" s="24"/>
      <c r="C138" s="161">
        <v>0</v>
      </c>
      <c r="D138" s="132">
        <v>0.99399999999999999</v>
      </c>
      <c r="E138" s="133">
        <v>0.13300000000000001</v>
      </c>
      <c r="F138" s="134">
        <v>8.9999999999999993E-3</v>
      </c>
      <c r="G138" s="162">
        <v>5268.36</v>
      </c>
      <c r="H138" s="162">
        <v>2.41</v>
      </c>
      <c r="I138" s="167">
        <v>3.49</v>
      </c>
      <c r="J138" s="40">
        <v>3.1E-2</v>
      </c>
    </row>
    <row r="139" spans="1:10" ht="27.75" customHeight="1">
      <c r="A139" s="160" t="s">
        <v>642</v>
      </c>
      <c r="B139" s="24"/>
      <c r="C139" s="161">
        <v>0</v>
      </c>
      <c r="D139" s="132">
        <v>0.99399999999999999</v>
      </c>
      <c r="E139" s="133">
        <v>0.13300000000000001</v>
      </c>
      <c r="F139" s="134">
        <v>8.9999999999999993E-3</v>
      </c>
      <c r="G139" s="162">
        <v>13643.89</v>
      </c>
      <c r="H139" s="162">
        <v>2.41</v>
      </c>
      <c r="I139" s="167">
        <v>3.49</v>
      </c>
      <c r="J139" s="40">
        <v>3.1E-2</v>
      </c>
    </row>
    <row r="140" spans="1:10" ht="27.75" customHeight="1">
      <c r="A140" s="160" t="s">
        <v>643</v>
      </c>
      <c r="B140" s="24"/>
      <c r="C140" s="161" t="s">
        <v>115</v>
      </c>
      <c r="D140" s="135">
        <v>7.1020000000000003</v>
      </c>
      <c r="E140" s="136">
        <v>1.03</v>
      </c>
      <c r="F140" s="134">
        <v>0.66100000000000003</v>
      </c>
      <c r="G140" s="163" t="s">
        <v>143</v>
      </c>
      <c r="H140" s="163" t="s">
        <v>143</v>
      </c>
      <c r="I140" s="166" t="s">
        <v>143</v>
      </c>
      <c r="J140" s="41" t="s">
        <v>143</v>
      </c>
    </row>
    <row r="141" spans="1:10" ht="27.75" customHeight="1">
      <c r="A141" s="160" t="s">
        <v>644</v>
      </c>
      <c r="B141" s="24"/>
      <c r="C141" s="227" t="s">
        <v>118</v>
      </c>
      <c r="D141" s="132">
        <v>-2.0630000000000002</v>
      </c>
      <c r="E141" s="133">
        <v>-0.36699999999999999</v>
      </c>
      <c r="F141" s="134">
        <v>-2.7E-2</v>
      </c>
      <c r="G141" s="162">
        <v>0</v>
      </c>
      <c r="H141" s="163" t="s">
        <v>143</v>
      </c>
      <c r="I141" s="166" t="s">
        <v>143</v>
      </c>
      <c r="J141" s="41" t="s">
        <v>143</v>
      </c>
    </row>
    <row r="142" spans="1:10" ht="27.75" customHeight="1">
      <c r="A142" s="160" t="s">
        <v>645</v>
      </c>
      <c r="B142" s="24"/>
      <c r="C142" s="161">
        <v>0</v>
      </c>
      <c r="D142" s="132">
        <v>-2.0409999999999999</v>
      </c>
      <c r="E142" s="133">
        <v>-0.35499999999999998</v>
      </c>
      <c r="F142" s="134">
        <v>-2.5999999999999999E-2</v>
      </c>
      <c r="G142" s="162">
        <v>0</v>
      </c>
      <c r="H142" s="163" t="s">
        <v>143</v>
      </c>
      <c r="I142" s="166" t="s">
        <v>143</v>
      </c>
      <c r="J142" s="41" t="s">
        <v>143</v>
      </c>
    </row>
    <row r="143" spans="1:10" ht="27.75" customHeight="1">
      <c r="A143" s="160" t="s">
        <v>646</v>
      </c>
      <c r="B143" s="24"/>
      <c r="C143" s="161">
        <v>0</v>
      </c>
      <c r="D143" s="132">
        <v>-2.0630000000000002</v>
      </c>
      <c r="E143" s="133">
        <v>-0.36699999999999999</v>
      </c>
      <c r="F143" s="134">
        <v>-2.7E-2</v>
      </c>
      <c r="G143" s="162">
        <v>0</v>
      </c>
      <c r="H143" s="163" t="s">
        <v>143</v>
      </c>
      <c r="I143" s="166" t="s">
        <v>143</v>
      </c>
      <c r="J143" s="40">
        <v>7.6999999999999999E-2</v>
      </c>
    </row>
    <row r="144" spans="1:10" ht="27.75" customHeight="1">
      <c r="A144" s="160" t="s">
        <v>647</v>
      </c>
      <c r="B144" s="24"/>
      <c r="C144" s="161">
        <v>0</v>
      </c>
      <c r="D144" s="132">
        <v>-2.0409999999999999</v>
      </c>
      <c r="E144" s="133">
        <v>-0.35499999999999998</v>
      </c>
      <c r="F144" s="134">
        <v>-2.5999999999999999E-2</v>
      </c>
      <c r="G144" s="162">
        <v>0</v>
      </c>
      <c r="H144" s="163" t="s">
        <v>143</v>
      </c>
      <c r="I144" s="166" t="s">
        <v>143</v>
      </c>
      <c r="J144" s="40">
        <v>7.2999999999999995E-2</v>
      </c>
    </row>
    <row r="145" spans="1:10" ht="27.75" customHeight="1">
      <c r="A145" s="160" t="s">
        <v>648</v>
      </c>
      <c r="B145" s="24"/>
      <c r="C145" s="161">
        <v>0</v>
      </c>
      <c r="D145" s="132">
        <v>-1.9359999999999999</v>
      </c>
      <c r="E145" s="133">
        <v>-0.29799999999999999</v>
      </c>
      <c r="F145" s="134">
        <v>-2.1000000000000001E-2</v>
      </c>
      <c r="G145" s="162">
        <v>41.67</v>
      </c>
      <c r="H145" s="163" t="s">
        <v>143</v>
      </c>
      <c r="I145" s="166" t="s">
        <v>143</v>
      </c>
      <c r="J145" s="40">
        <v>8.5000000000000006E-2</v>
      </c>
    </row>
    <row r="146" spans="1:10" ht="27.75" customHeight="1">
      <c r="A146" s="160" t="s">
        <v>649</v>
      </c>
      <c r="B146" s="24"/>
      <c r="C146" s="161" t="s">
        <v>69</v>
      </c>
      <c r="D146" s="132">
        <v>1.744</v>
      </c>
      <c r="E146" s="133">
        <v>0.31</v>
      </c>
      <c r="F146" s="134">
        <v>2.3E-2</v>
      </c>
      <c r="G146" s="162">
        <v>12.71</v>
      </c>
      <c r="H146" s="163" t="s">
        <v>143</v>
      </c>
      <c r="I146" s="166" t="s">
        <v>143</v>
      </c>
      <c r="J146" s="41" t="s">
        <v>143</v>
      </c>
    </row>
    <row r="147" spans="1:10" ht="27.75" customHeight="1">
      <c r="A147" s="160" t="s">
        <v>650</v>
      </c>
      <c r="B147" s="24"/>
      <c r="C147" s="161">
        <v>2</v>
      </c>
      <c r="D147" s="132">
        <v>1.744</v>
      </c>
      <c r="E147" s="133">
        <v>0.31</v>
      </c>
      <c r="F147" s="134">
        <v>2.3E-2</v>
      </c>
      <c r="G147" s="163" t="s">
        <v>143</v>
      </c>
      <c r="H147" s="163" t="s">
        <v>143</v>
      </c>
      <c r="I147" s="166" t="s">
        <v>143</v>
      </c>
      <c r="J147" s="41" t="s">
        <v>143</v>
      </c>
    </row>
    <row r="148" spans="1:10" ht="27.75" customHeight="1">
      <c r="A148" s="160" t="s">
        <v>651</v>
      </c>
      <c r="B148" s="24"/>
      <c r="C148" s="161" t="s">
        <v>73</v>
      </c>
      <c r="D148" s="132">
        <v>1.5249999999999999</v>
      </c>
      <c r="E148" s="133">
        <v>0.27100000000000002</v>
      </c>
      <c r="F148" s="134">
        <v>0.02</v>
      </c>
      <c r="G148" s="162">
        <v>1.92</v>
      </c>
      <c r="H148" s="163" t="s">
        <v>143</v>
      </c>
      <c r="I148" s="166" t="s">
        <v>143</v>
      </c>
      <c r="J148" s="41" t="s">
        <v>143</v>
      </c>
    </row>
    <row r="149" spans="1:10" ht="27.75" customHeight="1">
      <c r="A149" s="160" t="s">
        <v>652</v>
      </c>
      <c r="B149" s="24"/>
      <c r="C149" s="161" t="s">
        <v>73</v>
      </c>
      <c r="D149" s="132">
        <v>1.5249999999999999</v>
      </c>
      <c r="E149" s="133">
        <v>0.27100000000000002</v>
      </c>
      <c r="F149" s="134">
        <v>0.02</v>
      </c>
      <c r="G149" s="162">
        <v>2.97</v>
      </c>
      <c r="H149" s="163" t="s">
        <v>143</v>
      </c>
      <c r="I149" s="166" t="s">
        <v>143</v>
      </c>
      <c r="J149" s="41" t="s">
        <v>143</v>
      </c>
    </row>
    <row r="150" spans="1:10" ht="27.75" customHeight="1">
      <c r="A150" s="160" t="s">
        <v>653</v>
      </c>
      <c r="B150" s="24"/>
      <c r="C150" s="161" t="s">
        <v>73</v>
      </c>
      <c r="D150" s="132">
        <v>1.5249999999999999</v>
      </c>
      <c r="E150" s="133">
        <v>0.27100000000000002</v>
      </c>
      <c r="F150" s="134">
        <v>0.02</v>
      </c>
      <c r="G150" s="162">
        <v>7.45</v>
      </c>
      <c r="H150" s="163" t="s">
        <v>143</v>
      </c>
      <c r="I150" s="166" t="s">
        <v>143</v>
      </c>
      <c r="J150" s="41" t="s">
        <v>143</v>
      </c>
    </row>
    <row r="151" spans="1:10" ht="27.75" customHeight="1">
      <c r="A151" s="160" t="s">
        <v>654</v>
      </c>
      <c r="B151" s="24"/>
      <c r="C151" s="161" t="s">
        <v>73</v>
      </c>
      <c r="D151" s="132">
        <v>1.5249999999999999</v>
      </c>
      <c r="E151" s="133">
        <v>0.27100000000000002</v>
      </c>
      <c r="F151" s="134">
        <v>0.02</v>
      </c>
      <c r="G151" s="162">
        <v>15.7</v>
      </c>
      <c r="H151" s="163" t="s">
        <v>143</v>
      </c>
      <c r="I151" s="166" t="s">
        <v>143</v>
      </c>
      <c r="J151" s="41" t="s">
        <v>143</v>
      </c>
    </row>
    <row r="152" spans="1:10" ht="27.75" customHeight="1">
      <c r="A152" s="160" t="s">
        <v>655</v>
      </c>
      <c r="B152" s="24"/>
      <c r="C152" s="161" t="s">
        <v>73</v>
      </c>
      <c r="D152" s="132">
        <v>1.5249999999999999</v>
      </c>
      <c r="E152" s="133">
        <v>0.27100000000000002</v>
      </c>
      <c r="F152" s="134">
        <v>0.02</v>
      </c>
      <c r="G152" s="162">
        <v>44.86</v>
      </c>
      <c r="H152" s="163" t="s">
        <v>143</v>
      </c>
      <c r="I152" s="166" t="s">
        <v>143</v>
      </c>
      <c r="J152" s="41" t="s">
        <v>143</v>
      </c>
    </row>
    <row r="153" spans="1:10" ht="27.75" customHeight="1">
      <c r="A153" s="160" t="s">
        <v>656</v>
      </c>
      <c r="B153" s="24"/>
      <c r="C153" s="161">
        <v>4</v>
      </c>
      <c r="D153" s="132">
        <v>1.5249999999999999</v>
      </c>
      <c r="E153" s="133">
        <v>0.27100000000000002</v>
      </c>
      <c r="F153" s="134">
        <v>0.02</v>
      </c>
      <c r="G153" s="163" t="s">
        <v>143</v>
      </c>
      <c r="H153" s="163" t="s">
        <v>143</v>
      </c>
      <c r="I153" s="166" t="s">
        <v>143</v>
      </c>
      <c r="J153" s="41" t="s">
        <v>143</v>
      </c>
    </row>
    <row r="154" spans="1:10" ht="27.75" customHeight="1">
      <c r="A154" s="160" t="s">
        <v>657</v>
      </c>
      <c r="B154" s="24"/>
      <c r="C154" s="161">
        <v>0</v>
      </c>
      <c r="D154" s="132">
        <v>1.103</v>
      </c>
      <c r="E154" s="133">
        <v>0.189</v>
      </c>
      <c r="F154" s="134">
        <v>1.4E-2</v>
      </c>
      <c r="G154" s="162">
        <v>2.96</v>
      </c>
      <c r="H154" s="162">
        <v>0.75</v>
      </c>
      <c r="I154" s="167">
        <v>1.47</v>
      </c>
      <c r="J154" s="40">
        <v>0.04</v>
      </c>
    </row>
    <row r="155" spans="1:10" ht="27.75" customHeight="1">
      <c r="A155" s="160" t="s">
        <v>658</v>
      </c>
      <c r="B155" s="24"/>
      <c r="C155" s="161">
        <v>0</v>
      </c>
      <c r="D155" s="132">
        <v>1.103</v>
      </c>
      <c r="E155" s="133">
        <v>0.189</v>
      </c>
      <c r="F155" s="134">
        <v>1.4E-2</v>
      </c>
      <c r="G155" s="162">
        <v>76.17</v>
      </c>
      <c r="H155" s="162">
        <v>0.75</v>
      </c>
      <c r="I155" s="167">
        <v>1.47</v>
      </c>
      <c r="J155" s="40">
        <v>0.04</v>
      </c>
    </row>
    <row r="156" spans="1:10" ht="27.75" customHeight="1">
      <c r="A156" s="160" t="s">
        <v>659</v>
      </c>
      <c r="B156" s="24"/>
      <c r="C156" s="161">
        <v>0</v>
      </c>
      <c r="D156" s="132">
        <v>1.103</v>
      </c>
      <c r="E156" s="133">
        <v>0.189</v>
      </c>
      <c r="F156" s="134">
        <v>1.4E-2</v>
      </c>
      <c r="G156" s="162">
        <v>128.63999999999999</v>
      </c>
      <c r="H156" s="162">
        <v>0.75</v>
      </c>
      <c r="I156" s="167">
        <v>1.47</v>
      </c>
      <c r="J156" s="40">
        <v>0.04</v>
      </c>
    </row>
    <row r="157" spans="1:10" ht="27.75" customHeight="1">
      <c r="A157" s="160" t="s">
        <v>660</v>
      </c>
      <c r="B157" s="24"/>
      <c r="C157" s="161">
        <v>0</v>
      </c>
      <c r="D157" s="132">
        <v>1.103</v>
      </c>
      <c r="E157" s="133">
        <v>0.189</v>
      </c>
      <c r="F157" s="134">
        <v>1.4E-2</v>
      </c>
      <c r="G157" s="162">
        <v>200.46</v>
      </c>
      <c r="H157" s="162">
        <v>0.75</v>
      </c>
      <c r="I157" s="167">
        <v>1.47</v>
      </c>
      <c r="J157" s="40">
        <v>0.04</v>
      </c>
    </row>
    <row r="158" spans="1:10" ht="27.75" customHeight="1">
      <c r="A158" s="160" t="s">
        <v>661</v>
      </c>
      <c r="B158" s="24"/>
      <c r="C158" s="161">
        <v>0</v>
      </c>
      <c r="D158" s="132">
        <v>1.103</v>
      </c>
      <c r="E158" s="133">
        <v>0.189</v>
      </c>
      <c r="F158" s="134">
        <v>1.4E-2</v>
      </c>
      <c r="G158" s="162">
        <v>368.05</v>
      </c>
      <c r="H158" s="162">
        <v>0.75</v>
      </c>
      <c r="I158" s="167">
        <v>1.47</v>
      </c>
      <c r="J158" s="40">
        <v>0.04</v>
      </c>
    </row>
    <row r="159" spans="1:10" ht="27.75" customHeight="1">
      <c r="A159" s="160" t="s">
        <v>662</v>
      </c>
      <c r="B159" s="24"/>
      <c r="C159" s="161">
        <v>0</v>
      </c>
      <c r="D159" s="132">
        <v>1.0940000000000001</v>
      </c>
      <c r="E159" s="133">
        <v>0.17199999999999999</v>
      </c>
      <c r="F159" s="134">
        <v>1.2E-2</v>
      </c>
      <c r="G159" s="162">
        <v>3.33</v>
      </c>
      <c r="H159" s="162">
        <v>1.31</v>
      </c>
      <c r="I159" s="167">
        <v>1.98</v>
      </c>
      <c r="J159" s="40">
        <v>0.04</v>
      </c>
    </row>
    <row r="160" spans="1:10" ht="27.75" customHeight="1">
      <c r="A160" s="160" t="s">
        <v>663</v>
      </c>
      <c r="B160" s="24"/>
      <c r="C160" s="161">
        <v>0</v>
      </c>
      <c r="D160" s="132">
        <v>1.0940000000000001</v>
      </c>
      <c r="E160" s="133">
        <v>0.17199999999999999</v>
      </c>
      <c r="F160" s="134">
        <v>1.2E-2</v>
      </c>
      <c r="G160" s="162">
        <v>108.79</v>
      </c>
      <c r="H160" s="162">
        <v>1.31</v>
      </c>
      <c r="I160" s="167">
        <v>1.98</v>
      </c>
      <c r="J160" s="40">
        <v>0.04</v>
      </c>
    </row>
    <row r="161" spans="1:10" ht="27.75" customHeight="1">
      <c r="A161" s="160" t="s">
        <v>664</v>
      </c>
      <c r="B161" s="24"/>
      <c r="C161" s="161">
        <v>0</v>
      </c>
      <c r="D161" s="132">
        <v>1.0940000000000001</v>
      </c>
      <c r="E161" s="133">
        <v>0.17199999999999999</v>
      </c>
      <c r="F161" s="134">
        <v>1.2E-2</v>
      </c>
      <c r="G161" s="162">
        <v>184.36</v>
      </c>
      <c r="H161" s="162">
        <v>1.31</v>
      </c>
      <c r="I161" s="167">
        <v>1.98</v>
      </c>
      <c r="J161" s="40">
        <v>0.04</v>
      </c>
    </row>
    <row r="162" spans="1:10" ht="27.75" customHeight="1">
      <c r="A162" s="160" t="s">
        <v>665</v>
      </c>
      <c r="B162" s="24"/>
      <c r="C162" s="161">
        <v>0</v>
      </c>
      <c r="D162" s="132">
        <v>1.0940000000000001</v>
      </c>
      <c r="E162" s="133">
        <v>0.17199999999999999</v>
      </c>
      <c r="F162" s="134">
        <v>1.2E-2</v>
      </c>
      <c r="G162" s="162">
        <v>287.81</v>
      </c>
      <c r="H162" s="162">
        <v>1.31</v>
      </c>
      <c r="I162" s="167">
        <v>1.98</v>
      </c>
      <c r="J162" s="40">
        <v>0.04</v>
      </c>
    </row>
    <row r="163" spans="1:10" ht="27.75" customHeight="1">
      <c r="A163" s="160" t="s">
        <v>666</v>
      </c>
      <c r="B163" s="24"/>
      <c r="C163" s="161">
        <v>0</v>
      </c>
      <c r="D163" s="132">
        <v>1.0940000000000001</v>
      </c>
      <c r="E163" s="133">
        <v>0.17199999999999999</v>
      </c>
      <c r="F163" s="134">
        <v>1.2E-2</v>
      </c>
      <c r="G163" s="162">
        <v>529.23</v>
      </c>
      <c r="H163" s="162">
        <v>1.31</v>
      </c>
      <c r="I163" s="167">
        <v>1.98</v>
      </c>
      <c r="J163" s="40">
        <v>0.04</v>
      </c>
    </row>
    <row r="164" spans="1:10" ht="27.75" customHeight="1">
      <c r="A164" s="160" t="s">
        <v>667</v>
      </c>
      <c r="B164" s="24"/>
      <c r="C164" s="161">
        <v>0</v>
      </c>
      <c r="D164" s="132">
        <v>0.73899999999999999</v>
      </c>
      <c r="E164" s="133">
        <v>9.9000000000000005E-2</v>
      </c>
      <c r="F164" s="134">
        <v>7.0000000000000001E-3</v>
      </c>
      <c r="G164" s="162">
        <v>34.200000000000003</v>
      </c>
      <c r="H164" s="162">
        <v>1.79</v>
      </c>
      <c r="I164" s="167">
        <v>2.59</v>
      </c>
      <c r="J164" s="40">
        <v>2.3E-2</v>
      </c>
    </row>
    <row r="165" spans="1:10" ht="27.75" customHeight="1">
      <c r="A165" s="160" t="s">
        <v>668</v>
      </c>
      <c r="B165" s="24"/>
      <c r="C165" s="161">
        <v>0</v>
      </c>
      <c r="D165" s="132">
        <v>0.73899999999999999</v>
      </c>
      <c r="E165" s="133">
        <v>9.9000000000000005E-2</v>
      </c>
      <c r="F165" s="134">
        <v>7.0000000000000001E-3</v>
      </c>
      <c r="G165" s="162">
        <v>533.91</v>
      </c>
      <c r="H165" s="162">
        <v>1.79</v>
      </c>
      <c r="I165" s="167">
        <v>2.59</v>
      </c>
      <c r="J165" s="40">
        <v>2.3E-2</v>
      </c>
    </row>
    <row r="166" spans="1:10" ht="27.75" customHeight="1">
      <c r="A166" s="160" t="s">
        <v>669</v>
      </c>
      <c r="B166" s="24"/>
      <c r="C166" s="161">
        <v>0</v>
      </c>
      <c r="D166" s="132">
        <v>0.73899999999999999</v>
      </c>
      <c r="E166" s="133">
        <v>9.9000000000000005E-2</v>
      </c>
      <c r="F166" s="134">
        <v>7.0000000000000001E-3</v>
      </c>
      <c r="G166" s="162">
        <v>1789.18</v>
      </c>
      <c r="H166" s="162">
        <v>1.79</v>
      </c>
      <c r="I166" s="167">
        <v>2.59</v>
      </c>
      <c r="J166" s="40">
        <v>2.3E-2</v>
      </c>
    </row>
    <row r="167" spans="1:10" ht="27.75" customHeight="1">
      <c r="A167" s="160" t="s">
        <v>670</v>
      </c>
      <c r="B167" s="24"/>
      <c r="C167" s="161">
        <v>0</v>
      </c>
      <c r="D167" s="132">
        <v>0.73899999999999999</v>
      </c>
      <c r="E167" s="133">
        <v>9.9000000000000005E-2</v>
      </c>
      <c r="F167" s="134">
        <v>7.0000000000000001E-3</v>
      </c>
      <c r="G167" s="162">
        <v>3918.01</v>
      </c>
      <c r="H167" s="162">
        <v>1.79</v>
      </c>
      <c r="I167" s="167">
        <v>2.59</v>
      </c>
      <c r="J167" s="40">
        <v>2.3E-2</v>
      </c>
    </row>
    <row r="168" spans="1:10" ht="27.75" customHeight="1">
      <c r="A168" s="160" t="s">
        <v>671</v>
      </c>
      <c r="B168" s="24"/>
      <c r="C168" s="161">
        <v>0</v>
      </c>
      <c r="D168" s="132">
        <v>0.73899999999999999</v>
      </c>
      <c r="E168" s="133">
        <v>9.9000000000000005E-2</v>
      </c>
      <c r="F168" s="134">
        <v>7.0000000000000001E-3</v>
      </c>
      <c r="G168" s="162">
        <v>10146.77</v>
      </c>
      <c r="H168" s="162">
        <v>1.79</v>
      </c>
      <c r="I168" s="167">
        <v>2.59</v>
      </c>
      <c r="J168" s="40">
        <v>2.3E-2</v>
      </c>
    </row>
    <row r="169" spans="1:10" ht="27.75" customHeight="1">
      <c r="A169" s="160" t="s">
        <v>672</v>
      </c>
      <c r="B169" s="24"/>
      <c r="C169" s="161" t="s">
        <v>115</v>
      </c>
      <c r="D169" s="135">
        <v>5.282</v>
      </c>
      <c r="E169" s="136">
        <v>0.76600000000000001</v>
      </c>
      <c r="F169" s="134">
        <v>0.49199999999999999</v>
      </c>
      <c r="G169" s="163" t="s">
        <v>143</v>
      </c>
      <c r="H169" s="163" t="s">
        <v>143</v>
      </c>
      <c r="I169" s="166" t="s">
        <v>143</v>
      </c>
      <c r="J169" s="41" t="s">
        <v>143</v>
      </c>
    </row>
    <row r="170" spans="1:10" ht="27.75" customHeight="1">
      <c r="A170" s="160" t="s">
        <v>673</v>
      </c>
      <c r="B170" s="24"/>
      <c r="C170" s="227" t="s">
        <v>118</v>
      </c>
      <c r="D170" s="132">
        <v>-1.534</v>
      </c>
      <c r="E170" s="133">
        <v>-0.27300000000000002</v>
      </c>
      <c r="F170" s="134">
        <v>-0.02</v>
      </c>
      <c r="G170" s="162">
        <v>0</v>
      </c>
      <c r="H170" s="163" t="s">
        <v>143</v>
      </c>
      <c r="I170" s="166" t="s">
        <v>143</v>
      </c>
      <c r="J170" s="41" t="s">
        <v>143</v>
      </c>
    </row>
    <row r="171" spans="1:10" ht="27.75" customHeight="1">
      <c r="A171" s="160" t="s">
        <v>674</v>
      </c>
      <c r="B171" s="24"/>
      <c r="C171" s="161">
        <v>0</v>
      </c>
      <c r="D171" s="132">
        <v>-1.518</v>
      </c>
      <c r="E171" s="133">
        <v>-0.26400000000000001</v>
      </c>
      <c r="F171" s="134">
        <v>-1.9E-2</v>
      </c>
      <c r="G171" s="162">
        <v>0</v>
      </c>
      <c r="H171" s="163" t="s">
        <v>143</v>
      </c>
      <c r="I171" s="166" t="s">
        <v>143</v>
      </c>
      <c r="J171" s="41" t="s">
        <v>143</v>
      </c>
    </row>
    <row r="172" spans="1:10" ht="27.75" customHeight="1">
      <c r="A172" s="160" t="s">
        <v>675</v>
      </c>
      <c r="B172" s="24"/>
      <c r="C172" s="161">
        <v>0</v>
      </c>
      <c r="D172" s="132">
        <v>-1.534</v>
      </c>
      <c r="E172" s="133">
        <v>-0.27300000000000002</v>
      </c>
      <c r="F172" s="134">
        <v>-0.02</v>
      </c>
      <c r="G172" s="162">
        <v>0</v>
      </c>
      <c r="H172" s="163" t="s">
        <v>143</v>
      </c>
      <c r="I172" s="166" t="s">
        <v>143</v>
      </c>
      <c r="J172" s="40">
        <v>5.7000000000000002E-2</v>
      </c>
    </row>
    <row r="173" spans="1:10" ht="27.75" customHeight="1">
      <c r="A173" s="160" t="s">
        <v>676</v>
      </c>
      <c r="B173" s="24"/>
      <c r="C173" s="161">
        <v>0</v>
      </c>
      <c r="D173" s="132">
        <v>-1.518</v>
      </c>
      <c r="E173" s="133">
        <v>-0.26400000000000001</v>
      </c>
      <c r="F173" s="134">
        <v>-1.9E-2</v>
      </c>
      <c r="G173" s="162">
        <v>0</v>
      </c>
      <c r="H173" s="163" t="s">
        <v>143</v>
      </c>
      <c r="I173" s="166" t="s">
        <v>143</v>
      </c>
      <c r="J173" s="40">
        <v>5.3999999999999999E-2</v>
      </c>
    </row>
    <row r="174" spans="1:10" ht="27.75" customHeight="1">
      <c r="A174" s="160" t="s">
        <v>677</v>
      </c>
      <c r="B174" s="24"/>
      <c r="C174" s="161">
        <v>0</v>
      </c>
      <c r="D174" s="132">
        <v>-1.44</v>
      </c>
      <c r="E174" s="133">
        <v>-0.221</v>
      </c>
      <c r="F174" s="134">
        <v>-1.6E-2</v>
      </c>
      <c r="G174" s="162">
        <v>30.99</v>
      </c>
      <c r="H174" s="163" t="s">
        <v>143</v>
      </c>
      <c r="I174" s="166" t="s">
        <v>143</v>
      </c>
      <c r="J174" s="40">
        <v>6.3E-2</v>
      </c>
    </row>
    <row r="175" spans="1:10" ht="27.75" customHeight="1">
      <c r="A175" s="160" t="s">
        <v>678</v>
      </c>
      <c r="B175" s="24"/>
      <c r="C175" s="161" t="s">
        <v>69</v>
      </c>
      <c r="D175" s="132">
        <v>0.60199999999999998</v>
      </c>
      <c r="E175" s="133">
        <v>0.107</v>
      </c>
      <c r="F175" s="134">
        <v>8.0000000000000002E-3</v>
      </c>
      <c r="G175" s="162">
        <v>10.48</v>
      </c>
      <c r="H175" s="163" t="s">
        <v>143</v>
      </c>
      <c r="I175" s="166" t="s">
        <v>143</v>
      </c>
      <c r="J175" s="41" t="s">
        <v>143</v>
      </c>
    </row>
    <row r="176" spans="1:10" ht="27.75" customHeight="1">
      <c r="A176" s="160" t="s">
        <v>679</v>
      </c>
      <c r="B176" s="24"/>
      <c r="C176" s="161">
        <v>2</v>
      </c>
      <c r="D176" s="132">
        <v>0.60199999999999998</v>
      </c>
      <c r="E176" s="133">
        <v>0.107</v>
      </c>
      <c r="F176" s="134">
        <v>8.0000000000000002E-3</v>
      </c>
      <c r="G176" s="163" t="s">
        <v>143</v>
      </c>
      <c r="H176" s="163" t="s">
        <v>143</v>
      </c>
      <c r="I176" s="166" t="s">
        <v>143</v>
      </c>
      <c r="J176" s="41" t="s">
        <v>143</v>
      </c>
    </row>
    <row r="177" spans="1:10" ht="27.75" customHeight="1">
      <c r="A177" s="160" t="s">
        <v>680</v>
      </c>
      <c r="B177" s="24"/>
      <c r="C177" s="161" t="s">
        <v>73</v>
      </c>
      <c r="D177" s="132">
        <v>0.52700000000000002</v>
      </c>
      <c r="E177" s="133">
        <v>9.4E-2</v>
      </c>
      <c r="F177" s="134">
        <v>7.0000000000000001E-3</v>
      </c>
      <c r="G177" s="162">
        <v>0.69</v>
      </c>
      <c r="H177" s="163" t="s">
        <v>143</v>
      </c>
      <c r="I177" s="166" t="s">
        <v>143</v>
      </c>
      <c r="J177" s="41" t="s">
        <v>143</v>
      </c>
    </row>
    <row r="178" spans="1:10" ht="27.75" customHeight="1">
      <c r="A178" s="160" t="s">
        <v>681</v>
      </c>
      <c r="B178" s="24"/>
      <c r="C178" s="161" t="s">
        <v>73</v>
      </c>
      <c r="D178" s="132">
        <v>0.52700000000000002</v>
      </c>
      <c r="E178" s="133">
        <v>9.4E-2</v>
      </c>
      <c r="F178" s="134">
        <v>7.0000000000000001E-3</v>
      </c>
      <c r="G178" s="162">
        <v>1.05</v>
      </c>
      <c r="H178" s="163" t="s">
        <v>143</v>
      </c>
      <c r="I178" s="166" t="s">
        <v>143</v>
      </c>
      <c r="J178" s="41" t="s">
        <v>143</v>
      </c>
    </row>
    <row r="179" spans="1:10" ht="27.75" customHeight="1">
      <c r="A179" s="160" t="s">
        <v>682</v>
      </c>
      <c r="B179" s="24"/>
      <c r="C179" s="161" t="s">
        <v>73</v>
      </c>
      <c r="D179" s="132">
        <v>0.52700000000000002</v>
      </c>
      <c r="E179" s="133">
        <v>9.4E-2</v>
      </c>
      <c r="F179" s="134">
        <v>7.0000000000000001E-3</v>
      </c>
      <c r="G179" s="162">
        <v>2.6</v>
      </c>
      <c r="H179" s="163" t="s">
        <v>143</v>
      </c>
      <c r="I179" s="166" t="s">
        <v>143</v>
      </c>
      <c r="J179" s="41" t="s">
        <v>143</v>
      </c>
    </row>
    <row r="180" spans="1:10" ht="27.75" customHeight="1">
      <c r="A180" s="160" t="s">
        <v>683</v>
      </c>
      <c r="B180" s="24"/>
      <c r="C180" s="161" t="s">
        <v>73</v>
      </c>
      <c r="D180" s="132">
        <v>0.52700000000000002</v>
      </c>
      <c r="E180" s="133">
        <v>9.4E-2</v>
      </c>
      <c r="F180" s="134">
        <v>7.0000000000000001E-3</v>
      </c>
      <c r="G180" s="162">
        <v>5.45</v>
      </c>
      <c r="H180" s="163" t="s">
        <v>143</v>
      </c>
      <c r="I180" s="166" t="s">
        <v>143</v>
      </c>
      <c r="J180" s="41" t="s">
        <v>143</v>
      </c>
    </row>
    <row r="181" spans="1:10" ht="27.75" customHeight="1">
      <c r="A181" s="160" t="s">
        <v>684</v>
      </c>
      <c r="B181" s="24"/>
      <c r="C181" s="161" t="s">
        <v>73</v>
      </c>
      <c r="D181" s="132">
        <v>0.52700000000000002</v>
      </c>
      <c r="E181" s="133">
        <v>9.4E-2</v>
      </c>
      <c r="F181" s="134">
        <v>7.0000000000000001E-3</v>
      </c>
      <c r="G181" s="162">
        <v>15.53</v>
      </c>
      <c r="H181" s="163" t="s">
        <v>143</v>
      </c>
      <c r="I181" s="166" t="s">
        <v>143</v>
      </c>
      <c r="J181" s="41" t="s">
        <v>143</v>
      </c>
    </row>
    <row r="182" spans="1:10" ht="27.75" customHeight="1">
      <c r="A182" s="160" t="s">
        <v>685</v>
      </c>
      <c r="B182" s="24"/>
      <c r="C182" s="161">
        <v>4</v>
      </c>
      <c r="D182" s="132">
        <v>0.52700000000000002</v>
      </c>
      <c r="E182" s="133">
        <v>9.4E-2</v>
      </c>
      <c r="F182" s="134">
        <v>7.0000000000000001E-3</v>
      </c>
      <c r="G182" s="163" t="s">
        <v>143</v>
      </c>
      <c r="H182" s="163" t="s">
        <v>143</v>
      </c>
      <c r="I182" s="166" t="s">
        <v>143</v>
      </c>
      <c r="J182" s="41" t="s">
        <v>143</v>
      </c>
    </row>
    <row r="183" spans="1:10" ht="27.75" customHeight="1">
      <c r="A183" s="160" t="s">
        <v>686</v>
      </c>
      <c r="B183" s="24"/>
      <c r="C183" s="161">
        <v>0</v>
      </c>
      <c r="D183" s="132">
        <v>0.38100000000000001</v>
      </c>
      <c r="E183" s="133">
        <v>6.5000000000000002E-2</v>
      </c>
      <c r="F183" s="134">
        <v>5.0000000000000001E-3</v>
      </c>
      <c r="G183" s="162">
        <v>1.05</v>
      </c>
      <c r="H183" s="162">
        <v>0.26</v>
      </c>
      <c r="I183" s="167">
        <v>0.51</v>
      </c>
      <c r="J183" s="40">
        <v>1.4E-2</v>
      </c>
    </row>
    <row r="184" spans="1:10" ht="27.75" customHeight="1">
      <c r="A184" s="160" t="s">
        <v>687</v>
      </c>
      <c r="B184" s="24"/>
      <c r="C184" s="161">
        <v>0</v>
      </c>
      <c r="D184" s="132">
        <v>0.38100000000000001</v>
      </c>
      <c r="E184" s="133">
        <v>6.5000000000000002E-2</v>
      </c>
      <c r="F184" s="134">
        <v>5.0000000000000001E-3</v>
      </c>
      <c r="G184" s="162">
        <v>26.35</v>
      </c>
      <c r="H184" s="162">
        <v>0.26</v>
      </c>
      <c r="I184" s="167">
        <v>0.51</v>
      </c>
      <c r="J184" s="40">
        <v>1.4E-2</v>
      </c>
    </row>
    <row r="185" spans="1:10" ht="27.75" customHeight="1">
      <c r="A185" s="160" t="s">
        <v>688</v>
      </c>
      <c r="B185" s="24"/>
      <c r="C185" s="161">
        <v>0</v>
      </c>
      <c r="D185" s="132">
        <v>0.38100000000000001</v>
      </c>
      <c r="E185" s="133">
        <v>6.5000000000000002E-2</v>
      </c>
      <c r="F185" s="134">
        <v>5.0000000000000001E-3</v>
      </c>
      <c r="G185" s="162">
        <v>44.47</v>
      </c>
      <c r="H185" s="162">
        <v>0.26</v>
      </c>
      <c r="I185" s="167">
        <v>0.51</v>
      </c>
      <c r="J185" s="40">
        <v>1.4E-2</v>
      </c>
    </row>
    <row r="186" spans="1:10" ht="27.75" customHeight="1">
      <c r="A186" s="160" t="s">
        <v>689</v>
      </c>
      <c r="B186" s="24"/>
      <c r="C186" s="161">
        <v>0</v>
      </c>
      <c r="D186" s="132">
        <v>0.38100000000000001</v>
      </c>
      <c r="E186" s="133">
        <v>6.5000000000000002E-2</v>
      </c>
      <c r="F186" s="134">
        <v>5.0000000000000001E-3</v>
      </c>
      <c r="G186" s="162">
        <v>69.290000000000006</v>
      </c>
      <c r="H186" s="162">
        <v>0.26</v>
      </c>
      <c r="I186" s="167">
        <v>0.51</v>
      </c>
      <c r="J186" s="40">
        <v>1.4E-2</v>
      </c>
    </row>
    <row r="187" spans="1:10" ht="27.75" customHeight="1">
      <c r="A187" s="160" t="s">
        <v>690</v>
      </c>
      <c r="B187" s="24"/>
      <c r="C187" s="161">
        <v>0</v>
      </c>
      <c r="D187" s="132">
        <v>0.38100000000000001</v>
      </c>
      <c r="E187" s="133">
        <v>6.5000000000000002E-2</v>
      </c>
      <c r="F187" s="134">
        <v>5.0000000000000001E-3</v>
      </c>
      <c r="G187" s="162">
        <v>127.19</v>
      </c>
      <c r="H187" s="162">
        <v>0.26</v>
      </c>
      <c r="I187" s="167">
        <v>0.51</v>
      </c>
      <c r="J187" s="40">
        <v>1.4E-2</v>
      </c>
    </row>
    <row r="188" spans="1:10" ht="27.75" customHeight="1">
      <c r="A188" s="160" t="s">
        <v>691</v>
      </c>
      <c r="B188" s="24"/>
      <c r="C188" s="161">
        <v>0</v>
      </c>
      <c r="D188" s="132">
        <v>0.378</v>
      </c>
      <c r="E188" s="133">
        <v>5.8999999999999997E-2</v>
      </c>
      <c r="F188" s="134">
        <v>4.0000000000000001E-3</v>
      </c>
      <c r="G188" s="162">
        <v>1.18</v>
      </c>
      <c r="H188" s="162">
        <v>0.45</v>
      </c>
      <c r="I188" s="167">
        <v>0.68</v>
      </c>
      <c r="J188" s="40">
        <v>1.4E-2</v>
      </c>
    </row>
    <row r="189" spans="1:10" ht="27.75" customHeight="1">
      <c r="A189" s="160" t="s">
        <v>692</v>
      </c>
      <c r="B189" s="24"/>
      <c r="C189" s="161">
        <v>0</v>
      </c>
      <c r="D189" s="132">
        <v>0.378</v>
      </c>
      <c r="E189" s="133">
        <v>5.8999999999999997E-2</v>
      </c>
      <c r="F189" s="134">
        <v>4.0000000000000001E-3</v>
      </c>
      <c r="G189" s="162">
        <v>37.61</v>
      </c>
      <c r="H189" s="162">
        <v>0.45</v>
      </c>
      <c r="I189" s="167">
        <v>0.68</v>
      </c>
      <c r="J189" s="40">
        <v>1.4E-2</v>
      </c>
    </row>
    <row r="190" spans="1:10" ht="27.75" customHeight="1">
      <c r="A190" s="160" t="s">
        <v>693</v>
      </c>
      <c r="B190" s="24"/>
      <c r="C190" s="161">
        <v>0</v>
      </c>
      <c r="D190" s="132">
        <v>0.378</v>
      </c>
      <c r="E190" s="133">
        <v>5.8999999999999997E-2</v>
      </c>
      <c r="F190" s="134">
        <v>4.0000000000000001E-3</v>
      </c>
      <c r="G190" s="162">
        <v>63.73</v>
      </c>
      <c r="H190" s="162">
        <v>0.45</v>
      </c>
      <c r="I190" s="167">
        <v>0.68</v>
      </c>
      <c r="J190" s="40">
        <v>1.4E-2</v>
      </c>
    </row>
    <row r="191" spans="1:10" ht="27.75" customHeight="1">
      <c r="A191" s="160" t="s">
        <v>694</v>
      </c>
      <c r="B191" s="24"/>
      <c r="C191" s="161">
        <v>0</v>
      </c>
      <c r="D191" s="132">
        <v>0.378</v>
      </c>
      <c r="E191" s="133">
        <v>5.8999999999999997E-2</v>
      </c>
      <c r="F191" s="134">
        <v>4.0000000000000001E-3</v>
      </c>
      <c r="G191" s="162">
        <v>99.47</v>
      </c>
      <c r="H191" s="162">
        <v>0.45</v>
      </c>
      <c r="I191" s="167">
        <v>0.68</v>
      </c>
      <c r="J191" s="40">
        <v>1.4E-2</v>
      </c>
    </row>
    <row r="192" spans="1:10" ht="27.75" customHeight="1">
      <c r="A192" s="160" t="s">
        <v>695</v>
      </c>
      <c r="B192" s="24"/>
      <c r="C192" s="161">
        <v>0</v>
      </c>
      <c r="D192" s="132">
        <v>0.378</v>
      </c>
      <c r="E192" s="133">
        <v>5.8999999999999997E-2</v>
      </c>
      <c r="F192" s="134">
        <v>4.0000000000000001E-3</v>
      </c>
      <c r="G192" s="162">
        <v>182.88</v>
      </c>
      <c r="H192" s="162">
        <v>0.45</v>
      </c>
      <c r="I192" s="167">
        <v>0.68</v>
      </c>
      <c r="J192" s="40">
        <v>1.4E-2</v>
      </c>
    </row>
    <row r="193" spans="1:10" ht="27.75" customHeight="1">
      <c r="A193" s="160" t="s">
        <v>696</v>
      </c>
      <c r="B193" s="24"/>
      <c r="C193" s="161">
        <v>0</v>
      </c>
      <c r="D193" s="132">
        <v>0.255</v>
      </c>
      <c r="E193" s="133">
        <v>3.4000000000000002E-2</v>
      </c>
      <c r="F193" s="134">
        <v>2E-3</v>
      </c>
      <c r="G193" s="162">
        <v>11.84</v>
      </c>
      <c r="H193" s="162">
        <v>0.62</v>
      </c>
      <c r="I193" s="167">
        <v>0.9</v>
      </c>
      <c r="J193" s="40">
        <v>8.0000000000000002E-3</v>
      </c>
    </row>
    <row r="194" spans="1:10" ht="27.75" customHeight="1">
      <c r="A194" s="160" t="s">
        <v>697</v>
      </c>
      <c r="B194" s="24"/>
      <c r="C194" s="161">
        <v>0</v>
      </c>
      <c r="D194" s="132">
        <v>0.255</v>
      </c>
      <c r="E194" s="133">
        <v>3.4000000000000002E-2</v>
      </c>
      <c r="F194" s="134">
        <v>2E-3</v>
      </c>
      <c r="G194" s="162">
        <v>184.5</v>
      </c>
      <c r="H194" s="162">
        <v>0.62</v>
      </c>
      <c r="I194" s="167">
        <v>0.9</v>
      </c>
      <c r="J194" s="40">
        <v>8.0000000000000002E-3</v>
      </c>
    </row>
    <row r="195" spans="1:10" ht="27.75" customHeight="1">
      <c r="A195" s="160" t="s">
        <v>698</v>
      </c>
      <c r="B195" s="24"/>
      <c r="C195" s="161">
        <v>0</v>
      </c>
      <c r="D195" s="132">
        <v>0.255</v>
      </c>
      <c r="E195" s="133">
        <v>3.4000000000000002E-2</v>
      </c>
      <c r="F195" s="134">
        <v>2E-3</v>
      </c>
      <c r="G195" s="162">
        <v>618.21</v>
      </c>
      <c r="H195" s="162">
        <v>0.62</v>
      </c>
      <c r="I195" s="167">
        <v>0.9</v>
      </c>
      <c r="J195" s="40">
        <v>8.0000000000000002E-3</v>
      </c>
    </row>
    <row r="196" spans="1:10" ht="27.75" customHeight="1">
      <c r="A196" s="160" t="s">
        <v>699</v>
      </c>
      <c r="B196" s="24"/>
      <c r="C196" s="161">
        <v>0</v>
      </c>
      <c r="D196" s="132">
        <v>0.255</v>
      </c>
      <c r="E196" s="133">
        <v>3.4000000000000002E-2</v>
      </c>
      <c r="F196" s="134">
        <v>2E-3</v>
      </c>
      <c r="G196" s="162">
        <v>1353.74</v>
      </c>
      <c r="H196" s="162">
        <v>0.62</v>
      </c>
      <c r="I196" s="167">
        <v>0.9</v>
      </c>
      <c r="J196" s="40">
        <v>8.0000000000000002E-3</v>
      </c>
    </row>
    <row r="197" spans="1:10" ht="27.75" customHeight="1">
      <c r="A197" s="160" t="s">
        <v>700</v>
      </c>
      <c r="B197" s="24"/>
      <c r="C197" s="161">
        <v>0</v>
      </c>
      <c r="D197" s="132">
        <v>0.255</v>
      </c>
      <c r="E197" s="133">
        <v>3.4000000000000002E-2</v>
      </c>
      <c r="F197" s="134">
        <v>2E-3</v>
      </c>
      <c r="G197" s="162">
        <v>3505.83</v>
      </c>
      <c r="H197" s="162">
        <v>0.62</v>
      </c>
      <c r="I197" s="167">
        <v>0.9</v>
      </c>
      <c r="J197" s="40">
        <v>8.0000000000000002E-3</v>
      </c>
    </row>
    <row r="198" spans="1:10" ht="27.75" customHeight="1">
      <c r="A198" s="160" t="s">
        <v>701</v>
      </c>
      <c r="B198" s="24"/>
      <c r="C198" s="161" t="s">
        <v>115</v>
      </c>
      <c r="D198" s="135">
        <v>1.825</v>
      </c>
      <c r="E198" s="136">
        <v>0.26500000000000001</v>
      </c>
      <c r="F198" s="134">
        <v>0.17</v>
      </c>
      <c r="G198" s="163" t="s">
        <v>143</v>
      </c>
      <c r="H198" s="163" t="s">
        <v>143</v>
      </c>
      <c r="I198" s="166" t="s">
        <v>143</v>
      </c>
      <c r="J198" s="41" t="s">
        <v>143</v>
      </c>
    </row>
    <row r="199" spans="1:10" ht="27.75" customHeight="1">
      <c r="A199" s="160" t="s">
        <v>702</v>
      </c>
      <c r="B199" s="24"/>
      <c r="C199" s="227" t="s">
        <v>118</v>
      </c>
      <c r="D199" s="132">
        <v>-0.53</v>
      </c>
      <c r="E199" s="133">
        <v>-9.4E-2</v>
      </c>
      <c r="F199" s="134">
        <v>-7.0000000000000001E-3</v>
      </c>
      <c r="G199" s="162">
        <v>0</v>
      </c>
      <c r="H199" s="163" t="s">
        <v>143</v>
      </c>
      <c r="I199" s="166" t="s">
        <v>143</v>
      </c>
      <c r="J199" s="41" t="s">
        <v>143</v>
      </c>
    </row>
    <row r="200" spans="1:10" ht="27.75" customHeight="1">
      <c r="A200" s="160" t="s">
        <v>703</v>
      </c>
      <c r="B200" s="24"/>
      <c r="C200" s="161">
        <v>0</v>
      </c>
      <c r="D200" s="132">
        <v>-0.52400000000000002</v>
      </c>
      <c r="E200" s="133">
        <v>-9.0999999999999998E-2</v>
      </c>
      <c r="F200" s="134">
        <v>-7.0000000000000001E-3</v>
      </c>
      <c r="G200" s="162">
        <v>0</v>
      </c>
      <c r="H200" s="163" t="s">
        <v>143</v>
      </c>
      <c r="I200" s="166" t="s">
        <v>143</v>
      </c>
      <c r="J200" s="41" t="s">
        <v>143</v>
      </c>
    </row>
    <row r="201" spans="1:10" ht="27.75" customHeight="1">
      <c r="A201" s="160" t="s">
        <v>704</v>
      </c>
      <c r="B201" s="24"/>
      <c r="C201" s="161">
        <v>0</v>
      </c>
      <c r="D201" s="132">
        <v>-0.53</v>
      </c>
      <c r="E201" s="133">
        <v>-9.4E-2</v>
      </c>
      <c r="F201" s="134">
        <v>-7.0000000000000001E-3</v>
      </c>
      <c r="G201" s="162">
        <v>0</v>
      </c>
      <c r="H201" s="163" t="s">
        <v>143</v>
      </c>
      <c r="I201" s="166" t="s">
        <v>143</v>
      </c>
      <c r="J201" s="40">
        <v>0.02</v>
      </c>
    </row>
    <row r="202" spans="1:10" ht="27.75" customHeight="1">
      <c r="A202" s="160" t="s">
        <v>705</v>
      </c>
      <c r="B202" s="24"/>
      <c r="C202" s="161">
        <v>0</v>
      </c>
      <c r="D202" s="132">
        <v>-0.52400000000000002</v>
      </c>
      <c r="E202" s="133">
        <v>-9.0999999999999998E-2</v>
      </c>
      <c r="F202" s="134">
        <v>-7.0000000000000001E-3</v>
      </c>
      <c r="G202" s="162">
        <v>0</v>
      </c>
      <c r="H202" s="163" t="s">
        <v>143</v>
      </c>
      <c r="I202" s="166" t="s">
        <v>143</v>
      </c>
      <c r="J202" s="40">
        <v>1.9E-2</v>
      </c>
    </row>
    <row r="203" spans="1:10" ht="27.75" customHeight="1">
      <c r="A203" s="160" t="s">
        <v>706</v>
      </c>
      <c r="B203" s="24"/>
      <c r="C203" s="161">
        <v>0</v>
      </c>
      <c r="D203" s="132">
        <v>-0.498</v>
      </c>
      <c r="E203" s="133">
        <v>-7.6999999999999999E-2</v>
      </c>
      <c r="F203" s="134">
        <v>-5.0000000000000001E-3</v>
      </c>
      <c r="G203" s="162">
        <v>10.71</v>
      </c>
      <c r="H203" s="163" t="s">
        <v>143</v>
      </c>
      <c r="I203" s="166" t="s">
        <v>143</v>
      </c>
      <c r="J203" s="40">
        <v>2.1999999999999999E-2</v>
      </c>
    </row>
  </sheetData>
  <mergeCells count="11">
    <mergeCell ref="B8:D8"/>
    <mergeCell ref="C9:D9"/>
    <mergeCell ref="H9:J9"/>
    <mergeCell ref="A2:J2"/>
    <mergeCell ref="A4:D4"/>
    <mergeCell ref="F4:J4"/>
    <mergeCell ref="F5:G5"/>
    <mergeCell ref="F6:G6"/>
    <mergeCell ref="F7:G7"/>
    <mergeCell ref="F8:G8"/>
    <mergeCell ref="F9:G9"/>
  </mergeCells>
  <hyperlinks>
    <hyperlink ref="A1" location="Overview!A1" display="Back to Overview" xr:uid="{00000000-0004-0000-11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UKPN LPN Area (GSP Group _C)"</f>
        <v>Southern Electric Power Distribution plc - Effective from 1 April 2022 - Final LDNO tariffs in UKPN LPN Area (GSP Group _C)</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235" t="s">
        <v>45</v>
      </c>
      <c r="B6" s="20" t="s">
        <v>172</v>
      </c>
      <c r="C6" s="242" t="s">
        <v>173</v>
      </c>
      <c r="D6" s="177" t="s">
        <v>48</v>
      </c>
      <c r="E6" s="169"/>
      <c r="F6" s="327" t="s">
        <v>174</v>
      </c>
      <c r="G6" s="327"/>
      <c r="H6" s="20" t="s">
        <v>175</v>
      </c>
      <c r="I6" s="234" t="s">
        <v>176</v>
      </c>
      <c r="J6" s="177" t="s">
        <v>48</v>
      </c>
      <c r="K6" s="169"/>
      <c r="L6" s="4"/>
      <c r="M6" s="4"/>
    </row>
    <row r="7" spans="1:13" ht="45" customHeight="1">
      <c r="A7" s="235" t="s">
        <v>50</v>
      </c>
      <c r="B7" s="237"/>
      <c r="C7" s="195"/>
      <c r="D7" s="234" t="s">
        <v>51</v>
      </c>
      <c r="E7" s="169"/>
      <c r="F7" s="327" t="s">
        <v>49</v>
      </c>
      <c r="G7" s="327"/>
      <c r="H7" s="234" t="s">
        <v>46</v>
      </c>
      <c r="I7" s="234" t="s">
        <v>47</v>
      </c>
      <c r="J7" s="177" t="s">
        <v>48</v>
      </c>
      <c r="K7" s="169"/>
      <c r="L7" s="4"/>
      <c r="M7" s="4"/>
    </row>
    <row r="8" spans="1:13" ht="60" customHeight="1">
      <c r="A8" s="244" t="s">
        <v>54</v>
      </c>
      <c r="B8" s="332" t="s">
        <v>55</v>
      </c>
      <c r="C8" s="333"/>
      <c r="D8" s="334"/>
      <c r="E8" s="169"/>
      <c r="F8" s="327" t="s">
        <v>177</v>
      </c>
      <c r="G8" s="327"/>
      <c r="H8" s="237"/>
      <c r="I8" s="234" t="s">
        <v>53</v>
      </c>
      <c r="J8" s="177" t="s">
        <v>48</v>
      </c>
      <c r="K8" s="169"/>
      <c r="L8" s="4"/>
      <c r="M8" s="4"/>
    </row>
    <row r="9" spans="1:13" s="76" customFormat="1" ht="45" customHeight="1">
      <c r="B9" s="169"/>
      <c r="C9" s="169"/>
      <c r="D9" s="169"/>
      <c r="E9" s="196"/>
      <c r="F9" s="327" t="s">
        <v>178</v>
      </c>
      <c r="G9" s="327"/>
      <c r="H9" s="237"/>
      <c r="I9" s="237"/>
      <c r="J9" s="234" t="s">
        <v>51</v>
      </c>
      <c r="K9" s="169"/>
      <c r="L9" s="49"/>
      <c r="M9" s="49"/>
    </row>
    <row r="10" spans="1:13" ht="18.75" customHeight="1">
      <c r="A10" s="76"/>
      <c r="B10" s="169"/>
      <c r="C10" s="169"/>
      <c r="D10" s="169"/>
      <c r="E10" s="169"/>
      <c r="F10" s="327" t="s">
        <v>54</v>
      </c>
      <c r="G10" s="327"/>
      <c r="H10" s="327" t="s">
        <v>55</v>
      </c>
      <c r="I10" s="327"/>
      <c r="J10" s="327"/>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customHeight="1">
      <c r="A14" s="160" t="s">
        <v>517</v>
      </c>
      <c r="B14" s="24"/>
      <c r="C14" s="161" t="s">
        <v>69</v>
      </c>
      <c r="D14" s="132">
        <v>6.9029999999999996</v>
      </c>
      <c r="E14" s="133">
        <v>1.3009999999999999</v>
      </c>
      <c r="F14" s="134">
        <v>4.2000000000000003E-2</v>
      </c>
      <c r="G14" s="162">
        <v>10.56</v>
      </c>
      <c r="H14" s="163"/>
      <c r="I14" s="166"/>
      <c r="J14" s="41"/>
    </row>
    <row r="15" spans="1:13" ht="27.75" customHeight="1">
      <c r="A15" s="160" t="s">
        <v>518</v>
      </c>
      <c r="B15" s="24"/>
      <c r="C15" s="161">
        <v>2</v>
      </c>
      <c r="D15" s="132">
        <v>6.9029999999999996</v>
      </c>
      <c r="E15" s="133">
        <v>1.3009999999999999</v>
      </c>
      <c r="F15" s="134">
        <v>4.2000000000000003E-2</v>
      </c>
      <c r="G15" s="163"/>
      <c r="H15" s="163"/>
      <c r="I15" s="166"/>
      <c r="J15" s="41"/>
    </row>
    <row r="16" spans="1:13" ht="27.75" customHeight="1">
      <c r="A16" s="160" t="s">
        <v>519</v>
      </c>
      <c r="B16" s="24"/>
      <c r="C16" s="161" t="s">
        <v>73</v>
      </c>
      <c r="D16" s="132">
        <v>4.2229999999999999</v>
      </c>
      <c r="E16" s="133">
        <v>0.79600000000000004</v>
      </c>
      <c r="F16" s="134">
        <v>2.5999999999999999E-2</v>
      </c>
      <c r="G16" s="162">
        <v>2.35</v>
      </c>
      <c r="H16" s="163"/>
      <c r="I16" s="166"/>
      <c r="J16" s="41"/>
    </row>
    <row r="17" spans="1:10" ht="27.75" customHeight="1">
      <c r="A17" s="160" t="s">
        <v>520</v>
      </c>
      <c r="B17" s="24"/>
      <c r="C17" s="161" t="s">
        <v>73</v>
      </c>
      <c r="D17" s="132">
        <v>4.2229999999999999</v>
      </c>
      <c r="E17" s="133">
        <v>0.79600000000000004</v>
      </c>
      <c r="F17" s="134">
        <v>2.5999999999999999E-2</v>
      </c>
      <c r="G17" s="162">
        <v>1.78</v>
      </c>
      <c r="H17" s="163"/>
      <c r="I17" s="166"/>
      <c r="J17" s="41"/>
    </row>
    <row r="18" spans="1:10" ht="27.75" customHeight="1">
      <c r="A18" s="160" t="s">
        <v>521</v>
      </c>
      <c r="B18" s="24"/>
      <c r="C18" s="161" t="s">
        <v>73</v>
      </c>
      <c r="D18" s="132">
        <v>4.1319999999999997</v>
      </c>
      <c r="E18" s="133">
        <v>0.70499999999999996</v>
      </c>
      <c r="F18" s="134">
        <v>0</v>
      </c>
      <c r="G18" s="162">
        <v>0.01</v>
      </c>
      <c r="H18" s="163"/>
      <c r="I18" s="166"/>
      <c r="J18" s="41"/>
    </row>
    <row r="19" spans="1:10" ht="27.75" customHeight="1">
      <c r="A19" s="160" t="s">
        <v>522</v>
      </c>
      <c r="B19" s="24"/>
      <c r="C19" s="161" t="s">
        <v>73</v>
      </c>
      <c r="D19" s="132">
        <v>4.024</v>
      </c>
      <c r="E19" s="133">
        <v>0.59599999999999997</v>
      </c>
      <c r="F19" s="134">
        <v>0</v>
      </c>
      <c r="G19" s="162">
        <v>0.01</v>
      </c>
      <c r="H19" s="163"/>
      <c r="I19" s="166"/>
      <c r="J19" s="41"/>
    </row>
    <row r="20" spans="1:10" ht="27.75" customHeight="1">
      <c r="A20" s="160" t="s">
        <v>523</v>
      </c>
      <c r="B20" s="24"/>
      <c r="C20" s="161" t="s">
        <v>73</v>
      </c>
      <c r="D20" s="132">
        <v>3.9689999999999999</v>
      </c>
      <c r="E20" s="133">
        <v>0.54200000000000004</v>
      </c>
      <c r="F20" s="134">
        <v>0</v>
      </c>
      <c r="G20" s="162">
        <v>0.01</v>
      </c>
      <c r="H20" s="163"/>
      <c r="I20" s="166"/>
      <c r="J20" s="41"/>
    </row>
    <row r="21" spans="1:10" ht="27.75" customHeight="1">
      <c r="A21" s="160" t="s">
        <v>524</v>
      </c>
      <c r="B21" s="24"/>
      <c r="C21" s="161">
        <v>4</v>
      </c>
      <c r="D21" s="132">
        <v>4.2229999999999999</v>
      </c>
      <c r="E21" s="133">
        <v>0.79600000000000004</v>
      </c>
      <c r="F21" s="134">
        <v>2.5999999999999999E-2</v>
      </c>
      <c r="G21" s="163"/>
      <c r="H21" s="163"/>
      <c r="I21" s="166"/>
      <c r="J21" s="41"/>
    </row>
    <row r="22" spans="1:10" ht="27.75" customHeight="1">
      <c r="A22" s="160" t="s">
        <v>525</v>
      </c>
      <c r="B22" s="24"/>
      <c r="C22" s="161">
        <v>0</v>
      </c>
      <c r="D22" s="132">
        <v>3.476</v>
      </c>
      <c r="E22" s="133">
        <v>0.66800000000000004</v>
      </c>
      <c r="F22" s="134">
        <v>2.1999999999999999E-2</v>
      </c>
      <c r="G22" s="162">
        <v>5.79</v>
      </c>
      <c r="H22" s="162">
        <v>3.13</v>
      </c>
      <c r="I22" s="167">
        <v>4.8600000000000003</v>
      </c>
      <c r="J22" s="40">
        <v>0.29799999999999999</v>
      </c>
    </row>
    <row r="23" spans="1:10" ht="27.75" customHeight="1">
      <c r="A23" s="160" t="s">
        <v>526</v>
      </c>
      <c r="B23" s="24"/>
      <c r="C23" s="161">
        <v>0</v>
      </c>
      <c r="D23" s="132">
        <v>3.202</v>
      </c>
      <c r="E23" s="133">
        <v>0.39300000000000002</v>
      </c>
      <c r="F23" s="134">
        <v>5.0000000000000001E-3</v>
      </c>
      <c r="G23" s="162">
        <v>1.52</v>
      </c>
      <c r="H23" s="162">
        <v>3.13</v>
      </c>
      <c r="I23" s="167">
        <v>4.8600000000000003</v>
      </c>
      <c r="J23" s="40">
        <v>0.29799999999999999</v>
      </c>
    </row>
    <row r="24" spans="1:10" ht="27.75" customHeight="1">
      <c r="A24" s="160" t="s">
        <v>527</v>
      </c>
      <c r="B24" s="24"/>
      <c r="C24" s="161">
        <v>0</v>
      </c>
      <c r="D24" s="132">
        <v>3.194</v>
      </c>
      <c r="E24" s="133">
        <v>0.38600000000000001</v>
      </c>
      <c r="F24" s="134">
        <v>5.0000000000000001E-3</v>
      </c>
      <c r="G24" s="162">
        <v>1.52</v>
      </c>
      <c r="H24" s="162">
        <v>3.13</v>
      </c>
      <c r="I24" s="167">
        <v>4.8600000000000003</v>
      </c>
      <c r="J24" s="40">
        <v>0.29799999999999999</v>
      </c>
    </row>
    <row r="25" spans="1:10" ht="27.75" customHeight="1">
      <c r="A25" s="160" t="s">
        <v>528</v>
      </c>
      <c r="B25" s="24"/>
      <c r="C25" s="161">
        <v>0</v>
      </c>
      <c r="D25" s="132">
        <v>3.1869999999999998</v>
      </c>
      <c r="E25" s="133">
        <v>0.379</v>
      </c>
      <c r="F25" s="134">
        <v>5.0000000000000001E-3</v>
      </c>
      <c r="G25" s="162">
        <v>1.52</v>
      </c>
      <c r="H25" s="162">
        <v>3.13</v>
      </c>
      <c r="I25" s="167">
        <v>4.8600000000000003</v>
      </c>
      <c r="J25" s="40">
        <v>0.29799999999999999</v>
      </c>
    </row>
    <row r="26" spans="1:10" ht="27.75" customHeight="1">
      <c r="A26" s="160" t="s">
        <v>529</v>
      </c>
      <c r="B26" s="24"/>
      <c r="C26" s="161">
        <v>0</v>
      </c>
      <c r="D26" s="132">
        <v>3.1819999999999999</v>
      </c>
      <c r="E26" s="133">
        <v>0.373</v>
      </c>
      <c r="F26" s="134">
        <v>5.0000000000000001E-3</v>
      </c>
      <c r="G26" s="162">
        <v>1.52</v>
      </c>
      <c r="H26" s="162">
        <v>3.13</v>
      </c>
      <c r="I26" s="167">
        <v>4.8600000000000003</v>
      </c>
      <c r="J26" s="40">
        <v>0.29799999999999999</v>
      </c>
    </row>
    <row r="27" spans="1:10" ht="27.75" customHeight="1">
      <c r="A27" s="160" t="s">
        <v>530</v>
      </c>
      <c r="B27" s="24"/>
      <c r="C27" s="161" t="s">
        <v>115</v>
      </c>
      <c r="D27" s="135">
        <v>22.323</v>
      </c>
      <c r="E27" s="136">
        <v>1.663</v>
      </c>
      <c r="F27" s="134">
        <v>0.21</v>
      </c>
      <c r="G27" s="163"/>
      <c r="H27" s="163"/>
      <c r="I27" s="166"/>
      <c r="J27" s="41"/>
    </row>
    <row r="28" spans="1:10" ht="27.75" customHeight="1">
      <c r="A28" s="160" t="s">
        <v>531</v>
      </c>
      <c r="B28" s="24"/>
      <c r="C28" s="227" t="s">
        <v>118</v>
      </c>
      <c r="D28" s="132">
        <v>-5.2389999999999999</v>
      </c>
      <c r="E28" s="133">
        <v>-0.98699999999999999</v>
      </c>
      <c r="F28" s="134">
        <v>-3.2000000000000001E-2</v>
      </c>
      <c r="G28" s="162">
        <v>0</v>
      </c>
      <c r="H28" s="163"/>
      <c r="I28" s="166"/>
      <c r="J28" s="41"/>
    </row>
    <row r="29" spans="1:10" ht="27.75" customHeight="1">
      <c r="A29" s="160" t="s">
        <v>532</v>
      </c>
      <c r="B29" s="24"/>
      <c r="C29" s="161">
        <v>0</v>
      </c>
      <c r="D29" s="132">
        <v>-5.2389999999999999</v>
      </c>
      <c r="E29" s="133">
        <v>-0.98699999999999999</v>
      </c>
      <c r="F29" s="134">
        <v>-3.2000000000000001E-2</v>
      </c>
      <c r="G29" s="162">
        <v>0</v>
      </c>
      <c r="H29" s="163"/>
      <c r="I29" s="166"/>
      <c r="J29" s="40">
        <v>0.36099999999999999</v>
      </c>
    </row>
    <row r="30" spans="1:10" ht="27.75" customHeight="1">
      <c r="A30" s="164" t="s">
        <v>533</v>
      </c>
      <c r="B30" s="24"/>
      <c r="C30" s="161" t="s">
        <v>69</v>
      </c>
      <c r="D30" s="132">
        <v>5.3360000000000003</v>
      </c>
      <c r="E30" s="133">
        <v>1.006</v>
      </c>
      <c r="F30" s="134">
        <v>3.2000000000000001E-2</v>
      </c>
      <c r="G30" s="162">
        <v>10.38</v>
      </c>
      <c r="H30" s="163"/>
      <c r="I30" s="166"/>
      <c r="J30" s="41"/>
    </row>
    <row r="31" spans="1:10" ht="27.75" customHeight="1">
      <c r="A31" s="164" t="s">
        <v>534</v>
      </c>
      <c r="B31" s="24"/>
      <c r="C31" s="161">
        <v>2</v>
      </c>
      <c r="D31" s="132">
        <v>5.3360000000000003</v>
      </c>
      <c r="E31" s="133">
        <v>1.006</v>
      </c>
      <c r="F31" s="134">
        <v>3.2000000000000001E-2</v>
      </c>
      <c r="G31" s="163"/>
      <c r="H31" s="163"/>
      <c r="I31" s="166"/>
      <c r="J31" s="41"/>
    </row>
    <row r="32" spans="1:10" ht="27.75" customHeight="1">
      <c r="A32" s="164" t="s">
        <v>535</v>
      </c>
      <c r="B32" s="24"/>
      <c r="C32" s="161" t="s">
        <v>73</v>
      </c>
      <c r="D32" s="132">
        <v>3.2639999999999998</v>
      </c>
      <c r="E32" s="133">
        <v>0.61499999999999999</v>
      </c>
      <c r="F32" s="134">
        <v>0.02</v>
      </c>
      <c r="G32" s="162">
        <v>1.83</v>
      </c>
      <c r="H32" s="163"/>
      <c r="I32" s="166"/>
      <c r="J32" s="41"/>
    </row>
    <row r="33" spans="1:10" ht="27.75" customHeight="1">
      <c r="A33" s="164" t="s">
        <v>536</v>
      </c>
      <c r="B33" s="24"/>
      <c r="C33" s="161" t="s">
        <v>73</v>
      </c>
      <c r="D33" s="132">
        <v>3.2639999999999998</v>
      </c>
      <c r="E33" s="133">
        <v>0.61499999999999999</v>
      </c>
      <c r="F33" s="134">
        <v>0.02</v>
      </c>
      <c r="G33" s="162">
        <v>1.39</v>
      </c>
      <c r="H33" s="163"/>
      <c r="I33" s="166"/>
      <c r="J33" s="41"/>
    </row>
    <row r="34" spans="1:10" ht="27.75" customHeight="1">
      <c r="A34" s="164" t="s">
        <v>537</v>
      </c>
      <c r="B34" s="24"/>
      <c r="C34" s="161" t="s">
        <v>73</v>
      </c>
      <c r="D34" s="132">
        <v>3.194</v>
      </c>
      <c r="E34" s="133">
        <v>0.54500000000000004</v>
      </c>
      <c r="F34" s="134">
        <v>0</v>
      </c>
      <c r="G34" s="162">
        <v>0.02</v>
      </c>
      <c r="H34" s="163"/>
      <c r="I34" s="166"/>
      <c r="J34" s="41"/>
    </row>
    <row r="35" spans="1:10" ht="27.75" customHeight="1">
      <c r="A35" s="164" t="s">
        <v>538</v>
      </c>
      <c r="B35" s="24"/>
      <c r="C35" s="161" t="s">
        <v>73</v>
      </c>
      <c r="D35" s="132">
        <v>3.11</v>
      </c>
      <c r="E35" s="133">
        <v>0.46100000000000002</v>
      </c>
      <c r="F35" s="134">
        <v>0</v>
      </c>
      <c r="G35" s="162">
        <v>0.02</v>
      </c>
      <c r="H35" s="163"/>
      <c r="I35" s="166"/>
      <c r="J35" s="41"/>
    </row>
    <row r="36" spans="1:10" ht="27.75" customHeight="1">
      <c r="A36" s="164" t="s">
        <v>539</v>
      </c>
      <c r="B36" s="24"/>
      <c r="C36" s="161" t="s">
        <v>73</v>
      </c>
      <c r="D36" s="132">
        <v>3.0680000000000001</v>
      </c>
      <c r="E36" s="133">
        <v>0.41899999999999998</v>
      </c>
      <c r="F36" s="134">
        <v>0</v>
      </c>
      <c r="G36" s="162">
        <v>0.02</v>
      </c>
      <c r="H36" s="163"/>
      <c r="I36" s="166"/>
      <c r="J36" s="41"/>
    </row>
    <row r="37" spans="1:10" ht="27.75" customHeight="1">
      <c r="A37" s="164" t="s">
        <v>540</v>
      </c>
      <c r="B37" s="24"/>
      <c r="C37" s="161">
        <v>4</v>
      </c>
      <c r="D37" s="132">
        <v>3.2639999999999998</v>
      </c>
      <c r="E37" s="133">
        <v>0.61499999999999999</v>
      </c>
      <c r="F37" s="134">
        <v>0.02</v>
      </c>
      <c r="G37" s="163"/>
      <c r="H37" s="163"/>
      <c r="I37" s="166"/>
      <c r="J37" s="41"/>
    </row>
    <row r="38" spans="1:10" ht="27.75" customHeight="1">
      <c r="A38" s="164" t="s">
        <v>541</v>
      </c>
      <c r="B38" s="24"/>
      <c r="C38" s="161">
        <v>0</v>
      </c>
      <c r="D38" s="132">
        <v>2.6869999999999998</v>
      </c>
      <c r="E38" s="133">
        <v>0.51600000000000001</v>
      </c>
      <c r="F38" s="134">
        <v>1.7000000000000001E-2</v>
      </c>
      <c r="G38" s="162">
        <v>4.49</v>
      </c>
      <c r="H38" s="162">
        <v>2.42</v>
      </c>
      <c r="I38" s="167">
        <v>3.75</v>
      </c>
      <c r="J38" s="40">
        <v>0.23</v>
      </c>
    </row>
    <row r="39" spans="1:10" ht="27.75" customHeight="1">
      <c r="A39" s="164" t="s">
        <v>542</v>
      </c>
      <c r="B39" s="24"/>
      <c r="C39" s="161">
        <v>0</v>
      </c>
      <c r="D39" s="132">
        <v>2.4750000000000001</v>
      </c>
      <c r="E39" s="133">
        <v>0.30399999999999999</v>
      </c>
      <c r="F39" s="134">
        <v>4.0000000000000001E-3</v>
      </c>
      <c r="G39" s="162">
        <v>1.19</v>
      </c>
      <c r="H39" s="162">
        <v>2.42</v>
      </c>
      <c r="I39" s="167">
        <v>3.75</v>
      </c>
      <c r="J39" s="40">
        <v>0.23</v>
      </c>
    </row>
    <row r="40" spans="1:10" ht="27.75" customHeight="1">
      <c r="A40" s="164" t="s">
        <v>543</v>
      </c>
      <c r="B40" s="24"/>
      <c r="C40" s="161">
        <v>0</v>
      </c>
      <c r="D40" s="132">
        <v>2.4689999999999999</v>
      </c>
      <c r="E40" s="133">
        <v>0.29799999999999999</v>
      </c>
      <c r="F40" s="134">
        <v>4.0000000000000001E-3</v>
      </c>
      <c r="G40" s="162">
        <v>1.19</v>
      </c>
      <c r="H40" s="162">
        <v>2.42</v>
      </c>
      <c r="I40" s="167">
        <v>3.75</v>
      </c>
      <c r="J40" s="40">
        <v>0.23</v>
      </c>
    </row>
    <row r="41" spans="1:10" ht="27.75" customHeight="1">
      <c r="A41" s="164" t="s">
        <v>544</v>
      </c>
      <c r="B41" s="24"/>
      <c r="C41" s="161">
        <v>0</v>
      </c>
      <c r="D41" s="132">
        <v>2.464</v>
      </c>
      <c r="E41" s="133">
        <v>0.29299999999999998</v>
      </c>
      <c r="F41" s="134">
        <v>4.0000000000000001E-3</v>
      </c>
      <c r="G41" s="162">
        <v>1.19</v>
      </c>
      <c r="H41" s="162">
        <v>2.42</v>
      </c>
      <c r="I41" s="167">
        <v>3.75</v>
      </c>
      <c r="J41" s="40">
        <v>0.23</v>
      </c>
    </row>
    <row r="42" spans="1:10" ht="27.75" customHeight="1">
      <c r="A42" s="164" t="s">
        <v>545</v>
      </c>
      <c r="B42" s="24"/>
      <c r="C42" s="161">
        <v>0</v>
      </c>
      <c r="D42" s="132">
        <v>2.4590000000000001</v>
      </c>
      <c r="E42" s="133">
        <v>0.28899999999999998</v>
      </c>
      <c r="F42" s="134">
        <v>4.0000000000000001E-3</v>
      </c>
      <c r="G42" s="162">
        <v>1.19</v>
      </c>
      <c r="H42" s="162">
        <v>2.42</v>
      </c>
      <c r="I42" s="167">
        <v>3.75</v>
      </c>
      <c r="J42" s="40">
        <v>0.23</v>
      </c>
    </row>
    <row r="43" spans="1:10" ht="27.75" customHeight="1">
      <c r="A43" s="164" t="s">
        <v>546</v>
      </c>
      <c r="B43" s="24"/>
      <c r="C43" s="161">
        <v>0</v>
      </c>
      <c r="D43" s="132">
        <v>2.5390000000000001</v>
      </c>
      <c r="E43" s="133">
        <v>0.51300000000000001</v>
      </c>
      <c r="F43" s="134">
        <v>1.9E-2</v>
      </c>
      <c r="G43" s="162">
        <v>4.5999999999999996</v>
      </c>
      <c r="H43" s="162">
        <v>5.9</v>
      </c>
      <c r="I43" s="167">
        <v>6.72</v>
      </c>
      <c r="J43" s="40">
        <v>0.189</v>
      </c>
    </row>
    <row r="44" spans="1:10" ht="27.75" customHeight="1">
      <c r="A44" s="164" t="s">
        <v>547</v>
      </c>
      <c r="B44" s="24"/>
      <c r="C44" s="161">
        <v>0</v>
      </c>
      <c r="D44" s="132">
        <v>2.2429999999999999</v>
      </c>
      <c r="E44" s="133">
        <v>0.217</v>
      </c>
      <c r="F44" s="134">
        <v>0</v>
      </c>
      <c r="G44" s="162">
        <v>0.01</v>
      </c>
      <c r="H44" s="162">
        <v>5.9</v>
      </c>
      <c r="I44" s="167">
        <v>6.72</v>
      </c>
      <c r="J44" s="40">
        <v>0.189</v>
      </c>
    </row>
    <row r="45" spans="1:10" ht="27.75" customHeight="1">
      <c r="A45" s="164" t="s">
        <v>548</v>
      </c>
      <c r="B45" s="24"/>
      <c r="C45" s="161">
        <v>0</v>
      </c>
      <c r="D45" s="132">
        <v>2.2349999999999999</v>
      </c>
      <c r="E45" s="133">
        <v>0.20899999999999999</v>
      </c>
      <c r="F45" s="134">
        <v>0</v>
      </c>
      <c r="G45" s="162">
        <v>0.01</v>
      </c>
      <c r="H45" s="162">
        <v>5.9</v>
      </c>
      <c r="I45" s="167">
        <v>6.72</v>
      </c>
      <c r="J45" s="40">
        <v>0.189</v>
      </c>
    </row>
    <row r="46" spans="1:10" ht="27.75" customHeight="1">
      <c r="A46" s="164" t="s">
        <v>549</v>
      </c>
      <c r="B46" s="24"/>
      <c r="C46" s="161">
        <v>0</v>
      </c>
      <c r="D46" s="132">
        <v>2.2280000000000002</v>
      </c>
      <c r="E46" s="133">
        <v>0.20200000000000001</v>
      </c>
      <c r="F46" s="134">
        <v>0</v>
      </c>
      <c r="G46" s="162">
        <v>0.01</v>
      </c>
      <c r="H46" s="162">
        <v>5.9</v>
      </c>
      <c r="I46" s="167">
        <v>6.72</v>
      </c>
      <c r="J46" s="40">
        <v>0.189</v>
      </c>
    </row>
    <row r="47" spans="1:10" ht="27.75" customHeight="1">
      <c r="A47" s="164" t="s">
        <v>550</v>
      </c>
      <c r="B47" s="24"/>
      <c r="C47" s="161">
        <v>0</v>
      </c>
      <c r="D47" s="132">
        <v>2.222</v>
      </c>
      <c r="E47" s="133">
        <v>0.19600000000000001</v>
      </c>
      <c r="F47" s="134">
        <v>0</v>
      </c>
      <c r="G47" s="162">
        <v>0.01</v>
      </c>
      <c r="H47" s="162">
        <v>5.9</v>
      </c>
      <c r="I47" s="167">
        <v>6.72</v>
      </c>
      <c r="J47" s="40">
        <v>0.189</v>
      </c>
    </row>
    <row r="48" spans="1:10" ht="27.75" customHeight="1">
      <c r="A48" s="164" t="s">
        <v>551</v>
      </c>
      <c r="B48" s="24"/>
      <c r="C48" s="161">
        <v>0</v>
      </c>
      <c r="D48" s="132">
        <v>2.0710000000000002</v>
      </c>
      <c r="E48" s="133">
        <v>0.40300000000000002</v>
      </c>
      <c r="F48" s="134">
        <v>1.4999999999999999E-2</v>
      </c>
      <c r="G48" s="162">
        <v>68.540000000000006</v>
      </c>
      <c r="H48" s="162">
        <v>6.69</v>
      </c>
      <c r="I48" s="167">
        <v>7.52</v>
      </c>
      <c r="J48" s="40">
        <v>0.17799999999999999</v>
      </c>
    </row>
    <row r="49" spans="1:10" ht="27.75" customHeight="1">
      <c r="A49" s="164" t="s">
        <v>552</v>
      </c>
      <c r="B49" s="24"/>
      <c r="C49" s="161">
        <v>0</v>
      </c>
      <c r="D49" s="132">
        <v>1.7649999999999999</v>
      </c>
      <c r="E49" s="133">
        <v>9.7000000000000003E-2</v>
      </c>
      <c r="F49" s="134">
        <v>0</v>
      </c>
      <c r="G49" s="162">
        <v>0.01</v>
      </c>
      <c r="H49" s="162">
        <v>6.69</v>
      </c>
      <c r="I49" s="167">
        <v>7.52</v>
      </c>
      <c r="J49" s="40">
        <v>0.17799999999999999</v>
      </c>
    </row>
    <row r="50" spans="1:10" ht="27.75" customHeight="1">
      <c r="A50" s="164" t="s">
        <v>553</v>
      </c>
      <c r="B50" s="24"/>
      <c r="C50" s="161">
        <v>0</v>
      </c>
      <c r="D50" s="132">
        <v>1.7250000000000001</v>
      </c>
      <c r="E50" s="133">
        <v>5.7000000000000002E-2</v>
      </c>
      <c r="F50" s="134">
        <v>0</v>
      </c>
      <c r="G50" s="162">
        <v>0.01</v>
      </c>
      <c r="H50" s="162">
        <v>6.69</v>
      </c>
      <c r="I50" s="167">
        <v>7.52</v>
      </c>
      <c r="J50" s="40">
        <v>0.17799999999999999</v>
      </c>
    </row>
    <row r="51" spans="1:10" ht="27.75" customHeight="1">
      <c r="A51" s="164" t="s">
        <v>554</v>
      </c>
      <c r="B51" s="24"/>
      <c r="C51" s="161">
        <v>0</v>
      </c>
      <c r="D51" s="132">
        <v>1.714</v>
      </c>
      <c r="E51" s="133">
        <v>4.7E-2</v>
      </c>
      <c r="F51" s="134">
        <v>0</v>
      </c>
      <c r="G51" s="162">
        <v>0.01</v>
      </c>
      <c r="H51" s="162">
        <v>6.69</v>
      </c>
      <c r="I51" s="167">
        <v>7.52</v>
      </c>
      <c r="J51" s="40">
        <v>0.17799999999999999</v>
      </c>
    </row>
    <row r="52" spans="1:10" ht="27.75" customHeight="1">
      <c r="A52" s="164" t="s">
        <v>555</v>
      </c>
      <c r="B52" s="24"/>
      <c r="C52" s="161">
        <v>0</v>
      </c>
      <c r="D52" s="132">
        <v>1.704</v>
      </c>
      <c r="E52" s="133">
        <v>3.6999999999999998E-2</v>
      </c>
      <c r="F52" s="134">
        <v>0</v>
      </c>
      <c r="G52" s="162">
        <v>0.01</v>
      </c>
      <c r="H52" s="162">
        <v>6.69</v>
      </c>
      <c r="I52" s="167">
        <v>7.52</v>
      </c>
      <c r="J52" s="40">
        <v>0.17799999999999999</v>
      </c>
    </row>
    <row r="53" spans="1:10" ht="27.75" customHeight="1">
      <c r="A53" s="164" t="s">
        <v>556</v>
      </c>
      <c r="B53" s="24"/>
      <c r="C53" s="161" t="s">
        <v>115</v>
      </c>
      <c r="D53" s="135">
        <v>17.254999999999999</v>
      </c>
      <c r="E53" s="136">
        <v>1.2849999999999999</v>
      </c>
      <c r="F53" s="134">
        <v>0.16300000000000001</v>
      </c>
      <c r="G53" s="163"/>
      <c r="H53" s="163"/>
      <c r="I53" s="166"/>
      <c r="J53" s="41"/>
    </row>
    <row r="54" spans="1:10" ht="27.75" customHeight="1">
      <c r="A54" s="164" t="s">
        <v>557</v>
      </c>
      <c r="B54" s="24"/>
      <c r="C54" s="227" t="s">
        <v>118</v>
      </c>
      <c r="D54" s="132">
        <v>-5.2389999999999999</v>
      </c>
      <c r="E54" s="133">
        <v>-0.98699999999999999</v>
      </c>
      <c r="F54" s="134">
        <v>-3.2000000000000001E-2</v>
      </c>
      <c r="G54" s="162">
        <v>0</v>
      </c>
      <c r="H54" s="163"/>
      <c r="I54" s="166"/>
      <c r="J54" s="41"/>
    </row>
    <row r="55" spans="1:10" ht="27.75" customHeight="1">
      <c r="A55" s="164" t="s">
        <v>558</v>
      </c>
      <c r="B55" s="24"/>
      <c r="C55" s="161">
        <v>0</v>
      </c>
      <c r="D55" s="132">
        <v>-4.6139999999999999</v>
      </c>
      <c r="E55" s="133">
        <v>-0.879</v>
      </c>
      <c r="F55" s="134">
        <v>-2.9000000000000001E-2</v>
      </c>
      <c r="G55" s="162">
        <v>0</v>
      </c>
      <c r="H55" s="163"/>
      <c r="I55" s="166"/>
      <c r="J55" s="41"/>
    </row>
    <row r="56" spans="1:10" ht="27.75" customHeight="1">
      <c r="A56" s="164" t="s">
        <v>559</v>
      </c>
      <c r="B56" s="24"/>
      <c r="C56" s="161">
        <v>0</v>
      </c>
      <c r="D56" s="132">
        <v>-5.2389999999999999</v>
      </c>
      <c r="E56" s="133">
        <v>-0.98699999999999999</v>
      </c>
      <c r="F56" s="134">
        <v>-3.2000000000000001E-2</v>
      </c>
      <c r="G56" s="162">
        <v>0</v>
      </c>
      <c r="H56" s="163"/>
      <c r="I56" s="166"/>
      <c r="J56" s="40">
        <v>0.36099999999999999</v>
      </c>
    </row>
    <row r="57" spans="1:10" ht="27.75" customHeight="1">
      <c r="A57" s="164" t="s">
        <v>560</v>
      </c>
      <c r="B57" s="24"/>
      <c r="C57" s="161">
        <v>0</v>
      </c>
      <c r="D57" s="132">
        <v>-4.6139999999999999</v>
      </c>
      <c r="E57" s="133">
        <v>-0.879</v>
      </c>
      <c r="F57" s="134">
        <v>-2.9000000000000001E-2</v>
      </c>
      <c r="G57" s="162">
        <v>0</v>
      </c>
      <c r="H57" s="163"/>
      <c r="I57" s="166"/>
      <c r="J57" s="40">
        <v>0.32200000000000001</v>
      </c>
    </row>
    <row r="58" spans="1:10" ht="27.75" customHeight="1">
      <c r="A58" s="164" t="s">
        <v>561</v>
      </c>
      <c r="B58" s="24"/>
      <c r="C58" s="161">
        <v>0</v>
      </c>
      <c r="D58" s="132">
        <v>-2.9540000000000002</v>
      </c>
      <c r="E58" s="133">
        <v>-0.59599999999999997</v>
      </c>
      <c r="F58" s="134">
        <v>-2.1999999999999999E-2</v>
      </c>
      <c r="G58" s="162">
        <v>0</v>
      </c>
      <c r="H58" s="163"/>
      <c r="I58" s="166"/>
      <c r="J58" s="40">
        <v>0.28000000000000003</v>
      </c>
    </row>
    <row r="59" spans="1:10" ht="27.75" customHeight="1">
      <c r="A59" s="160" t="s">
        <v>562</v>
      </c>
      <c r="B59" s="24"/>
      <c r="C59" s="161" t="s">
        <v>69</v>
      </c>
      <c r="D59" s="132">
        <v>4.7270000000000003</v>
      </c>
      <c r="E59" s="133">
        <v>0.89100000000000001</v>
      </c>
      <c r="F59" s="134">
        <v>2.9000000000000001E-2</v>
      </c>
      <c r="G59" s="162">
        <v>10.31</v>
      </c>
      <c r="H59" s="163"/>
      <c r="I59" s="166"/>
      <c r="J59" s="41"/>
    </row>
    <row r="60" spans="1:10" ht="27.75" customHeight="1">
      <c r="A60" s="160" t="s">
        <v>563</v>
      </c>
      <c r="B60" s="24"/>
      <c r="C60" s="161">
        <v>2</v>
      </c>
      <c r="D60" s="132">
        <v>4.7270000000000003</v>
      </c>
      <c r="E60" s="133">
        <v>0.89100000000000001</v>
      </c>
      <c r="F60" s="134">
        <v>2.9000000000000001E-2</v>
      </c>
      <c r="G60" s="163"/>
      <c r="H60" s="163"/>
      <c r="I60" s="166"/>
      <c r="J60" s="41"/>
    </row>
    <row r="61" spans="1:10" ht="27.75" customHeight="1">
      <c r="A61" s="160" t="s">
        <v>564</v>
      </c>
      <c r="B61" s="24"/>
      <c r="C61" s="161" t="s">
        <v>73</v>
      </c>
      <c r="D61" s="132">
        <v>2.8919999999999999</v>
      </c>
      <c r="E61" s="133">
        <v>0.54500000000000004</v>
      </c>
      <c r="F61" s="134">
        <v>1.7000000000000001E-2</v>
      </c>
      <c r="G61" s="162">
        <v>1.62</v>
      </c>
      <c r="H61" s="163"/>
      <c r="I61" s="166"/>
      <c r="J61" s="41"/>
    </row>
    <row r="62" spans="1:10" ht="27.75" customHeight="1">
      <c r="A62" s="160" t="s">
        <v>565</v>
      </c>
      <c r="B62" s="24"/>
      <c r="C62" s="161" t="s">
        <v>73</v>
      </c>
      <c r="D62" s="132">
        <v>2.8919999999999999</v>
      </c>
      <c r="E62" s="133">
        <v>0.54500000000000004</v>
      </c>
      <c r="F62" s="134">
        <v>1.7000000000000001E-2</v>
      </c>
      <c r="G62" s="162">
        <v>1.24</v>
      </c>
      <c r="H62" s="163"/>
      <c r="I62" s="166"/>
      <c r="J62" s="41"/>
    </row>
    <row r="63" spans="1:10" ht="27.75" customHeight="1">
      <c r="A63" s="160" t="s">
        <v>566</v>
      </c>
      <c r="B63" s="24"/>
      <c r="C63" s="161" t="s">
        <v>73</v>
      </c>
      <c r="D63" s="132">
        <v>2.83</v>
      </c>
      <c r="E63" s="133">
        <v>0.48299999999999998</v>
      </c>
      <c r="F63" s="134">
        <v>0</v>
      </c>
      <c r="G63" s="162">
        <v>0.03</v>
      </c>
      <c r="H63" s="163"/>
      <c r="I63" s="166"/>
      <c r="J63" s="41"/>
    </row>
    <row r="64" spans="1:10" ht="27.75" customHeight="1">
      <c r="A64" s="160" t="s">
        <v>567</v>
      </c>
      <c r="B64" s="24"/>
      <c r="C64" s="161" t="s">
        <v>73</v>
      </c>
      <c r="D64" s="132">
        <v>2.7549999999999999</v>
      </c>
      <c r="E64" s="133">
        <v>0.40799999999999997</v>
      </c>
      <c r="F64" s="134">
        <v>0</v>
      </c>
      <c r="G64" s="162">
        <v>0.03</v>
      </c>
      <c r="H64" s="163"/>
      <c r="I64" s="166"/>
      <c r="J64" s="41"/>
    </row>
    <row r="65" spans="1:10" ht="27.75" customHeight="1">
      <c r="A65" s="160" t="s">
        <v>568</v>
      </c>
      <c r="B65" s="24"/>
      <c r="C65" s="161" t="s">
        <v>73</v>
      </c>
      <c r="D65" s="132">
        <v>2.718</v>
      </c>
      <c r="E65" s="133">
        <v>0.371</v>
      </c>
      <c r="F65" s="134">
        <v>0</v>
      </c>
      <c r="G65" s="162">
        <v>0.03</v>
      </c>
      <c r="H65" s="163"/>
      <c r="I65" s="166"/>
      <c r="J65" s="41"/>
    </row>
    <row r="66" spans="1:10" ht="27.75" customHeight="1">
      <c r="A66" s="160" t="s">
        <v>569</v>
      </c>
      <c r="B66" s="24"/>
      <c r="C66" s="161">
        <v>4</v>
      </c>
      <c r="D66" s="132">
        <v>2.8919999999999999</v>
      </c>
      <c r="E66" s="133">
        <v>0.54500000000000004</v>
      </c>
      <c r="F66" s="134">
        <v>1.7000000000000001E-2</v>
      </c>
      <c r="G66" s="163"/>
      <c r="H66" s="163"/>
      <c r="I66" s="166"/>
      <c r="J66" s="41"/>
    </row>
    <row r="67" spans="1:10" ht="27.75" customHeight="1">
      <c r="A67" s="160" t="s">
        <v>570</v>
      </c>
      <c r="B67" s="24"/>
      <c r="C67" s="161">
        <v>0</v>
      </c>
      <c r="D67" s="132">
        <v>2.3809999999999998</v>
      </c>
      <c r="E67" s="133">
        <v>0.45700000000000002</v>
      </c>
      <c r="F67" s="134">
        <v>1.4999999999999999E-2</v>
      </c>
      <c r="G67" s="162">
        <v>3.98</v>
      </c>
      <c r="H67" s="162">
        <v>2.14</v>
      </c>
      <c r="I67" s="167">
        <v>3.33</v>
      </c>
      <c r="J67" s="40">
        <v>0.20399999999999999</v>
      </c>
    </row>
    <row r="68" spans="1:10" ht="27.75" customHeight="1">
      <c r="A68" s="160" t="s">
        <v>571</v>
      </c>
      <c r="B68" s="24"/>
      <c r="C68" s="161">
        <v>0</v>
      </c>
      <c r="D68" s="132">
        <v>2.1930000000000001</v>
      </c>
      <c r="E68" s="133">
        <v>0.26900000000000002</v>
      </c>
      <c r="F68" s="134">
        <v>3.0000000000000001E-3</v>
      </c>
      <c r="G68" s="162">
        <v>1.06</v>
      </c>
      <c r="H68" s="162">
        <v>2.14</v>
      </c>
      <c r="I68" s="167">
        <v>3.33</v>
      </c>
      <c r="J68" s="40">
        <v>0.20399999999999999</v>
      </c>
    </row>
    <row r="69" spans="1:10" ht="27.75" customHeight="1">
      <c r="A69" s="160" t="s">
        <v>572</v>
      </c>
      <c r="B69" s="24"/>
      <c r="C69" s="161">
        <v>0</v>
      </c>
      <c r="D69" s="132">
        <v>2.1880000000000002</v>
      </c>
      <c r="E69" s="133">
        <v>0.26400000000000001</v>
      </c>
      <c r="F69" s="134">
        <v>3.0000000000000001E-3</v>
      </c>
      <c r="G69" s="162">
        <v>1.06</v>
      </c>
      <c r="H69" s="162">
        <v>2.14</v>
      </c>
      <c r="I69" s="167">
        <v>3.33</v>
      </c>
      <c r="J69" s="40">
        <v>0.20399999999999999</v>
      </c>
    </row>
    <row r="70" spans="1:10" ht="27.75" customHeight="1">
      <c r="A70" s="160" t="s">
        <v>573</v>
      </c>
      <c r="B70" s="24"/>
      <c r="C70" s="161">
        <v>0</v>
      </c>
      <c r="D70" s="132">
        <v>2.1829999999999998</v>
      </c>
      <c r="E70" s="133">
        <v>0.25900000000000001</v>
      </c>
      <c r="F70" s="134">
        <v>3.0000000000000001E-3</v>
      </c>
      <c r="G70" s="162">
        <v>1.06</v>
      </c>
      <c r="H70" s="162">
        <v>2.14</v>
      </c>
      <c r="I70" s="167">
        <v>3.33</v>
      </c>
      <c r="J70" s="40">
        <v>0.20399999999999999</v>
      </c>
    </row>
    <row r="71" spans="1:10" ht="27.75" customHeight="1">
      <c r="A71" s="160" t="s">
        <v>574</v>
      </c>
      <c r="B71" s="24"/>
      <c r="C71" s="161">
        <v>0</v>
      </c>
      <c r="D71" s="132">
        <v>2.1789999999999998</v>
      </c>
      <c r="E71" s="133">
        <v>0.25600000000000001</v>
      </c>
      <c r="F71" s="134">
        <v>3.0000000000000001E-3</v>
      </c>
      <c r="G71" s="162">
        <v>1.06</v>
      </c>
      <c r="H71" s="162">
        <v>2.14</v>
      </c>
      <c r="I71" s="167">
        <v>3.33</v>
      </c>
      <c r="J71" s="40">
        <v>0.20399999999999999</v>
      </c>
    </row>
    <row r="72" spans="1:10" ht="27.75" customHeight="1">
      <c r="A72" s="160" t="s">
        <v>575</v>
      </c>
      <c r="B72" s="24"/>
      <c r="C72" s="161">
        <v>0</v>
      </c>
      <c r="D72" s="132">
        <v>2.234</v>
      </c>
      <c r="E72" s="133">
        <v>0.45100000000000001</v>
      </c>
      <c r="F72" s="134">
        <v>1.7000000000000001E-2</v>
      </c>
      <c r="G72" s="162">
        <v>4.0599999999999996</v>
      </c>
      <c r="H72" s="162">
        <v>5.19</v>
      </c>
      <c r="I72" s="167">
        <v>5.91</v>
      </c>
      <c r="J72" s="40">
        <v>0.16600000000000001</v>
      </c>
    </row>
    <row r="73" spans="1:10" ht="27.75" customHeight="1">
      <c r="A73" s="160" t="s">
        <v>576</v>
      </c>
      <c r="B73" s="24"/>
      <c r="C73" s="161">
        <v>0</v>
      </c>
      <c r="D73" s="132">
        <v>1.974</v>
      </c>
      <c r="E73" s="133">
        <v>0.191</v>
      </c>
      <c r="F73" s="134">
        <v>0</v>
      </c>
      <c r="G73" s="162">
        <v>0.02</v>
      </c>
      <c r="H73" s="162">
        <v>5.19</v>
      </c>
      <c r="I73" s="167">
        <v>5.91</v>
      </c>
      <c r="J73" s="40">
        <v>0.16600000000000001</v>
      </c>
    </row>
    <row r="74" spans="1:10" ht="27.75" customHeight="1">
      <c r="A74" s="160" t="s">
        <v>577</v>
      </c>
      <c r="B74" s="24"/>
      <c r="C74" s="161">
        <v>0</v>
      </c>
      <c r="D74" s="132">
        <v>1.9670000000000001</v>
      </c>
      <c r="E74" s="133">
        <v>0.184</v>
      </c>
      <c r="F74" s="134">
        <v>0</v>
      </c>
      <c r="G74" s="162">
        <v>0.02</v>
      </c>
      <c r="H74" s="162">
        <v>5.19</v>
      </c>
      <c r="I74" s="167">
        <v>5.91</v>
      </c>
      <c r="J74" s="40">
        <v>0.16600000000000001</v>
      </c>
    </row>
    <row r="75" spans="1:10" ht="27.75" customHeight="1">
      <c r="A75" s="160" t="s">
        <v>578</v>
      </c>
      <c r="B75" s="24"/>
      <c r="C75" s="161">
        <v>0</v>
      </c>
      <c r="D75" s="132">
        <v>1.96</v>
      </c>
      <c r="E75" s="133">
        <v>0.17799999999999999</v>
      </c>
      <c r="F75" s="134">
        <v>0</v>
      </c>
      <c r="G75" s="162">
        <v>0.02</v>
      </c>
      <c r="H75" s="162">
        <v>5.19</v>
      </c>
      <c r="I75" s="167">
        <v>5.91</v>
      </c>
      <c r="J75" s="40">
        <v>0.16600000000000001</v>
      </c>
    </row>
    <row r="76" spans="1:10" ht="27.75" customHeight="1">
      <c r="A76" s="160" t="s">
        <v>579</v>
      </c>
      <c r="B76" s="24"/>
      <c r="C76" s="161">
        <v>0</v>
      </c>
      <c r="D76" s="132">
        <v>1.9550000000000001</v>
      </c>
      <c r="E76" s="133">
        <v>0.17199999999999999</v>
      </c>
      <c r="F76" s="134">
        <v>0</v>
      </c>
      <c r="G76" s="162">
        <v>0.02</v>
      </c>
      <c r="H76" s="162">
        <v>5.19</v>
      </c>
      <c r="I76" s="167">
        <v>5.91</v>
      </c>
      <c r="J76" s="40">
        <v>0.16600000000000001</v>
      </c>
    </row>
    <row r="77" spans="1:10" ht="27.75" customHeight="1">
      <c r="A77" s="160" t="s">
        <v>580</v>
      </c>
      <c r="B77" s="24"/>
      <c r="C77" s="161">
        <v>0</v>
      </c>
      <c r="D77" s="132">
        <v>1.8149999999999999</v>
      </c>
      <c r="E77" s="133">
        <v>0.35299999999999998</v>
      </c>
      <c r="F77" s="134">
        <v>1.2999999999999999E-2</v>
      </c>
      <c r="G77" s="162">
        <v>60.07</v>
      </c>
      <c r="H77" s="162">
        <v>5.86</v>
      </c>
      <c r="I77" s="167">
        <v>6.59</v>
      </c>
      <c r="J77" s="40">
        <v>0.156</v>
      </c>
    </row>
    <row r="78" spans="1:10" ht="27.75" customHeight="1">
      <c r="A78" s="160" t="s">
        <v>581</v>
      </c>
      <c r="B78" s="24"/>
      <c r="C78" s="161">
        <v>0</v>
      </c>
      <c r="D78" s="132">
        <v>1.5469999999999999</v>
      </c>
      <c r="E78" s="133">
        <v>8.5000000000000006E-2</v>
      </c>
      <c r="F78" s="134">
        <v>0</v>
      </c>
      <c r="G78" s="162">
        <v>0.01</v>
      </c>
      <c r="H78" s="162">
        <v>5.86</v>
      </c>
      <c r="I78" s="167">
        <v>6.59</v>
      </c>
      <c r="J78" s="40">
        <v>0.156</v>
      </c>
    </row>
    <row r="79" spans="1:10" ht="27.75" customHeight="1">
      <c r="A79" s="160" t="s">
        <v>582</v>
      </c>
      <c r="B79" s="24"/>
      <c r="C79" s="161">
        <v>0</v>
      </c>
      <c r="D79" s="132">
        <v>1.5109999999999999</v>
      </c>
      <c r="E79" s="133">
        <v>0.05</v>
      </c>
      <c r="F79" s="134">
        <v>0</v>
      </c>
      <c r="G79" s="162">
        <v>0.01</v>
      </c>
      <c r="H79" s="162">
        <v>5.86</v>
      </c>
      <c r="I79" s="167">
        <v>6.59</v>
      </c>
      <c r="J79" s="40">
        <v>0.156</v>
      </c>
    </row>
    <row r="80" spans="1:10" ht="27.75" customHeight="1">
      <c r="A80" s="160" t="s">
        <v>583</v>
      </c>
      <c r="B80" s="24"/>
      <c r="C80" s="161">
        <v>0</v>
      </c>
      <c r="D80" s="132">
        <v>1.5029999999999999</v>
      </c>
      <c r="E80" s="133">
        <v>4.1000000000000002E-2</v>
      </c>
      <c r="F80" s="134">
        <v>0</v>
      </c>
      <c r="G80" s="162">
        <v>0.01</v>
      </c>
      <c r="H80" s="162">
        <v>5.86</v>
      </c>
      <c r="I80" s="167">
        <v>6.59</v>
      </c>
      <c r="J80" s="40">
        <v>0.156</v>
      </c>
    </row>
    <row r="81" spans="1:10" ht="27.75" customHeight="1">
      <c r="A81" s="160" t="s">
        <v>584</v>
      </c>
      <c r="B81" s="24"/>
      <c r="C81" s="161">
        <v>0</v>
      </c>
      <c r="D81" s="132">
        <v>1.494</v>
      </c>
      <c r="E81" s="133">
        <v>3.2000000000000001E-2</v>
      </c>
      <c r="F81" s="134">
        <v>0</v>
      </c>
      <c r="G81" s="162">
        <v>0.01</v>
      </c>
      <c r="H81" s="162">
        <v>5.86</v>
      </c>
      <c r="I81" s="167">
        <v>6.59</v>
      </c>
      <c r="J81" s="40">
        <v>0.156</v>
      </c>
    </row>
    <row r="82" spans="1:10" ht="27.75" customHeight="1">
      <c r="A82" s="160" t="s">
        <v>585</v>
      </c>
      <c r="B82" s="24"/>
      <c r="C82" s="161" t="s">
        <v>115</v>
      </c>
      <c r="D82" s="135">
        <v>15.288</v>
      </c>
      <c r="E82" s="136">
        <v>1.139</v>
      </c>
      <c r="F82" s="134">
        <v>0.14399999999999999</v>
      </c>
      <c r="G82" s="163"/>
      <c r="H82" s="163"/>
      <c r="I82" s="166"/>
      <c r="J82" s="41"/>
    </row>
    <row r="83" spans="1:10" ht="27.75" customHeight="1">
      <c r="A83" s="160" t="s">
        <v>586</v>
      </c>
      <c r="B83" s="24"/>
      <c r="C83" s="227" t="s">
        <v>118</v>
      </c>
      <c r="D83" s="132">
        <v>-3.6150000000000002</v>
      </c>
      <c r="E83" s="133">
        <v>-0.68100000000000005</v>
      </c>
      <c r="F83" s="134">
        <v>-2.1999999999999999E-2</v>
      </c>
      <c r="G83" s="162">
        <v>0</v>
      </c>
      <c r="H83" s="163"/>
      <c r="I83" s="166"/>
      <c r="J83" s="41"/>
    </row>
    <row r="84" spans="1:10" ht="27.75" customHeight="1">
      <c r="A84" s="160" t="s">
        <v>587</v>
      </c>
      <c r="B84" s="24"/>
      <c r="C84" s="161">
        <v>0</v>
      </c>
      <c r="D84" s="132">
        <v>-3.5270000000000001</v>
      </c>
      <c r="E84" s="133">
        <v>-0.67200000000000004</v>
      </c>
      <c r="F84" s="134">
        <v>-2.1999999999999999E-2</v>
      </c>
      <c r="G84" s="162">
        <v>0</v>
      </c>
      <c r="H84" s="163"/>
      <c r="I84" s="166"/>
      <c r="J84" s="41"/>
    </row>
    <row r="85" spans="1:10" ht="27.75" customHeight="1">
      <c r="A85" s="160" t="s">
        <v>588</v>
      </c>
      <c r="B85" s="24"/>
      <c r="C85" s="161">
        <v>0</v>
      </c>
      <c r="D85" s="132">
        <v>-3.6150000000000002</v>
      </c>
      <c r="E85" s="133">
        <v>-0.68100000000000005</v>
      </c>
      <c r="F85" s="134">
        <v>-2.1999999999999999E-2</v>
      </c>
      <c r="G85" s="162">
        <v>0</v>
      </c>
      <c r="H85" s="163"/>
      <c r="I85" s="166"/>
      <c r="J85" s="40">
        <v>0.249</v>
      </c>
    </row>
    <row r="86" spans="1:10" ht="27.75" customHeight="1">
      <c r="A86" s="160" t="s">
        <v>589</v>
      </c>
      <c r="B86" s="24"/>
      <c r="C86" s="161">
        <v>0</v>
      </c>
      <c r="D86" s="132">
        <v>-3.5270000000000001</v>
      </c>
      <c r="E86" s="133">
        <v>-0.67200000000000004</v>
      </c>
      <c r="F86" s="134">
        <v>-2.1999999999999999E-2</v>
      </c>
      <c r="G86" s="162">
        <v>0</v>
      </c>
      <c r="H86" s="163"/>
      <c r="I86" s="166"/>
      <c r="J86" s="40">
        <v>0.246</v>
      </c>
    </row>
    <row r="87" spans="1:10" ht="27.75" customHeight="1">
      <c r="A87" s="160" t="s">
        <v>590</v>
      </c>
      <c r="B87" s="24"/>
      <c r="C87" s="161">
        <v>0</v>
      </c>
      <c r="D87" s="132">
        <v>-2.9540000000000002</v>
      </c>
      <c r="E87" s="133">
        <v>-0.59599999999999997</v>
      </c>
      <c r="F87" s="134">
        <v>-2.1999999999999999E-2</v>
      </c>
      <c r="G87" s="162">
        <v>6.65</v>
      </c>
      <c r="H87" s="163"/>
      <c r="I87" s="166"/>
      <c r="J87" s="40">
        <v>0.28000000000000003</v>
      </c>
    </row>
    <row r="88" spans="1:10" ht="27.75" customHeight="1">
      <c r="A88" s="160" t="s">
        <v>591</v>
      </c>
      <c r="B88" s="24"/>
      <c r="C88" s="161" t="s">
        <v>69</v>
      </c>
      <c r="D88" s="132">
        <v>3.6469999999999998</v>
      </c>
      <c r="E88" s="133">
        <v>0.68700000000000006</v>
      </c>
      <c r="F88" s="134">
        <v>2.1999999999999999E-2</v>
      </c>
      <c r="G88" s="162">
        <v>10.19</v>
      </c>
      <c r="H88" s="163"/>
      <c r="I88" s="166"/>
      <c r="J88" s="41"/>
    </row>
    <row r="89" spans="1:10" ht="27.75" customHeight="1">
      <c r="A89" s="160" t="s">
        <v>592</v>
      </c>
      <c r="B89" s="24"/>
      <c r="C89" s="161">
        <v>2</v>
      </c>
      <c r="D89" s="132">
        <v>3.6469999999999998</v>
      </c>
      <c r="E89" s="133">
        <v>0.68700000000000006</v>
      </c>
      <c r="F89" s="134">
        <v>2.1999999999999999E-2</v>
      </c>
      <c r="G89" s="163"/>
      <c r="H89" s="163"/>
      <c r="I89" s="166"/>
      <c r="J89" s="41"/>
    </row>
    <row r="90" spans="1:10" ht="27.75" customHeight="1">
      <c r="A90" s="160" t="s">
        <v>593</v>
      </c>
      <c r="B90" s="24"/>
      <c r="C90" s="161" t="s">
        <v>73</v>
      </c>
      <c r="D90" s="132">
        <v>2.2309999999999999</v>
      </c>
      <c r="E90" s="133">
        <v>0.42099999999999999</v>
      </c>
      <c r="F90" s="134">
        <v>1.4E-2</v>
      </c>
      <c r="G90" s="162">
        <v>1.26</v>
      </c>
      <c r="H90" s="163"/>
      <c r="I90" s="166"/>
      <c r="J90" s="41"/>
    </row>
    <row r="91" spans="1:10" ht="27.75" customHeight="1">
      <c r="A91" s="160" t="s">
        <v>594</v>
      </c>
      <c r="B91" s="24"/>
      <c r="C91" s="161" t="s">
        <v>73</v>
      </c>
      <c r="D91" s="132">
        <v>2.2309999999999999</v>
      </c>
      <c r="E91" s="133">
        <v>0.42099999999999999</v>
      </c>
      <c r="F91" s="134">
        <v>1.4E-2</v>
      </c>
      <c r="G91" s="162">
        <v>0.97</v>
      </c>
      <c r="H91" s="163"/>
      <c r="I91" s="166"/>
      <c r="J91" s="41"/>
    </row>
    <row r="92" spans="1:10" ht="27.75" customHeight="1">
      <c r="A92" s="160" t="s">
        <v>595</v>
      </c>
      <c r="B92" s="24"/>
      <c r="C92" s="161" t="s">
        <v>73</v>
      </c>
      <c r="D92" s="132">
        <v>2.1829999999999998</v>
      </c>
      <c r="E92" s="133">
        <v>0.372</v>
      </c>
      <c r="F92" s="134">
        <v>0</v>
      </c>
      <c r="G92" s="162">
        <v>0.03</v>
      </c>
      <c r="H92" s="163"/>
      <c r="I92" s="166"/>
      <c r="J92" s="41"/>
    </row>
    <row r="93" spans="1:10" ht="27.75" customHeight="1">
      <c r="A93" s="160" t="s">
        <v>596</v>
      </c>
      <c r="B93" s="24"/>
      <c r="C93" s="161" t="s">
        <v>73</v>
      </c>
      <c r="D93" s="132">
        <v>2.1259999999999999</v>
      </c>
      <c r="E93" s="133">
        <v>0.315</v>
      </c>
      <c r="F93" s="134">
        <v>0</v>
      </c>
      <c r="G93" s="162">
        <v>0.03</v>
      </c>
      <c r="H93" s="163"/>
      <c r="I93" s="166"/>
      <c r="J93" s="41"/>
    </row>
    <row r="94" spans="1:10" ht="27.75" customHeight="1">
      <c r="A94" s="160" t="s">
        <v>597</v>
      </c>
      <c r="B94" s="24"/>
      <c r="C94" s="161" t="s">
        <v>73</v>
      </c>
      <c r="D94" s="132">
        <v>2.097</v>
      </c>
      <c r="E94" s="133">
        <v>0.28599999999999998</v>
      </c>
      <c r="F94" s="134">
        <v>0</v>
      </c>
      <c r="G94" s="162">
        <v>0.03</v>
      </c>
      <c r="H94" s="163"/>
      <c r="I94" s="166"/>
      <c r="J94" s="41"/>
    </row>
    <row r="95" spans="1:10" ht="27.75" customHeight="1">
      <c r="A95" s="160" t="s">
        <v>598</v>
      </c>
      <c r="B95" s="24"/>
      <c r="C95" s="161">
        <v>4</v>
      </c>
      <c r="D95" s="132">
        <v>2.2309999999999999</v>
      </c>
      <c r="E95" s="133">
        <v>0.42099999999999999</v>
      </c>
      <c r="F95" s="134">
        <v>1.4E-2</v>
      </c>
      <c r="G95" s="163"/>
      <c r="H95" s="163"/>
      <c r="I95" s="166"/>
      <c r="J95" s="41"/>
    </row>
    <row r="96" spans="1:10" ht="27.75" customHeight="1">
      <c r="A96" s="160" t="s">
        <v>599</v>
      </c>
      <c r="B96" s="24"/>
      <c r="C96" s="161">
        <v>0</v>
      </c>
      <c r="D96" s="132">
        <v>1.837</v>
      </c>
      <c r="E96" s="133">
        <v>0.35299999999999998</v>
      </c>
      <c r="F96" s="134">
        <v>1.2E-2</v>
      </c>
      <c r="G96" s="162">
        <v>3.09</v>
      </c>
      <c r="H96" s="162">
        <v>1.65</v>
      </c>
      <c r="I96" s="167">
        <v>2.57</v>
      </c>
      <c r="J96" s="40">
        <v>0.157</v>
      </c>
    </row>
    <row r="97" spans="1:10" ht="27.75" customHeight="1">
      <c r="A97" s="160" t="s">
        <v>600</v>
      </c>
      <c r="B97" s="24"/>
      <c r="C97" s="161">
        <v>0</v>
      </c>
      <c r="D97" s="132">
        <v>1.6919999999999999</v>
      </c>
      <c r="E97" s="133">
        <v>0.20799999999999999</v>
      </c>
      <c r="F97" s="134">
        <v>3.0000000000000001E-3</v>
      </c>
      <c r="G97" s="162">
        <v>0.83</v>
      </c>
      <c r="H97" s="162">
        <v>1.65</v>
      </c>
      <c r="I97" s="167">
        <v>2.57</v>
      </c>
      <c r="J97" s="40">
        <v>0.157</v>
      </c>
    </row>
    <row r="98" spans="1:10" ht="27.75" customHeight="1">
      <c r="A98" s="160" t="s">
        <v>601</v>
      </c>
      <c r="B98" s="24"/>
      <c r="C98" s="161">
        <v>0</v>
      </c>
      <c r="D98" s="132">
        <v>1.6879999999999999</v>
      </c>
      <c r="E98" s="133">
        <v>0.20399999999999999</v>
      </c>
      <c r="F98" s="134">
        <v>3.0000000000000001E-3</v>
      </c>
      <c r="G98" s="162">
        <v>0.83</v>
      </c>
      <c r="H98" s="162">
        <v>1.65</v>
      </c>
      <c r="I98" s="167">
        <v>2.57</v>
      </c>
      <c r="J98" s="40">
        <v>0.157</v>
      </c>
    </row>
    <row r="99" spans="1:10" ht="27.75" customHeight="1">
      <c r="A99" s="160" t="s">
        <v>602</v>
      </c>
      <c r="B99" s="24"/>
      <c r="C99" s="161">
        <v>0</v>
      </c>
      <c r="D99" s="132">
        <v>1.6839999999999999</v>
      </c>
      <c r="E99" s="133">
        <v>0.2</v>
      </c>
      <c r="F99" s="134">
        <v>3.0000000000000001E-3</v>
      </c>
      <c r="G99" s="162">
        <v>0.83</v>
      </c>
      <c r="H99" s="162">
        <v>1.65</v>
      </c>
      <c r="I99" s="167">
        <v>2.57</v>
      </c>
      <c r="J99" s="40">
        <v>0.157</v>
      </c>
    </row>
    <row r="100" spans="1:10" ht="27.75" customHeight="1">
      <c r="A100" s="160" t="s">
        <v>603</v>
      </c>
      <c r="B100" s="24"/>
      <c r="C100" s="161">
        <v>0</v>
      </c>
      <c r="D100" s="132">
        <v>1.681</v>
      </c>
      <c r="E100" s="133">
        <v>0.19700000000000001</v>
      </c>
      <c r="F100" s="134">
        <v>3.0000000000000001E-3</v>
      </c>
      <c r="G100" s="162">
        <v>0.83</v>
      </c>
      <c r="H100" s="162">
        <v>1.65</v>
      </c>
      <c r="I100" s="167">
        <v>2.57</v>
      </c>
      <c r="J100" s="40">
        <v>0.157</v>
      </c>
    </row>
    <row r="101" spans="1:10" ht="27.75" customHeight="1">
      <c r="A101" s="160" t="s">
        <v>604</v>
      </c>
      <c r="B101" s="24"/>
      <c r="C101" s="161">
        <v>0</v>
      </c>
      <c r="D101" s="132">
        <v>1.7230000000000001</v>
      </c>
      <c r="E101" s="133">
        <v>0.34799999999999998</v>
      </c>
      <c r="F101" s="134">
        <v>1.2999999999999999E-2</v>
      </c>
      <c r="G101" s="162">
        <v>3.14</v>
      </c>
      <c r="H101" s="162">
        <v>4.01</v>
      </c>
      <c r="I101" s="167">
        <v>4.5599999999999996</v>
      </c>
      <c r="J101" s="40">
        <v>0.128</v>
      </c>
    </row>
    <row r="102" spans="1:10" ht="27.75" customHeight="1">
      <c r="A102" s="160" t="s">
        <v>605</v>
      </c>
      <c r="B102" s="24"/>
      <c r="C102" s="161">
        <v>0</v>
      </c>
      <c r="D102" s="132">
        <v>1.5229999999999999</v>
      </c>
      <c r="E102" s="133">
        <v>0.14799999999999999</v>
      </c>
      <c r="F102" s="134">
        <v>0</v>
      </c>
      <c r="G102" s="162">
        <v>0.02</v>
      </c>
      <c r="H102" s="162">
        <v>4.01</v>
      </c>
      <c r="I102" s="167">
        <v>4.5599999999999996</v>
      </c>
      <c r="J102" s="40">
        <v>0.128</v>
      </c>
    </row>
    <row r="103" spans="1:10" ht="27.75" customHeight="1">
      <c r="A103" s="160" t="s">
        <v>606</v>
      </c>
      <c r="B103" s="24"/>
      <c r="C103" s="161">
        <v>0</v>
      </c>
      <c r="D103" s="132">
        <v>1.5169999999999999</v>
      </c>
      <c r="E103" s="133">
        <v>0.14199999999999999</v>
      </c>
      <c r="F103" s="134">
        <v>0</v>
      </c>
      <c r="G103" s="162">
        <v>0.02</v>
      </c>
      <c r="H103" s="162">
        <v>4.01</v>
      </c>
      <c r="I103" s="167">
        <v>4.5599999999999996</v>
      </c>
      <c r="J103" s="40">
        <v>0.128</v>
      </c>
    </row>
    <row r="104" spans="1:10" ht="27.75" customHeight="1">
      <c r="A104" s="160" t="s">
        <v>607</v>
      </c>
      <c r="B104" s="24"/>
      <c r="C104" s="161">
        <v>0</v>
      </c>
      <c r="D104" s="132">
        <v>1.512</v>
      </c>
      <c r="E104" s="133">
        <v>0.13700000000000001</v>
      </c>
      <c r="F104" s="134">
        <v>0</v>
      </c>
      <c r="G104" s="162">
        <v>0.02</v>
      </c>
      <c r="H104" s="162">
        <v>4.01</v>
      </c>
      <c r="I104" s="167">
        <v>4.5599999999999996</v>
      </c>
      <c r="J104" s="40">
        <v>0.128</v>
      </c>
    </row>
    <row r="105" spans="1:10" ht="27.75" customHeight="1">
      <c r="A105" s="160" t="s">
        <v>608</v>
      </c>
      <c r="B105" s="24"/>
      <c r="C105" s="161">
        <v>0</v>
      </c>
      <c r="D105" s="132">
        <v>1.508</v>
      </c>
      <c r="E105" s="133">
        <v>0.13300000000000001</v>
      </c>
      <c r="F105" s="134">
        <v>0</v>
      </c>
      <c r="G105" s="162">
        <v>0.02</v>
      </c>
      <c r="H105" s="162">
        <v>4.01</v>
      </c>
      <c r="I105" s="167">
        <v>4.5599999999999996</v>
      </c>
      <c r="J105" s="40">
        <v>0.128</v>
      </c>
    </row>
    <row r="106" spans="1:10" ht="27.75" customHeight="1">
      <c r="A106" s="160" t="s">
        <v>609</v>
      </c>
      <c r="B106" s="24"/>
      <c r="C106" s="161">
        <v>0</v>
      </c>
      <c r="D106" s="132">
        <v>1.4</v>
      </c>
      <c r="E106" s="133">
        <v>0.27300000000000002</v>
      </c>
      <c r="F106" s="134">
        <v>0.01</v>
      </c>
      <c r="G106" s="162">
        <v>46.35</v>
      </c>
      <c r="H106" s="162">
        <v>4.5199999999999996</v>
      </c>
      <c r="I106" s="167">
        <v>5.08</v>
      </c>
      <c r="J106" s="40">
        <v>0.12</v>
      </c>
    </row>
    <row r="107" spans="1:10" ht="27.75" customHeight="1">
      <c r="A107" s="160" t="s">
        <v>610</v>
      </c>
      <c r="B107" s="24"/>
      <c r="C107" s="161">
        <v>0</v>
      </c>
      <c r="D107" s="132">
        <v>1.1930000000000001</v>
      </c>
      <c r="E107" s="133">
        <v>6.6000000000000003E-2</v>
      </c>
      <c r="F107" s="134">
        <v>0</v>
      </c>
      <c r="G107" s="162">
        <v>0.02</v>
      </c>
      <c r="H107" s="162">
        <v>4.5199999999999996</v>
      </c>
      <c r="I107" s="167">
        <v>5.08</v>
      </c>
      <c r="J107" s="40">
        <v>0.12</v>
      </c>
    </row>
    <row r="108" spans="1:10" ht="27.75" customHeight="1">
      <c r="A108" s="160" t="s">
        <v>611</v>
      </c>
      <c r="B108" s="24"/>
      <c r="C108" s="161">
        <v>0</v>
      </c>
      <c r="D108" s="132">
        <v>1.1659999999999999</v>
      </c>
      <c r="E108" s="133">
        <v>3.7999999999999999E-2</v>
      </c>
      <c r="F108" s="134">
        <v>0</v>
      </c>
      <c r="G108" s="162">
        <v>0.02</v>
      </c>
      <c r="H108" s="162">
        <v>4.5199999999999996</v>
      </c>
      <c r="I108" s="167">
        <v>5.08</v>
      </c>
      <c r="J108" s="40">
        <v>0.12</v>
      </c>
    </row>
    <row r="109" spans="1:10" ht="27.75" customHeight="1">
      <c r="A109" s="160" t="s">
        <v>612</v>
      </c>
      <c r="B109" s="24"/>
      <c r="C109" s="161">
        <v>0</v>
      </c>
      <c r="D109" s="132">
        <v>1.159</v>
      </c>
      <c r="E109" s="133">
        <v>3.1E-2</v>
      </c>
      <c r="F109" s="134">
        <v>0</v>
      </c>
      <c r="G109" s="162">
        <v>0.02</v>
      </c>
      <c r="H109" s="162">
        <v>4.5199999999999996</v>
      </c>
      <c r="I109" s="167">
        <v>5.08</v>
      </c>
      <c r="J109" s="40">
        <v>0.12</v>
      </c>
    </row>
    <row r="110" spans="1:10" ht="27.75" customHeight="1">
      <c r="A110" s="160" t="s">
        <v>613</v>
      </c>
      <c r="B110" s="24"/>
      <c r="C110" s="161">
        <v>0</v>
      </c>
      <c r="D110" s="132">
        <v>1.1519999999999999</v>
      </c>
      <c r="E110" s="133">
        <v>2.5000000000000001E-2</v>
      </c>
      <c r="F110" s="134">
        <v>0</v>
      </c>
      <c r="G110" s="162">
        <v>0.02</v>
      </c>
      <c r="H110" s="162">
        <v>4.5199999999999996</v>
      </c>
      <c r="I110" s="167">
        <v>5.08</v>
      </c>
      <c r="J110" s="40">
        <v>0.12</v>
      </c>
    </row>
    <row r="111" spans="1:10" ht="27.75" customHeight="1">
      <c r="A111" s="160" t="s">
        <v>614</v>
      </c>
      <c r="B111" s="24"/>
      <c r="C111" s="161" t="s">
        <v>115</v>
      </c>
      <c r="D111" s="135">
        <v>11.794</v>
      </c>
      <c r="E111" s="136">
        <v>0.879</v>
      </c>
      <c r="F111" s="134">
        <v>0.111</v>
      </c>
      <c r="G111" s="163"/>
      <c r="H111" s="163"/>
      <c r="I111" s="166"/>
      <c r="J111" s="41"/>
    </row>
    <row r="112" spans="1:10" ht="27.75" customHeight="1">
      <c r="A112" s="160" t="s">
        <v>615</v>
      </c>
      <c r="B112" s="24"/>
      <c r="C112" s="227" t="s">
        <v>118</v>
      </c>
      <c r="D112" s="132">
        <v>-2.7890000000000001</v>
      </c>
      <c r="E112" s="133">
        <v>-0.52600000000000002</v>
      </c>
      <c r="F112" s="134">
        <v>-1.7000000000000001E-2</v>
      </c>
      <c r="G112" s="162">
        <v>0</v>
      </c>
      <c r="H112" s="163"/>
      <c r="I112" s="166"/>
      <c r="J112" s="41"/>
    </row>
    <row r="113" spans="1:10" ht="27.75" customHeight="1">
      <c r="A113" s="160" t="s">
        <v>616</v>
      </c>
      <c r="B113" s="24"/>
      <c r="C113" s="161">
        <v>0</v>
      </c>
      <c r="D113" s="132">
        <v>-2.7210000000000001</v>
      </c>
      <c r="E113" s="133">
        <v>-0.51800000000000002</v>
      </c>
      <c r="F113" s="134">
        <v>-1.7000000000000001E-2</v>
      </c>
      <c r="G113" s="162">
        <v>0</v>
      </c>
      <c r="H113" s="163"/>
      <c r="I113" s="166"/>
      <c r="J113" s="41"/>
    </row>
    <row r="114" spans="1:10" ht="27.75" customHeight="1">
      <c r="A114" s="160" t="s">
        <v>617</v>
      </c>
      <c r="B114" s="24"/>
      <c r="C114" s="161">
        <v>0</v>
      </c>
      <c r="D114" s="132">
        <v>-2.7890000000000001</v>
      </c>
      <c r="E114" s="133">
        <v>-0.52600000000000002</v>
      </c>
      <c r="F114" s="134">
        <v>-1.7000000000000001E-2</v>
      </c>
      <c r="G114" s="162">
        <v>0</v>
      </c>
      <c r="H114" s="163"/>
      <c r="I114" s="166"/>
      <c r="J114" s="40">
        <v>0.192</v>
      </c>
    </row>
    <row r="115" spans="1:10" ht="27.75" customHeight="1">
      <c r="A115" s="160" t="s">
        <v>618</v>
      </c>
      <c r="B115" s="24"/>
      <c r="C115" s="161">
        <v>0</v>
      </c>
      <c r="D115" s="132">
        <v>-2.7210000000000001</v>
      </c>
      <c r="E115" s="133">
        <v>-0.51800000000000002</v>
      </c>
      <c r="F115" s="134">
        <v>-1.7000000000000001E-2</v>
      </c>
      <c r="G115" s="162">
        <v>0</v>
      </c>
      <c r="H115" s="163"/>
      <c r="I115" s="166"/>
      <c r="J115" s="40">
        <v>0.19</v>
      </c>
    </row>
    <row r="116" spans="1:10" ht="27.75" customHeight="1">
      <c r="A116" s="160" t="s">
        <v>619</v>
      </c>
      <c r="B116" s="24"/>
      <c r="C116" s="161">
        <v>0</v>
      </c>
      <c r="D116" s="132">
        <v>-2.2789999999999999</v>
      </c>
      <c r="E116" s="133">
        <v>-0.46</v>
      </c>
      <c r="F116" s="134">
        <v>-1.7000000000000001E-2</v>
      </c>
      <c r="G116" s="162">
        <v>5.13</v>
      </c>
      <c r="H116" s="163"/>
      <c r="I116" s="166"/>
      <c r="J116" s="40">
        <v>0.216</v>
      </c>
    </row>
    <row r="117" spans="1:10" ht="27.75" customHeight="1">
      <c r="A117" s="160" t="s">
        <v>620</v>
      </c>
      <c r="B117" s="24"/>
      <c r="C117" s="161" t="s">
        <v>69</v>
      </c>
      <c r="D117" s="132">
        <v>2.2919999999999998</v>
      </c>
      <c r="E117" s="133">
        <v>0.432</v>
      </c>
      <c r="F117" s="134">
        <v>1.4E-2</v>
      </c>
      <c r="G117" s="162">
        <v>10.029999999999999</v>
      </c>
      <c r="H117" s="163"/>
      <c r="I117" s="166"/>
      <c r="J117" s="41"/>
    </row>
    <row r="118" spans="1:10" ht="27.75" customHeight="1">
      <c r="A118" s="160" t="s">
        <v>621</v>
      </c>
      <c r="B118" s="24"/>
      <c r="C118" s="161">
        <v>2</v>
      </c>
      <c r="D118" s="132">
        <v>2.2919999999999998</v>
      </c>
      <c r="E118" s="133">
        <v>0.432</v>
      </c>
      <c r="F118" s="134">
        <v>1.4E-2</v>
      </c>
      <c r="G118" s="163"/>
      <c r="H118" s="163"/>
      <c r="I118" s="166"/>
      <c r="J118" s="41"/>
    </row>
    <row r="119" spans="1:10" ht="27.75" customHeight="1">
      <c r="A119" s="160" t="s">
        <v>622</v>
      </c>
      <c r="B119" s="24"/>
      <c r="C119" s="161" t="s">
        <v>73</v>
      </c>
      <c r="D119" s="132">
        <v>1.4019999999999999</v>
      </c>
      <c r="E119" s="133">
        <v>0.26400000000000001</v>
      </c>
      <c r="F119" s="134">
        <v>8.0000000000000002E-3</v>
      </c>
      <c r="G119" s="162">
        <v>0.81</v>
      </c>
      <c r="H119" s="163"/>
      <c r="I119" s="166"/>
      <c r="J119" s="41"/>
    </row>
    <row r="120" spans="1:10" ht="27.75" customHeight="1">
      <c r="A120" s="160" t="s">
        <v>623</v>
      </c>
      <c r="B120" s="24"/>
      <c r="C120" s="161" t="s">
        <v>73</v>
      </c>
      <c r="D120" s="132">
        <v>1.4019999999999999</v>
      </c>
      <c r="E120" s="133">
        <v>0.26400000000000001</v>
      </c>
      <c r="F120" s="134">
        <v>8.0000000000000002E-3</v>
      </c>
      <c r="G120" s="162">
        <v>0.63</v>
      </c>
      <c r="H120" s="163"/>
      <c r="I120" s="166"/>
      <c r="J120" s="41"/>
    </row>
    <row r="121" spans="1:10" ht="27.75" customHeight="1">
      <c r="A121" s="160" t="s">
        <v>624</v>
      </c>
      <c r="B121" s="24"/>
      <c r="C121" s="161" t="s">
        <v>73</v>
      </c>
      <c r="D121" s="132">
        <v>1.3720000000000001</v>
      </c>
      <c r="E121" s="133">
        <v>0.23400000000000001</v>
      </c>
      <c r="F121" s="134">
        <v>0</v>
      </c>
      <c r="G121" s="162">
        <v>0.04</v>
      </c>
      <c r="H121" s="163"/>
      <c r="I121" s="166"/>
      <c r="J121" s="41"/>
    </row>
    <row r="122" spans="1:10" ht="27.75" customHeight="1">
      <c r="A122" s="160" t="s">
        <v>625</v>
      </c>
      <c r="B122" s="24"/>
      <c r="C122" s="161" t="s">
        <v>73</v>
      </c>
      <c r="D122" s="132">
        <v>1.3360000000000001</v>
      </c>
      <c r="E122" s="133">
        <v>0.19800000000000001</v>
      </c>
      <c r="F122" s="134">
        <v>0</v>
      </c>
      <c r="G122" s="162">
        <v>0.04</v>
      </c>
      <c r="H122" s="163"/>
      <c r="I122" s="166"/>
      <c r="J122" s="41"/>
    </row>
    <row r="123" spans="1:10" ht="27.75" customHeight="1">
      <c r="A123" s="160" t="s">
        <v>626</v>
      </c>
      <c r="B123" s="24"/>
      <c r="C123" s="161" t="s">
        <v>73</v>
      </c>
      <c r="D123" s="132">
        <v>1.3180000000000001</v>
      </c>
      <c r="E123" s="133">
        <v>0.18</v>
      </c>
      <c r="F123" s="134">
        <v>0</v>
      </c>
      <c r="G123" s="162">
        <v>0.04</v>
      </c>
      <c r="H123" s="163"/>
      <c r="I123" s="166"/>
      <c r="J123" s="41"/>
    </row>
    <row r="124" spans="1:10" ht="27.75" customHeight="1">
      <c r="A124" s="160" t="s">
        <v>627</v>
      </c>
      <c r="B124" s="24"/>
      <c r="C124" s="161">
        <v>4</v>
      </c>
      <c r="D124" s="132">
        <v>1.4019999999999999</v>
      </c>
      <c r="E124" s="133">
        <v>0.26400000000000001</v>
      </c>
      <c r="F124" s="134">
        <v>8.0000000000000002E-3</v>
      </c>
      <c r="G124" s="163"/>
      <c r="H124" s="163"/>
      <c r="I124" s="166"/>
      <c r="J124" s="41"/>
    </row>
    <row r="125" spans="1:10" ht="27.75" customHeight="1">
      <c r="A125" s="160" t="s">
        <v>628</v>
      </c>
      <c r="B125" s="24"/>
      <c r="C125" s="161">
        <v>0</v>
      </c>
      <c r="D125" s="132">
        <v>1.1539999999999999</v>
      </c>
      <c r="E125" s="133">
        <v>0.222</v>
      </c>
      <c r="F125" s="134">
        <v>7.0000000000000001E-3</v>
      </c>
      <c r="G125" s="162">
        <v>1.96</v>
      </c>
      <c r="H125" s="162">
        <v>1.04</v>
      </c>
      <c r="I125" s="167">
        <v>1.61</v>
      </c>
      <c r="J125" s="40">
        <v>9.9000000000000005E-2</v>
      </c>
    </row>
    <row r="126" spans="1:10" ht="27.75" customHeight="1">
      <c r="A126" s="160" t="s">
        <v>629</v>
      </c>
      <c r="B126" s="24"/>
      <c r="C126" s="161">
        <v>0</v>
      </c>
      <c r="D126" s="132">
        <v>1.0629999999999999</v>
      </c>
      <c r="E126" s="133">
        <v>0.13100000000000001</v>
      </c>
      <c r="F126" s="134">
        <v>2E-3</v>
      </c>
      <c r="G126" s="162">
        <v>0.54</v>
      </c>
      <c r="H126" s="162">
        <v>1.04</v>
      </c>
      <c r="I126" s="167">
        <v>1.61</v>
      </c>
      <c r="J126" s="40">
        <v>9.9000000000000005E-2</v>
      </c>
    </row>
    <row r="127" spans="1:10" ht="27.75" customHeight="1">
      <c r="A127" s="160" t="s">
        <v>630</v>
      </c>
      <c r="B127" s="24"/>
      <c r="C127" s="161">
        <v>0</v>
      </c>
      <c r="D127" s="132">
        <v>1.0609999999999999</v>
      </c>
      <c r="E127" s="133">
        <v>0.128</v>
      </c>
      <c r="F127" s="134">
        <v>2E-3</v>
      </c>
      <c r="G127" s="162">
        <v>0.54</v>
      </c>
      <c r="H127" s="162">
        <v>1.04</v>
      </c>
      <c r="I127" s="167">
        <v>1.61</v>
      </c>
      <c r="J127" s="40">
        <v>9.9000000000000005E-2</v>
      </c>
    </row>
    <row r="128" spans="1:10" ht="27.75" customHeight="1">
      <c r="A128" s="160" t="s">
        <v>631</v>
      </c>
      <c r="B128" s="24"/>
      <c r="C128" s="161">
        <v>0</v>
      </c>
      <c r="D128" s="132">
        <v>1.0580000000000001</v>
      </c>
      <c r="E128" s="133">
        <v>0.126</v>
      </c>
      <c r="F128" s="134">
        <v>2E-3</v>
      </c>
      <c r="G128" s="162">
        <v>0.54</v>
      </c>
      <c r="H128" s="162">
        <v>1.04</v>
      </c>
      <c r="I128" s="167">
        <v>1.61</v>
      </c>
      <c r="J128" s="40">
        <v>9.9000000000000005E-2</v>
      </c>
    </row>
    <row r="129" spans="1:10" ht="27.75" customHeight="1">
      <c r="A129" s="160" t="s">
        <v>632</v>
      </c>
      <c r="B129" s="24"/>
      <c r="C129" s="161">
        <v>0</v>
      </c>
      <c r="D129" s="132">
        <v>1.056</v>
      </c>
      <c r="E129" s="133">
        <v>0.124</v>
      </c>
      <c r="F129" s="134">
        <v>2E-3</v>
      </c>
      <c r="G129" s="162">
        <v>0.54</v>
      </c>
      <c r="H129" s="162">
        <v>1.04</v>
      </c>
      <c r="I129" s="167">
        <v>1.61</v>
      </c>
      <c r="J129" s="40">
        <v>9.9000000000000005E-2</v>
      </c>
    </row>
    <row r="130" spans="1:10" ht="27.75" customHeight="1">
      <c r="A130" s="160" t="s">
        <v>633</v>
      </c>
      <c r="B130" s="24"/>
      <c r="C130" s="161">
        <v>0</v>
      </c>
      <c r="D130" s="132">
        <v>1.083</v>
      </c>
      <c r="E130" s="133">
        <v>0.219</v>
      </c>
      <c r="F130" s="134">
        <v>8.0000000000000002E-3</v>
      </c>
      <c r="G130" s="162">
        <v>1.99</v>
      </c>
      <c r="H130" s="162">
        <v>2.52</v>
      </c>
      <c r="I130" s="167">
        <v>2.87</v>
      </c>
      <c r="J130" s="40">
        <v>0.08</v>
      </c>
    </row>
    <row r="131" spans="1:10" ht="27.75" customHeight="1">
      <c r="A131" s="160" t="s">
        <v>634</v>
      </c>
      <c r="B131" s="24"/>
      <c r="C131" s="161">
        <v>0</v>
      </c>
      <c r="D131" s="132">
        <v>0.95699999999999996</v>
      </c>
      <c r="E131" s="133">
        <v>9.2999999999999999E-2</v>
      </c>
      <c r="F131" s="134">
        <v>0</v>
      </c>
      <c r="G131" s="162">
        <v>0.03</v>
      </c>
      <c r="H131" s="162">
        <v>2.52</v>
      </c>
      <c r="I131" s="167">
        <v>2.87</v>
      </c>
      <c r="J131" s="40">
        <v>0.08</v>
      </c>
    </row>
    <row r="132" spans="1:10" ht="27.75" customHeight="1">
      <c r="A132" s="160" t="s">
        <v>635</v>
      </c>
      <c r="B132" s="24"/>
      <c r="C132" s="161">
        <v>0</v>
      </c>
      <c r="D132" s="132">
        <v>0.95299999999999996</v>
      </c>
      <c r="E132" s="133">
        <v>8.8999999999999996E-2</v>
      </c>
      <c r="F132" s="134">
        <v>0</v>
      </c>
      <c r="G132" s="162">
        <v>0.03</v>
      </c>
      <c r="H132" s="162">
        <v>2.52</v>
      </c>
      <c r="I132" s="167">
        <v>2.87</v>
      </c>
      <c r="J132" s="40">
        <v>0.08</v>
      </c>
    </row>
    <row r="133" spans="1:10" ht="27.75" customHeight="1">
      <c r="A133" s="160" t="s">
        <v>636</v>
      </c>
      <c r="B133" s="24"/>
      <c r="C133" s="161">
        <v>0</v>
      </c>
      <c r="D133" s="132">
        <v>0.95</v>
      </c>
      <c r="E133" s="133">
        <v>8.5999999999999993E-2</v>
      </c>
      <c r="F133" s="134">
        <v>0</v>
      </c>
      <c r="G133" s="162">
        <v>0.03</v>
      </c>
      <c r="H133" s="162">
        <v>2.52</v>
      </c>
      <c r="I133" s="167">
        <v>2.87</v>
      </c>
      <c r="J133" s="40">
        <v>0.08</v>
      </c>
    </row>
    <row r="134" spans="1:10" ht="27.75" customHeight="1">
      <c r="A134" s="160" t="s">
        <v>637</v>
      </c>
      <c r="B134" s="24"/>
      <c r="C134" s="161">
        <v>0</v>
      </c>
      <c r="D134" s="132">
        <v>0.94799999999999995</v>
      </c>
      <c r="E134" s="133">
        <v>8.4000000000000005E-2</v>
      </c>
      <c r="F134" s="134">
        <v>0</v>
      </c>
      <c r="G134" s="162">
        <v>0.03</v>
      </c>
      <c r="H134" s="162">
        <v>2.52</v>
      </c>
      <c r="I134" s="167">
        <v>2.87</v>
      </c>
      <c r="J134" s="40">
        <v>0.08</v>
      </c>
    </row>
    <row r="135" spans="1:10" ht="27.75" customHeight="1">
      <c r="A135" s="160" t="s">
        <v>638</v>
      </c>
      <c r="B135" s="24"/>
      <c r="C135" s="161">
        <v>0</v>
      </c>
      <c r="D135" s="132">
        <v>0.88</v>
      </c>
      <c r="E135" s="133">
        <v>0.17100000000000001</v>
      </c>
      <c r="F135" s="134">
        <v>6.0000000000000001E-3</v>
      </c>
      <c r="G135" s="162">
        <v>29.15</v>
      </c>
      <c r="H135" s="162">
        <v>2.84</v>
      </c>
      <c r="I135" s="167">
        <v>3.19</v>
      </c>
      <c r="J135" s="40">
        <v>7.5999999999999998E-2</v>
      </c>
    </row>
    <row r="136" spans="1:10" ht="27.75" customHeight="1">
      <c r="A136" s="160" t="s">
        <v>639</v>
      </c>
      <c r="B136" s="24"/>
      <c r="C136" s="161">
        <v>0</v>
      </c>
      <c r="D136" s="132">
        <v>0.75</v>
      </c>
      <c r="E136" s="133">
        <v>4.1000000000000002E-2</v>
      </c>
      <c r="F136" s="134">
        <v>0</v>
      </c>
      <c r="G136" s="162">
        <v>0.03</v>
      </c>
      <c r="H136" s="162">
        <v>2.84</v>
      </c>
      <c r="I136" s="167">
        <v>3.19</v>
      </c>
      <c r="J136" s="40">
        <v>7.5999999999999998E-2</v>
      </c>
    </row>
    <row r="137" spans="1:10" ht="27.75" customHeight="1">
      <c r="A137" s="160" t="s">
        <v>640</v>
      </c>
      <c r="B137" s="24"/>
      <c r="C137" s="161">
        <v>0</v>
      </c>
      <c r="D137" s="132">
        <v>0.73299999999999998</v>
      </c>
      <c r="E137" s="133">
        <v>2.4E-2</v>
      </c>
      <c r="F137" s="134">
        <v>0</v>
      </c>
      <c r="G137" s="162">
        <v>0.03</v>
      </c>
      <c r="H137" s="162">
        <v>2.84</v>
      </c>
      <c r="I137" s="167">
        <v>3.19</v>
      </c>
      <c r="J137" s="40">
        <v>7.5999999999999998E-2</v>
      </c>
    </row>
    <row r="138" spans="1:10" ht="27.75" customHeight="1">
      <c r="A138" s="160" t="s">
        <v>641</v>
      </c>
      <c r="B138" s="24"/>
      <c r="C138" s="161">
        <v>0</v>
      </c>
      <c r="D138" s="132">
        <v>0.72799999999999998</v>
      </c>
      <c r="E138" s="133">
        <v>0.02</v>
      </c>
      <c r="F138" s="134">
        <v>0</v>
      </c>
      <c r="G138" s="162">
        <v>0.03</v>
      </c>
      <c r="H138" s="162">
        <v>2.84</v>
      </c>
      <c r="I138" s="167">
        <v>3.19</v>
      </c>
      <c r="J138" s="40">
        <v>7.5999999999999998E-2</v>
      </c>
    </row>
    <row r="139" spans="1:10" ht="27.75" customHeight="1">
      <c r="A139" s="160" t="s">
        <v>642</v>
      </c>
      <c r="B139" s="24"/>
      <c r="C139" s="161">
        <v>0</v>
      </c>
      <c r="D139" s="132">
        <v>0.72399999999999998</v>
      </c>
      <c r="E139" s="133">
        <v>1.6E-2</v>
      </c>
      <c r="F139" s="134">
        <v>0</v>
      </c>
      <c r="G139" s="162">
        <v>0.03</v>
      </c>
      <c r="H139" s="162">
        <v>2.84</v>
      </c>
      <c r="I139" s="167">
        <v>3.19</v>
      </c>
      <c r="J139" s="40">
        <v>7.5999999999999998E-2</v>
      </c>
    </row>
    <row r="140" spans="1:10" ht="27.75" customHeight="1">
      <c r="A140" s="160" t="s">
        <v>643</v>
      </c>
      <c r="B140" s="24"/>
      <c r="C140" s="161" t="s">
        <v>115</v>
      </c>
      <c r="D140" s="135">
        <v>7.4119999999999999</v>
      </c>
      <c r="E140" s="136">
        <v>0.55200000000000005</v>
      </c>
      <c r="F140" s="134">
        <v>7.0000000000000007E-2</v>
      </c>
      <c r="G140" s="163"/>
      <c r="H140" s="163"/>
      <c r="I140" s="166"/>
      <c r="J140" s="41"/>
    </row>
    <row r="141" spans="1:10" ht="27.75" customHeight="1">
      <c r="A141" s="160" t="s">
        <v>644</v>
      </c>
      <c r="B141" s="24"/>
      <c r="C141" s="227" t="s">
        <v>118</v>
      </c>
      <c r="D141" s="132">
        <v>-1.7529999999999999</v>
      </c>
      <c r="E141" s="133">
        <v>-0.33</v>
      </c>
      <c r="F141" s="134">
        <v>-1.0999999999999999E-2</v>
      </c>
      <c r="G141" s="162">
        <v>0</v>
      </c>
      <c r="H141" s="163"/>
      <c r="I141" s="166"/>
      <c r="J141" s="41"/>
    </row>
    <row r="142" spans="1:10" ht="27.75" customHeight="1">
      <c r="A142" s="160" t="s">
        <v>645</v>
      </c>
      <c r="B142" s="24"/>
      <c r="C142" s="161">
        <v>0</v>
      </c>
      <c r="D142" s="132">
        <v>-1.71</v>
      </c>
      <c r="E142" s="133">
        <v>-0.32600000000000001</v>
      </c>
      <c r="F142" s="134">
        <v>-1.0999999999999999E-2</v>
      </c>
      <c r="G142" s="162">
        <v>0</v>
      </c>
      <c r="H142" s="163"/>
      <c r="I142" s="166"/>
      <c r="J142" s="41"/>
    </row>
    <row r="143" spans="1:10" ht="27.75" customHeight="1">
      <c r="A143" s="160" t="s">
        <v>646</v>
      </c>
      <c r="B143" s="24"/>
      <c r="C143" s="161">
        <v>0</v>
      </c>
      <c r="D143" s="132">
        <v>-1.7529999999999999</v>
      </c>
      <c r="E143" s="133">
        <v>-0.33</v>
      </c>
      <c r="F143" s="134">
        <v>-1.0999999999999999E-2</v>
      </c>
      <c r="G143" s="162">
        <v>0</v>
      </c>
      <c r="H143" s="163"/>
      <c r="I143" s="166"/>
      <c r="J143" s="40">
        <v>0.121</v>
      </c>
    </row>
    <row r="144" spans="1:10" ht="27.75" customHeight="1">
      <c r="A144" s="160" t="s">
        <v>647</v>
      </c>
      <c r="B144" s="24"/>
      <c r="C144" s="161">
        <v>0</v>
      </c>
      <c r="D144" s="132">
        <v>-1.71</v>
      </c>
      <c r="E144" s="133">
        <v>-0.32600000000000001</v>
      </c>
      <c r="F144" s="134">
        <v>-1.0999999999999999E-2</v>
      </c>
      <c r="G144" s="162">
        <v>0</v>
      </c>
      <c r="H144" s="163"/>
      <c r="I144" s="166"/>
      <c r="J144" s="40">
        <v>0.11899999999999999</v>
      </c>
    </row>
    <row r="145" spans="1:10" ht="27.75" customHeight="1">
      <c r="A145" s="160" t="s">
        <v>648</v>
      </c>
      <c r="B145" s="24"/>
      <c r="C145" s="161">
        <v>0</v>
      </c>
      <c r="D145" s="132">
        <v>-1.4319999999999999</v>
      </c>
      <c r="E145" s="133">
        <v>-0.28899999999999998</v>
      </c>
      <c r="F145" s="134">
        <v>-1.0999999999999999E-2</v>
      </c>
      <c r="G145" s="162">
        <v>3.22</v>
      </c>
      <c r="H145" s="163"/>
      <c r="I145" s="166"/>
      <c r="J145" s="40">
        <v>0.13600000000000001</v>
      </c>
    </row>
    <row r="146" spans="1:10" ht="27.75" customHeight="1">
      <c r="A146" s="160" t="s">
        <v>649</v>
      </c>
      <c r="B146" s="24"/>
      <c r="C146" s="161" t="s">
        <v>69</v>
      </c>
      <c r="D146" s="132">
        <v>1.637</v>
      </c>
      <c r="E146" s="133">
        <v>0.309</v>
      </c>
      <c r="F146" s="134">
        <v>0.01</v>
      </c>
      <c r="G146" s="162">
        <v>9.9499999999999993</v>
      </c>
      <c r="H146" s="163"/>
      <c r="I146" s="166"/>
      <c r="J146" s="41"/>
    </row>
    <row r="147" spans="1:10" ht="27.75" customHeight="1">
      <c r="A147" s="160" t="s">
        <v>650</v>
      </c>
      <c r="B147" s="24"/>
      <c r="C147" s="161">
        <v>2</v>
      </c>
      <c r="D147" s="132">
        <v>1.637</v>
      </c>
      <c r="E147" s="133">
        <v>0.309</v>
      </c>
      <c r="F147" s="134">
        <v>0.01</v>
      </c>
      <c r="G147" s="163"/>
      <c r="H147" s="163"/>
      <c r="I147" s="166"/>
      <c r="J147" s="41"/>
    </row>
    <row r="148" spans="1:10" ht="27.75" customHeight="1">
      <c r="A148" s="160" t="s">
        <v>651</v>
      </c>
      <c r="B148" s="24"/>
      <c r="C148" s="161" t="s">
        <v>73</v>
      </c>
      <c r="D148" s="132">
        <v>1.0009999999999999</v>
      </c>
      <c r="E148" s="133">
        <v>0.189</v>
      </c>
      <c r="F148" s="134">
        <v>6.0000000000000001E-3</v>
      </c>
      <c r="G148" s="162">
        <v>0.6</v>
      </c>
      <c r="H148" s="163"/>
      <c r="I148" s="166"/>
      <c r="J148" s="41"/>
    </row>
    <row r="149" spans="1:10" ht="27.75" customHeight="1">
      <c r="A149" s="160" t="s">
        <v>652</v>
      </c>
      <c r="B149" s="24"/>
      <c r="C149" s="161" t="s">
        <v>73</v>
      </c>
      <c r="D149" s="132">
        <v>1.0009999999999999</v>
      </c>
      <c r="E149" s="133">
        <v>0.189</v>
      </c>
      <c r="F149" s="134">
        <v>6.0000000000000001E-3</v>
      </c>
      <c r="G149" s="162">
        <v>0.46</v>
      </c>
      <c r="H149" s="163"/>
      <c r="I149" s="166"/>
      <c r="J149" s="41"/>
    </row>
    <row r="150" spans="1:10" ht="27.75" customHeight="1">
      <c r="A150" s="160" t="s">
        <v>653</v>
      </c>
      <c r="B150" s="24"/>
      <c r="C150" s="161" t="s">
        <v>73</v>
      </c>
      <c r="D150" s="132">
        <v>0.98</v>
      </c>
      <c r="E150" s="133">
        <v>0.16700000000000001</v>
      </c>
      <c r="F150" s="134">
        <v>0</v>
      </c>
      <c r="G150" s="162">
        <v>0.04</v>
      </c>
      <c r="H150" s="163"/>
      <c r="I150" s="166"/>
      <c r="J150" s="41"/>
    </row>
    <row r="151" spans="1:10" ht="27.75" customHeight="1">
      <c r="A151" s="160" t="s">
        <v>654</v>
      </c>
      <c r="B151" s="24"/>
      <c r="C151" s="161" t="s">
        <v>73</v>
      </c>
      <c r="D151" s="132">
        <v>0.95399999999999996</v>
      </c>
      <c r="E151" s="133">
        <v>0.14099999999999999</v>
      </c>
      <c r="F151" s="134">
        <v>0</v>
      </c>
      <c r="G151" s="162">
        <v>0.04</v>
      </c>
      <c r="H151" s="163"/>
      <c r="I151" s="166"/>
      <c r="J151" s="41"/>
    </row>
    <row r="152" spans="1:10" ht="27.75" customHeight="1">
      <c r="A152" s="160" t="s">
        <v>655</v>
      </c>
      <c r="B152" s="24"/>
      <c r="C152" s="161" t="s">
        <v>73</v>
      </c>
      <c r="D152" s="132">
        <v>0.94099999999999995</v>
      </c>
      <c r="E152" s="133">
        <v>0.129</v>
      </c>
      <c r="F152" s="134">
        <v>0</v>
      </c>
      <c r="G152" s="162">
        <v>0.04</v>
      </c>
      <c r="H152" s="163"/>
      <c r="I152" s="166"/>
      <c r="J152" s="41"/>
    </row>
    <row r="153" spans="1:10" ht="27.75" customHeight="1">
      <c r="A153" s="160" t="s">
        <v>656</v>
      </c>
      <c r="B153" s="24"/>
      <c r="C153" s="161">
        <v>4</v>
      </c>
      <c r="D153" s="132">
        <v>1.0009999999999999</v>
      </c>
      <c r="E153" s="133">
        <v>0.189</v>
      </c>
      <c r="F153" s="134">
        <v>6.0000000000000001E-3</v>
      </c>
      <c r="G153" s="163"/>
      <c r="H153" s="163"/>
      <c r="I153" s="166"/>
      <c r="J153" s="41"/>
    </row>
    <row r="154" spans="1:10" ht="27.75" customHeight="1">
      <c r="A154" s="160" t="s">
        <v>657</v>
      </c>
      <c r="B154" s="24"/>
      <c r="C154" s="161">
        <v>0</v>
      </c>
      <c r="D154" s="132">
        <v>0.82399999999999995</v>
      </c>
      <c r="E154" s="133">
        <v>0.158</v>
      </c>
      <c r="F154" s="134">
        <v>5.0000000000000001E-3</v>
      </c>
      <c r="G154" s="162">
        <v>1.41</v>
      </c>
      <c r="H154" s="162">
        <v>0.74</v>
      </c>
      <c r="I154" s="167">
        <v>1.1499999999999999</v>
      </c>
      <c r="J154" s="40">
        <v>7.0999999999999994E-2</v>
      </c>
    </row>
    <row r="155" spans="1:10" ht="27.75" customHeight="1">
      <c r="A155" s="160" t="s">
        <v>658</v>
      </c>
      <c r="B155" s="24"/>
      <c r="C155" s="161">
        <v>0</v>
      </c>
      <c r="D155" s="132">
        <v>0.75900000000000001</v>
      </c>
      <c r="E155" s="133">
        <v>9.2999999999999999E-2</v>
      </c>
      <c r="F155" s="134">
        <v>1E-3</v>
      </c>
      <c r="G155" s="162">
        <v>0.4</v>
      </c>
      <c r="H155" s="162">
        <v>0.74</v>
      </c>
      <c r="I155" s="167">
        <v>1.1499999999999999</v>
      </c>
      <c r="J155" s="40">
        <v>7.0999999999999994E-2</v>
      </c>
    </row>
    <row r="156" spans="1:10" ht="27.75" customHeight="1">
      <c r="A156" s="160" t="s">
        <v>659</v>
      </c>
      <c r="B156" s="24"/>
      <c r="C156" s="161">
        <v>0</v>
      </c>
      <c r="D156" s="132">
        <v>0.75700000000000001</v>
      </c>
      <c r="E156" s="133">
        <v>9.0999999999999998E-2</v>
      </c>
      <c r="F156" s="134">
        <v>1E-3</v>
      </c>
      <c r="G156" s="162">
        <v>0.4</v>
      </c>
      <c r="H156" s="162">
        <v>0.74</v>
      </c>
      <c r="I156" s="167">
        <v>1.1499999999999999</v>
      </c>
      <c r="J156" s="40">
        <v>7.0999999999999994E-2</v>
      </c>
    </row>
    <row r="157" spans="1:10" ht="27.75" customHeight="1">
      <c r="A157" s="160" t="s">
        <v>660</v>
      </c>
      <c r="B157" s="24"/>
      <c r="C157" s="161">
        <v>0</v>
      </c>
      <c r="D157" s="132">
        <v>0.75600000000000001</v>
      </c>
      <c r="E157" s="133">
        <v>0.09</v>
      </c>
      <c r="F157" s="134">
        <v>1E-3</v>
      </c>
      <c r="G157" s="162">
        <v>0.4</v>
      </c>
      <c r="H157" s="162">
        <v>0.74</v>
      </c>
      <c r="I157" s="167">
        <v>1.1499999999999999</v>
      </c>
      <c r="J157" s="40">
        <v>7.0999999999999994E-2</v>
      </c>
    </row>
    <row r="158" spans="1:10" ht="27.75" customHeight="1">
      <c r="A158" s="160" t="s">
        <v>661</v>
      </c>
      <c r="B158" s="24"/>
      <c r="C158" s="161">
        <v>0</v>
      </c>
      <c r="D158" s="132">
        <v>0.755</v>
      </c>
      <c r="E158" s="133">
        <v>8.8999999999999996E-2</v>
      </c>
      <c r="F158" s="134">
        <v>1E-3</v>
      </c>
      <c r="G158" s="162">
        <v>0.4</v>
      </c>
      <c r="H158" s="162">
        <v>0.74</v>
      </c>
      <c r="I158" s="167">
        <v>1.1499999999999999</v>
      </c>
      <c r="J158" s="40">
        <v>7.0999999999999994E-2</v>
      </c>
    </row>
    <row r="159" spans="1:10" ht="27.75" customHeight="1">
      <c r="A159" s="160" t="s">
        <v>662</v>
      </c>
      <c r="B159" s="24"/>
      <c r="C159" s="161">
        <v>0</v>
      </c>
      <c r="D159" s="132">
        <v>0.77300000000000002</v>
      </c>
      <c r="E159" s="133">
        <v>0.156</v>
      </c>
      <c r="F159" s="134">
        <v>6.0000000000000001E-3</v>
      </c>
      <c r="G159" s="162">
        <v>1.44</v>
      </c>
      <c r="H159" s="162">
        <v>1.8</v>
      </c>
      <c r="I159" s="167">
        <v>2.0499999999999998</v>
      </c>
      <c r="J159" s="40">
        <v>5.7000000000000002E-2</v>
      </c>
    </row>
    <row r="160" spans="1:10" ht="27.75" customHeight="1">
      <c r="A160" s="160" t="s">
        <v>663</v>
      </c>
      <c r="B160" s="24"/>
      <c r="C160" s="161">
        <v>0</v>
      </c>
      <c r="D160" s="132">
        <v>0.68300000000000005</v>
      </c>
      <c r="E160" s="133">
        <v>6.6000000000000003E-2</v>
      </c>
      <c r="F160" s="134">
        <v>0</v>
      </c>
      <c r="G160" s="162">
        <v>0.04</v>
      </c>
      <c r="H160" s="162">
        <v>1.8</v>
      </c>
      <c r="I160" s="167">
        <v>2.0499999999999998</v>
      </c>
      <c r="J160" s="40">
        <v>5.7000000000000002E-2</v>
      </c>
    </row>
    <row r="161" spans="1:10" ht="27.75" customHeight="1">
      <c r="A161" s="160" t="s">
        <v>664</v>
      </c>
      <c r="B161" s="24"/>
      <c r="C161" s="161">
        <v>0</v>
      </c>
      <c r="D161" s="132">
        <v>0.68100000000000005</v>
      </c>
      <c r="E161" s="133">
        <v>6.4000000000000001E-2</v>
      </c>
      <c r="F161" s="134">
        <v>0</v>
      </c>
      <c r="G161" s="162">
        <v>0.04</v>
      </c>
      <c r="H161" s="162">
        <v>1.8</v>
      </c>
      <c r="I161" s="167">
        <v>2.0499999999999998</v>
      </c>
      <c r="J161" s="40">
        <v>5.7000000000000002E-2</v>
      </c>
    </row>
    <row r="162" spans="1:10" ht="27.75" customHeight="1">
      <c r="A162" s="160" t="s">
        <v>665</v>
      </c>
      <c r="B162" s="24"/>
      <c r="C162" s="161">
        <v>0</v>
      </c>
      <c r="D162" s="132">
        <v>0.67900000000000005</v>
      </c>
      <c r="E162" s="133">
        <v>6.2E-2</v>
      </c>
      <c r="F162" s="134">
        <v>0</v>
      </c>
      <c r="G162" s="162">
        <v>0.04</v>
      </c>
      <c r="H162" s="162">
        <v>1.8</v>
      </c>
      <c r="I162" s="167">
        <v>2.0499999999999998</v>
      </c>
      <c r="J162" s="40">
        <v>5.7000000000000002E-2</v>
      </c>
    </row>
    <row r="163" spans="1:10" ht="27.75" customHeight="1">
      <c r="A163" s="160" t="s">
        <v>666</v>
      </c>
      <c r="B163" s="24"/>
      <c r="C163" s="161">
        <v>0</v>
      </c>
      <c r="D163" s="132">
        <v>0.67700000000000005</v>
      </c>
      <c r="E163" s="133">
        <v>0.06</v>
      </c>
      <c r="F163" s="134">
        <v>0</v>
      </c>
      <c r="G163" s="162">
        <v>0.04</v>
      </c>
      <c r="H163" s="162">
        <v>1.8</v>
      </c>
      <c r="I163" s="167">
        <v>2.0499999999999998</v>
      </c>
      <c r="J163" s="40">
        <v>5.7000000000000002E-2</v>
      </c>
    </row>
    <row r="164" spans="1:10" ht="27.75" customHeight="1">
      <c r="A164" s="160" t="s">
        <v>667</v>
      </c>
      <c r="B164" s="24"/>
      <c r="C164" s="161">
        <v>0</v>
      </c>
      <c r="D164" s="132">
        <v>0.629</v>
      </c>
      <c r="E164" s="133">
        <v>0.122</v>
      </c>
      <c r="F164" s="134">
        <v>4.0000000000000001E-3</v>
      </c>
      <c r="G164" s="162">
        <v>20.84</v>
      </c>
      <c r="H164" s="162">
        <v>2.0299999999999998</v>
      </c>
      <c r="I164" s="167">
        <v>2.2799999999999998</v>
      </c>
      <c r="J164" s="40">
        <v>5.3999999999999999E-2</v>
      </c>
    </row>
    <row r="165" spans="1:10" ht="27.75" customHeight="1">
      <c r="A165" s="160" t="s">
        <v>668</v>
      </c>
      <c r="B165" s="24"/>
      <c r="C165" s="161">
        <v>0</v>
      </c>
      <c r="D165" s="132">
        <v>0.53600000000000003</v>
      </c>
      <c r="E165" s="133">
        <v>2.9000000000000001E-2</v>
      </c>
      <c r="F165" s="134">
        <v>0</v>
      </c>
      <c r="G165" s="162">
        <v>0.04</v>
      </c>
      <c r="H165" s="162">
        <v>2.0299999999999998</v>
      </c>
      <c r="I165" s="167">
        <v>2.2799999999999998</v>
      </c>
      <c r="J165" s="40">
        <v>5.3999999999999999E-2</v>
      </c>
    </row>
    <row r="166" spans="1:10" ht="27.75" customHeight="1">
      <c r="A166" s="160" t="s">
        <v>669</v>
      </c>
      <c r="B166" s="24"/>
      <c r="C166" s="161">
        <v>0</v>
      </c>
      <c r="D166" s="132">
        <v>0.52300000000000002</v>
      </c>
      <c r="E166" s="133">
        <v>1.7000000000000001E-2</v>
      </c>
      <c r="F166" s="134">
        <v>0</v>
      </c>
      <c r="G166" s="162">
        <v>0.04</v>
      </c>
      <c r="H166" s="162">
        <v>2.0299999999999998</v>
      </c>
      <c r="I166" s="167">
        <v>2.2799999999999998</v>
      </c>
      <c r="J166" s="40">
        <v>5.3999999999999999E-2</v>
      </c>
    </row>
    <row r="167" spans="1:10" ht="27.75" customHeight="1">
      <c r="A167" s="160" t="s">
        <v>670</v>
      </c>
      <c r="B167" s="24"/>
      <c r="C167" s="161">
        <v>0</v>
      </c>
      <c r="D167" s="132">
        <v>0.52</v>
      </c>
      <c r="E167" s="133">
        <v>1.4E-2</v>
      </c>
      <c r="F167" s="134">
        <v>0</v>
      </c>
      <c r="G167" s="162">
        <v>0.04</v>
      </c>
      <c r="H167" s="162">
        <v>2.0299999999999998</v>
      </c>
      <c r="I167" s="167">
        <v>2.2799999999999998</v>
      </c>
      <c r="J167" s="40">
        <v>5.3999999999999999E-2</v>
      </c>
    </row>
    <row r="168" spans="1:10" ht="27.75" customHeight="1">
      <c r="A168" s="160" t="s">
        <v>671</v>
      </c>
      <c r="B168" s="24"/>
      <c r="C168" s="161">
        <v>0</v>
      </c>
      <c r="D168" s="132">
        <v>0.51700000000000002</v>
      </c>
      <c r="E168" s="133">
        <v>1.0999999999999999E-2</v>
      </c>
      <c r="F168" s="134">
        <v>0</v>
      </c>
      <c r="G168" s="162">
        <v>0.04</v>
      </c>
      <c r="H168" s="162">
        <v>2.0299999999999998</v>
      </c>
      <c r="I168" s="167">
        <v>2.2799999999999998</v>
      </c>
      <c r="J168" s="40">
        <v>5.3999999999999999E-2</v>
      </c>
    </row>
    <row r="169" spans="1:10" ht="27.75" customHeight="1">
      <c r="A169" s="160" t="s">
        <v>672</v>
      </c>
      <c r="B169" s="24"/>
      <c r="C169" s="161" t="s">
        <v>115</v>
      </c>
      <c r="D169" s="135">
        <v>5.2939999999999996</v>
      </c>
      <c r="E169" s="136">
        <v>0.39400000000000002</v>
      </c>
      <c r="F169" s="134">
        <v>0.05</v>
      </c>
      <c r="G169" s="163"/>
      <c r="H169" s="163"/>
      <c r="I169" s="166"/>
      <c r="J169" s="41"/>
    </row>
    <row r="170" spans="1:10" ht="27.75" customHeight="1">
      <c r="A170" s="160" t="s">
        <v>673</v>
      </c>
      <c r="B170" s="24"/>
      <c r="C170" s="227" t="s">
        <v>118</v>
      </c>
      <c r="D170" s="132">
        <v>-1.252</v>
      </c>
      <c r="E170" s="133">
        <v>-0.23599999999999999</v>
      </c>
      <c r="F170" s="134">
        <v>-8.0000000000000002E-3</v>
      </c>
      <c r="G170" s="162">
        <v>0</v>
      </c>
      <c r="H170" s="163"/>
      <c r="I170" s="166"/>
      <c r="J170" s="41"/>
    </row>
    <row r="171" spans="1:10" ht="27.75" customHeight="1">
      <c r="A171" s="160" t="s">
        <v>674</v>
      </c>
      <c r="B171" s="24"/>
      <c r="C171" s="161">
        <v>0</v>
      </c>
      <c r="D171" s="132">
        <v>-1.2210000000000001</v>
      </c>
      <c r="E171" s="133">
        <v>-0.23300000000000001</v>
      </c>
      <c r="F171" s="134">
        <v>-8.0000000000000002E-3</v>
      </c>
      <c r="G171" s="162">
        <v>0</v>
      </c>
      <c r="H171" s="163"/>
      <c r="I171" s="166"/>
      <c r="J171" s="41"/>
    </row>
    <row r="172" spans="1:10" ht="27.75" customHeight="1">
      <c r="A172" s="160" t="s">
        <v>675</v>
      </c>
      <c r="B172" s="24"/>
      <c r="C172" s="161">
        <v>0</v>
      </c>
      <c r="D172" s="132">
        <v>-1.252</v>
      </c>
      <c r="E172" s="133">
        <v>-0.23599999999999999</v>
      </c>
      <c r="F172" s="134">
        <v>-8.0000000000000002E-3</v>
      </c>
      <c r="G172" s="162">
        <v>0</v>
      </c>
      <c r="H172" s="163"/>
      <c r="I172" s="166"/>
      <c r="J172" s="40">
        <v>8.5999999999999993E-2</v>
      </c>
    </row>
    <row r="173" spans="1:10" ht="27.75" customHeight="1">
      <c r="A173" s="160" t="s">
        <v>676</v>
      </c>
      <c r="B173" s="24"/>
      <c r="C173" s="161">
        <v>0</v>
      </c>
      <c r="D173" s="132">
        <v>-1.2210000000000001</v>
      </c>
      <c r="E173" s="133">
        <v>-0.23300000000000001</v>
      </c>
      <c r="F173" s="134">
        <v>-8.0000000000000002E-3</v>
      </c>
      <c r="G173" s="162">
        <v>0</v>
      </c>
      <c r="H173" s="163"/>
      <c r="I173" s="166"/>
      <c r="J173" s="40">
        <v>8.5000000000000006E-2</v>
      </c>
    </row>
    <row r="174" spans="1:10" ht="27.75" customHeight="1">
      <c r="A174" s="160" t="s">
        <v>677</v>
      </c>
      <c r="B174" s="24"/>
      <c r="C174" s="161">
        <v>0</v>
      </c>
      <c r="D174" s="132">
        <v>-1.0229999999999999</v>
      </c>
      <c r="E174" s="133">
        <v>-0.20599999999999999</v>
      </c>
      <c r="F174" s="134">
        <v>-8.0000000000000002E-3</v>
      </c>
      <c r="G174" s="162">
        <v>2.2999999999999998</v>
      </c>
      <c r="H174" s="163"/>
      <c r="I174" s="166"/>
      <c r="J174" s="40">
        <v>9.7000000000000003E-2</v>
      </c>
    </row>
    <row r="175" spans="1:10" ht="27.75" customHeight="1">
      <c r="A175" s="160" t="s">
        <v>678</v>
      </c>
      <c r="B175" s="24"/>
      <c r="C175" s="161" t="s">
        <v>69</v>
      </c>
      <c r="D175" s="132">
        <v>0.72299999999999998</v>
      </c>
      <c r="E175" s="133">
        <v>0.13600000000000001</v>
      </c>
      <c r="F175" s="134">
        <v>4.0000000000000001E-3</v>
      </c>
      <c r="G175" s="162">
        <v>9.85</v>
      </c>
      <c r="H175" s="163"/>
      <c r="I175" s="166"/>
      <c r="J175" s="41"/>
    </row>
    <row r="176" spans="1:10" ht="27.75" customHeight="1">
      <c r="A176" s="160" t="s">
        <v>679</v>
      </c>
      <c r="B176" s="24"/>
      <c r="C176" s="161">
        <v>2</v>
      </c>
      <c r="D176" s="132">
        <v>0.72299999999999998</v>
      </c>
      <c r="E176" s="133">
        <v>0.13600000000000001</v>
      </c>
      <c r="F176" s="134">
        <v>4.0000000000000001E-3</v>
      </c>
      <c r="G176" s="163"/>
      <c r="H176" s="163"/>
      <c r="I176" s="166"/>
      <c r="J176" s="41"/>
    </row>
    <row r="177" spans="1:10" ht="27.75" customHeight="1">
      <c r="A177" s="160" t="s">
        <v>680</v>
      </c>
      <c r="B177" s="24"/>
      <c r="C177" s="161" t="s">
        <v>73</v>
      </c>
      <c r="D177" s="132">
        <v>0.442</v>
      </c>
      <c r="E177" s="133">
        <v>8.3000000000000004E-2</v>
      </c>
      <c r="F177" s="134">
        <v>3.0000000000000001E-3</v>
      </c>
      <c r="G177" s="162">
        <v>0.28999999999999998</v>
      </c>
      <c r="H177" s="163"/>
      <c r="I177" s="166"/>
      <c r="J177" s="41"/>
    </row>
    <row r="178" spans="1:10" ht="27.75" customHeight="1">
      <c r="A178" s="160" t="s">
        <v>681</v>
      </c>
      <c r="B178" s="24"/>
      <c r="C178" s="161" t="s">
        <v>73</v>
      </c>
      <c r="D178" s="132">
        <v>0.442</v>
      </c>
      <c r="E178" s="133">
        <v>8.3000000000000004E-2</v>
      </c>
      <c r="F178" s="134">
        <v>3.0000000000000001E-3</v>
      </c>
      <c r="G178" s="162">
        <v>0.23</v>
      </c>
      <c r="H178" s="163"/>
      <c r="I178" s="166"/>
      <c r="J178" s="41"/>
    </row>
    <row r="179" spans="1:10" ht="27.75" customHeight="1">
      <c r="A179" s="160" t="s">
        <v>682</v>
      </c>
      <c r="B179" s="24"/>
      <c r="C179" s="161" t="s">
        <v>73</v>
      </c>
      <c r="D179" s="132">
        <v>0.432</v>
      </c>
      <c r="E179" s="133">
        <v>7.3999999999999996E-2</v>
      </c>
      <c r="F179" s="134">
        <v>0</v>
      </c>
      <c r="G179" s="162">
        <v>0.05</v>
      </c>
      <c r="H179" s="163"/>
      <c r="I179" s="166"/>
      <c r="J179" s="41"/>
    </row>
    <row r="180" spans="1:10" ht="27.75" customHeight="1">
      <c r="A180" s="160" t="s">
        <v>683</v>
      </c>
      <c r="B180" s="24"/>
      <c r="C180" s="161" t="s">
        <v>73</v>
      </c>
      <c r="D180" s="132">
        <v>0.42099999999999999</v>
      </c>
      <c r="E180" s="133">
        <v>6.2E-2</v>
      </c>
      <c r="F180" s="134">
        <v>0</v>
      </c>
      <c r="G180" s="162">
        <v>0.05</v>
      </c>
      <c r="H180" s="163"/>
      <c r="I180" s="166"/>
      <c r="J180" s="41"/>
    </row>
    <row r="181" spans="1:10" ht="27.75" customHeight="1">
      <c r="A181" s="160" t="s">
        <v>684</v>
      </c>
      <c r="B181" s="24"/>
      <c r="C181" s="161" t="s">
        <v>73</v>
      </c>
      <c r="D181" s="132">
        <v>0.41499999999999998</v>
      </c>
      <c r="E181" s="133">
        <v>5.7000000000000002E-2</v>
      </c>
      <c r="F181" s="134">
        <v>0</v>
      </c>
      <c r="G181" s="162">
        <v>0.05</v>
      </c>
      <c r="H181" s="163"/>
      <c r="I181" s="166"/>
      <c r="J181" s="41"/>
    </row>
    <row r="182" spans="1:10" ht="27.75" customHeight="1">
      <c r="A182" s="160" t="s">
        <v>685</v>
      </c>
      <c r="B182" s="24"/>
      <c r="C182" s="161">
        <v>4</v>
      </c>
      <c r="D182" s="132">
        <v>0.442</v>
      </c>
      <c r="E182" s="133">
        <v>8.3000000000000004E-2</v>
      </c>
      <c r="F182" s="134">
        <v>3.0000000000000001E-3</v>
      </c>
      <c r="G182" s="163"/>
      <c r="H182" s="163"/>
      <c r="I182" s="166"/>
      <c r="J182" s="41"/>
    </row>
    <row r="183" spans="1:10" ht="27.75" customHeight="1">
      <c r="A183" s="160" t="s">
        <v>686</v>
      </c>
      <c r="B183" s="24"/>
      <c r="C183" s="161">
        <v>0</v>
      </c>
      <c r="D183" s="132">
        <v>0.36399999999999999</v>
      </c>
      <c r="E183" s="133">
        <v>7.0000000000000007E-2</v>
      </c>
      <c r="F183" s="134">
        <v>2E-3</v>
      </c>
      <c r="G183" s="162">
        <v>0.65</v>
      </c>
      <c r="H183" s="162">
        <v>0.33</v>
      </c>
      <c r="I183" s="167">
        <v>0.51</v>
      </c>
      <c r="J183" s="40">
        <v>3.1E-2</v>
      </c>
    </row>
    <row r="184" spans="1:10" ht="27.75" customHeight="1">
      <c r="A184" s="160" t="s">
        <v>687</v>
      </c>
      <c r="B184" s="24"/>
      <c r="C184" s="161">
        <v>0</v>
      </c>
      <c r="D184" s="132">
        <v>0.33500000000000002</v>
      </c>
      <c r="E184" s="133">
        <v>4.1000000000000002E-2</v>
      </c>
      <c r="F184" s="134">
        <v>0</v>
      </c>
      <c r="G184" s="162">
        <v>0.21</v>
      </c>
      <c r="H184" s="162">
        <v>0.33</v>
      </c>
      <c r="I184" s="167">
        <v>0.51</v>
      </c>
      <c r="J184" s="40">
        <v>3.1E-2</v>
      </c>
    </row>
    <row r="185" spans="1:10" ht="27.75" customHeight="1">
      <c r="A185" s="160" t="s">
        <v>688</v>
      </c>
      <c r="B185" s="24"/>
      <c r="C185" s="161">
        <v>0</v>
      </c>
      <c r="D185" s="132">
        <v>0.33400000000000002</v>
      </c>
      <c r="E185" s="133">
        <v>0.04</v>
      </c>
      <c r="F185" s="134">
        <v>0</v>
      </c>
      <c r="G185" s="162">
        <v>0.21</v>
      </c>
      <c r="H185" s="162">
        <v>0.33</v>
      </c>
      <c r="I185" s="167">
        <v>0.51</v>
      </c>
      <c r="J185" s="40">
        <v>3.1E-2</v>
      </c>
    </row>
    <row r="186" spans="1:10" ht="27.75" customHeight="1">
      <c r="A186" s="160" t="s">
        <v>689</v>
      </c>
      <c r="B186" s="24"/>
      <c r="C186" s="161">
        <v>0</v>
      </c>
      <c r="D186" s="132">
        <v>0.33400000000000002</v>
      </c>
      <c r="E186" s="133">
        <v>0.04</v>
      </c>
      <c r="F186" s="134">
        <v>0</v>
      </c>
      <c r="G186" s="162">
        <v>0.21</v>
      </c>
      <c r="H186" s="162">
        <v>0.33</v>
      </c>
      <c r="I186" s="167">
        <v>0.51</v>
      </c>
      <c r="J186" s="40">
        <v>3.1E-2</v>
      </c>
    </row>
    <row r="187" spans="1:10" ht="27.75" customHeight="1">
      <c r="A187" s="160" t="s">
        <v>690</v>
      </c>
      <c r="B187" s="24"/>
      <c r="C187" s="161">
        <v>0</v>
      </c>
      <c r="D187" s="132">
        <v>0.33300000000000002</v>
      </c>
      <c r="E187" s="133">
        <v>3.9E-2</v>
      </c>
      <c r="F187" s="134">
        <v>0</v>
      </c>
      <c r="G187" s="162">
        <v>0.21</v>
      </c>
      <c r="H187" s="162">
        <v>0.33</v>
      </c>
      <c r="I187" s="167">
        <v>0.51</v>
      </c>
      <c r="J187" s="40">
        <v>3.1E-2</v>
      </c>
    </row>
    <row r="188" spans="1:10" ht="27.75" customHeight="1">
      <c r="A188" s="160" t="s">
        <v>691</v>
      </c>
      <c r="B188" s="24"/>
      <c r="C188" s="161">
        <v>0</v>
      </c>
      <c r="D188" s="132">
        <v>0.34100000000000003</v>
      </c>
      <c r="E188" s="133">
        <v>6.9000000000000006E-2</v>
      </c>
      <c r="F188" s="134">
        <v>3.0000000000000001E-3</v>
      </c>
      <c r="G188" s="162">
        <v>0.66</v>
      </c>
      <c r="H188" s="162">
        <v>0.79</v>
      </c>
      <c r="I188" s="167">
        <v>0.9</v>
      </c>
      <c r="J188" s="40">
        <v>2.5000000000000001E-2</v>
      </c>
    </row>
    <row r="189" spans="1:10" ht="27.75" customHeight="1">
      <c r="A189" s="160" t="s">
        <v>692</v>
      </c>
      <c r="B189" s="24"/>
      <c r="C189" s="161">
        <v>0</v>
      </c>
      <c r="D189" s="132">
        <v>0.30199999999999999</v>
      </c>
      <c r="E189" s="133">
        <v>2.9000000000000001E-2</v>
      </c>
      <c r="F189" s="134">
        <v>0</v>
      </c>
      <c r="G189" s="162">
        <v>0.05</v>
      </c>
      <c r="H189" s="162">
        <v>0.79</v>
      </c>
      <c r="I189" s="167">
        <v>0.9</v>
      </c>
      <c r="J189" s="40">
        <v>2.5000000000000001E-2</v>
      </c>
    </row>
    <row r="190" spans="1:10" ht="27.75" customHeight="1">
      <c r="A190" s="160" t="s">
        <v>693</v>
      </c>
      <c r="B190" s="24"/>
      <c r="C190" s="161">
        <v>0</v>
      </c>
      <c r="D190" s="132">
        <v>0.30099999999999999</v>
      </c>
      <c r="E190" s="133">
        <v>2.8000000000000001E-2</v>
      </c>
      <c r="F190" s="134">
        <v>0</v>
      </c>
      <c r="G190" s="162">
        <v>0.05</v>
      </c>
      <c r="H190" s="162">
        <v>0.79</v>
      </c>
      <c r="I190" s="167">
        <v>0.9</v>
      </c>
      <c r="J190" s="40">
        <v>2.5000000000000001E-2</v>
      </c>
    </row>
    <row r="191" spans="1:10" ht="27.75" customHeight="1">
      <c r="A191" s="160" t="s">
        <v>694</v>
      </c>
      <c r="B191" s="24"/>
      <c r="C191" s="161">
        <v>0</v>
      </c>
      <c r="D191" s="132">
        <v>0.3</v>
      </c>
      <c r="E191" s="133">
        <v>2.7E-2</v>
      </c>
      <c r="F191" s="134">
        <v>0</v>
      </c>
      <c r="G191" s="162">
        <v>0.05</v>
      </c>
      <c r="H191" s="162">
        <v>0.79</v>
      </c>
      <c r="I191" s="167">
        <v>0.9</v>
      </c>
      <c r="J191" s="40">
        <v>2.5000000000000001E-2</v>
      </c>
    </row>
    <row r="192" spans="1:10" ht="27.75" customHeight="1">
      <c r="A192" s="160" t="s">
        <v>695</v>
      </c>
      <c r="B192" s="24"/>
      <c r="C192" s="161">
        <v>0</v>
      </c>
      <c r="D192" s="132">
        <v>0.29899999999999999</v>
      </c>
      <c r="E192" s="133">
        <v>2.5999999999999999E-2</v>
      </c>
      <c r="F192" s="134">
        <v>0</v>
      </c>
      <c r="G192" s="162">
        <v>0.05</v>
      </c>
      <c r="H192" s="162">
        <v>0.79</v>
      </c>
      <c r="I192" s="167">
        <v>0.9</v>
      </c>
      <c r="J192" s="40">
        <v>2.5000000000000001E-2</v>
      </c>
    </row>
    <row r="193" spans="1:10" ht="27.75" customHeight="1">
      <c r="A193" s="160" t="s">
        <v>696</v>
      </c>
      <c r="B193" s="24"/>
      <c r="C193" s="161">
        <v>0</v>
      </c>
      <c r="D193" s="132">
        <v>0.27700000000000002</v>
      </c>
      <c r="E193" s="133">
        <v>5.3999999999999999E-2</v>
      </c>
      <c r="F193" s="134">
        <v>2E-3</v>
      </c>
      <c r="G193" s="162">
        <v>9.23</v>
      </c>
      <c r="H193" s="162">
        <v>0.9</v>
      </c>
      <c r="I193" s="167">
        <v>1.01</v>
      </c>
      <c r="J193" s="40">
        <v>2.4E-2</v>
      </c>
    </row>
    <row r="194" spans="1:10" ht="27.75" customHeight="1">
      <c r="A194" s="160" t="s">
        <v>697</v>
      </c>
      <c r="B194" s="24"/>
      <c r="C194" s="161">
        <v>0</v>
      </c>
      <c r="D194" s="132">
        <v>0.23599999999999999</v>
      </c>
      <c r="E194" s="133">
        <v>1.2999999999999999E-2</v>
      </c>
      <c r="F194" s="134">
        <v>0</v>
      </c>
      <c r="G194" s="162">
        <v>0.05</v>
      </c>
      <c r="H194" s="162">
        <v>0.9</v>
      </c>
      <c r="I194" s="167">
        <v>1.01</v>
      </c>
      <c r="J194" s="40">
        <v>2.4E-2</v>
      </c>
    </row>
    <row r="195" spans="1:10" ht="27.75" customHeight="1">
      <c r="A195" s="160" t="s">
        <v>698</v>
      </c>
      <c r="B195" s="24"/>
      <c r="C195" s="161">
        <v>0</v>
      </c>
      <c r="D195" s="132">
        <v>0.23100000000000001</v>
      </c>
      <c r="E195" s="133">
        <v>8.0000000000000002E-3</v>
      </c>
      <c r="F195" s="134">
        <v>0</v>
      </c>
      <c r="G195" s="162">
        <v>0.05</v>
      </c>
      <c r="H195" s="162">
        <v>0.9</v>
      </c>
      <c r="I195" s="167">
        <v>1.01</v>
      </c>
      <c r="J195" s="40">
        <v>2.4E-2</v>
      </c>
    </row>
    <row r="196" spans="1:10" ht="27.75" customHeight="1">
      <c r="A196" s="160" t="s">
        <v>699</v>
      </c>
      <c r="B196" s="24"/>
      <c r="C196" s="161">
        <v>0</v>
      </c>
      <c r="D196" s="132">
        <v>0.23</v>
      </c>
      <c r="E196" s="133">
        <v>6.0000000000000001E-3</v>
      </c>
      <c r="F196" s="134">
        <v>0</v>
      </c>
      <c r="G196" s="162">
        <v>0.05</v>
      </c>
      <c r="H196" s="162">
        <v>0.9</v>
      </c>
      <c r="I196" s="167">
        <v>1.01</v>
      </c>
      <c r="J196" s="40">
        <v>2.4E-2</v>
      </c>
    </row>
    <row r="197" spans="1:10" ht="27.75" customHeight="1">
      <c r="A197" s="160" t="s">
        <v>700</v>
      </c>
      <c r="B197" s="24"/>
      <c r="C197" s="161">
        <v>0</v>
      </c>
      <c r="D197" s="132">
        <v>0.22800000000000001</v>
      </c>
      <c r="E197" s="133">
        <v>5.0000000000000001E-3</v>
      </c>
      <c r="F197" s="134">
        <v>0</v>
      </c>
      <c r="G197" s="162">
        <v>0.05</v>
      </c>
      <c r="H197" s="162">
        <v>0.9</v>
      </c>
      <c r="I197" s="167">
        <v>1.01</v>
      </c>
      <c r="J197" s="40">
        <v>2.4E-2</v>
      </c>
    </row>
    <row r="198" spans="1:10" ht="27.75" customHeight="1">
      <c r="A198" s="160" t="s">
        <v>701</v>
      </c>
      <c r="B198" s="24"/>
      <c r="C198" s="161" t="s">
        <v>115</v>
      </c>
      <c r="D198" s="135">
        <v>2.3370000000000002</v>
      </c>
      <c r="E198" s="136">
        <v>0.17399999999999999</v>
      </c>
      <c r="F198" s="134">
        <v>2.1999999999999999E-2</v>
      </c>
      <c r="G198" s="163"/>
      <c r="H198" s="163"/>
      <c r="I198" s="166"/>
      <c r="J198" s="41"/>
    </row>
    <row r="199" spans="1:10" ht="27.75" customHeight="1">
      <c r="A199" s="160" t="s">
        <v>702</v>
      </c>
      <c r="B199" s="24"/>
      <c r="C199" s="227" t="s">
        <v>118</v>
      </c>
      <c r="D199" s="132">
        <v>-0.55200000000000005</v>
      </c>
      <c r="E199" s="133">
        <v>-0.104</v>
      </c>
      <c r="F199" s="134">
        <v>-3.0000000000000001E-3</v>
      </c>
      <c r="G199" s="162">
        <v>0</v>
      </c>
      <c r="H199" s="163"/>
      <c r="I199" s="166"/>
      <c r="J199" s="41"/>
    </row>
    <row r="200" spans="1:10" ht="27.75" customHeight="1">
      <c r="A200" s="160" t="s">
        <v>703</v>
      </c>
      <c r="B200" s="24"/>
      <c r="C200" s="161">
        <v>0</v>
      </c>
      <c r="D200" s="132">
        <v>-0.53900000000000003</v>
      </c>
      <c r="E200" s="133">
        <v>-0.10299999999999999</v>
      </c>
      <c r="F200" s="134">
        <v>-3.0000000000000001E-3</v>
      </c>
      <c r="G200" s="162">
        <v>0</v>
      </c>
      <c r="H200" s="163"/>
      <c r="I200" s="166"/>
      <c r="J200" s="41"/>
    </row>
    <row r="201" spans="1:10" ht="27.75" customHeight="1">
      <c r="A201" s="160" t="s">
        <v>704</v>
      </c>
      <c r="B201" s="24"/>
      <c r="C201" s="161">
        <v>0</v>
      </c>
      <c r="D201" s="132">
        <v>-0.55200000000000005</v>
      </c>
      <c r="E201" s="133">
        <v>-0.104</v>
      </c>
      <c r="F201" s="134">
        <v>-3.0000000000000001E-3</v>
      </c>
      <c r="G201" s="162">
        <v>0</v>
      </c>
      <c r="H201" s="163"/>
      <c r="I201" s="166"/>
      <c r="J201" s="40">
        <v>3.7999999999999999E-2</v>
      </c>
    </row>
    <row r="202" spans="1:10" ht="27.75" customHeight="1">
      <c r="A202" s="160" t="s">
        <v>705</v>
      </c>
      <c r="B202" s="24"/>
      <c r="C202" s="161">
        <v>0</v>
      </c>
      <c r="D202" s="132">
        <v>-0.53900000000000003</v>
      </c>
      <c r="E202" s="133">
        <v>-0.10299999999999999</v>
      </c>
      <c r="F202" s="134">
        <v>-3.0000000000000001E-3</v>
      </c>
      <c r="G202" s="162">
        <v>0</v>
      </c>
      <c r="H202" s="163"/>
      <c r="I202" s="166"/>
      <c r="J202" s="40">
        <v>3.7999999999999999E-2</v>
      </c>
    </row>
    <row r="203" spans="1:10" ht="27.75" customHeight="1">
      <c r="A203" s="160" t="s">
        <v>706</v>
      </c>
      <c r="B203" s="24"/>
      <c r="C203" s="161">
        <v>0</v>
      </c>
      <c r="D203" s="132">
        <v>-0.45200000000000001</v>
      </c>
      <c r="E203" s="133">
        <v>-9.0999999999999998E-2</v>
      </c>
      <c r="F203" s="134">
        <v>-3.0000000000000001E-3</v>
      </c>
      <c r="G203" s="162">
        <v>1.02</v>
      </c>
      <c r="H203" s="163"/>
      <c r="I203" s="166"/>
      <c r="J203" s="40">
        <v>4.2999999999999997E-2</v>
      </c>
    </row>
  </sheetData>
  <mergeCells count="11">
    <mergeCell ref="F5:G5"/>
    <mergeCell ref="A2:J2"/>
    <mergeCell ref="A4:D4"/>
    <mergeCell ref="F4:J4"/>
    <mergeCell ref="H10:J10"/>
    <mergeCell ref="B8:D8"/>
    <mergeCell ref="F6:G6"/>
    <mergeCell ref="F7:G7"/>
    <mergeCell ref="F8:G8"/>
    <mergeCell ref="F9:G9"/>
    <mergeCell ref="F10:G10"/>
  </mergeCells>
  <hyperlinks>
    <hyperlink ref="A1" location="Overview!A1" display="Back to Overview" xr:uid="{00000000-0004-0000-12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SP Manweb Area (GSP Group _D)"</f>
        <v>Southern Electric Power Distribution plc - Effective from 1 April 2022 - Final LDNO tariffs in SP Manweb Area (GSP Group _D)</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78" t="s">
        <v>45</v>
      </c>
      <c r="B6" s="20" t="s">
        <v>208</v>
      </c>
      <c r="C6" s="242" t="s">
        <v>209</v>
      </c>
      <c r="D6" s="177" t="s">
        <v>210</v>
      </c>
      <c r="E6" s="169"/>
      <c r="F6" s="354" t="s">
        <v>174</v>
      </c>
      <c r="G6" s="354"/>
      <c r="H6" s="237"/>
      <c r="I6" s="234" t="s">
        <v>211</v>
      </c>
      <c r="J6" s="177" t="s">
        <v>210</v>
      </c>
      <c r="K6" s="169"/>
      <c r="L6" s="4"/>
      <c r="M6" s="4"/>
    </row>
    <row r="7" spans="1:13" ht="45" customHeight="1">
      <c r="A7" s="78" t="s">
        <v>50</v>
      </c>
      <c r="B7" s="237"/>
      <c r="C7" s="197" t="s">
        <v>212</v>
      </c>
      <c r="D7" s="234" t="s">
        <v>213</v>
      </c>
      <c r="E7" s="169"/>
      <c r="F7" s="354" t="s">
        <v>49</v>
      </c>
      <c r="G7" s="354"/>
      <c r="H7" s="20" t="s">
        <v>208</v>
      </c>
      <c r="I7" s="234" t="s">
        <v>209</v>
      </c>
      <c r="J7" s="177" t="s">
        <v>210</v>
      </c>
      <c r="K7" s="169"/>
      <c r="L7" s="4"/>
      <c r="M7" s="4"/>
    </row>
    <row r="8" spans="1:13" ht="60" customHeight="1">
      <c r="A8" s="244" t="s">
        <v>54</v>
      </c>
      <c r="B8" s="349" t="s">
        <v>141</v>
      </c>
      <c r="C8" s="350"/>
      <c r="D8" s="351"/>
      <c r="E8" s="169"/>
      <c r="F8" s="354" t="s">
        <v>709</v>
      </c>
      <c r="G8" s="354"/>
      <c r="H8" s="237"/>
      <c r="I8" s="234" t="s">
        <v>211</v>
      </c>
      <c r="J8" s="177" t="s">
        <v>210</v>
      </c>
      <c r="K8" s="169"/>
      <c r="L8" s="4"/>
      <c r="M8" s="4"/>
    </row>
    <row r="9" spans="1:13" s="76" customFormat="1" ht="45" customHeight="1">
      <c r="E9" s="196"/>
      <c r="F9" s="327" t="s">
        <v>178</v>
      </c>
      <c r="G9" s="327"/>
      <c r="H9" s="237"/>
      <c r="I9" s="177" t="s">
        <v>212</v>
      </c>
      <c r="J9" s="177" t="s">
        <v>710</v>
      </c>
      <c r="K9" s="169"/>
      <c r="L9" s="49"/>
      <c r="M9" s="49"/>
    </row>
    <row r="10" spans="1:13" ht="18.75" customHeight="1">
      <c r="A10" s="76"/>
      <c r="B10" s="76"/>
      <c r="C10" s="76"/>
      <c r="D10" s="76"/>
      <c r="E10" s="169"/>
      <c r="F10" s="331" t="s">
        <v>54</v>
      </c>
      <c r="G10" s="331"/>
      <c r="H10" s="390" t="s">
        <v>141</v>
      </c>
      <c r="I10" s="390"/>
      <c r="J10" s="390"/>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customHeight="1">
      <c r="A14" s="160" t="s">
        <v>517</v>
      </c>
      <c r="B14" s="24"/>
      <c r="C14" s="161"/>
      <c r="D14" s="132">
        <v>6.6820000000000004</v>
      </c>
      <c r="E14" s="133">
        <v>1.202</v>
      </c>
      <c r="F14" s="134">
        <v>0.13300000000000001</v>
      </c>
      <c r="G14" s="162">
        <v>19.32</v>
      </c>
      <c r="H14" s="163" t="s">
        <v>143</v>
      </c>
      <c r="I14" s="166" t="s">
        <v>143</v>
      </c>
      <c r="J14" s="41" t="s">
        <v>143</v>
      </c>
    </row>
    <row r="15" spans="1:13" ht="27.75" customHeight="1">
      <c r="A15" s="160" t="s">
        <v>518</v>
      </c>
      <c r="B15" s="24"/>
      <c r="C15" s="161"/>
      <c r="D15" s="132">
        <v>6.6820000000000004</v>
      </c>
      <c r="E15" s="133">
        <v>1.202</v>
      </c>
      <c r="F15" s="134">
        <v>0.13300000000000001</v>
      </c>
      <c r="G15" s="163" t="s">
        <v>143</v>
      </c>
      <c r="H15" s="163" t="s">
        <v>143</v>
      </c>
      <c r="I15" s="166" t="s">
        <v>143</v>
      </c>
      <c r="J15" s="41" t="s">
        <v>143</v>
      </c>
    </row>
    <row r="16" spans="1:13" ht="27.75" customHeight="1">
      <c r="A16" s="160" t="s">
        <v>519</v>
      </c>
      <c r="B16" s="24"/>
      <c r="C16" s="161"/>
      <c r="D16" s="132">
        <v>8.1489999999999991</v>
      </c>
      <c r="E16" s="133">
        <v>1.466</v>
      </c>
      <c r="F16" s="134">
        <v>0.16200000000000001</v>
      </c>
      <c r="G16" s="162">
        <v>3.3</v>
      </c>
      <c r="H16" s="163" t="s">
        <v>143</v>
      </c>
      <c r="I16" s="166" t="s">
        <v>143</v>
      </c>
      <c r="J16" s="41" t="s">
        <v>143</v>
      </c>
    </row>
    <row r="17" spans="1:10" ht="27.75" customHeight="1">
      <c r="A17" s="160" t="s">
        <v>520</v>
      </c>
      <c r="B17" s="24"/>
      <c r="C17" s="161"/>
      <c r="D17" s="132">
        <v>8.1489999999999991</v>
      </c>
      <c r="E17" s="133">
        <v>1.466</v>
      </c>
      <c r="F17" s="134">
        <v>0.16200000000000001</v>
      </c>
      <c r="G17" s="162">
        <v>5.83</v>
      </c>
      <c r="H17" s="163" t="s">
        <v>143</v>
      </c>
      <c r="I17" s="166" t="s">
        <v>143</v>
      </c>
      <c r="J17" s="41" t="s">
        <v>143</v>
      </c>
    </row>
    <row r="18" spans="1:10" ht="27.75" customHeight="1">
      <c r="A18" s="160" t="s">
        <v>521</v>
      </c>
      <c r="B18" s="24"/>
      <c r="C18" s="161"/>
      <c r="D18" s="132">
        <v>8.1489999999999991</v>
      </c>
      <c r="E18" s="133">
        <v>1.466</v>
      </c>
      <c r="F18" s="134">
        <v>0.16200000000000001</v>
      </c>
      <c r="G18" s="162">
        <v>16.97</v>
      </c>
      <c r="H18" s="163" t="s">
        <v>143</v>
      </c>
      <c r="I18" s="166" t="s">
        <v>143</v>
      </c>
      <c r="J18" s="41" t="s">
        <v>143</v>
      </c>
    </row>
    <row r="19" spans="1:10" ht="27.75" customHeight="1">
      <c r="A19" s="160" t="s">
        <v>522</v>
      </c>
      <c r="B19" s="24"/>
      <c r="C19" s="161"/>
      <c r="D19" s="132">
        <v>8.1489999999999991</v>
      </c>
      <c r="E19" s="133">
        <v>1.466</v>
      </c>
      <c r="F19" s="134">
        <v>0.16200000000000001</v>
      </c>
      <c r="G19" s="162">
        <v>37.159999999999997</v>
      </c>
      <c r="H19" s="163" t="s">
        <v>143</v>
      </c>
      <c r="I19" s="166" t="s">
        <v>143</v>
      </c>
      <c r="J19" s="41" t="s">
        <v>143</v>
      </c>
    </row>
    <row r="20" spans="1:10" ht="27.75" customHeight="1">
      <c r="A20" s="160" t="s">
        <v>523</v>
      </c>
      <c r="B20" s="24"/>
      <c r="C20" s="161"/>
      <c r="D20" s="132">
        <v>8.1489999999999991</v>
      </c>
      <c r="E20" s="133">
        <v>1.466</v>
      </c>
      <c r="F20" s="134">
        <v>0.16200000000000001</v>
      </c>
      <c r="G20" s="162">
        <v>112.51</v>
      </c>
      <c r="H20" s="163" t="s">
        <v>143</v>
      </c>
      <c r="I20" s="166" t="s">
        <v>143</v>
      </c>
      <c r="J20" s="41" t="s">
        <v>143</v>
      </c>
    </row>
    <row r="21" spans="1:10" ht="27.75" customHeight="1">
      <c r="A21" s="160" t="s">
        <v>524</v>
      </c>
      <c r="B21" s="24"/>
      <c r="C21" s="161"/>
      <c r="D21" s="132">
        <v>8.1489999999999991</v>
      </c>
      <c r="E21" s="133">
        <v>1.466</v>
      </c>
      <c r="F21" s="134">
        <v>0.16200000000000001</v>
      </c>
      <c r="G21" s="163" t="s">
        <v>143</v>
      </c>
      <c r="H21" s="163" t="s">
        <v>143</v>
      </c>
      <c r="I21" s="166" t="s">
        <v>143</v>
      </c>
      <c r="J21" s="41" t="s">
        <v>143</v>
      </c>
    </row>
    <row r="22" spans="1:10" ht="27.75" customHeight="1">
      <c r="A22" s="160" t="s">
        <v>525</v>
      </c>
      <c r="B22" s="24"/>
      <c r="C22" s="161"/>
      <c r="D22" s="132">
        <v>5.383</v>
      </c>
      <c r="E22" s="133">
        <v>0.89500000000000002</v>
      </c>
      <c r="F22" s="134">
        <v>0.10299999999999999</v>
      </c>
      <c r="G22" s="162">
        <v>12.95</v>
      </c>
      <c r="H22" s="162">
        <v>1.81</v>
      </c>
      <c r="I22" s="167">
        <v>3.09</v>
      </c>
      <c r="J22" s="40">
        <v>0.27</v>
      </c>
    </row>
    <row r="23" spans="1:10" ht="27.75" customHeight="1">
      <c r="A23" s="160" t="s">
        <v>526</v>
      </c>
      <c r="B23" s="24"/>
      <c r="C23" s="161"/>
      <c r="D23" s="132">
        <v>5.383</v>
      </c>
      <c r="E23" s="133">
        <v>0.89500000000000002</v>
      </c>
      <c r="F23" s="134">
        <v>0.10299999999999999</v>
      </c>
      <c r="G23" s="162">
        <v>177.91</v>
      </c>
      <c r="H23" s="162">
        <v>1.81</v>
      </c>
      <c r="I23" s="167">
        <v>3.09</v>
      </c>
      <c r="J23" s="40">
        <v>0.27</v>
      </c>
    </row>
    <row r="24" spans="1:10" ht="27.75" customHeight="1">
      <c r="A24" s="160" t="s">
        <v>527</v>
      </c>
      <c r="B24" s="24"/>
      <c r="C24" s="161"/>
      <c r="D24" s="132">
        <v>5.383</v>
      </c>
      <c r="E24" s="133">
        <v>0.89500000000000002</v>
      </c>
      <c r="F24" s="134">
        <v>0.10299999999999999</v>
      </c>
      <c r="G24" s="162">
        <v>392.4</v>
      </c>
      <c r="H24" s="162">
        <v>1.81</v>
      </c>
      <c r="I24" s="167">
        <v>3.09</v>
      </c>
      <c r="J24" s="40">
        <v>0.27</v>
      </c>
    </row>
    <row r="25" spans="1:10" ht="27.75" customHeight="1">
      <c r="A25" s="160" t="s">
        <v>528</v>
      </c>
      <c r="B25" s="24"/>
      <c r="C25" s="161"/>
      <c r="D25" s="132">
        <v>5.383</v>
      </c>
      <c r="E25" s="133">
        <v>0.89500000000000002</v>
      </c>
      <c r="F25" s="134">
        <v>0.10299999999999999</v>
      </c>
      <c r="G25" s="162">
        <v>652.12</v>
      </c>
      <c r="H25" s="162">
        <v>1.81</v>
      </c>
      <c r="I25" s="167">
        <v>3.09</v>
      </c>
      <c r="J25" s="40">
        <v>0.27</v>
      </c>
    </row>
    <row r="26" spans="1:10" ht="27.75" customHeight="1">
      <c r="A26" s="160" t="s">
        <v>529</v>
      </c>
      <c r="B26" s="24"/>
      <c r="C26" s="161"/>
      <c r="D26" s="132">
        <v>5.383</v>
      </c>
      <c r="E26" s="133">
        <v>0.89500000000000002</v>
      </c>
      <c r="F26" s="134">
        <v>0.10299999999999999</v>
      </c>
      <c r="G26" s="162">
        <v>1405.57</v>
      </c>
      <c r="H26" s="162">
        <v>1.81</v>
      </c>
      <c r="I26" s="167">
        <v>3.09</v>
      </c>
      <c r="J26" s="40">
        <v>0.27</v>
      </c>
    </row>
    <row r="27" spans="1:10" ht="27.75" customHeight="1">
      <c r="A27" s="160" t="s">
        <v>530</v>
      </c>
      <c r="B27" s="24"/>
      <c r="C27" s="161"/>
      <c r="D27" s="135">
        <v>12.346</v>
      </c>
      <c r="E27" s="136">
        <v>2.5289999999999999</v>
      </c>
      <c r="F27" s="134">
        <v>1.08</v>
      </c>
      <c r="G27" s="163" t="s">
        <v>143</v>
      </c>
      <c r="H27" s="163" t="s">
        <v>143</v>
      </c>
      <c r="I27" s="166" t="s">
        <v>143</v>
      </c>
      <c r="J27" s="41" t="s">
        <v>143</v>
      </c>
    </row>
    <row r="28" spans="1:10" ht="27.75" customHeight="1">
      <c r="A28" s="160" t="s">
        <v>531</v>
      </c>
      <c r="B28" s="24"/>
      <c r="C28" s="161"/>
      <c r="D28" s="132">
        <v>-8.0839999999999996</v>
      </c>
      <c r="E28" s="133">
        <v>-1.454</v>
      </c>
      <c r="F28" s="134">
        <v>-0.161</v>
      </c>
      <c r="G28" s="162" t="s">
        <v>711</v>
      </c>
      <c r="H28" s="163" t="s">
        <v>143</v>
      </c>
      <c r="I28" s="166" t="s">
        <v>143</v>
      </c>
      <c r="J28" s="41" t="s">
        <v>143</v>
      </c>
    </row>
    <row r="29" spans="1:10" ht="27.75" customHeight="1">
      <c r="A29" s="160" t="s">
        <v>532</v>
      </c>
      <c r="B29" s="24"/>
      <c r="C29" s="161"/>
      <c r="D29" s="132">
        <v>-8.0839999999999996</v>
      </c>
      <c r="E29" s="133">
        <v>-1.454</v>
      </c>
      <c r="F29" s="134">
        <v>-0.161</v>
      </c>
      <c r="G29" s="162" t="s">
        <v>711</v>
      </c>
      <c r="H29" s="163" t="s">
        <v>143</v>
      </c>
      <c r="I29" s="166" t="s">
        <v>143</v>
      </c>
      <c r="J29" s="40">
        <v>0.373</v>
      </c>
    </row>
    <row r="30" spans="1:10" ht="27.75" customHeight="1">
      <c r="A30" s="164" t="s">
        <v>533</v>
      </c>
      <c r="B30" s="24"/>
      <c r="C30" s="161"/>
      <c r="D30" s="132">
        <v>4.8579999999999997</v>
      </c>
      <c r="E30" s="133">
        <v>0.874</v>
      </c>
      <c r="F30" s="134">
        <v>9.7000000000000003E-2</v>
      </c>
      <c r="G30" s="162">
        <v>16.7</v>
      </c>
      <c r="H30" s="163" t="s">
        <v>143</v>
      </c>
      <c r="I30" s="166" t="s">
        <v>143</v>
      </c>
      <c r="J30" s="41" t="s">
        <v>143</v>
      </c>
    </row>
    <row r="31" spans="1:10" ht="27.75" customHeight="1">
      <c r="A31" s="164" t="s">
        <v>534</v>
      </c>
      <c r="B31" s="24"/>
      <c r="C31" s="161"/>
      <c r="D31" s="132">
        <v>4.8579999999999997</v>
      </c>
      <c r="E31" s="133">
        <v>0.874</v>
      </c>
      <c r="F31" s="134">
        <v>9.7000000000000003E-2</v>
      </c>
      <c r="G31" s="163" t="s">
        <v>143</v>
      </c>
      <c r="H31" s="163" t="s">
        <v>143</v>
      </c>
      <c r="I31" s="166" t="s">
        <v>143</v>
      </c>
      <c r="J31" s="41" t="s">
        <v>143</v>
      </c>
    </row>
    <row r="32" spans="1:10" ht="27.75" customHeight="1">
      <c r="A32" s="164" t="s">
        <v>535</v>
      </c>
      <c r="B32" s="24"/>
      <c r="C32" s="161"/>
      <c r="D32" s="132">
        <v>5.9249999999999998</v>
      </c>
      <c r="E32" s="133">
        <v>1.0660000000000001</v>
      </c>
      <c r="F32" s="134">
        <v>0.11799999999999999</v>
      </c>
      <c r="G32" s="162">
        <v>2.42</v>
      </c>
      <c r="H32" s="163" t="s">
        <v>143</v>
      </c>
      <c r="I32" s="166" t="s">
        <v>143</v>
      </c>
      <c r="J32" s="41" t="s">
        <v>143</v>
      </c>
    </row>
    <row r="33" spans="1:10" ht="27.75" customHeight="1">
      <c r="A33" s="164" t="s">
        <v>536</v>
      </c>
      <c r="B33" s="24"/>
      <c r="C33" s="161"/>
      <c r="D33" s="132">
        <v>5.9249999999999998</v>
      </c>
      <c r="E33" s="133">
        <v>1.0660000000000001</v>
      </c>
      <c r="F33" s="134">
        <v>0.11799999999999999</v>
      </c>
      <c r="G33" s="162">
        <v>4.26</v>
      </c>
      <c r="H33" s="163" t="s">
        <v>143</v>
      </c>
      <c r="I33" s="166" t="s">
        <v>143</v>
      </c>
      <c r="J33" s="41" t="s">
        <v>143</v>
      </c>
    </row>
    <row r="34" spans="1:10" ht="27.75" customHeight="1">
      <c r="A34" s="164" t="s">
        <v>537</v>
      </c>
      <c r="B34" s="24"/>
      <c r="C34" s="161"/>
      <c r="D34" s="132">
        <v>5.9249999999999998</v>
      </c>
      <c r="E34" s="133">
        <v>1.0660000000000001</v>
      </c>
      <c r="F34" s="134">
        <v>0.11799999999999999</v>
      </c>
      <c r="G34" s="162">
        <v>12.35</v>
      </c>
      <c r="H34" s="163" t="s">
        <v>143</v>
      </c>
      <c r="I34" s="166" t="s">
        <v>143</v>
      </c>
      <c r="J34" s="41" t="s">
        <v>143</v>
      </c>
    </row>
    <row r="35" spans="1:10" ht="27.75" customHeight="1">
      <c r="A35" s="164" t="s">
        <v>538</v>
      </c>
      <c r="B35" s="24"/>
      <c r="C35" s="161"/>
      <c r="D35" s="132">
        <v>5.9249999999999998</v>
      </c>
      <c r="E35" s="133">
        <v>1.0660000000000001</v>
      </c>
      <c r="F35" s="134">
        <v>0.11799999999999999</v>
      </c>
      <c r="G35" s="162">
        <v>27.04</v>
      </c>
      <c r="H35" s="163" t="s">
        <v>143</v>
      </c>
      <c r="I35" s="166" t="s">
        <v>143</v>
      </c>
      <c r="J35" s="41" t="s">
        <v>143</v>
      </c>
    </row>
    <row r="36" spans="1:10" ht="27.75" customHeight="1">
      <c r="A36" s="164" t="s">
        <v>539</v>
      </c>
      <c r="B36" s="24"/>
      <c r="C36" s="161"/>
      <c r="D36" s="132">
        <v>5.9249999999999998</v>
      </c>
      <c r="E36" s="133">
        <v>1.0660000000000001</v>
      </c>
      <c r="F36" s="134">
        <v>0.11799999999999999</v>
      </c>
      <c r="G36" s="162">
        <v>81.819999999999993</v>
      </c>
      <c r="H36" s="163" t="s">
        <v>143</v>
      </c>
      <c r="I36" s="166" t="s">
        <v>143</v>
      </c>
      <c r="J36" s="41" t="s">
        <v>143</v>
      </c>
    </row>
    <row r="37" spans="1:10" ht="27.75" customHeight="1">
      <c r="A37" s="164" t="s">
        <v>540</v>
      </c>
      <c r="B37" s="24"/>
      <c r="C37" s="161"/>
      <c r="D37" s="132">
        <v>5.9249999999999998</v>
      </c>
      <c r="E37" s="133">
        <v>1.0660000000000001</v>
      </c>
      <c r="F37" s="134">
        <v>0.11799999999999999</v>
      </c>
      <c r="G37" s="163" t="s">
        <v>143</v>
      </c>
      <c r="H37" s="163" t="s">
        <v>143</v>
      </c>
      <c r="I37" s="166" t="s">
        <v>143</v>
      </c>
      <c r="J37" s="41" t="s">
        <v>143</v>
      </c>
    </row>
    <row r="38" spans="1:10" ht="27.75" customHeight="1">
      <c r="A38" s="164" t="s">
        <v>541</v>
      </c>
      <c r="B38" s="24"/>
      <c r="C38" s="161"/>
      <c r="D38" s="132">
        <v>3.9140000000000001</v>
      </c>
      <c r="E38" s="133">
        <v>0.65100000000000002</v>
      </c>
      <c r="F38" s="134">
        <v>7.4999999999999997E-2</v>
      </c>
      <c r="G38" s="162">
        <v>9.44</v>
      </c>
      <c r="H38" s="162">
        <v>1.32</v>
      </c>
      <c r="I38" s="167">
        <v>2.2400000000000002</v>
      </c>
      <c r="J38" s="40">
        <v>0.19600000000000001</v>
      </c>
    </row>
    <row r="39" spans="1:10" ht="27.75" customHeight="1">
      <c r="A39" s="164" t="s">
        <v>542</v>
      </c>
      <c r="B39" s="24"/>
      <c r="C39" s="161"/>
      <c r="D39" s="132">
        <v>3.9140000000000001</v>
      </c>
      <c r="E39" s="133">
        <v>0.65100000000000002</v>
      </c>
      <c r="F39" s="134">
        <v>7.4999999999999997E-2</v>
      </c>
      <c r="G39" s="162">
        <v>129.37</v>
      </c>
      <c r="H39" s="162">
        <v>1.32</v>
      </c>
      <c r="I39" s="167">
        <v>2.2400000000000002</v>
      </c>
      <c r="J39" s="40">
        <v>0.19600000000000001</v>
      </c>
    </row>
    <row r="40" spans="1:10" ht="27.75" customHeight="1">
      <c r="A40" s="164" t="s">
        <v>543</v>
      </c>
      <c r="B40" s="24"/>
      <c r="C40" s="161"/>
      <c r="D40" s="132">
        <v>3.9140000000000001</v>
      </c>
      <c r="E40" s="133">
        <v>0.65100000000000002</v>
      </c>
      <c r="F40" s="134">
        <v>7.4999999999999997E-2</v>
      </c>
      <c r="G40" s="162">
        <v>285.33</v>
      </c>
      <c r="H40" s="162">
        <v>1.32</v>
      </c>
      <c r="I40" s="167">
        <v>2.2400000000000002</v>
      </c>
      <c r="J40" s="40">
        <v>0.19600000000000001</v>
      </c>
    </row>
    <row r="41" spans="1:10" ht="27.75" customHeight="1">
      <c r="A41" s="164" t="s">
        <v>544</v>
      </c>
      <c r="B41" s="24"/>
      <c r="C41" s="161"/>
      <c r="D41" s="132">
        <v>3.9140000000000001</v>
      </c>
      <c r="E41" s="133">
        <v>0.65100000000000002</v>
      </c>
      <c r="F41" s="134">
        <v>7.4999999999999997E-2</v>
      </c>
      <c r="G41" s="162">
        <v>474.16</v>
      </c>
      <c r="H41" s="162">
        <v>1.32</v>
      </c>
      <c r="I41" s="167">
        <v>2.2400000000000002</v>
      </c>
      <c r="J41" s="40">
        <v>0.19600000000000001</v>
      </c>
    </row>
    <row r="42" spans="1:10" ht="27.75" customHeight="1">
      <c r="A42" s="164" t="s">
        <v>545</v>
      </c>
      <c r="B42" s="24"/>
      <c r="C42" s="161"/>
      <c r="D42" s="132">
        <v>3.9140000000000001</v>
      </c>
      <c r="E42" s="133">
        <v>0.65100000000000002</v>
      </c>
      <c r="F42" s="134">
        <v>7.4999999999999997E-2</v>
      </c>
      <c r="G42" s="162">
        <v>1021.97</v>
      </c>
      <c r="H42" s="162">
        <v>1.32</v>
      </c>
      <c r="I42" s="167">
        <v>2.2400000000000002</v>
      </c>
      <c r="J42" s="40">
        <v>0.19600000000000001</v>
      </c>
    </row>
    <row r="43" spans="1:10" ht="27.75" customHeight="1">
      <c r="A43" s="164" t="s">
        <v>546</v>
      </c>
      <c r="B43" s="24"/>
      <c r="C43" s="161"/>
      <c r="D43" s="132">
        <v>5.0629999999999997</v>
      </c>
      <c r="E43" s="133">
        <v>0.68899999999999995</v>
      </c>
      <c r="F43" s="134">
        <v>8.7999999999999995E-2</v>
      </c>
      <c r="G43" s="162">
        <v>5.41</v>
      </c>
      <c r="H43" s="162">
        <v>4.21</v>
      </c>
      <c r="I43" s="167">
        <v>5.7</v>
      </c>
      <c r="J43" s="40">
        <v>0.21099999999999999</v>
      </c>
    </row>
    <row r="44" spans="1:10" ht="27.75" customHeight="1">
      <c r="A44" s="164" t="s">
        <v>547</v>
      </c>
      <c r="B44" s="24"/>
      <c r="C44" s="161"/>
      <c r="D44" s="132">
        <v>5.0629999999999997</v>
      </c>
      <c r="E44" s="133">
        <v>0.68899999999999995</v>
      </c>
      <c r="F44" s="134">
        <v>8.7999999999999995E-2</v>
      </c>
      <c r="G44" s="162">
        <v>199.18</v>
      </c>
      <c r="H44" s="162">
        <v>4.21</v>
      </c>
      <c r="I44" s="167">
        <v>5.7</v>
      </c>
      <c r="J44" s="40">
        <v>0.21099999999999999</v>
      </c>
    </row>
    <row r="45" spans="1:10" ht="27.75" customHeight="1">
      <c r="A45" s="164" t="s">
        <v>548</v>
      </c>
      <c r="B45" s="24"/>
      <c r="C45" s="161"/>
      <c r="D45" s="132">
        <v>5.0629999999999997</v>
      </c>
      <c r="E45" s="133">
        <v>0.68899999999999995</v>
      </c>
      <c r="F45" s="134">
        <v>8.7999999999999995E-2</v>
      </c>
      <c r="G45" s="162">
        <v>451.14</v>
      </c>
      <c r="H45" s="162">
        <v>4.21</v>
      </c>
      <c r="I45" s="167">
        <v>5.7</v>
      </c>
      <c r="J45" s="40">
        <v>0.21099999999999999</v>
      </c>
    </row>
    <row r="46" spans="1:10" ht="27.75" customHeight="1">
      <c r="A46" s="164" t="s">
        <v>549</v>
      </c>
      <c r="B46" s="24"/>
      <c r="C46" s="161"/>
      <c r="D46" s="132">
        <v>5.0629999999999997</v>
      </c>
      <c r="E46" s="133">
        <v>0.68899999999999995</v>
      </c>
      <c r="F46" s="134">
        <v>8.7999999999999995E-2</v>
      </c>
      <c r="G46" s="162">
        <v>756.23</v>
      </c>
      <c r="H46" s="162">
        <v>4.21</v>
      </c>
      <c r="I46" s="167">
        <v>5.7</v>
      </c>
      <c r="J46" s="40">
        <v>0.21099999999999999</v>
      </c>
    </row>
    <row r="47" spans="1:10" ht="27.75" customHeight="1">
      <c r="A47" s="164" t="s">
        <v>550</v>
      </c>
      <c r="B47" s="24"/>
      <c r="C47" s="161"/>
      <c r="D47" s="132">
        <v>5.0629999999999997</v>
      </c>
      <c r="E47" s="133">
        <v>0.68899999999999995</v>
      </c>
      <c r="F47" s="134">
        <v>8.7999999999999995E-2</v>
      </c>
      <c r="G47" s="162">
        <v>1641.29</v>
      </c>
      <c r="H47" s="162">
        <v>4.21</v>
      </c>
      <c r="I47" s="167">
        <v>5.7</v>
      </c>
      <c r="J47" s="40">
        <v>0.21099999999999999</v>
      </c>
    </row>
    <row r="48" spans="1:10" ht="27.75" customHeight="1">
      <c r="A48" s="164" t="s">
        <v>551</v>
      </c>
      <c r="B48" s="24"/>
      <c r="C48" s="161"/>
      <c r="D48" s="132">
        <v>4.3019999999999996</v>
      </c>
      <c r="E48" s="133">
        <v>0.51400000000000001</v>
      </c>
      <c r="F48" s="134">
        <v>6.6000000000000003E-2</v>
      </c>
      <c r="G48" s="162">
        <v>91.46</v>
      </c>
      <c r="H48" s="162">
        <v>3.79</v>
      </c>
      <c r="I48" s="167">
        <v>5.99</v>
      </c>
      <c r="J48" s="40">
        <v>0.159</v>
      </c>
    </row>
    <row r="49" spans="1:10" ht="27.75" customHeight="1">
      <c r="A49" s="164" t="s">
        <v>552</v>
      </c>
      <c r="B49" s="24"/>
      <c r="C49" s="161"/>
      <c r="D49" s="132">
        <v>4.3019999999999996</v>
      </c>
      <c r="E49" s="133">
        <v>0.51400000000000001</v>
      </c>
      <c r="F49" s="134">
        <v>6.6000000000000003E-2</v>
      </c>
      <c r="G49" s="162">
        <v>1342.52</v>
      </c>
      <c r="H49" s="162">
        <v>3.79</v>
      </c>
      <c r="I49" s="167">
        <v>5.99</v>
      </c>
      <c r="J49" s="40">
        <v>0.159</v>
      </c>
    </row>
    <row r="50" spans="1:10" ht="27.75" customHeight="1">
      <c r="A50" s="164" t="s">
        <v>553</v>
      </c>
      <c r="B50" s="24"/>
      <c r="C50" s="161"/>
      <c r="D50" s="132">
        <v>4.3019999999999996</v>
      </c>
      <c r="E50" s="133">
        <v>0.51400000000000001</v>
      </c>
      <c r="F50" s="134">
        <v>6.6000000000000003E-2</v>
      </c>
      <c r="G50" s="162">
        <v>4745.1000000000004</v>
      </c>
      <c r="H50" s="162">
        <v>3.79</v>
      </c>
      <c r="I50" s="167">
        <v>5.99</v>
      </c>
      <c r="J50" s="40">
        <v>0.159</v>
      </c>
    </row>
    <row r="51" spans="1:10" ht="27.75" customHeight="1">
      <c r="A51" s="164" t="s">
        <v>554</v>
      </c>
      <c r="B51" s="24"/>
      <c r="C51" s="161"/>
      <c r="D51" s="132">
        <v>4.3019999999999996</v>
      </c>
      <c r="E51" s="133">
        <v>0.51400000000000001</v>
      </c>
      <c r="F51" s="134">
        <v>6.6000000000000003E-2</v>
      </c>
      <c r="G51" s="162">
        <v>9516.6</v>
      </c>
      <c r="H51" s="162">
        <v>3.79</v>
      </c>
      <c r="I51" s="167">
        <v>5.99</v>
      </c>
      <c r="J51" s="40">
        <v>0.159</v>
      </c>
    </row>
    <row r="52" spans="1:10" ht="27.75" customHeight="1">
      <c r="A52" s="164" t="s">
        <v>555</v>
      </c>
      <c r="B52" s="24"/>
      <c r="C52" s="161"/>
      <c r="D52" s="132">
        <v>4.3019999999999996</v>
      </c>
      <c r="E52" s="133">
        <v>0.51400000000000001</v>
      </c>
      <c r="F52" s="134">
        <v>6.6000000000000003E-2</v>
      </c>
      <c r="G52" s="162">
        <v>17801.98</v>
      </c>
      <c r="H52" s="162">
        <v>3.79</v>
      </c>
      <c r="I52" s="167">
        <v>5.99</v>
      </c>
      <c r="J52" s="40">
        <v>0.159</v>
      </c>
    </row>
    <row r="53" spans="1:10" ht="27.75" customHeight="1">
      <c r="A53" s="164" t="s">
        <v>556</v>
      </c>
      <c r="B53" s="24"/>
      <c r="C53" s="161"/>
      <c r="D53" s="135">
        <v>8.9770000000000003</v>
      </c>
      <c r="E53" s="136">
        <v>1.839</v>
      </c>
      <c r="F53" s="134">
        <v>0.78600000000000003</v>
      </c>
      <c r="G53" s="163" t="s">
        <v>143</v>
      </c>
      <c r="H53" s="163" t="s">
        <v>143</v>
      </c>
      <c r="I53" s="166" t="s">
        <v>143</v>
      </c>
      <c r="J53" s="41" t="s">
        <v>143</v>
      </c>
    </row>
    <row r="54" spans="1:10" ht="27.75" customHeight="1">
      <c r="A54" s="164" t="s">
        <v>557</v>
      </c>
      <c r="B54" s="24"/>
      <c r="C54" s="161"/>
      <c r="D54" s="132">
        <v>-8.0839999999999996</v>
      </c>
      <c r="E54" s="133">
        <v>-1.454</v>
      </c>
      <c r="F54" s="134">
        <v>-0.161</v>
      </c>
      <c r="G54" s="162" t="s">
        <v>711</v>
      </c>
      <c r="H54" s="163" t="s">
        <v>143</v>
      </c>
      <c r="I54" s="166" t="s">
        <v>143</v>
      </c>
      <c r="J54" s="41" t="s">
        <v>143</v>
      </c>
    </row>
    <row r="55" spans="1:10" ht="27.75" customHeight="1">
      <c r="A55" s="164" t="s">
        <v>558</v>
      </c>
      <c r="B55" s="24"/>
      <c r="C55" s="161"/>
      <c r="D55" s="132">
        <v>-7.3090000000000002</v>
      </c>
      <c r="E55" s="133">
        <v>-1.2589999999999999</v>
      </c>
      <c r="F55" s="134">
        <v>-0.14199999999999999</v>
      </c>
      <c r="G55" s="162" t="s">
        <v>711</v>
      </c>
      <c r="H55" s="163" t="s">
        <v>143</v>
      </c>
      <c r="I55" s="166" t="s">
        <v>143</v>
      </c>
      <c r="J55" s="41" t="s">
        <v>143</v>
      </c>
    </row>
    <row r="56" spans="1:10" ht="27.75" customHeight="1">
      <c r="A56" s="164" t="s">
        <v>559</v>
      </c>
      <c r="B56" s="24"/>
      <c r="C56" s="161"/>
      <c r="D56" s="132">
        <v>-8.0839999999999996</v>
      </c>
      <c r="E56" s="133">
        <v>-1.454</v>
      </c>
      <c r="F56" s="134">
        <v>-0.161</v>
      </c>
      <c r="G56" s="162" t="s">
        <v>711</v>
      </c>
      <c r="H56" s="163" t="s">
        <v>143</v>
      </c>
      <c r="I56" s="166" t="s">
        <v>143</v>
      </c>
      <c r="J56" s="40">
        <v>0.373</v>
      </c>
    </row>
    <row r="57" spans="1:10" ht="27.75" customHeight="1">
      <c r="A57" s="164" t="s">
        <v>560</v>
      </c>
      <c r="B57" s="24"/>
      <c r="C57" s="161"/>
      <c r="D57" s="132">
        <v>-7.3090000000000002</v>
      </c>
      <c r="E57" s="133">
        <v>-1.2589999999999999</v>
      </c>
      <c r="F57" s="134">
        <v>-0.14199999999999999</v>
      </c>
      <c r="G57" s="162" t="s">
        <v>711</v>
      </c>
      <c r="H57" s="163" t="s">
        <v>143</v>
      </c>
      <c r="I57" s="166" t="s">
        <v>143</v>
      </c>
      <c r="J57" s="40">
        <v>0.34399999999999997</v>
      </c>
    </row>
    <row r="58" spans="1:10" ht="27.75" customHeight="1">
      <c r="A58" s="164" t="s">
        <v>561</v>
      </c>
      <c r="B58" s="24"/>
      <c r="C58" s="161"/>
      <c r="D58" s="132">
        <v>-5.3920000000000003</v>
      </c>
      <c r="E58" s="133">
        <v>-0.70799999999999996</v>
      </c>
      <c r="F58" s="134">
        <v>-0.09</v>
      </c>
      <c r="G58" s="162" t="s">
        <v>711</v>
      </c>
      <c r="H58" s="163" t="s">
        <v>143</v>
      </c>
      <c r="I58" s="166" t="s">
        <v>143</v>
      </c>
      <c r="J58" s="40">
        <v>0.26500000000000001</v>
      </c>
    </row>
    <row r="59" spans="1:10" ht="27.75" customHeight="1">
      <c r="A59" s="160" t="s">
        <v>562</v>
      </c>
      <c r="B59" s="24"/>
      <c r="C59" s="161"/>
      <c r="D59" s="132">
        <v>3.3420000000000001</v>
      </c>
      <c r="E59" s="133">
        <v>0.60099999999999998</v>
      </c>
      <c r="F59" s="134">
        <v>6.7000000000000004E-2</v>
      </c>
      <c r="G59" s="162">
        <v>14.52</v>
      </c>
      <c r="H59" s="163" t="s">
        <v>143</v>
      </c>
      <c r="I59" s="166" t="s">
        <v>143</v>
      </c>
      <c r="J59" s="41" t="s">
        <v>143</v>
      </c>
    </row>
    <row r="60" spans="1:10" ht="27.75" customHeight="1">
      <c r="A60" s="160" t="s">
        <v>563</v>
      </c>
      <c r="B60" s="24"/>
      <c r="C60" s="161"/>
      <c r="D60" s="132">
        <v>3.3420000000000001</v>
      </c>
      <c r="E60" s="133">
        <v>0.60099999999999998</v>
      </c>
      <c r="F60" s="134">
        <v>6.7000000000000004E-2</v>
      </c>
      <c r="G60" s="163"/>
      <c r="H60" s="163" t="s">
        <v>143</v>
      </c>
      <c r="I60" s="166" t="s">
        <v>143</v>
      </c>
      <c r="J60" s="41" t="s">
        <v>143</v>
      </c>
    </row>
    <row r="61" spans="1:10" ht="27.75" customHeight="1">
      <c r="A61" s="160" t="s">
        <v>564</v>
      </c>
      <c r="B61" s="24"/>
      <c r="C61" s="161"/>
      <c r="D61" s="132">
        <v>4.0759999999999996</v>
      </c>
      <c r="E61" s="133">
        <v>0.73299999999999998</v>
      </c>
      <c r="F61" s="134">
        <v>8.1000000000000003E-2</v>
      </c>
      <c r="G61" s="162">
        <v>1.68</v>
      </c>
      <c r="H61" s="163" t="s">
        <v>143</v>
      </c>
      <c r="I61" s="166" t="s">
        <v>143</v>
      </c>
      <c r="J61" s="41" t="s">
        <v>143</v>
      </c>
    </row>
    <row r="62" spans="1:10" ht="27.75" customHeight="1">
      <c r="A62" s="160" t="s">
        <v>565</v>
      </c>
      <c r="B62" s="24"/>
      <c r="C62" s="161"/>
      <c r="D62" s="132">
        <v>4.0759999999999996</v>
      </c>
      <c r="E62" s="133">
        <v>0.73299999999999998</v>
      </c>
      <c r="F62" s="134">
        <v>8.1000000000000003E-2</v>
      </c>
      <c r="G62" s="162">
        <v>2.95</v>
      </c>
      <c r="H62" s="163" t="s">
        <v>143</v>
      </c>
      <c r="I62" s="166" t="s">
        <v>143</v>
      </c>
      <c r="J62" s="41" t="s">
        <v>143</v>
      </c>
    </row>
    <row r="63" spans="1:10" ht="27.75" customHeight="1">
      <c r="A63" s="160" t="s">
        <v>566</v>
      </c>
      <c r="B63" s="24"/>
      <c r="C63" s="161"/>
      <c r="D63" s="132">
        <v>4.0759999999999996</v>
      </c>
      <c r="E63" s="133">
        <v>0.73299999999999998</v>
      </c>
      <c r="F63" s="134">
        <v>8.1000000000000003E-2</v>
      </c>
      <c r="G63" s="162">
        <v>8.52</v>
      </c>
      <c r="H63" s="163" t="s">
        <v>143</v>
      </c>
      <c r="I63" s="166" t="s">
        <v>143</v>
      </c>
      <c r="J63" s="41" t="s">
        <v>143</v>
      </c>
    </row>
    <row r="64" spans="1:10" ht="27.75" customHeight="1">
      <c r="A64" s="160" t="s">
        <v>567</v>
      </c>
      <c r="B64" s="24"/>
      <c r="C64" s="161"/>
      <c r="D64" s="132">
        <v>4.0759999999999996</v>
      </c>
      <c r="E64" s="133">
        <v>0.73299999999999998</v>
      </c>
      <c r="F64" s="134">
        <v>8.1000000000000003E-2</v>
      </c>
      <c r="G64" s="162">
        <v>18.62</v>
      </c>
      <c r="H64" s="163" t="s">
        <v>143</v>
      </c>
      <c r="I64" s="166" t="s">
        <v>143</v>
      </c>
      <c r="J64" s="41" t="s">
        <v>143</v>
      </c>
    </row>
    <row r="65" spans="1:10" ht="27.75" customHeight="1">
      <c r="A65" s="160" t="s">
        <v>568</v>
      </c>
      <c r="B65" s="24"/>
      <c r="C65" s="161"/>
      <c r="D65" s="132">
        <v>4.0759999999999996</v>
      </c>
      <c r="E65" s="133">
        <v>0.73299999999999998</v>
      </c>
      <c r="F65" s="134">
        <v>8.1000000000000003E-2</v>
      </c>
      <c r="G65" s="162">
        <v>56.31</v>
      </c>
      <c r="H65" s="163" t="s">
        <v>143</v>
      </c>
      <c r="I65" s="166" t="s">
        <v>143</v>
      </c>
      <c r="J65" s="41" t="s">
        <v>143</v>
      </c>
    </row>
    <row r="66" spans="1:10" ht="27.75" customHeight="1">
      <c r="A66" s="160" t="s">
        <v>569</v>
      </c>
      <c r="B66" s="24"/>
      <c r="C66" s="161"/>
      <c r="D66" s="132">
        <v>4.0759999999999996</v>
      </c>
      <c r="E66" s="133">
        <v>0.73299999999999998</v>
      </c>
      <c r="F66" s="134">
        <v>8.1000000000000003E-2</v>
      </c>
      <c r="G66" s="163" t="s">
        <v>143</v>
      </c>
      <c r="H66" s="163" t="s">
        <v>143</v>
      </c>
      <c r="I66" s="166" t="s">
        <v>143</v>
      </c>
      <c r="J66" s="41" t="s">
        <v>143</v>
      </c>
    </row>
    <row r="67" spans="1:10" ht="27.75" customHeight="1">
      <c r="A67" s="160" t="s">
        <v>570</v>
      </c>
      <c r="B67" s="24"/>
      <c r="C67" s="161"/>
      <c r="D67" s="132">
        <v>2.6930000000000001</v>
      </c>
      <c r="E67" s="133">
        <v>0.44800000000000001</v>
      </c>
      <c r="F67" s="134">
        <v>5.1999999999999998E-2</v>
      </c>
      <c r="G67" s="162">
        <v>6.51</v>
      </c>
      <c r="H67" s="162">
        <v>0.91</v>
      </c>
      <c r="I67" s="167">
        <v>1.54</v>
      </c>
      <c r="J67" s="40">
        <v>0.13500000000000001</v>
      </c>
    </row>
    <row r="68" spans="1:10" ht="27.75" customHeight="1">
      <c r="A68" s="160" t="s">
        <v>571</v>
      </c>
      <c r="B68" s="24"/>
      <c r="C68" s="161"/>
      <c r="D68" s="132">
        <v>2.6930000000000001</v>
      </c>
      <c r="E68" s="133">
        <v>0.44800000000000001</v>
      </c>
      <c r="F68" s="134">
        <v>5.1999999999999998E-2</v>
      </c>
      <c r="G68" s="162">
        <v>89.03</v>
      </c>
      <c r="H68" s="162">
        <v>0.91</v>
      </c>
      <c r="I68" s="167">
        <v>1.54</v>
      </c>
      <c r="J68" s="40">
        <v>0.13500000000000001</v>
      </c>
    </row>
    <row r="69" spans="1:10" ht="27.75" customHeight="1">
      <c r="A69" s="160" t="s">
        <v>572</v>
      </c>
      <c r="B69" s="24"/>
      <c r="C69" s="161"/>
      <c r="D69" s="132">
        <v>2.6930000000000001</v>
      </c>
      <c r="E69" s="133">
        <v>0.44800000000000001</v>
      </c>
      <c r="F69" s="134">
        <v>5.1999999999999998E-2</v>
      </c>
      <c r="G69" s="162">
        <v>196.32</v>
      </c>
      <c r="H69" s="162">
        <v>0.91</v>
      </c>
      <c r="I69" s="167">
        <v>1.54</v>
      </c>
      <c r="J69" s="40">
        <v>0.13500000000000001</v>
      </c>
    </row>
    <row r="70" spans="1:10" ht="27.75" customHeight="1">
      <c r="A70" s="160" t="s">
        <v>573</v>
      </c>
      <c r="B70" s="24"/>
      <c r="C70" s="161"/>
      <c r="D70" s="132">
        <v>2.6930000000000001</v>
      </c>
      <c r="E70" s="133">
        <v>0.44800000000000001</v>
      </c>
      <c r="F70" s="134">
        <v>5.1999999999999998E-2</v>
      </c>
      <c r="G70" s="162">
        <v>326.24</v>
      </c>
      <c r="H70" s="162">
        <v>0.91</v>
      </c>
      <c r="I70" s="167">
        <v>1.54</v>
      </c>
      <c r="J70" s="40">
        <v>0.13500000000000001</v>
      </c>
    </row>
    <row r="71" spans="1:10" ht="27.75" customHeight="1">
      <c r="A71" s="160" t="s">
        <v>574</v>
      </c>
      <c r="B71" s="24"/>
      <c r="C71" s="161"/>
      <c r="D71" s="132">
        <v>2.6930000000000001</v>
      </c>
      <c r="E71" s="133">
        <v>0.44800000000000001</v>
      </c>
      <c r="F71" s="134">
        <v>5.1999999999999998E-2</v>
      </c>
      <c r="G71" s="162">
        <v>703.14</v>
      </c>
      <c r="H71" s="162">
        <v>0.91</v>
      </c>
      <c r="I71" s="167">
        <v>1.54</v>
      </c>
      <c r="J71" s="40">
        <v>0.13500000000000001</v>
      </c>
    </row>
    <row r="72" spans="1:10" ht="27.75" customHeight="1">
      <c r="A72" s="160" t="s">
        <v>575</v>
      </c>
      <c r="B72" s="24"/>
      <c r="C72" s="161"/>
      <c r="D72" s="132">
        <v>3.3769999999999998</v>
      </c>
      <c r="E72" s="133">
        <v>0.45900000000000002</v>
      </c>
      <c r="F72" s="134">
        <v>5.8999999999999997E-2</v>
      </c>
      <c r="G72" s="162">
        <v>3.63</v>
      </c>
      <c r="H72" s="162">
        <v>2.81</v>
      </c>
      <c r="I72" s="167">
        <v>3.8</v>
      </c>
      <c r="J72" s="40">
        <v>0.14099999999999999</v>
      </c>
    </row>
    <row r="73" spans="1:10" ht="27.75" customHeight="1">
      <c r="A73" s="160" t="s">
        <v>576</v>
      </c>
      <c r="B73" s="24"/>
      <c r="C73" s="161"/>
      <c r="D73" s="132">
        <v>3.3769999999999998</v>
      </c>
      <c r="E73" s="133">
        <v>0.45900000000000002</v>
      </c>
      <c r="F73" s="134">
        <v>5.8999999999999997E-2</v>
      </c>
      <c r="G73" s="162">
        <v>132.85</v>
      </c>
      <c r="H73" s="162">
        <v>2.81</v>
      </c>
      <c r="I73" s="167">
        <v>3.8</v>
      </c>
      <c r="J73" s="40">
        <v>0.14099999999999999</v>
      </c>
    </row>
    <row r="74" spans="1:10" ht="27.75" customHeight="1">
      <c r="A74" s="160" t="s">
        <v>577</v>
      </c>
      <c r="B74" s="24"/>
      <c r="C74" s="161"/>
      <c r="D74" s="132">
        <v>3.3769999999999998</v>
      </c>
      <c r="E74" s="133">
        <v>0.45900000000000002</v>
      </c>
      <c r="F74" s="134">
        <v>5.8999999999999997E-2</v>
      </c>
      <c r="G74" s="162">
        <v>300.87</v>
      </c>
      <c r="H74" s="162">
        <v>2.81</v>
      </c>
      <c r="I74" s="167">
        <v>3.8</v>
      </c>
      <c r="J74" s="40">
        <v>0.14099999999999999</v>
      </c>
    </row>
    <row r="75" spans="1:10" ht="27.75" customHeight="1">
      <c r="A75" s="160" t="s">
        <v>578</v>
      </c>
      <c r="B75" s="24"/>
      <c r="C75" s="161"/>
      <c r="D75" s="132">
        <v>3.3769999999999998</v>
      </c>
      <c r="E75" s="133">
        <v>0.45900000000000002</v>
      </c>
      <c r="F75" s="134">
        <v>5.8999999999999997E-2</v>
      </c>
      <c r="G75" s="162">
        <v>504.32</v>
      </c>
      <c r="H75" s="162">
        <v>2.81</v>
      </c>
      <c r="I75" s="167">
        <v>3.8</v>
      </c>
      <c r="J75" s="40">
        <v>0.14099999999999999</v>
      </c>
    </row>
    <row r="76" spans="1:10" ht="27.75" customHeight="1">
      <c r="A76" s="160" t="s">
        <v>579</v>
      </c>
      <c r="B76" s="24"/>
      <c r="C76" s="161"/>
      <c r="D76" s="132">
        <v>3.3769999999999998</v>
      </c>
      <c r="E76" s="133">
        <v>0.45900000000000002</v>
      </c>
      <c r="F76" s="134">
        <v>5.8999999999999997E-2</v>
      </c>
      <c r="G76" s="162">
        <v>1094.54</v>
      </c>
      <c r="H76" s="162">
        <v>2.81</v>
      </c>
      <c r="I76" s="167">
        <v>3.8</v>
      </c>
      <c r="J76" s="40">
        <v>0.14099999999999999</v>
      </c>
    </row>
    <row r="77" spans="1:10" ht="27.75" customHeight="1">
      <c r="A77" s="160" t="s">
        <v>580</v>
      </c>
      <c r="B77" s="24"/>
      <c r="C77" s="161"/>
      <c r="D77" s="132">
        <v>2.84</v>
      </c>
      <c r="E77" s="133">
        <v>0.33900000000000002</v>
      </c>
      <c r="F77" s="134">
        <v>4.2999999999999997E-2</v>
      </c>
      <c r="G77" s="162">
        <v>60.41</v>
      </c>
      <c r="H77" s="162">
        <v>2.5099999999999998</v>
      </c>
      <c r="I77" s="167">
        <v>3.96</v>
      </c>
      <c r="J77" s="40">
        <v>0.105</v>
      </c>
    </row>
    <row r="78" spans="1:10" ht="27.75" customHeight="1">
      <c r="A78" s="160" t="s">
        <v>581</v>
      </c>
      <c r="B78" s="24"/>
      <c r="C78" s="161"/>
      <c r="D78" s="132">
        <v>2.84</v>
      </c>
      <c r="E78" s="133">
        <v>0.33900000000000002</v>
      </c>
      <c r="F78" s="134">
        <v>4.2999999999999997E-2</v>
      </c>
      <c r="G78" s="162">
        <v>886.5</v>
      </c>
      <c r="H78" s="162">
        <v>2.5099999999999998</v>
      </c>
      <c r="I78" s="167">
        <v>3.96</v>
      </c>
      <c r="J78" s="40">
        <v>0.105</v>
      </c>
    </row>
    <row r="79" spans="1:10" ht="27.75" customHeight="1">
      <c r="A79" s="160" t="s">
        <v>582</v>
      </c>
      <c r="B79" s="24"/>
      <c r="C79" s="161"/>
      <c r="D79" s="132">
        <v>2.84</v>
      </c>
      <c r="E79" s="133">
        <v>0.33900000000000002</v>
      </c>
      <c r="F79" s="134">
        <v>4.2999999999999997E-2</v>
      </c>
      <c r="G79" s="162">
        <v>3133.24</v>
      </c>
      <c r="H79" s="162">
        <v>2.5099999999999998</v>
      </c>
      <c r="I79" s="167">
        <v>3.96</v>
      </c>
      <c r="J79" s="40">
        <v>0.105</v>
      </c>
    </row>
    <row r="80" spans="1:10" ht="27.75" customHeight="1">
      <c r="A80" s="160" t="s">
        <v>583</v>
      </c>
      <c r="B80" s="24"/>
      <c r="C80" s="161"/>
      <c r="D80" s="132">
        <v>2.84</v>
      </c>
      <c r="E80" s="133">
        <v>0.33900000000000002</v>
      </c>
      <c r="F80" s="134">
        <v>4.2999999999999997E-2</v>
      </c>
      <c r="G80" s="162">
        <v>6283.9</v>
      </c>
      <c r="H80" s="162">
        <v>2.5099999999999998</v>
      </c>
      <c r="I80" s="167">
        <v>3.96</v>
      </c>
      <c r="J80" s="40">
        <v>0.105</v>
      </c>
    </row>
    <row r="81" spans="1:10" ht="27.75" customHeight="1">
      <c r="A81" s="160" t="s">
        <v>584</v>
      </c>
      <c r="B81" s="24"/>
      <c r="C81" s="161"/>
      <c r="D81" s="132">
        <v>2.84</v>
      </c>
      <c r="E81" s="133">
        <v>0.33900000000000002</v>
      </c>
      <c r="F81" s="134">
        <v>4.2999999999999997E-2</v>
      </c>
      <c r="G81" s="162">
        <v>11754.8</v>
      </c>
      <c r="H81" s="162">
        <v>2.5099999999999998</v>
      </c>
      <c r="I81" s="167">
        <v>3.96</v>
      </c>
      <c r="J81" s="40">
        <v>0.105</v>
      </c>
    </row>
    <row r="82" spans="1:10" ht="27.75" customHeight="1">
      <c r="A82" s="160" t="s">
        <v>585</v>
      </c>
      <c r="B82" s="24"/>
      <c r="C82" s="161"/>
      <c r="D82" s="135">
        <v>6.1760000000000002</v>
      </c>
      <c r="E82" s="136">
        <v>1.2649999999999999</v>
      </c>
      <c r="F82" s="134">
        <v>0.54</v>
      </c>
      <c r="G82" s="163" t="s">
        <v>143</v>
      </c>
      <c r="H82" s="163" t="s">
        <v>143</v>
      </c>
      <c r="I82" s="166" t="s">
        <v>143</v>
      </c>
      <c r="J82" s="41" t="s">
        <v>143</v>
      </c>
    </row>
    <row r="83" spans="1:10" ht="27.75" customHeight="1">
      <c r="A83" s="160" t="s">
        <v>586</v>
      </c>
      <c r="B83" s="24"/>
      <c r="C83" s="161"/>
      <c r="D83" s="132">
        <v>-3.9279999999999999</v>
      </c>
      <c r="E83" s="133">
        <v>-0.70699999999999996</v>
      </c>
      <c r="F83" s="134">
        <v>-7.8E-2</v>
      </c>
      <c r="G83" s="162" t="s">
        <v>711</v>
      </c>
      <c r="H83" s="163" t="s">
        <v>143</v>
      </c>
      <c r="I83" s="166" t="s">
        <v>143</v>
      </c>
      <c r="J83" s="41" t="s">
        <v>143</v>
      </c>
    </row>
    <row r="84" spans="1:10" ht="27.75" customHeight="1">
      <c r="A84" s="160" t="s">
        <v>587</v>
      </c>
      <c r="B84" s="24"/>
      <c r="C84" s="161"/>
      <c r="D84" s="132">
        <v>-3.9729999999999999</v>
      </c>
      <c r="E84" s="133">
        <v>-0.68500000000000005</v>
      </c>
      <c r="F84" s="134">
        <v>-7.6999999999999999E-2</v>
      </c>
      <c r="G84" s="162" t="s">
        <v>711</v>
      </c>
      <c r="H84" s="163" t="s">
        <v>143</v>
      </c>
      <c r="I84" s="166" t="s">
        <v>143</v>
      </c>
      <c r="J84" s="41" t="s">
        <v>143</v>
      </c>
    </row>
    <row r="85" spans="1:10" ht="27.75" customHeight="1">
      <c r="A85" s="160" t="s">
        <v>588</v>
      </c>
      <c r="B85" s="24"/>
      <c r="C85" s="161"/>
      <c r="D85" s="132">
        <v>-3.9279999999999999</v>
      </c>
      <c r="E85" s="133">
        <v>-0.70699999999999996</v>
      </c>
      <c r="F85" s="134">
        <v>-7.8E-2</v>
      </c>
      <c r="G85" s="162" t="s">
        <v>711</v>
      </c>
      <c r="H85" s="163" t="s">
        <v>143</v>
      </c>
      <c r="I85" s="166" t="s">
        <v>143</v>
      </c>
      <c r="J85" s="40">
        <v>0.18099999999999999</v>
      </c>
    </row>
    <row r="86" spans="1:10" ht="27.75" customHeight="1">
      <c r="A86" s="160" t="s">
        <v>589</v>
      </c>
      <c r="B86" s="24"/>
      <c r="C86" s="161"/>
      <c r="D86" s="132">
        <v>-3.9729999999999999</v>
      </c>
      <c r="E86" s="133">
        <v>-0.68500000000000005</v>
      </c>
      <c r="F86" s="134">
        <v>-7.6999999999999999E-2</v>
      </c>
      <c r="G86" s="162" t="s">
        <v>711</v>
      </c>
      <c r="H86" s="163" t="s">
        <v>143</v>
      </c>
      <c r="I86" s="166" t="s">
        <v>143</v>
      </c>
      <c r="J86" s="40">
        <v>0.187</v>
      </c>
    </row>
    <row r="87" spans="1:10" ht="27.75" customHeight="1">
      <c r="A87" s="160" t="s">
        <v>590</v>
      </c>
      <c r="B87" s="24"/>
      <c r="C87" s="161"/>
      <c r="D87" s="132">
        <v>-5.3920000000000003</v>
      </c>
      <c r="E87" s="133">
        <v>-0.70799999999999996</v>
      </c>
      <c r="F87" s="134">
        <v>-0.09</v>
      </c>
      <c r="G87" s="162">
        <v>81.06</v>
      </c>
      <c r="H87" s="163" t="s">
        <v>143</v>
      </c>
      <c r="I87" s="166" t="s">
        <v>143</v>
      </c>
      <c r="J87" s="40">
        <v>0.26500000000000001</v>
      </c>
    </row>
    <row r="88" spans="1:10" ht="27.75" customHeight="1">
      <c r="A88" s="160" t="s">
        <v>591</v>
      </c>
      <c r="B88" s="24"/>
      <c r="C88" s="161"/>
      <c r="D88" s="132">
        <v>2.3849999999999998</v>
      </c>
      <c r="E88" s="133">
        <v>0.42899999999999999</v>
      </c>
      <c r="F88" s="134">
        <v>4.8000000000000001E-2</v>
      </c>
      <c r="G88" s="162">
        <v>13.14</v>
      </c>
      <c r="H88" s="163" t="s">
        <v>143</v>
      </c>
      <c r="I88" s="166" t="s">
        <v>143</v>
      </c>
      <c r="J88" s="41" t="s">
        <v>143</v>
      </c>
    </row>
    <row r="89" spans="1:10" ht="27.75" customHeight="1">
      <c r="A89" s="160" t="s">
        <v>592</v>
      </c>
      <c r="B89" s="24"/>
      <c r="C89" s="161"/>
      <c r="D89" s="132">
        <v>2.3849999999999998</v>
      </c>
      <c r="E89" s="133">
        <v>0.42899999999999999</v>
      </c>
      <c r="F89" s="134">
        <v>4.8000000000000001E-2</v>
      </c>
      <c r="G89" s="163" t="s">
        <v>143</v>
      </c>
      <c r="H89" s="163" t="s">
        <v>143</v>
      </c>
      <c r="I89" s="166" t="s">
        <v>143</v>
      </c>
      <c r="J89" s="41" t="s">
        <v>143</v>
      </c>
    </row>
    <row r="90" spans="1:10" ht="27.75" customHeight="1">
      <c r="A90" s="160" t="s">
        <v>593</v>
      </c>
      <c r="B90" s="24"/>
      <c r="C90" s="161"/>
      <c r="D90" s="132">
        <v>2.9089999999999998</v>
      </c>
      <c r="E90" s="133">
        <v>0.52300000000000002</v>
      </c>
      <c r="F90" s="134">
        <v>5.8000000000000003E-2</v>
      </c>
      <c r="G90" s="162">
        <v>1.22</v>
      </c>
      <c r="H90" s="163" t="s">
        <v>143</v>
      </c>
      <c r="I90" s="166" t="s">
        <v>143</v>
      </c>
      <c r="J90" s="41" t="s">
        <v>143</v>
      </c>
    </row>
    <row r="91" spans="1:10" ht="27.75" customHeight="1">
      <c r="A91" s="160" t="s">
        <v>594</v>
      </c>
      <c r="B91" s="24"/>
      <c r="C91" s="161"/>
      <c r="D91" s="132">
        <v>2.9089999999999998</v>
      </c>
      <c r="E91" s="133">
        <v>0.52300000000000002</v>
      </c>
      <c r="F91" s="134">
        <v>5.8000000000000003E-2</v>
      </c>
      <c r="G91" s="162">
        <v>2.12</v>
      </c>
      <c r="H91" s="163" t="s">
        <v>143</v>
      </c>
      <c r="I91" s="166" t="s">
        <v>143</v>
      </c>
      <c r="J91" s="41" t="s">
        <v>143</v>
      </c>
    </row>
    <row r="92" spans="1:10" ht="27.75" customHeight="1">
      <c r="A92" s="160" t="s">
        <v>595</v>
      </c>
      <c r="B92" s="24"/>
      <c r="C92" s="161"/>
      <c r="D92" s="132">
        <v>2.9089999999999998</v>
      </c>
      <c r="E92" s="133">
        <v>0.52300000000000002</v>
      </c>
      <c r="F92" s="134">
        <v>5.8000000000000003E-2</v>
      </c>
      <c r="G92" s="162">
        <v>6.1</v>
      </c>
      <c r="H92" s="163" t="s">
        <v>143</v>
      </c>
      <c r="I92" s="166" t="s">
        <v>143</v>
      </c>
      <c r="J92" s="41" t="s">
        <v>143</v>
      </c>
    </row>
    <row r="93" spans="1:10" ht="27.75" customHeight="1">
      <c r="A93" s="160" t="s">
        <v>596</v>
      </c>
      <c r="B93" s="24"/>
      <c r="C93" s="161"/>
      <c r="D93" s="132">
        <v>2.9089999999999998</v>
      </c>
      <c r="E93" s="133">
        <v>0.52300000000000002</v>
      </c>
      <c r="F93" s="134">
        <v>5.8000000000000003E-2</v>
      </c>
      <c r="G93" s="162">
        <v>13.31</v>
      </c>
      <c r="H93" s="163" t="s">
        <v>143</v>
      </c>
      <c r="I93" s="166" t="s">
        <v>143</v>
      </c>
      <c r="J93" s="41" t="s">
        <v>143</v>
      </c>
    </row>
    <row r="94" spans="1:10" ht="27.75" customHeight="1">
      <c r="A94" s="160" t="s">
        <v>597</v>
      </c>
      <c r="B94" s="24"/>
      <c r="C94" s="161"/>
      <c r="D94" s="132">
        <v>2.9089999999999998</v>
      </c>
      <c r="E94" s="133">
        <v>0.52300000000000002</v>
      </c>
      <c r="F94" s="134">
        <v>5.8000000000000003E-2</v>
      </c>
      <c r="G94" s="162">
        <v>40.21</v>
      </c>
      <c r="H94" s="163" t="s">
        <v>143</v>
      </c>
      <c r="I94" s="166" t="s">
        <v>143</v>
      </c>
      <c r="J94" s="41" t="s">
        <v>143</v>
      </c>
    </row>
    <row r="95" spans="1:10" ht="27.75" customHeight="1">
      <c r="A95" s="160" t="s">
        <v>598</v>
      </c>
      <c r="B95" s="24"/>
      <c r="C95" s="161"/>
      <c r="D95" s="132">
        <v>2.9089999999999998</v>
      </c>
      <c r="E95" s="133">
        <v>0.52300000000000002</v>
      </c>
      <c r="F95" s="134">
        <v>5.8000000000000003E-2</v>
      </c>
      <c r="G95" s="163" t="s">
        <v>143</v>
      </c>
      <c r="H95" s="163" t="s">
        <v>143</v>
      </c>
      <c r="I95" s="166" t="s">
        <v>143</v>
      </c>
      <c r="J95" s="41" t="s">
        <v>143</v>
      </c>
    </row>
    <row r="96" spans="1:10" ht="27.75" customHeight="1">
      <c r="A96" s="160" t="s">
        <v>599</v>
      </c>
      <c r="B96" s="24"/>
      <c r="C96" s="161"/>
      <c r="D96" s="132">
        <v>1.9219999999999999</v>
      </c>
      <c r="E96" s="133">
        <v>0.32</v>
      </c>
      <c r="F96" s="134">
        <v>3.6999999999999998E-2</v>
      </c>
      <c r="G96" s="162">
        <v>4.67</v>
      </c>
      <c r="H96" s="162">
        <v>0.65</v>
      </c>
      <c r="I96" s="167">
        <v>1.1000000000000001</v>
      </c>
      <c r="J96" s="40">
        <v>9.6000000000000002E-2</v>
      </c>
    </row>
    <row r="97" spans="1:10" ht="27.75" customHeight="1">
      <c r="A97" s="160" t="s">
        <v>600</v>
      </c>
      <c r="B97" s="24"/>
      <c r="C97" s="161"/>
      <c r="D97" s="132">
        <v>1.9219999999999999</v>
      </c>
      <c r="E97" s="133">
        <v>0.32</v>
      </c>
      <c r="F97" s="134">
        <v>3.6999999999999998E-2</v>
      </c>
      <c r="G97" s="162">
        <v>63.56</v>
      </c>
      <c r="H97" s="162">
        <v>0.65</v>
      </c>
      <c r="I97" s="167">
        <v>1.1000000000000001</v>
      </c>
      <c r="J97" s="40">
        <v>9.6000000000000002E-2</v>
      </c>
    </row>
    <row r="98" spans="1:10" ht="27.75" customHeight="1">
      <c r="A98" s="160" t="s">
        <v>601</v>
      </c>
      <c r="B98" s="24"/>
      <c r="C98" s="161"/>
      <c r="D98" s="132">
        <v>1.9219999999999999</v>
      </c>
      <c r="E98" s="133">
        <v>0.32</v>
      </c>
      <c r="F98" s="134">
        <v>3.6999999999999998E-2</v>
      </c>
      <c r="G98" s="162">
        <v>140.13</v>
      </c>
      <c r="H98" s="162">
        <v>0.65</v>
      </c>
      <c r="I98" s="167">
        <v>1.1000000000000001</v>
      </c>
      <c r="J98" s="40">
        <v>9.6000000000000002E-2</v>
      </c>
    </row>
    <row r="99" spans="1:10" ht="27.75" customHeight="1">
      <c r="A99" s="160" t="s">
        <v>602</v>
      </c>
      <c r="B99" s="24"/>
      <c r="C99" s="161"/>
      <c r="D99" s="132">
        <v>1.9219999999999999</v>
      </c>
      <c r="E99" s="133">
        <v>0.32</v>
      </c>
      <c r="F99" s="134">
        <v>3.6999999999999998E-2</v>
      </c>
      <c r="G99" s="162">
        <v>232.85</v>
      </c>
      <c r="H99" s="162">
        <v>0.65</v>
      </c>
      <c r="I99" s="167">
        <v>1.1000000000000001</v>
      </c>
      <c r="J99" s="40">
        <v>9.6000000000000002E-2</v>
      </c>
    </row>
    <row r="100" spans="1:10" ht="27.75" customHeight="1">
      <c r="A100" s="160" t="s">
        <v>603</v>
      </c>
      <c r="B100" s="24"/>
      <c r="C100" s="161"/>
      <c r="D100" s="132">
        <v>1.9219999999999999</v>
      </c>
      <c r="E100" s="133">
        <v>0.32</v>
      </c>
      <c r="F100" s="134">
        <v>3.6999999999999998E-2</v>
      </c>
      <c r="G100" s="162">
        <v>501.84</v>
      </c>
      <c r="H100" s="162">
        <v>0.65</v>
      </c>
      <c r="I100" s="167">
        <v>1.1000000000000001</v>
      </c>
      <c r="J100" s="40">
        <v>9.6000000000000002E-2</v>
      </c>
    </row>
    <row r="101" spans="1:10" ht="27.75" customHeight="1">
      <c r="A101" s="160" t="s">
        <v>604</v>
      </c>
      <c r="B101" s="24"/>
      <c r="C101" s="161"/>
      <c r="D101" s="132">
        <v>2.41</v>
      </c>
      <c r="E101" s="133">
        <v>0.32800000000000001</v>
      </c>
      <c r="F101" s="134">
        <v>4.2000000000000003E-2</v>
      </c>
      <c r="G101" s="162">
        <v>2.61</v>
      </c>
      <c r="H101" s="162">
        <v>2</v>
      </c>
      <c r="I101" s="167">
        <v>2.71</v>
      </c>
      <c r="J101" s="40">
        <v>0.10100000000000001</v>
      </c>
    </row>
    <row r="102" spans="1:10" ht="27.75" customHeight="1">
      <c r="A102" s="160" t="s">
        <v>605</v>
      </c>
      <c r="B102" s="24"/>
      <c r="C102" s="161"/>
      <c r="D102" s="132">
        <v>2.41</v>
      </c>
      <c r="E102" s="133">
        <v>0.32800000000000001</v>
      </c>
      <c r="F102" s="134">
        <v>4.2000000000000003E-2</v>
      </c>
      <c r="G102" s="162">
        <v>94.83</v>
      </c>
      <c r="H102" s="162">
        <v>2</v>
      </c>
      <c r="I102" s="167">
        <v>2.71</v>
      </c>
      <c r="J102" s="40">
        <v>0.10100000000000001</v>
      </c>
    </row>
    <row r="103" spans="1:10" ht="27.75" customHeight="1">
      <c r="A103" s="160" t="s">
        <v>606</v>
      </c>
      <c r="B103" s="24"/>
      <c r="C103" s="161"/>
      <c r="D103" s="132">
        <v>2.41</v>
      </c>
      <c r="E103" s="133">
        <v>0.32800000000000001</v>
      </c>
      <c r="F103" s="134">
        <v>4.2000000000000003E-2</v>
      </c>
      <c r="G103" s="162">
        <v>214.75</v>
      </c>
      <c r="H103" s="162">
        <v>2</v>
      </c>
      <c r="I103" s="167">
        <v>2.71</v>
      </c>
      <c r="J103" s="40">
        <v>0.10100000000000001</v>
      </c>
    </row>
    <row r="104" spans="1:10" ht="27.75" customHeight="1">
      <c r="A104" s="160" t="s">
        <v>607</v>
      </c>
      <c r="B104" s="24"/>
      <c r="C104" s="161"/>
      <c r="D104" s="132">
        <v>2.41</v>
      </c>
      <c r="E104" s="133">
        <v>0.32800000000000001</v>
      </c>
      <c r="F104" s="134">
        <v>4.2000000000000003E-2</v>
      </c>
      <c r="G104" s="162">
        <v>359.95</v>
      </c>
      <c r="H104" s="162">
        <v>2</v>
      </c>
      <c r="I104" s="167">
        <v>2.71</v>
      </c>
      <c r="J104" s="40">
        <v>0.10100000000000001</v>
      </c>
    </row>
    <row r="105" spans="1:10" ht="27.75" customHeight="1">
      <c r="A105" s="160" t="s">
        <v>608</v>
      </c>
      <c r="B105" s="24"/>
      <c r="C105" s="161"/>
      <c r="D105" s="132">
        <v>2.41</v>
      </c>
      <c r="E105" s="133">
        <v>0.32800000000000001</v>
      </c>
      <c r="F105" s="134">
        <v>4.2000000000000003E-2</v>
      </c>
      <c r="G105" s="162">
        <v>781.18</v>
      </c>
      <c r="H105" s="162">
        <v>2</v>
      </c>
      <c r="I105" s="167">
        <v>2.71</v>
      </c>
      <c r="J105" s="40">
        <v>0.10100000000000001</v>
      </c>
    </row>
    <row r="106" spans="1:10" ht="27.75" customHeight="1">
      <c r="A106" s="160" t="s">
        <v>609</v>
      </c>
      <c r="B106" s="24"/>
      <c r="C106" s="161"/>
      <c r="D106" s="132">
        <v>2.0270000000000001</v>
      </c>
      <c r="E106" s="133">
        <v>0.24199999999999999</v>
      </c>
      <c r="F106" s="134">
        <v>3.1E-2</v>
      </c>
      <c r="G106" s="162">
        <v>43.13</v>
      </c>
      <c r="H106" s="162">
        <v>1.79</v>
      </c>
      <c r="I106" s="167">
        <v>2.82</v>
      </c>
      <c r="J106" s="40">
        <v>7.4999999999999997E-2</v>
      </c>
    </row>
    <row r="107" spans="1:10" ht="27.75" customHeight="1">
      <c r="A107" s="160" t="s">
        <v>610</v>
      </c>
      <c r="B107" s="24"/>
      <c r="C107" s="161"/>
      <c r="D107" s="132">
        <v>2.0270000000000001</v>
      </c>
      <c r="E107" s="133">
        <v>0.24199999999999999</v>
      </c>
      <c r="F107" s="134">
        <v>3.1E-2</v>
      </c>
      <c r="G107" s="162">
        <v>632.71</v>
      </c>
      <c r="H107" s="162">
        <v>1.79</v>
      </c>
      <c r="I107" s="167">
        <v>2.82</v>
      </c>
      <c r="J107" s="40">
        <v>7.4999999999999997E-2</v>
      </c>
    </row>
    <row r="108" spans="1:10" ht="27.75" customHeight="1">
      <c r="A108" s="160" t="s">
        <v>611</v>
      </c>
      <c r="B108" s="24"/>
      <c r="C108" s="161"/>
      <c r="D108" s="132">
        <v>2.0270000000000001</v>
      </c>
      <c r="E108" s="133">
        <v>0.24199999999999999</v>
      </c>
      <c r="F108" s="134">
        <v>3.1E-2</v>
      </c>
      <c r="G108" s="162">
        <v>2236.1799999999998</v>
      </c>
      <c r="H108" s="162">
        <v>1.79</v>
      </c>
      <c r="I108" s="167">
        <v>2.82</v>
      </c>
      <c r="J108" s="40">
        <v>7.4999999999999997E-2</v>
      </c>
    </row>
    <row r="109" spans="1:10" ht="27.75" customHeight="1">
      <c r="A109" s="160" t="s">
        <v>612</v>
      </c>
      <c r="B109" s="24"/>
      <c r="C109" s="161"/>
      <c r="D109" s="132">
        <v>2.0270000000000001</v>
      </c>
      <c r="E109" s="133">
        <v>0.24199999999999999</v>
      </c>
      <c r="F109" s="134">
        <v>3.1E-2</v>
      </c>
      <c r="G109" s="162">
        <v>4484.78</v>
      </c>
      <c r="H109" s="162">
        <v>1.79</v>
      </c>
      <c r="I109" s="167">
        <v>2.82</v>
      </c>
      <c r="J109" s="40">
        <v>7.4999999999999997E-2</v>
      </c>
    </row>
    <row r="110" spans="1:10" ht="27.75" customHeight="1">
      <c r="A110" s="160" t="s">
        <v>613</v>
      </c>
      <c r="B110" s="24"/>
      <c r="C110" s="161"/>
      <c r="D110" s="132">
        <v>2.0270000000000001</v>
      </c>
      <c r="E110" s="133">
        <v>0.24199999999999999</v>
      </c>
      <c r="F110" s="134">
        <v>3.1E-2</v>
      </c>
      <c r="G110" s="162">
        <v>8389.2900000000009</v>
      </c>
      <c r="H110" s="162">
        <v>1.79</v>
      </c>
      <c r="I110" s="167">
        <v>2.82</v>
      </c>
      <c r="J110" s="40">
        <v>7.4999999999999997E-2</v>
      </c>
    </row>
    <row r="111" spans="1:10" ht="27.75" customHeight="1">
      <c r="A111" s="160" t="s">
        <v>614</v>
      </c>
      <c r="B111" s="24"/>
      <c r="C111" s="161"/>
      <c r="D111" s="135">
        <v>4.4080000000000004</v>
      </c>
      <c r="E111" s="136">
        <v>0.90300000000000002</v>
      </c>
      <c r="F111" s="134">
        <v>0.38600000000000001</v>
      </c>
      <c r="G111" s="163" t="s">
        <v>143</v>
      </c>
      <c r="H111" s="163" t="s">
        <v>143</v>
      </c>
      <c r="I111" s="166" t="s">
        <v>143</v>
      </c>
      <c r="J111" s="41" t="s">
        <v>143</v>
      </c>
    </row>
    <row r="112" spans="1:10" ht="27.75" customHeight="1">
      <c r="A112" s="160" t="s">
        <v>615</v>
      </c>
      <c r="B112" s="24"/>
      <c r="C112" s="161"/>
      <c r="D112" s="132">
        <v>-2.8029999999999999</v>
      </c>
      <c r="E112" s="133">
        <v>-0.504</v>
      </c>
      <c r="F112" s="134">
        <v>-5.6000000000000001E-2</v>
      </c>
      <c r="G112" s="162" t="s">
        <v>711</v>
      </c>
      <c r="H112" s="163" t="s">
        <v>143</v>
      </c>
      <c r="I112" s="166" t="s">
        <v>143</v>
      </c>
      <c r="J112" s="41" t="s">
        <v>143</v>
      </c>
    </row>
    <row r="113" spans="1:10" ht="27.75" customHeight="1">
      <c r="A113" s="160" t="s">
        <v>616</v>
      </c>
      <c r="B113" s="24"/>
      <c r="C113" s="161"/>
      <c r="D113" s="132">
        <v>-2.8359999999999999</v>
      </c>
      <c r="E113" s="133">
        <v>-0.48899999999999999</v>
      </c>
      <c r="F113" s="134">
        <v>-5.5E-2</v>
      </c>
      <c r="G113" s="162" t="s">
        <v>711</v>
      </c>
      <c r="H113" s="163" t="s">
        <v>143</v>
      </c>
      <c r="I113" s="166" t="s">
        <v>143</v>
      </c>
      <c r="J113" s="41" t="s">
        <v>143</v>
      </c>
    </row>
    <row r="114" spans="1:10" ht="27.75" customHeight="1">
      <c r="A114" s="160" t="s">
        <v>617</v>
      </c>
      <c r="B114" s="24"/>
      <c r="C114" s="161"/>
      <c r="D114" s="132">
        <v>-2.8029999999999999</v>
      </c>
      <c r="E114" s="133">
        <v>-0.504</v>
      </c>
      <c r="F114" s="134">
        <v>-5.6000000000000001E-2</v>
      </c>
      <c r="G114" s="162" t="s">
        <v>711</v>
      </c>
      <c r="H114" s="163" t="s">
        <v>143</v>
      </c>
      <c r="I114" s="166" t="s">
        <v>143</v>
      </c>
      <c r="J114" s="40">
        <v>0.129</v>
      </c>
    </row>
    <row r="115" spans="1:10" ht="27.75" customHeight="1">
      <c r="A115" s="160" t="s">
        <v>618</v>
      </c>
      <c r="B115" s="24"/>
      <c r="C115" s="161"/>
      <c r="D115" s="132">
        <v>-2.8359999999999999</v>
      </c>
      <c r="E115" s="133">
        <v>-0.48899999999999999</v>
      </c>
      <c r="F115" s="134">
        <v>-5.5E-2</v>
      </c>
      <c r="G115" s="162" t="s">
        <v>711</v>
      </c>
      <c r="H115" s="163" t="s">
        <v>143</v>
      </c>
      <c r="I115" s="166" t="s">
        <v>143</v>
      </c>
      <c r="J115" s="40">
        <v>0.13300000000000001</v>
      </c>
    </row>
    <row r="116" spans="1:10" ht="27.75" customHeight="1">
      <c r="A116" s="160" t="s">
        <v>619</v>
      </c>
      <c r="B116" s="24"/>
      <c r="C116" s="161"/>
      <c r="D116" s="132">
        <v>-3.8479999999999999</v>
      </c>
      <c r="E116" s="133">
        <v>-0.505</v>
      </c>
      <c r="F116" s="134">
        <v>-6.4000000000000001E-2</v>
      </c>
      <c r="G116" s="162">
        <v>57.85</v>
      </c>
      <c r="H116" s="163" t="s">
        <v>143</v>
      </c>
      <c r="I116" s="166" t="s">
        <v>143</v>
      </c>
      <c r="J116" s="40">
        <v>0.189</v>
      </c>
    </row>
    <row r="117" spans="1:10" ht="27.75" customHeight="1">
      <c r="A117" s="160" t="s">
        <v>620</v>
      </c>
      <c r="B117" s="24"/>
      <c r="C117" s="161"/>
      <c r="D117" s="132">
        <v>1.778</v>
      </c>
      <c r="E117" s="133">
        <v>0.32</v>
      </c>
      <c r="F117" s="134">
        <v>3.5000000000000003E-2</v>
      </c>
      <c r="G117" s="162">
        <v>12.27</v>
      </c>
      <c r="H117" s="163" t="s">
        <v>143</v>
      </c>
      <c r="I117" s="166" t="s">
        <v>143</v>
      </c>
      <c r="J117" s="41" t="s">
        <v>143</v>
      </c>
    </row>
    <row r="118" spans="1:10" ht="27.75" customHeight="1">
      <c r="A118" s="160" t="s">
        <v>621</v>
      </c>
      <c r="B118" s="24"/>
      <c r="C118" s="161"/>
      <c r="D118" s="132">
        <v>1.778</v>
      </c>
      <c r="E118" s="133">
        <v>0.32</v>
      </c>
      <c r="F118" s="134">
        <v>3.5000000000000003E-2</v>
      </c>
      <c r="G118" s="163" t="s">
        <v>143</v>
      </c>
      <c r="H118" s="163" t="s">
        <v>143</v>
      </c>
      <c r="I118" s="166" t="s">
        <v>143</v>
      </c>
      <c r="J118" s="41" t="s">
        <v>143</v>
      </c>
    </row>
    <row r="119" spans="1:10" ht="27.75" customHeight="1">
      <c r="A119" s="160" t="s">
        <v>622</v>
      </c>
      <c r="B119" s="24"/>
      <c r="C119" s="161"/>
      <c r="D119" s="132">
        <v>2.1680000000000001</v>
      </c>
      <c r="E119" s="133">
        <v>0.39</v>
      </c>
      <c r="F119" s="134">
        <v>4.2999999999999997E-2</v>
      </c>
      <c r="G119" s="162">
        <v>0.93</v>
      </c>
      <c r="H119" s="163" t="s">
        <v>143</v>
      </c>
      <c r="I119" s="166" t="s">
        <v>143</v>
      </c>
      <c r="J119" s="41" t="s">
        <v>143</v>
      </c>
    </row>
    <row r="120" spans="1:10" ht="27.75" customHeight="1">
      <c r="A120" s="160" t="s">
        <v>623</v>
      </c>
      <c r="B120" s="24"/>
      <c r="C120" s="161"/>
      <c r="D120" s="132">
        <v>2.1680000000000001</v>
      </c>
      <c r="E120" s="133">
        <v>0.39</v>
      </c>
      <c r="F120" s="134">
        <v>4.2999999999999997E-2</v>
      </c>
      <c r="G120" s="162">
        <v>1.6</v>
      </c>
      <c r="H120" s="163" t="s">
        <v>143</v>
      </c>
      <c r="I120" s="166" t="s">
        <v>143</v>
      </c>
      <c r="J120" s="41" t="s">
        <v>143</v>
      </c>
    </row>
    <row r="121" spans="1:10" ht="27.75" customHeight="1">
      <c r="A121" s="160" t="s">
        <v>624</v>
      </c>
      <c r="B121" s="24"/>
      <c r="C121" s="161"/>
      <c r="D121" s="132">
        <v>2.1680000000000001</v>
      </c>
      <c r="E121" s="133">
        <v>0.39</v>
      </c>
      <c r="F121" s="134">
        <v>4.2999999999999997E-2</v>
      </c>
      <c r="G121" s="162">
        <v>4.5599999999999996</v>
      </c>
      <c r="H121" s="163" t="s">
        <v>143</v>
      </c>
      <c r="I121" s="166" t="s">
        <v>143</v>
      </c>
      <c r="J121" s="41" t="s">
        <v>143</v>
      </c>
    </row>
    <row r="122" spans="1:10" ht="27.75" customHeight="1">
      <c r="A122" s="160" t="s">
        <v>625</v>
      </c>
      <c r="B122" s="24"/>
      <c r="C122" s="161"/>
      <c r="D122" s="132">
        <v>2.1680000000000001</v>
      </c>
      <c r="E122" s="133">
        <v>0.39</v>
      </c>
      <c r="F122" s="134">
        <v>4.2999999999999997E-2</v>
      </c>
      <c r="G122" s="162">
        <v>9.94</v>
      </c>
      <c r="H122" s="163" t="s">
        <v>143</v>
      </c>
      <c r="I122" s="166" t="s">
        <v>143</v>
      </c>
      <c r="J122" s="41" t="s">
        <v>143</v>
      </c>
    </row>
    <row r="123" spans="1:10" ht="27.75" customHeight="1">
      <c r="A123" s="160" t="s">
        <v>626</v>
      </c>
      <c r="B123" s="24"/>
      <c r="C123" s="161"/>
      <c r="D123" s="132">
        <v>2.1680000000000001</v>
      </c>
      <c r="E123" s="133">
        <v>0.39</v>
      </c>
      <c r="F123" s="134">
        <v>4.2999999999999997E-2</v>
      </c>
      <c r="G123" s="162">
        <v>29.99</v>
      </c>
      <c r="H123" s="163" t="s">
        <v>143</v>
      </c>
      <c r="I123" s="166" t="s">
        <v>143</v>
      </c>
      <c r="J123" s="41" t="s">
        <v>143</v>
      </c>
    </row>
    <row r="124" spans="1:10" ht="27.75" customHeight="1">
      <c r="A124" s="160" t="s">
        <v>627</v>
      </c>
      <c r="B124" s="24"/>
      <c r="C124" s="161"/>
      <c r="D124" s="132">
        <v>2.1680000000000001</v>
      </c>
      <c r="E124" s="133">
        <v>0.39</v>
      </c>
      <c r="F124" s="134">
        <v>4.2999999999999997E-2</v>
      </c>
      <c r="G124" s="163" t="s">
        <v>143</v>
      </c>
      <c r="H124" s="163" t="s">
        <v>143</v>
      </c>
      <c r="I124" s="166" t="s">
        <v>143</v>
      </c>
      <c r="J124" s="41" t="s">
        <v>143</v>
      </c>
    </row>
    <row r="125" spans="1:10" ht="27.75" customHeight="1">
      <c r="A125" s="160" t="s">
        <v>628</v>
      </c>
      <c r="B125" s="24"/>
      <c r="C125" s="161"/>
      <c r="D125" s="132">
        <v>1.4319999999999999</v>
      </c>
      <c r="E125" s="133">
        <v>0.23799999999999999</v>
      </c>
      <c r="F125" s="134">
        <v>2.7E-2</v>
      </c>
      <c r="G125" s="162">
        <v>3.5</v>
      </c>
      <c r="H125" s="162">
        <v>0.48</v>
      </c>
      <c r="I125" s="167">
        <v>0.82</v>
      </c>
      <c r="J125" s="40">
        <v>7.1999999999999995E-2</v>
      </c>
    </row>
    <row r="126" spans="1:10" ht="27.75" customHeight="1">
      <c r="A126" s="160" t="s">
        <v>629</v>
      </c>
      <c r="B126" s="24"/>
      <c r="C126" s="161"/>
      <c r="D126" s="132">
        <v>1.4319999999999999</v>
      </c>
      <c r="E126" s="133">
        <v>0.23799999999999999</v>
      </c>
      <c r="F126" s="134">
        <v>2.7E-2</v>
      </c>
      <c r="G126" s="162">
        <v>47.39</v>
      </c>
      <c r="H126" s="162">
        <v>0.48</v>
      </c>
      <c r="I126" s="167">
        <v>0.82</v>
      </c>
      <c r="J126" s="40">
        <v>7.1999999999999995E-2</v>
      </c>
    </row>
    <row r="127" spans="1:10" ht="27.75" customHeight="1">
      <c r="A127" s="160" t="s">
        <v>630</v>
      </c>
      <c r="B127" s="24"/>
      <c r="C127" s="161"/>
      <c r="D127" s="132">
        <v>1.4319999999999999</v>
      </c>
      <c r="E127" s="133">
        <v>0.23799999999999999</v>
      </c>
      <c r="F127" s="134">
        <v>2.7E-2</v>
      </c>
      <c r="G127" s="162">
        <v>104.46</v>
      </c>
      <c r="H127" s="162">
        <v>0.48</v>
      </c>
      <c r="I127" s="167">
        <v>0.82</v>
      </c>
      <c r="J127" s="40">
        <v>7.1999999999999995E-2</v>
      </c>
    </row>
    <row r="128" spans="1:10" ht="27.75" customHeight="1">
      <c r="A128" s="160" t="s">
        <v>631</v>
      </c>
      <c r="B128" s="24"/>
      <c r="C128" s="161"/>
      <c r="D128" s="132">
        <v>1.4319999999999999</v>
      </c>
      <c r="E128" s="133">
        <v>0.23799999999999999</v>
      </c>
      <c r="F128" s="134">
        <v>2.7E-2</v>
      </c>
      <c r="G128" s="162">
        <v>173.57</v>
      </c>
      <c r="H128" s="162">
        <v>0.48</v>
      </c>
      <c r="I128" s="167">
        <v>0.82</v>
      </c>
      <c r="J128" s="40">
        <v>7.1999999999999995E-2</v>
      </c>
    </row>
    <row r="129" spans="1:10" ht="27.75" customHeight="1">
      <c r="A129" s="160" t="s">
        <v>632</v>
      </c>
      <c r="B129" s="24"/>
      <c r="C129" s="161"/>
      <c r="D129" s="132">
        <v>1.4319999999999999</v>
      </c>
      <c r="E129" s="133">
        <v>0.23799999999999999</v>
      </c>
      <c r="F129" s="134">
        <v>2.7E-2</v>
      </c>
      <c r="G129" s="162">
        <v>374.06</v>
      </c>
      <c r="H129" s="162">
        <v>0.48</v>
      </c>
      <c r="I129" s="167">
        <v>0.82</v>
      </c>
      <c r="J129" s="40">
        <v>7.1999999999999995E-2</v>
      </c>
    </row>
    <row r="130" spans="1:10" ht="27.75" customHeight="1">
      <c r="A130" s="160" t="s">
        <v>633</v>
      </c>
      <c r="B130" s="24"/>
      <c r="C130" s="161"/>
      <c r="D130" s="132">
        <v>1.796</v>
      </c>
      <c r="E130" s="133">
        <v>0.24399999999999999</v>
      </c>
      <c r="F130" s="134">
        <v>3.1E-2</v>
      </c>
      <c r="G130" s="162">
        <v>1.96</v>
      </c>
      <c r="H130" s="162">
        <v>1.49</v>
      </c>
      <c r="I130" s="167">
        <v>2.02</v>
      </c>
      <c r="J130" s="40">
        <v>7.4999999999999997E-2</v>
      </c>
    </row>
    <row r="131" spans="1:10" ht="27.75" customHeight="1">
      <c r="A131" s="160" t="s">
        <v>634</v>
      </c>
      <c r="B131" s="24"/>
      <c r="C131" s="161"/>
      <c r="D131" s="132">
        <v>1.796</v>
      </c>
      <c r="E131" s="133">
        <v>0.24399999999999999</v>
      </c>
      <c r="F131" s="134">
        <v>3.1E-2</v>
      </c>
      <c r="G131" s="162">
        <v>70.7</v>
      </c>
      <c r="H131" s="162">
        <v>1.49</v>
      </c>
      <c r="I131" s="167">
        <v>2.02</v>
      </c>
      <c r="J131" s="40">
        <v>7.4999999999999997E-2</v>
      </c>
    </row>
    <row r="132" spans="1:10" ht="27.75" customHeight="1">
      <c r="A132" s="160" t="s">
        <v>635</v>
      </c>
      <c r="B132" s="24"/>
      <c r="C132" s="161"/>
      <c r="D132" s="132">
        <v>1.796</v>
      </c>
      <c r="E132" s="133">
        <v>0.24399999999999999</v>
      </c>
      <c r="F132" s="134">
        <v>3.1E-2</v>
      </c>
      <c r="G132" s="162">
        <v>160.08000000000001</v>
      </c>
      <c r="H132" s="162">
        <v>1.49</v>
      </c>
      <c r="I132" s="167">
        <v>2.02</v>
      </c>
      <c r="J132" s="40">
        <v>7.4999999999999997E-2</v>
      </c>
    </row>
    <row r="133" spans="1:10" ht="27.75" customHeight="1">
      <c r="A133" s="160" t="s">
        <v>636</v>
      </c>
      <c r="B133" s="24"/>
      <c r="C133" s="161"/>
      <c r="D133" s="132">
        <v>1.796</v>
      </c>
      <c r="E133" s="133">
        <v>0.24399999999999999</v>
      </c>
      <c r="F133" s="134">
        <v>3.1E-2</v>
      </c>
      <c r="G133" s="162">
        <v>268.3</v>
      </c>
      <c r="H133" s="162">
        <v>1.49</v>
      </c>
      <c r="I133" s="167">
        <v>2.02</v>
      </c>
      <c r="J133" s="40">
        <v>7.4999999999999997E-2</v>
      </c>
    </row>
    <row r="134" spans="1:10" ht="27.75" customHeight="1">
      <c r="A134" s="160" t="s">
        <v>637</v>
      </c>
      <c r="B134" s="24"/>
      <c r="C134" s="161"/>
      <c r="D134" s="132">
        <v>1.796</v>
      </c>
      <c r="E134" s="133">
        <v>0.24399999999999999</v>
      </c>
      <c r="F134" s="134">
        <v>3.1E-2</v>
      </c>
      <c r="G134" s="162">
        <v>582.26</v>
      </c>
      <c r="H134" s="162">
        <v>1.49</v>
      </c>
      <c r="I134" s="167">
        <v>2.02</v>
      </c>
      <c r="J134" s="40">
        <v>7.4999999999999997E-2</v>
      </c>
    </row>
    <row r="135" spans="1:10" ht="27.75" customHeight="1">
      <c r="A135" s="160" t="s">
        <v>638</v>
      </c>
      <c r="B135" s="24"/>
      <c r="C135" s="161"/>
      <c r="D135" s="132">
        <v>1.5109999999999999</v>
      </c>
      <c r="E135" s="133">
        <v>0.18</v>
      </c>
      <c r="F135" s="134">
        <v>2.3E-2</v>
      </c>
      <c r="G135" s="162">
        <v>32.17</v>
      </c>
      <c r="H135" s="162">
        <v>1.33</v>
      </c>
      <c r="I135" s="167">
        <v>2.1</v>
      </c>
      <c r="J135" s="40">
        <v>5.6000000000000001E-2</v>
      </c>
    </row>
    <row r="136" spans="1:10" ht="27.75" customHeight="1">
      <c r="A136" s="160" t="s">
        <v>639</v>
      </c>
      <c r="B136" s="24"/>
      <c r="C136" s="161"/>
      <c r="D136" s="132">
        <v>1.5109999999999999</v>
      </c>
      <c r="E136" s="133">
        <v>0.18</v>
      </c>
      <c r="F136" s="134">
        <v>2.3E-2</v>
      </c>
      <c r="G136" s="162">
        <v>471.59</v>
      </c>
      <c r="H136" s="162">
        <v>1.33</v>
      </c>
      <c r="I136" s="167">
        <v>2.1</v>
      </c>
      <c r="J136" s="40">
        <v>5.6000000000000001E-2</v>
      </c>
    </row>
    <row r="137" spans="1:10" ht="27.75" customHeight="1">
      <c r="A137" s="160" t="s">
        <v>640</v>
      </c>
      <c r="B137" s="24"/>
      <c r="C137" s="161"/>
      <c r="D137" s="132">
        <v>1.5109999999999999</v>
      </c>
      <c r="E137" s="133">
        <v>0.18</v>
      </c>
      <c r="F137" s="134">
        <v>2.3E-2</v>
      </c>
      <c r="G137" s="162">
        <v>1666.72</v>
      </c>
      <c r="H137" s="162">
        <v>1.33</v>
      </c>
      <c r="I137" s="167">
        <v>2.1</v>
      </c>
      <c r="J137" s="40">
        <v>5.6000000000000001E-2</v>
      </c>
    </row>
    <row r="138" spans="1:10" ht="27.75" customHeight="1">
      <c r="A138" s="160" t="s">
        <v>641</v>
      </c>
      <c r="B138" s="24"/>
      <c r="C138" s="161"/>
      <c r="D138" s="132">
        <v>1.5109999999999999</v>
      </c>
      <c r="E138" s="133">
        <v>0.18</v>
      </c>
      <c r="F138" s="134">
        <v>2.3E-2</v>
      </c>
      <c r="G138" s="162">
        <v>3342.68</v>
      </c>
      <c r="H138" s="162">
        <v>1.33</v>
      </c>
      <c r="I138" s="167">
        <v>2.1</v>
      </c>
      <c r="J138" s="40">
        <v>5.6000000000000001E-2</v>
      </c>
    </row>
    <row r="139" spans="1:10" ht="27.75" customHeight="1">
      <c r="A139" s="160" t="s">
        <v>642</v>
      </c>
      <c r="B139" s="24"/>
      <c r="C139" s="161"/>
      <c r="D139" s="132">
        <v>1.5109999999999999</v>
      </c>
      <c r="E139" s="133">
        <v>0.18</v>
      </c>
      <c r="F139" s="134">
        <v>2.3E-2</v>
      </c>
      <c r="G139" s="162">
        <v>6252.86</v>
      </c>
      <c r="H139" s="162">
        <v>1.33</v>
      </c>
      <c r="I139" s="167">
        <v>2.1</v>
      </c>
      <c r="J139" s="40">
        <v>5.6000000000000001E-2</v>
      </c>
    </row>
    <row r="140" spans="1:10" ht="27.75" customHeight="1">
      <c r="A140" s="160" t="s">
        <v>643</v>
      </c>
      <c r="B140" s="24"/>
      <c r="C140" s="161"/>
      <c r="D140" s="135">
        <v>3.2850000000000001</v>
      </c>
      <c r="E140" s="136">
        <v>0.67300000000000004</v>
      </c>
      <c r="F140" s="134">
        <v>0.28799999999999998</v>
      </c>
      <c r="G140" s="163" t="s">
        <v>143</v>
      </c>
      <c r="H140" s="163" t="s">
        <v>143</v>
      </c>
      <c r="I140" s="166" t="s">
        <v>143</v>
      </c>
      <c r="J140" s="41" t="s">
        <v>143</v>
      </c>
    </row>
    <row r="141" spans="1:10" ht="27.75" customHeight="1">
      <c r="A141" s="160" t="s">
        <v>644</v>
      </c>
      <c r="B141" s="24"/>
      <c r="C141" s="161"/>
      <c r="D141" s="132">
        <v>-2.09</v>
      </c>
      <c r="E141" s="133">
        <v>-0.376</v>
      </c>
      <c r="F141" s="134">
        <v>-4.2000000000000003E-2</v>
      </c>
      <c r="G141" s="162" t="s">
        <v>711</v>
      </c>
      <c r="H141" s="163" t="s">
        <v>143</v>
      </c>
      <c r="I141" s="166" t="s">
        <v>143</v>
      </c>
      <c r="J141" s="41" t="s">
        <v>143</v>
      </c>
    </row>
    <row r="142" spans="1:10" ht="27.75" customHeight="1">
      <c r="A142" s="160" t="s">
        <v>645</v>
      </c>
      <c r="B142" s="24"/>
      <c r="C142" s="161"/>
      <c r="D142" s="132">
        <v>-2.113</v>
      </c>
      <c r="E142" s="133">
        <v>-0.36399999999999999</v>
      </c>
      <c r="F142" s="134">
        <v>-4.1000000000000002E-2</v>
      </c>
      <c r="G142" s="162" t="s">
        <v>711</v>
      </c>
      <c r="H142" s="163" t="s">
        <v>143</v>
      </c>
      <c r="I142" s="166" t="s">
        <v>143</v>
      </c>
      <c r="J142" s="41" t="s">
        <v>143</v>
      </c>
    </row>
    <row r="143" spans="1:10" ht="27.75" customHeight="1">
      <c r="A143" s="160" t="s">
        <v>646</v>
      </c>
      <c r="B143" s="24"/>
      <c r="C143" s="161"/>
      <c r="D143" s="132">
        <v>-2.09</v>
      </c>
      <c r="E143" s="133">
        <v>-0.376</v>
      </c>
      <c r="F143" s="134">
        <v>-4.2000000000000003E-2</v>
      </c>
      <c r="G143" s="162" t="s">
        <v>711</v>
      </c>
      <c r="H143" s="163" t="s">
        <v>143</v>
      </c>
      <c r="I143" s="166" t="s">
        <v>143</v>
      </c>
      <c r="J143" s="40">
        <v>9.6000000000000002E-2</v>
      </c>
    </row>
    <row r="144" spans="1:10" ht="27.75" customHeight="1">
      <c r="A144" s="160" t="s">
        <v>647</v>
      </c>
      <c r="B144" s="24"/>
      <c r="C144" s="161"/>
      <c r="D144" s="132">
        <v>-2.113</v>
      </c>
      <c r="E144" s="133">
        <v>-0.36399999999999999</v>
      </c>
      <c r="F144" s="134">
        <v>-4.1000000000000002E-2</v>
      </c>
      <c r="G144" s="162" t="s">
        <v>711</v>
      </c>
      <c r="H144" s="163" t="s">
        <v>143</v>
      </c>
      <c r="I144" s="166" t="s">
        <v>143</v>
      </c>
      <c r="J144" s="40">
        <v>9.9000000000000005E-2</v>
      </c>
    </row>
    <row r="145" spans="1:10" ht="27.75" customHeight="1">
      <c r="A145" s="160" t="s">
        <v>648</v>
      </c>
      <c r="B145" s="24"/>
      <c r="C145" s="161"/>
      <c r="D145" s="132">
        <v>-2.8679999999999999</v>
      </c>
      <c r="E145" s="133">
        <v>-0.377</v>
      </c>
      <c r="F145" s="134">
        <v>-4.8000000000000001E-2</v>
      </c>
      <c r="G145" s="162">
        <v>43.12</v>
      </c>
      <c r="H145" s="163" t="s">
        <v>143</v>
      </c>
      <c r="I145" s="166" t="s">
        <v>143</v>
      </c>
      <c r="J145" s="40">
        <v>0.14099999999999999</v>
      </c>
    </row>
    <row r="146" spans="1:10" ht="27.75" customHeight="1">
      <c r="A146" s="160" t="s">
        <v>649</v>
      </c>
      <c r="B146" s="24"/>
      <c r="C146" s="161"/>
      <c r="D146" s="132">
        <v>0.77400000000000002</v>
      </c>
      <c r="E146" s="133">
        <v>0.13900000000000001</v>
      </c>
      <c r="F146" s="134">
        <v>1.4999999999999999E-2</v>
      </c>
      <c r="G146" s="162">
        <v>10.82</v>
      </c>
      <c r="H146" s="163" t="s">
        <v>143</v>
      </c>
      <c r="I146" s="166" t="s">
        <v>143</v>
      </c>
      <c r="J146" s="41" t="s">
        <v>143</v>
      </c>
    </row>
    <row r="147" spans="1:10" ht="27.75" customHeight="1">
      <c r="A147" s="160" t="s">
        <v>650</v>
      </c>
      <c r="B147" s="24"/>
      <c r="C147" s="161"/>
      <c r="D147" s="132">
        <v>0.77400000000000002</v>
      </c>
      <c r="E147" s="133">
        <v>0.13900000000000001</v>
      </c>
      <c r="F147" s="134">
        <v>1.4999999999999999E-2</v>
      </c>
      <c r="G147" s="163" t="s">
        <v>143</v>
      </c>
      <c r="H147" s="163" t="s">
        <v>143</v>
      </c>
      <c r="I147" s="166" t="s">
        <v>143</v>
      </c>
      <c r="J147" s="41" t="s">
        <v>143</v>
      </c>
    </row>
    <row r="148" spans="1:10" ht="27.75" customHeight="1">
      <c r="A148" s="160" t="s">
        <v>651</v>
      </c>
      <c r="B148" s="24"/>
      <c r="C148" s="161"/>
      <c r="D148" s="132">
        <v>0.94399999999999995</v>
      </c>
      <c r="E148" s="133">
        <v>0.17</v>
      </c>
      <c r="F148" s="134">
        <v>1.9E-2</v>
      </c>
      <c r="G148" s="162">
        <v>0.44</v>
      </c>
      <c r="H148" s="163" t="s">
        <v>143</v>
      </c>
      <c r="I148" s="166" t="s">
        <v>143</v>
      </c>
      <c r="J148" s="41" t="s">
        <v>143</v>
      </c>
    </row>
    <row r="149" spans="1:10" ht="27.75" customHeight="1">
      <c r="A149" s="160" t="s">
        <v>652</v>
      </c>
      <c r="B149" s="24"/>
      <c r="C149" s="161"/>
      <c r="D149" s="132">
        <v>0.94399999999999995</v>
      </c>
      <c r="E149" s="133">
        <v>0.17</v>
      </c>
      <c r="F149" s="134">
        <v>1.9E-2</v>
      </c>
      <c r="G149" s="162">
        <v>0.73</v>
      </c>
      <c r="H149" s="163" t="s">
        <v>143</v>
      </c>
      <c r="I149" s="166" t="s">
        <v>143</v>
      </c>
      <c r="J149" s="41" t="s">
        <v>143</v>
      </c>
    </row>
    <row r="150" spans="1:10" ht="27.75" customHeight="1">
      <c r="A150" s="160" t="s">
        <v>653</v>
      </c>
      <c r="B150" s="24"/>
      <c r="C150" s="161"/>
      <c r="D150" s="132">
        <v>0.94399999999999995</v>
      </c>
      <c r="E150" s="133">
        <v>0.17</v>
      </c>
      <c r="F150" s="134">
        <v>1.9E-2</v>
      </c>
      <c r="G150" s="162">
        <v>2.02</v>
      </c>
      <c r="H150" s="163" t="s">
        <v>143</v>
      </c>
      <c r="I150" s="166" t="s">
        <v>143</v>
      </c>
      <c r="J150" s="41" t="s">
        <v>143</v>
      </c>
    </row>
    <row r="151" spans="1:10" ht="27.75" customHeight="1">
      <c r="A151" s="160" t="s">
        <v>654</v>
      </c>
      <c r="B151" s="24"/>
      <c r="C151" s="161"/>
      <c r="D151" s="132">
        <v>0.94399999999999995</v>
      </c>
      <c r="E151" s="133">
        <v>0.17</v>
      </c>
      <c r="F151" s="134">
        <v>1.9E-2</v>
      </c>
      <c r="G151" s="162">
        <v>4.3600000000000003</v>
      </c>
      <c r="H151" s="163" t="s">
        <v>143</v>
      </c>
      <c r="I151" s="166" t="s">
        <v>143</v>
      </c>
      <c r="J151" s="41" t="s">
        <v>143</v>
      </c>
    </row>
    <row r="152" spans="1:10" ht="27.75" customHeight="1">
      <c r="A152" s="160" t="s">
        <v>655</v>
      </c>
      <c r="B152" s="24"/>
      <c r="C152" s="161"/>
      <c r="D152" s="132">
        <v>0.94399999999999995</v>
      </c>
      <c r="E152" s="133">
        <v>0.17</v>
      </c>
      <c r="F152" s="134">
        <v>1.9E-2</v>
      </c>
      <c r="G152" s="162">
        <v>13.09</v>
      </c>
      <c r="H152" s="163" t="s">
        <v>143</v>
      </c>
      <c r="I152" s="166" t="s">
        <v>143</v>
      </c>
      <c r="J152" s="41" t="s">
        <v>143</v>
      </c>
    </row>
    <row r="153" spans="1:10" ht="27.75" customHeight="1">
      <c r="A153" s="160" t="s">
        <v>656</v>
      </c>
      <c r="B153" s="24"/>
      <c r="C153" s="161"/>
      <c r="D153" s="132">
        <v>0.94399999999999995</v>
      </c>
      <c r="E153" s="133">
        <v>0.17</v>
      </c>
      <c r="F153" s="134">
        <v>1.9E-2</v>
      </c>
      <c r="G153" s="163" t="s">
        <v>143</v>
      </c>
      <c r="H153" s="163" t="s">
        <v>143</v>
      </c>
      <c r="I153" s="166" t="s">
        <v>143</v>
      </c>
      <c r="J153" s="41" t="s">
        <v>143</v>
      </c>
    </row>
    <row r="154" spans="1:10" ht="27.75" customHeight="1">
      <c r="A154" s="160" t="s">
        <v>657</v>
      </c>
      <c r="B154" s="24"/>
      <c r="C154" s="161"/>
      <c r="D154" s="132">
        <v>0.623</v>
      </c>
      <c r="E154" s="133">
        <v>0.104</v>
      </c>
      <c r="F154" s="134">
        <v>1.2E-2</v>
      </c>
      <c r="G154" s="162">
        <v>1.56</v>
      </c>
      <c r="H154" s="162">
        <v>0.21</v>
      </c>
      <c r="I154" s="167">
        <v>0.36</v>
      </c>
      <c r="J154" s="40">
        <v>3.1E-2</v>
      </c>
    </row>
    <row r="155" spans="1:10" ht="27.75" customHeight="1">
      <c r="A155" s="160" t="s">
        <v>658</v>
      </c>
      <c r="B155" s="24"/>
      <c r="C155" s="161"/>
      <c r="D155" s="132">
        <v>0.623</v>
      </c>
      <c r="E155" s="133">
        <v>0.104</v>
      </c>
      <c r="F155" s="134">
        <v>1.2E-2</v>
      </c>
      <c r="G155" s="162">
        <v>20.66</v>
      </c>
      <c r="H155" s="162">
        <v>0.21</v>
      </c>
      <c r="I155" s="167">
        <v>0.36</v>
      </c>
      <c r="J155" s="40">
        <v>3.1E-2</v>
      </c>
    </row>
    <row r="156" spans="1:10" ht="27.75" customHeight="1">
      <c r="A156" s="160" t="s">
        <v>659</v>
      </c>
      <c r="B156" s="24"/>
      <c r="C156" s="161"/>
      <c r="D156" s="132">
        <v>0.623</v>
      </c>
      <c r="E156" s="133">
        <v>0.104</v>
      </c>
      <c r="F156" s="134">
        <v>1.2E-2</v>
      </c>
      <c r="G156" s="162">
        <v>45.5</v>
      </c>
      <c r="H156" s="162">
        <v>0.21</v>
      </c>
      <c r="I156" s="167">
        <v>0.36</v>
      </c>
      <c r="J156" s="40">
        <v>3.1E-2</v>
      </c>
    </row>
    <row r="157" spans="1:10" ht="27.75" customHeight="1">
      <c r="A157" s="160" t="s">
        <v>660</v>
      </c>
      <c r="B157" s="24"/>
      <c r="C157" s="161"/>
      <c r="D157" s="132">
        <v>0.623</v>
      </c>
      <c r="E157" s="133">
        <v>0.104</v>
      </c>
      <c r="F157" s="134">
        <v>1.2E-2</v>
      </c>
      <c r="G157" s="162">
        <v>75.569999999999993</v>
      </c>
      <c r="H157" s="162">
        <v>0.21</v>
      </c>
      <c r="I157" s="167">
        <v>0.36</v>
      </c>
      <c r="J157" s="40">
        <v>3.1E-2</v>
      </c>
    </row>
    <row r="158" spans="1:10" ht="27.75" customHeight="1">
      <c r="A158" s="160" t="s">
        <v>661</v>
      </c>
      <c r="B158" s="24"/>
      <c r="C158" s="161"/>
      <c r="D158" s="132">
        <v>0.623</v>
      </c>
      <c r="E158" s="133">
        <v>0.104</v>
      </c>
      <c r="F158" s="134">
        <v>1.2E-2</v>
      </c>
      <c r="G158" s="162">
        <v>162.82</v>
      </c>
      <c r="H158" s="162">
        <v>0.21</v>
      </c>
      <c r="I158" s="167">
        <v>0.36</v>
      </c>
      <c r="J158" s="40">
        <v>3.1E-2</v>
      </c>
    </row>
    <row r="159" spans="1:10" ht="27.75" customHeight="1">
      <c r="A159" s="160" t="s">
        <v>662</v>
      </c>
      <c r="B159" s="24"/>
      <c r="C159" s="161"/>
      <c r="D159" s="132">
        <v>0.78200000000000003</v>
      </c>
      <c r="E159" s="133">
        <v>0.106</v>
      </c>
      <c r="F159" s="134">
        <v>1.4E-2</v>
      </c>
      <c r="G159" s="162">
        <v>0.89</v>
      </c>
      <c r="H159" s="162">
        <v>0.65</v>
      </c>
      <c r="I159" s="167">
        <v>0.88</v>
      </c>
      <c r="J159" s="40">
        <v>3.3000000000000002E-2</v>
      </c>
    </row>
    <row r="160" spans="1:10" ht="27.75" customHeight="1">
      <c r="A160" s="160" t="s">
        <v>663</v>
      </c>
      <c r="B160" s="24"/>
      <c r="C160" s="161"/>
      <c r="D160" s="132">
        <v>0.78200000000000003</v>
      </c>
      <c r="E160" s="133">
        <v>0.106</v>
      </c>
      <c r="F160" s="134">
        <v>1.4E-2</v>
      </c>
      <c r="G160" s="162">
        <v>30.8</v>
      </c>
      <c r="H160" s="162">
        <v>0.65</v>
      </c>
      <c r="I160" s="167">
        <v>0.88</v>
      </c>
      <c r="J160" s="40">
        <v>3.3000000000000002E-2</v>
      </c>
    </row>
    <row r="161" spans="1:10" ht="27.75" customHeight="1">
      <c r="A161" s="160" t="s">
        <v>664</v>
      </c>
      <c r="B161" s="24"/>
      <c r="C161" s="161"/>
      <c r="D161" s="132">
        <v>0.78200000000000003</v>
      </c>
      <c r="E161" s="133">
        <v>0.106</v>
      </c>
      <c r="F161" s="134">
        <v>1.4E-2</v>
      </c>
      <c r="G161" s="162">
        <v>69.7</v>
      </c>
      <c r="H161" s="162">
        <v>0.65</v>
      </c>
      <c r="I161" s="167">
        <v>0.88</v>
      </c>
      <c r="J161" s="40">
        <v>3.3000000000000002E-2</v>
      </c>
    </row>
    <row r="162" spans="1:10" ht="27.75" customHeight="1">
      <c r="A162" s="160" t="s">
        <v>665</v>
      </c>
      <c r="B162" s="24"/>
      <c r="C162" s="161"/>
      <c r="D162" s="132">
        <v>0.78200000000000003</v>
      </c>
      <c r="E162" s="133">
        <v>0.106</v>
      </c>
      <c r="F162" s="134">
        <v>1.4E-2</v>
      </c>
      <c r="G162" s="162">
        <v>116.8</v>
      </c>
      <c r="H162" s="162">
        <v>0.65</v>
      </c>
      <c r="I162" s="167">
        <v>0.88</v>
      </c>
      <c r="J162" s="40">
        <v>3.3000000000000002E-2</v>
      </c>
    </row>
    <row r="163" spans="1:10" ht="27.75" customHeight="1">
      <c r="A163" s="160" t="s">
        <v>666</v>
      </c>
      <c r="B163" s="24"/>
      <c r="C163" s="161"/>
      <c r="D163" s="132">
        <v>0.78200000000000003</v>
      </c>
      <c r="E163" s="133">
        <v>0.106</v>
      </c>
      <c r="F163" s="134">
        <v>1.4E-2</v>
      </c>
      <c r="G163" s="162">
        <v>253.43</v>
      </c>
      <c r="H163" s="162">
        <v>0.65</v>
      </c>
      <c r="I163" s="167">
        <v>0.88</v>
      </c>
      <c r="J163" s="40">
        <v>3.3000000000000002E-2</v>
      </c>
    </row>
    <row r="164" spans="1:10" ht="27.75" customHeight="1">
      <c r="A164" s="160" t="s">
        <v>667</v>
      </c>
      <c r="B164" s="24"/>
      <c r="C164" s="161"/>
      <c r="D164" s="132">
        <v>0.65800000000000003</v>
      </c>
      <c r="E164" s="133">
        <v>7.9000000000000001E-2</v>
      </c>
      <c r="F164" s="134">
        <v>0.01</v>
      </c>
      <c r="G164" s="162">
        <v>14.04</v>
      </c>
      <c r="H164" s="162">
        <v>0.57999999999999996</v>
      </c>
      <c r="I164" s="167">
        <v>0.92</v>
      </c>
      <c r="J164" s="40">
        <v>2.4E-2</v>
      </c>
    </row>
    <row r="165" spans="1:10" ht="27.75" customHeight="1">
      <c r="A165" s="160" t="s">
        <v>668</v>
      </c>
      <c r="B165" s="24"/>
      <c r="C165" s="161"/>
      <c r="D165" s="132">
        <v>0.65800000000000003</v>
      </c>
      <c r="E165" s="133">
        <v>7.9000000000000001E-2</v>
      </c>
      <c r="F165" s="134">
        <v>0.01</v>
      </c>
      <c r="G165" s="162">
        <v>205.27</v>
      </c>
      <c r="H165" s="162">
        <v>0.57999999999999996</v>
      </c>
      <c r="I165" s="167">
        <v>0.92</v>
      </c>
      <c r="J165" s="40">
        <v>2.4E-2</v>
      </c>
    </row>
    <row r="166" spans="1:10" ht="27.75" customHeight="1">
      <c r="A166" s="160" t="s">
        <v>669</v>
      </c>
      <c r="B166" s="24"/>
      <c r="C166" s="161"/>
      <c r="D166" s="132">
        <v>0.65800000000000003</v>
      </c>
      <c r="E166" s="133">
        <v>7.9000000000000001E-2</v>
      </c>
      <c r="F166" s="134">
        <v>0.01</v>
      </c>
      <c r="G166" s="162">
        <v>725.38</v>
      </c>
      <c r="H166" s="162">
        <v>0.57999999999999996</v>
      </c>
      <c r="I166" s="167">
        <v>0.92</v>
      </c>
      <c r="J166" s="40">
        <v>2.4E-2</v>
      </c>
    </row>
    <row r="167" spans="1:10" ht="27.75" customHeight="1">
      <c r="A167" s="160" t="s">
        <v>670</v>
      </c>
      <c r="B167" s="24"/>
      <c r="C167" s="161"/>
      <c r="D167" s="132">
        <v>0.65800000000000003</v>
      </c>
      <c r="E167" s="133">
        <v>7.9000000000000001E-2</v>
      </c>
      <c r="F167" s="134">
        <v>0.01</v>
      </c>
      <c r="G167" s="162">
        <v>1454.74</v>
      </c>
      <c r="H167" s="162">
        <v>0.57999999999999996</v>
      </c>
      <c r="I167" s="167">
        <v>0.92</v>
      </c>
      <c r="J167" s="40">
        <v>2.4E-2</v>
      </c>
    </row>
    <row r="168" spans="1:10" ht="27.75" customHeight="1">
      <c r="A168" s="160" t="s">
        <v>671</v>
      </c>
      <c r="B168" s="24"/>
      <c r="C168" s="161"/>
      <c r="D168" s="132">
        <v>0.65800000000000003</v>
      </c>
      <c r="E168" s="133">
        <v>7.9000000000000001E-2</v>
      </c>
      <c r="F168" s="134">
        <v>0.01</v>
      </c>
      <c r="G168" s="162">
        <v>2721.22</v>
      </c>
      <c r="H168" s="162">
        <v>0.57999999999999996</v>
      </c>
      <c r="I168" s="167">
        <v>0.92</v>
      </c>
      <c r="J168" s="40">
        <v>2.4E-2</v>
      </c>
    </row>
    <row r="169" spans="1:10" ht="27.75" customHeight="1">
      <c r="A169" s="160" t="s">
        <v>672</v>
      </c>
      <c r="B169" s="24"/>
      <c r="C169" s="161"/>
      <c r="D169" s="135">
        <v>1.43</v>
      </c>
      <c r="E169" s="136">
        <v>0.29299999999999998</v>
      </c>
      <c r="F169" s="134">
        <v>0.125</v>
      </c>
      <c r="G169" s="163" t="s">
        <v>143</v>
      </c>
      <c r="H169" s="163" t="s">
        <v>143</v>
      </c>
      <c r="I169" s="166" t="s">
        <v>143</v>
      </c>
      <c r="J169" s="41" t="s">
        <v>143</v>
      </c>
    </row>
    <row r="170" spans="1:10" ht="27.75" customHeight="1">
      <c r="A170" s="160" t="s">
        <v>673</v>
      </c>
      <c r="B170" s="24"/>
      <c r="C170" s="161"/>
      <c r="D170" s="132">
        <v>-0.90900000000000003</v>
      </c>
      <c r="E170" s="133">
        <v>-0.16400000000000001</v>
      </c>
      <c r="F170" s="134">
        <v>-1.7999999999999999E-2</v>
      </c>
      <c r="G170" s="162" t="s">
        <v>711</v>
      </c>
      <c r="H170" s="163" t="s">
        <v>143</v>
      </c>
      <c r="I170" s="166" t="s">
        <v>143</v>
      </c>
      <c r="J170" s="41" t="s">
        <v>143</v>
      </c>
    </row>
    <row r="171" spans="1:10" ht="27.75" customHeight="1">
      <c r="A171" s="160" t="s">
        <v>674</v>
      </c>
      <c r="B171" s="24"/>
      <c r="C171" s="161"/>
      <c r="D171" s="132">
        <v>-0.92</v>
      </c>
      <c r="E171" s="133">
        <v>-0.158</v>
      </c>
      <c r="F171" s="134">
        <v>-1.7999999999999999E-2</v>
      </c>
      <c r="G171" s="162" t="s">
        <v>711</v>
      </c>
      <c r="H171" s="163" t="s">
        <v>143</v>
      </c>
      <c r="I171" s="166" t="s">
        <v>143</v>
      </c>
      <c r="J171" s="41" t="s">
        <v>143</v>
      </c>
    </row>
    <row r="172" spans="1:10" ht="27.75" customHeight="1">
      <c r="A172" s="160" t="s">
        <v>675</v>
      </c>
      <c r="B172" s="24"/>
      <c r="C172" s="161"/>
      <c r="D172" s="132">
        <v>-0.90900000000000003</v>
      </c>
      <c r="E172" s="133">
        <v>-0.16400000000000001</v>
      </c>
      <c r="F172" s="134">
        <v>-1.7999999999999999E-2</v>
      </c>
      <c r="G172" s="162" t="s">
        <v>711</v>
      </c>
      <c r="H172" s="163" t="s">
        <v>143</v>
      </c>
      <c r="I172" s="166" t="s">
        <v>143</v>
      </c>
      <c r="J172" s="40">
        <v>4.2000000000000003E-2</v>
      </c>
    </row>
    <row r="173" spans="1:10" ht="27.75" customHeight="1">
      <c r="A173" s="160" t="s">
        <v>676</v>
      </c>
      <c r="B173" s="24"/>
      <c r="C173" s="161"/>
      <c r="D173" s="132">
        <v>-0.92</v>
      </c>
      <c r="E173" s="133">
        <v>-0.158</v>
      </c>
      <c r="F173" s="134">
        <v>-1.7999999999999999E-2</v>
      </c>
      <c r="G173" s="162" t="s">
        <v>711</v>
      </c>
      <c r="H173" s="163" t="s">
        <v>143</v>
      </c>
      <c r="I173" s="166" t="s">
        <v>143</v>
      </c>
      <c r="J173" s="40">
        <v>4.2999999999999997E-2</v>
      </c>
    </row>
    <row r="174" spans="1:10" ht="27.75" customHeight="1">
      <c r="A174" s="160" t="s">
        <v>677</v>
      </c>
      <c r="B174" s="24"/>
      <c r="C174" s="161"/>
      <c r="D174" s="132">
        <v>-1.248</v>
      </c>
      <c r="E174" s="133">
        <v>-0.16400000000000001</v>
      </c>
      <c r="F174" s="134">
        <v>-2.1000000000000001E-2</v>
      </c>
      <c r="G174" s="162">
        <v>18.77</v>
      </c>
      <c r="H174" s="163" t="s">
        <v>143</v>
      </c>
      <c r="I174" s="166" t="s">
        <v>143</v>
      </c>
      <c r="J174" s="40">
        <v>6.0999999999999999E-2</v>
      </c>
    </row>
    <row r="175" spans="1:10" ht="27.75" customHeight="1">
      <c r="A175" s="160" t="s">
        <v>678</v>
      </c>
      <c r="B175" s="24"/>
      <c r="C175" s="161"/>
      <c r="D175" s="132" t="s">
        <v>711</v>
      </c>
      <c r="E175" s="133" t="s">
        <v>711</v>
      </c>
      <c r="F175" s="134" t="s">
        <v>711</v>
      </c>
      <c r="G175" s="162">
        <v>9.7100000000000009</v>
      </c>
      <c r="H175" s="163" t="s">
        <v>143</v>
      </c>
      <c r="I175" s="166" t="s">
        <v>143</v>
      </c>
      <c r="J175" s="41" t="s">
        <v>143</v>
      </c>
    </row>
    <row r="176" spans="1:10" ht="27.75" customHeight="1">
      <c r="A176" s="160" t="s">
        <v>679</v>
      </c>
      <c r="B176" s="24"/>
      <c r="C176" s="161"/>
      <c r="D176" s="132" t="s">
        <v>711</v>
      </c>
      <c r="E176" s="133" t="s">
        <v>711</v>
      </c>
      <c r="F176" s="134" t="s">
        <v>711</v>
      </c>
      <c r="G176" s="163" t="s">
        <v>143</v>
      </c>
      <c r="H176" s="163" t="s">
        <v>143</v>
      </c>
      <c r="I176" s="166" t="s">
        <v>143</v>
      </c>
      <c r="J176" s="41" t="s">
        <v>143</v>
      </c>
    </row>
    <row r="177" spans="1:10" ht="27.75" customHeight="1">
      <c r="A177" s="160" t="s">
        <v>680</v>
      </c>
      <c r="B177" s="24"/>
      <c r="C177" s="161"/>
      <c r="D177" s="132" t="s">
        <v>711</v>
      </c>
      <c r="E177" s="133" t="s">
        <v>711</v>
      </c>
      <c r="F177" s="134" t="s">
        <v>711</v>
      </c>
      <c r="G177" s="162">
        <v>7.0000000000000007E-2</v>
      </c>
      <c r="H177" s="163" t="s">
        <v>143</v>
      </c>
      <c r="I177" s="166" t="s">
        <v>143</v>
      </c>
      <c r="J177" s="41" t="s">
        <v>143</v>
      </c>
    </row>
    <row r="178" spans="1:10" ht="27.75" customHeight="1">
      <c r="A178" s="160" t="s">
        <v>681</v>
      </c>
      <c r="B178" s="24"/>
      <c r="C178" s="161"/>
      <c r="D178" s="132" t="s">
        <v>711</v>
      </c>
      <c r="E178" s="133" t="s">
        <v>711</v>
      </c>
      <c r="F178" s="134" t="s">
        <v>711</v>
      </c>
      <c r="G178" s="162">
        <v>7.0000000000000007E-2</v>
      </c>
      <c r="H178" s="163" t="s">
        <v>143</v>
      </c>
      <c r="I178" s="166" t="s">
        <v>143</v>
      </c>
      <c r="J178" s="41" t="s">
        <v>143</v>
      </c>
    </row>
    <row r="179" spans="1:10" ht="27.75" customHeight="1">
      <c r="A179" s="160" t="s">
        <v>682</v>
      </c>
      <c r="B179" s="24"/>
      <c r="C179" s="161"/>
      <c r="D179" s="132" t="s">
        <v>711</v>
      </c>
      <c r="E179" s="133" t="s">
        <v>711</v>
      </c>
      <c r="F179" s="134" t="s">
        <v>711</v>
      </c>
      <c r="G179" s="162">
        <v>7.0000000000000007E-2</v>
      </c>
      <c r="H179" s="163" t="s">
        <v>143</v>
      </c>
      <c r="I179" s="166" t="s">
        <v>143</v>
      </c>
      <c r="J179" s="41" t="s">
        <v>143</v>
      </c>
    </row>
    <row r="180" spans="1:10" ht="27.75" customHeight="1">
      <c r="A180" s="160" t="s">
        <v>683</v>
      </c>
      <c r="B180" s="24"/>
      <c r="C180" s="161"/>
      <c r="D180" s="132" t="s">
        <v>711</v>
      </c>
      <c r="E180" s="133" t="s">
        <v>711</v>
      </c>
      <c r="F180" s="134" t="s">
        <v>711</v>
      </c>
      <c r="G180" s="162">
        <v>7.0000000000000007E-2</v>
      </c>
      <c r="H180" s="163" t="s">
        <v>143</v>
      </c>
      <c r="I180" s="166" t="s">
        <v>143</v>
      </c>
      <c r="J180" s="41" t="s">
        <v>143</v>
      </c>
    </row>
    <row r="181" spans="1:10" ht="27.75" customHeight="1">
      <c r="A181" s="160" t="s">
        <v>684</v>
      </c>
      <c r="B181" s="24"/>
      <c r="C181" s="161"/>
      <c r="D181" s="132" t="s">
        <v>711</v>
      </c>
      <c r="E181" s="133" t="s">
        <v>711</v>
      </c>
      <c r="F181" s="134" t="s">
        <v>711</v>
      </c>
      <c r="G181" s="162">
        <v>7.0000000000000007E-2</v>
      </c>
      <c r="H181" s="163" t="s">
        <v>143</v>
      </c>
      <c r="I181" s="166" t="s">
        <v>143</v>
      </c>
      <c r="J181" s="41" t="s">
        <v>143</v>
      </c>
    </row>
    <row r="182" spans="1:10" ht="27.75" customHeight="1">
      <c r="A182" s="160" t="s">
        <v>685</v>
      </c>
      <c r="B182" s="24"/>
      <c r="C182" s="161"/>
      <c r="D182" s="132" t="s">
        <v>711</v>
      </c>
      <c r="E182" s="133" t="s">
        <v>711</v>
      </c>
      <c r="F182" s="134" t="s">
        <v>711</v>
      </c>
      <c r="G182" s="163" t="s">
        <v>143</v>
      </c>
      <c r="H182" s="163" t="s">
        <v>143</v>
      </c>
      <c r="I182" s="166" t="s">
        <v>143</v>
      </c>
      <c r="J182" s="41" t="s">
        <v>143</v>
      </c>
    </row>
    <row r="183" spans="1:10" ht="27.75" customHeight="1">
      <c r="A183" s="160" t="s">
        <v>686</v>
      </c>
      <c r="B183" s="24"/>
      <c r="C183" s="161"/>
      <c r="D183" s="132" t="s">
        <v>711</v>
      </c>
      <c r="E183" s="133" t="s">
        <v>711</v>
      </c>
      <c r="F183" s="134" t="s">
        <v>711</v>
      </c>
      <c r="G183" s="162">
        <v>7.0000000000000007E-2</v>
      </c>
      <c r="H183" s="162" t="s">
        <v>711</v>
      </c>
      <c r="I183" s="167" t="s">
        <v>711</v>
      </c>
      <c r="J183" s="40" t="s">
        <v>711</v>
      </c>
    </row>
    <row r="184" spans="1:10" ht="27.75" customHeight="1">
      <c r="A184" s="160" t="s">
        <v>687</v>
      </c>
      <c r="B184" s="24"/>
      <c r="C184" s="161"/>
      <c r="D184" s="132" t="s">
        <v>711</v>
      </c>
      <c r="E184" s="133" t="s">
        <v>711</v>
      </c>
      <c r="F184" s="134" t="s">
        <v>711</v>
      </c>
      <c r="G184" s="162">
        <v>7.0000000000000007E-2</v>
      </c>
      <c r="H184" s="162" t="s">
        <v>711</v>
      </c>
      <c r="I184" s="167" t="s">
        <v>711</v>
      </c>
      <c r="J184" s="40" t="s">
        <v>711</v>
      </c>
    </row>
    <row r="185" spans="1:10" ht="27.75" customHeight="1">
      <c r="A185" s="160" t="s">
        <v>688</v>
      </c>
      <c r="B185" s="24"/>
      <c r="C185" s="161"/>
      <c r="D185" s="132" t="s">
        <v>711</v>
      </c>
      <c r="E185" s="133" t="s">
        <v>711</v>
      </c>
      <c r="F185" s="134" t="s">
        <v>711</v>
      </c>
      <c r="G185" s="162">
        <v>7.0000000000000007E-2</v>
      </c>
      <c r="H185" s="162" t="s">
        <v>711</v>
      </c>
      <c r="I185" s="167" t="s">
        <v>711</v>
      </c>
      <c r="J185" s="40" t="s">
        <v>711</v>
      </c>
    </row>
    <row r="186" spans="1:10" ht="27.75" customHeight="1">
      <c r="A186" s="160" t="s">
        <v>689</v>
      </c>
      <c r="B186" s="24"/>
      <c r="C186" s="161"/>
      <c r="D186" s="132" t="s">
        <v>711</v>
      </c>
      <c r="E186" s="133" t="s">
        <v>711</v>
      </c>
      <c r="F186" s="134" t="s">
        <v>711</v>
      </c>
      <c r="G186" s="162">
        <v>7.0000000000000007E-2</v>
      </c>
      <c r="H186" s="162" t="s">
        <v>711</v>
      </c>
      <c r="I186" s="167" t="s">
        <v>711</v>
      </c>
      <c r="J186" s="40" t="s">
        <v>711</v>
      </c>
    </row>
    <row r="187" spans="1:10" ht="27.75" customHeight="1">
      <c r="A187" s="160" t="s">
        <v>690</v>
      </c>
      <c r="B187" s="24"/>
      <c r="C187" s="161"/>
      <c r="D187" s="132" t="s">
        <v>711</v>
      </c>
      <c r="E187" s="133" t="s">
        <v>711</v>
      </c>
      <c r="F187" s="134" t="s">
        <v>711</v>
      </c>
      <c r="G187" s="162">
        <v>7.0000000000000007E-2</v>
      </c>
      <c r="H187" s="162" t="s">
        <v>711</v>
      </c>
      <c r="I187" s="167" t="s">
        <v>711</v>
      </c>
      <c r="J187" s="40" t="s">
        <v>711</v>
      </c>
    </row>
    <row r="188" spans="1:10" ht="27.75" customHeight="1">
      <c r="A188" s="160" t="s">
        <v>691</v>
      </c>
      <c r="B188" s="24"/>
      <c r="C188" s="161"/>
      <c r="D188" s="132" t="s">
        <v>711</v>
      </c>
      <c r="E188" s="133" t="s">
        <v>711</v>
      </c>
      <c r="F188" s="134" t="s">
        <v>711</v>
      </c>
      <c r="G188" s="162">
        <v>7.0000000000000007E-2</v>
      </c>
      <c r="H188" s="162" t="s">
        <v>711</v>
      </c>
      <c r="I188" s="167" t="s">
        <v>711</v>
      </c>
      <c r="J188" s="40" t="s">
        <v>711</v>
      </c>
    </row>
    <row r="189" spans="1:10" ht="27.75" customHeight="1">
      <c r="A189" s="160" t="s">
        <v>692</v>
      </c>
      <c r="B189" s="24"/>
      <c r="C189" s="161"/>
      <c r="D189" s="132" t="s">
        <v>711</v>
      </c>
      <c r="E189" s="133" t="s">
        <v>711</v>
      </c>
      <c r="F189" s="134" t="s">
        <v>711</v>
      </c>
      <c r="G189" s="162">
        <v>7.0000000000000007E-2</v>
      </c>
      <c r="H189" s="162" t="s">
        <v>711</v>
      </c>
      <c r="I189" s="167" t="s">
        <v>711</v>
      </c>
      <c r="J189" s="40" t="s">
        <v>711</v>
      </c>
    </row>
    <row r="190" spans="1:10" ht="27.75" customHeight="1">
      <c r="A190" s="160" t="s">
        <v>693</v>
      </c>
      <c r="B190" s="24"/>
      <c r="C190" s="161"/>
      <c r="D190" s="132" t="s">
        <v>711</v>
      </c>
      <c r="E190" s="133" t="s">
        <v>711</v>
      </c>
      <c r="F190" s="134" t="s">
        <v>711</v>
      </c>
      <c r="G190" s="162">
        <v>7.0000000000000007E-2</v>
      </c>
      <c r="H190" s="162" t="s">
        <v>711</v>
      </c>
      <c r="I190" s="167" t="s">
        <v>711</v>
      </c>
      <c r="J190" s="40" t="s">
        <v>711</v>
      </c>
    </row>
    <row r="191" spans="1:10" ht="27.75" customHeight="1">
      <c r="A191" s="160" t="s">
        <v>694</v>
      </c>
      <c r="B191" s="24"/>
      <c r="C191" s="161"/>
      <c r="D191" s="132" t="s">
        <v>711</v>
      </c>
      <c r="E191" s="133" t="s">
        <v>711</v>
      </c>
      <c r="F191" s="134" t="s">
        <v>711</v>
      </c>
      <c r="G191" s="162">
        <v>7.0000000000000007E-2</v>
      </c>
      <c r="H191" s="162" t="s">
        <v>711</v>
      </c>
      <c r="I191" s="167" t="s">
        <v>711</v>
      </c>
      <c r="J191" s="40" t="s">
        <v>711</v>
      </c>
    </row>
    <row r="192" spans="1:10" ht="27.75" customHeight="1">
      <c r="A192" s="160" t="s">
        <v>695</v>
      </c>
      <c r="B192" s="24"/>
      <c r="C192" s="161"/>
      <c r="D192" s="132" t="s">
        <v>711</v>
      </c>
      <c r="E192" s="133" t="s">
        <v>711</v>
      </c>
      <c r="F192" s="134" t="s">
        <v>711</v>
      </c>
      <c r="G192" s="162">
        <v>7.0000000000000007E-2</v>
      </c>
      <c r="H192" s="162" t="s">
        <v>711</v>
      </c>
      <c r="I192" s="167" t="s">
        <v>711</v>
      </c>
      <c r="J192" s="40" t="s">
        <v>711</v>
      </c>
    </row>
    <row r="193" spans="1:10" ht="27.75" customHeight="1">
      <c r="A193" s="160" t="s">
        <v>696</v>
      </c>
      <c r="B193" s="24"/>
      <c r="C193" s="161"/>
      <c r="D193" s="132" t="s">
        <v>711</v>
      </c>
      <c r="E193" s="133" t="s">
        <v>711</v>
      </c>
      <c r="F193" s="134" t="s">
        <v>711</v>
      </c>
      <c r="G193" s="162">
        <v>7.0000000000000007E-2</v>
      </c>
      <c r="H193" s="162" t="s">
        <v>711</v>
      </c>
      <c r="I193" s="167" t="s">
        <v>711</v>
      </c>
      <c r="J193" s="40" t="s">
        <v>711</v>
      </c>
    </row>
    <row r="194" spans="1:10" ht="27.75" customHeight="1">
      <c r="A194" s="160" t="s">
        <v>697</v>
      </c>
      <c r="B194" s="24"/>
      <c r="C194" s="161"/>
      <c r="D194" s="132" t="s">
        <v>711</v>
      </c>
      <c r="E194" s="133" t="s">
        <v>711</v>
      </c>
      <c r="F194" s="134" t="s">
        <v>711</v>
      </c>
      <c r="G194" s="162">
        <v>7.0000000000000007E-2</v>
      </c>
      <c r="H194" s="162" t="s">
        <v>711</v>
      </c>
      <c r="I194" s="167" t="s">
        <v>711</v>
      </c>
      <c r="J194" s="40" t="s">
        <v>711</v>
      </c>
    </row>
    <row r="195" spans="1:10" ht="27.75" customHeight="1">
      <c r="A195" s="160" t="s">
        <v>698</v>
      </c>
      <c r="B195" s="24"/>
      <c r="C195" s="161"/>
      <c r="D195" s="132" t="s">
        <v>711</v>
      </c>
      <c r="E195" s="133" t="s">
        <v>711</v>
      </c>
      <c r="F195" s="134" t="s">
        <v>711</v>
      </c>
      <c r="G195" s="162">
        <v>7.0000000000000007E-2</v>
      </c>
      <c r="H195" s="162" t="s">
        <v>711</v>
      </c>
      <c r="I195" s="167" t="s">
        <v>711</v>
      </c>
      <c r="J195" s="40" t="s">
        <v>711</v>
      </c>
    </row>
    <row r="196" spans="1:10" ht="27.75" customHeight="1">
      <c r="A196" s="160" t="s">
        <v>699</v>
      </c>
      <c r="B196" s="24"/>
      <c r="C196" s="161"/>
      <c r="D196" s="132" t="s">
        <v>711</v>
      </c>
      <c r="E196" s="133" t="s">
        <v>711</v>
      </c>
      <c r="F196" s="134" t="s">
        <v>711</v>
      </c>
      <c r="G196" s="162">
        <v>7.0000000000000007E-2</v>
      </c>
      <c r="H196" s="162" t="s">
        <v>711</v>
      </c>
      <c r="I196" s="167" t="s">
        <v>711</v>
      </c>
      <c r="J196" s="40" t="s">
        <v>711</v>
      </c>
    </row>
    <row r="197" spans="1:10" ht="27.75" customHeight="1">
      <c r="A197" s="160" t="s">
        <v>700</v>
      </c>
      <c r="B197" s="24"/>
      <c r="C197" s="161"/>
      <c r="D197" s="132" t="s">
        <v>711</v>
      </c>
      <c r="E197" s="133" t="s">
        <v>711</v>
      </c>
      <c r="F197" s="134" t="s">
        <v>711</v>
      </c>
      <c r="G197" s="162">
        <v>7.0000000000000007E-2</v>
      </c>
      <c r="H197" s="162" t="s">
        <v>711</v>
      </c>
      <c r="I197" s="167" t="s">
        <v>711</v>
      </c>
      <c r="J197" s="40" t="s">
        <v>711</v>
      </c>
    </row>
    <row r="198" spans="1:10" ht="27.75" customHeight="1">
      <c r="A198" s="160" t="s">
        <v>701</v>
      </c>
      <c r="B198" s="24"/>
      <c r="C198" s="161"/>
      <c r="D198" s="135" t="s">
        <v>711</v>
      </c>
      <c r="E198" s="136" t="s">
        <v>711</v>
      </c>
      <c r="F198" s="134" t="s">
        <v>711</v>
      </c>
      <c r="G198" s="163" t="s">
        <v>143</v>
      </c>
      <c r="H198" s="163" t="s">
        <v>143</v>
      </c>
      <c r="I198" s="166" t="s">
        <v>143</v>
      </c>
      <c r="J198" s="41" t="s">
        <v>143</v>
      </c>
    </row>
    <row r="199" spans="1:10" ht="27.75" customHeight="1">
      <c r="A199" s="160" t="s">
        <v>702</v>
      </c>
      <c r="B199" s="24"/>
      <c r="C199" s="161"/>
      <c r="D199" s="132" t="s">
        <v>711</v>
      </c>
      <c r="E199" s="133" t="s">
        <v>711</v>
      </c>
      <c r="F199" s="134" t="s">
        <v>711</v>
      </c>
      <c r="G199" s="162" t="s">
        <v>711</v>
      </c>
      <c r="H199" s="163" t="s">
        <v>143</v>
      </c>
      <c r="I199" s="166" t="s">
        <v>143</v>
      </c>
      <c r="J199" s="41" t="s">
        <v>143</v>
      </c>
    </row>
    <row r="200" spans="1:10" ht="27.75" customHeight="1">
      <c r="A200" s="160" t="s">
        <v>703</v>
      </c>
      <c r="B200" s="24"/>
      <c r="C200" s="161"/>
      <c r="D200" s="132" t="s">
        <v>711</v>
      </c>
      <c r="E200" s="133" t="s">
        <v>711</v>
      </c>
      <c r="F200" s="134" t="s">
        <v>711</v>
      </c>
      <c r="G200" s="162" t="s">
        <v>711</v>
      </c>
      <c r="H200" s="163" t="s">
        <v>143</v>
      </c>
      <c r="I200" s="166" t="s">
        <v>143</v>
      </c>
      <c r="J200" s="41" t="s">
        <v>143</v>
      </c>
    </row>
    <row r="201" spans="1:10" ht="27.75" customHeight="1">
      <c r="A201" s="160" t="s">
        <v>704</v>
      </c>
      <c r="B201" s="24"/>
      <c r="C201" s="161"/>
      <c r="D201" s="132" t="s">
        <v>711</v>
      </c>
      <c r="E201" s="133" t="s">
        <v>711</v>
      </c>
      <c r="F201" s="134" t="s">
        <v>711</v>
      </c>
      <c r="G201" s="162" t="s">
        <v>711</v>
      </c>
      <c r="H201" s="163" t="s">
        <v>143</v>
      </c>
      <c r="I201" s="166" t="s">
        <v>143</v>
      </c>
      <c r="J201" s="40" t="s">
        <v>711</v>
      </c>
    </row>
    <row r="202" spans="1:10" ht="27.75" customHeight="1">
      <c r="A202" s="160" t="s">
        <v>705</v>
      </c>
      <c r="B202" s="24"/>
      <c r="C202" s="161"/>
      <c r="D202" s="132" t="s">
        <v>711</v>
      </c>
      <c r="E202" s="133" t="s">
        <v>711</v>
      </c>
      <c r="F202" s="134" t="s">
        <v>711</v>
      </c>
      <c r="G202" s="162" t="s">
        <v>711</v>
      </c>
      <c r="H202" s="163" t="s">
        <v>143</v>
      </c>
      <c r="I202" s="166" t="s">
        <v>143</v>
      </c>
      <c r="J202" s="40" t="s">
        <v>711</v>
      </c>
    </row>
    <row r="203" spans="1:10" ht="27.75" customHeight="1">
      <c r="A203" s="160" t="s">
        <v>706</v>
      </c>
      <c r="B203" s="24"/>
      <c r="C203" s="161"/>
      <c r="D203" s="132" t="s">
        <v>711</v>
      </c>
      <c r="E203" s="133" t="s">
        <v>711</v>
      </c>
      <c r="F203" s="134" t="s">
        <v>711</v>
      </c>
      <c r="G203" s="162" t="s">
        <v>711</v>
      </c>
      <c r="H203" s="163" t="s">
        <v>143</v>
      </c>
      <c r="I203" s="166" t="s">
        <v>143</v>
      </c>
      <c r="J203" s="40" t="s">
        <v>711</v>
      </c>
    </row>
  </sheetData>
  <mergeCells count="11">
    <mergeCell ref="F5:G5"/>
    <mergeCell ref="A2:J2"/>
    <mergeCell ref="A4:D4"/>
    <mergeCell ref="F4:J4"/>
    <mergeCell ref="H10:J10"/>
    <mergeCell ref="B8:D8"/>
    <mergeCell ref="F6:G6"/>
    <mergeCell ref="F7:G7"/>
    <mergeCell ref="F8:G8"/>
    <mergeCell ref="F9:G9"/>
    <mergeCell ref="F10:G10"/>
  </mergeCells>
  <hyperlinks>
    <hyperlink ref="A1" location="Overview!A1" display="Back to Overview" xr:uid="{00000000-0004-0000-13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WPD West Midlands Area (GSP Group _E)"</f>
        <v>Southern Electric Power Distribution plc - Effective from 1 April 2022 - Final LDNO tariffs in WPD West Midlands Area (GSP Group _E)</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187" t="s">
        <v>132</v>
      </c>
      <c r="B6" s="20" t="s">
        <v>133</v>
      </c>
      <c r="C6" s="234" t="s">
        <v>134</v>
      </c>
      <c r="D6" s="177" t="s">
        <v>135</v>
      </c>
      <c r="F6" s="357" t="s">
        <v>707</v>
      </c>
      <c r="G6" s="371"/>
      <c r="H6" s="20" t="s">
        <v>133</v>
      </c>
      <c r="I6" s="234" t="s">
        <v>134</v>
      </c>
      <c r="J6" s="234" t="s">
        <v>135</v>
      </c>
      <c r="K6" s="169"/>
      <c r="L6" s="4"/>
      <c r="M6" s="4"/>
    </row>
    <row r="7" spans="1:13" ht="45" customHeight="1">
      <c r="A7" s="187" t="s">
        <v>137</v>
      </c>
      <c r="B7" s="237"/>
      <c r="C7" s="243"/>
      <c r="D7" s="234" t="s">
        <v>138</v>
      </c>
      <c r="F7" s="357" t="s">
        <v>708</v>
      </c>
      <c r="G7" s="371"/>
      <c r="H7" s="237"/>
      <c r="I7" s="234" t="s">
        <v>140</v>
      </c>
      <c r="J7" s="234" t="s">
        <v>135</v>
      </c>
      <c r="K7" s="169"/>
      <c r="L7" s="4"/>
      <c r="M7" s="4"/>
    </row>
    <row r="8" spans="1:13" ht="45" customHeight="1">
      <c r="A8" s="241" t="s">
        <v>54</v>
      </c>
      <c r="B8" s="349" t="s">
        <v>141</v>
      </c>
      <c r="C8" s="350"/>
      <c r="D8" s="351"/>
      <c r="F8" s="357" t="s">
        <v>137</v>
      </c>
      <c r="G8" s="371"/>
      <c r="H8" s="237"/>
      <c r="I8" s="237"/>
      <c r="J8" s="234" t="s">
        <v>138</v>
      </c>
      <c r="K8" s="169"/>
      <c r="L8" s="4"/>
      <c r="M8" s="4"/>
    </row>
    <row r="9" spans="1:13" s="76" customFormat="1" ht="45" customHeight="1">
      <c r="A9" s="248"/>
      <c r="B9" s="248"/>
      <c r="C9" s="391"/>
      <c r="D9" s="392"/>
      <c r="E9" s="169"/>
      <c r="F9" s="357" t="s">
        <v>54</v>
      </c>
      <c r="G9" s="371"/>
      <c r="H9" s="349" t="s">
        <v>141</v>
      </c>
      <c r="I9" s="350"/>
      <c r="J9" s="351"/>
      <c r="K9" s="169"/>
      <c r="L9" s="49"/>
      <c r="M9" s="49"/>
    </row>
    <row r="10" spans="1:13" ht="18.75" customHeight="1">
      <c r="A10" s="169"/>
      <c r="B10" s="169"/>
      <c r="C10" s="169"/>
      <c r="D10" s="169"/>
      <c r="E10" s="169"/>
      <c r="F10" s="169"/>
      <c r="G10" s="169"/>
      <c r="H10" s="169"/>
      <c r="I10" s="169"/>
      <c r="J10" s="169"/>
    </row>
    <row r="11" spans="1:13" ht="9" customHeight="1"/>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hidden="1" customHeight="1">
      <c r="A14" s="160" t="s">
        <v>517</v>
      </c>
      <c r="B14" s="24"/>
      <c r="C14" s="161" t="s">
        <v>69</v>
      </c>
      <c r="D14" s="132">
        <v>3.99</v>
      </c>
      <c r="E14" s="133">
        <v>0.63</v>
      </c>
      <c r="F14" s="134">
        <v>5.8999999999999997E-2</v>
      </c>
      <c r="G14" s="162">
        <v>20.22</v>
      </c>
      <c r="H14" s="163" t="s">
        <v>143</v>
      </c>
      <c r="I14" s="166" t="s">
        <v>143</v>
      </c>
      <c r="J14" s="41" t="s">
        <v>143</v>
      </c>
    </row>
    <row r="15" spans="1:13" ht="27.75" hidden="1" customHeight="1">
      <c r="A15" s="160" t="s">
        <v>518</v>
      </c>
      <c r="B15" s="24"/>
      <c r="C15" s="161">
        <v>2</v>
      </c>
      <c r="D15" s="132">
        <v>3.99</v>
      </c>
      <c r="E15" s="133">
        <v>0.63</v>
      </c>
      <c r="F15" s="134">
        <v>5.8999999999999997E-2</v>
      </c>
      <c r="G15" s="163" t="s">
        <v>143</v>
      </c>
      <c r="H15" s="163" t="s">
        <v>143</v>
      </c>
      <c r="I15" s="166" t="s">
        <v>143</v>
      </c>
      <c r="J15" s="41" t="s">
        <v>143</v>
      </c>
    </row>
    <row r="16" spans="1:13" ht="27.75" hidden="1" customHeight="1">
      <c r="A16" s="160" t="s">
        <v>519</v>
      </c>
      <c r="B16" s="24"/>
      <c r="C16" s="161" t="s">
        <v>73</v>
      </c>
      <c r="D16" s="132">
        <v>4.5430000000000001</v>
      </c>
      <c r="E16" s="133">
        <v>0.71799999999999997</v>
      </c>
      <c r="F16" s="134">
        <v>6.8000000000000005E-2</v>
      </c>
      <c r="G16" s="162">
        <v>5.93</v>
      </c>
      <c r="H16" s="163" t="s">
        <v>143</v>
      </c>
      <c r="I16" s="166" t="s">
        <v>143</v>
      </c>
      <c r="J16" s="41" t="s">
        <v>143</v>
      </c>
    </row>
    <row r="17" spans="1:10" ht="27.75" hidden="1" customHeight="1">
      <c r="A17" s="160" t="s">
        <v>520</v>
      </c>
      <c r="B17" s="24"/>
      <c r="C17" s="161" t="s">
        <v>73</v>
      </c>
      <c r="D17" s="132">
        <v>4.5430000000000001</v>
      </c>
      <c r="E17" s="133">
        <v>0.71799999999999997</v>
      </c>
      <c r="F17" s="134">
        <v>6.8000000000000005E-2</v>
      </c>
      <c r="G17" s="162">
        <v>8.89</v>
      </c>
      <c r="H17" s="163" t="s">
        <v>143</v>
      </c>
      <c r="I17" s="166" t="s">
        <v>143</v>
      </c>
      <c r="J17" s="41" t="s">
        <v>143</v>
      </c>
    </row>
    <row r="18" spans="1:10" ht="27.75" hidden="1" customHeight="1">
      <c r="A18" s="160" t="s">
        <v>521</v>
      </c>
      <c r="B18" s="24"/>
      <c r="C18" s="161" t="s">
        <v>73</v>
      </c>
      <c r="D18" s="132">
        <v>4.5430000000000001</v>
      </c>
      <c r="E18" s="133">
        <v>0.71799999999999997</v>
      </c>
      <c r="F18" s="134">
        <v>6.8000000000000005E-2</v>
      </c>
      <c r="G18" s="162">
        <v>22.39</v>
      </c>
      <c r="H18" s="163" t="s">
        <v>143</v>
      </c>
      <c r="I18" s="166" t="s">
        <v>143</v>
      </c>
      <c r="J18" s="41" t="s">
        <v>143</v>
      </c>
    </row>
    <row r="19" spans="1:10" ht="27.75" hidden="1" customHeight="1">
      <c r="A19" s="160" t="s">
        <v>522</v>
      </c>
      <c r="B19" s="24"/>
      <c r="C19" s="161" t="s">
        <v>73</v>
      </c>
      <c r="D19" s="132">
        <v>4.5430000000000001</v>
      </c>
      <c r="E19" s="133">
        <v>0.71799999999999997</v>
      </c>
      <c r="F19" s="134">
        <v>6.8000000000000005E-2</v>
      </c>
      <c r="G19" s="162">
        <v>46.29</v>
      </c>
      <c r="H19" s="163" t="s">
        <v>143</v>
      </c>
      <c r="I19" s="166" t="s">
        <v>143</v>
      </c>
      <c r="J19" s="41" t="s">
        <v>143</v>
      </c>
    </row>
    <row r="20" spans="1:10" ht="27.75" hidden="1" customHeight="1">
      <c r="A20" s="160" t="s">
        <v>523</v>
      </c>
      <c r="B20" s="24"/>
      <c r="C20" s="161" t="s">
        <v>73</v>
      </c>
      <c r="D20" s="132">
        <v>4.5430000000000001</v>
      </c>
      <c r="E20" s="133">
        <v>0.71799999999999997</v>
      </c>
      <c r="F20" s="134">
        <v>6.8000000000000005E-2</v>
      </c>
      <c r="G20" s="162">
        <v>136.08000000000001</v>
      </c>
      <c r="H20" s="163" t="s">
        <v>143</v>
      </c>
      <c r="I20" s="166" t="s">
        <v>143</v>
      </c>
      <c r="J20" s="41" t="s">
        <v>143</v>
      </c>
    </row>
    <row r="21" spans="1:10" ht="27.75" hidden="1" customHeight="1">
      <c r="A21" s="160" t="s">
        <v>524</v>
      </c>
      <c r="B21" s="24"/>
      <c r="C21" s="161">
        <v>4</v>
      </c>
      <c r="D21" s="132">
        <v>4.5430000000000001</v>
      </c>
      <c r="E21" s="133">
        <v>0.71799999999999997</v>
      </c>
      <c r="F21" s="134">
        <v>6.8000000000000005E-2</v>
      </c>
      <c r="G21" s="163" t="s">
        <v>143</v>
      </c>
      <c r="H21" s="163" t="s">
        <v>143</v>
      </c>
      <c r="I21" s="166" t="s">
        <v>143</v>
      </c>
      <c r="J21" s="41" t="s">
        <v>143</v>
      </c>
    </row>
    <row r="22" spans="1:10" ht="27.75" hidden="1" customHeight="1">
      <c r="A22" s="160" t="s">
        <v>525</v>
      </c>
      <c r="B22" s="24"/>
      <c r="C22" s="161">
        <v>0</v>
      </c>
      <c r="D22" s="132">
        <v>2.8260000000000001</v>
      </c>
      <c r="E22" s="133">
        <v>0.45800000000000002</v>
      </c>
      <c r="F22" s="134">
        <v>3.7999999999999999E-2</v>
      </c>
      <c r="G22" s="162">
        <v>8.34</v>
      </c>
      <c r="H22" s="162">
        <v>2.87</v>
      </c>
      <c r="I22" s="167">
        <v>5.2</v>
      </c>
      <c r="J22" s="40">
        <v>0.14499999999999999</v>
      </c>
    </row>
    <row r="23" spans="1:10" ht="27.75" hidden="1" customHeight="1">
      <c r="A23" s="160" t="s">
        <v>526</v>
      </c>
      <c r="B23" s="24"/>
      <c r="C23" s="161">
        <v>0</v>
      </c>
      <c r="D23" s="132">
        <v>2.8260000000000001</v>
      </c>
      <c r="E23" s="133">
        <v>0.45800000000000002</v>
      </c>
      <c r="F23" s="134">
        <v>3.7999999999999999E-2</v>
      </c>
      <c r="G23" s="162">
        <v>201.13</v>
      </c>
      <c r="H23" s="162">
        <v>2.87</v>
      </c>
      <c r="I23" s="167">
        <v>5.2</v>
      </c>
      <c r="J23" s="40">
        <v>0.14499999999999999</v>
      </c>
    </row>
    <row r="24" spans="1:10" ht="27.75" hidden="1" customHeight="1">
      <c r="A24" s="160" t="s">
        <v>527</v>
      </c>
      <c r="B24" s="24"/>
      <c r="C24" s="161">
        <v>0</v>
      </c>
      <c r="D24" s="132">
        <v>2.8260000000000001</v>
      </c>
      <c r="E24" s="133">
        <v>0.45800000000000002</v>
      </c>
      <c r="F24" s="134">
        <v>3.7999999999999999E-2</v>
      </c>
      <c r="G24" s="162">
        <v>364.65</v>
      </c>
      <c r="H24" s="162">
        <v>2.87</v>
      </c>
      <c r="I24" s="167">
        <v>5.2</v>
      </c>
      <c r="J24" s="40">
        <v>0.14499999999999999</v>
      </c>
    </row>
    <row r="25" spans="1:10" ht="27.75" hidden="1" customHeight="1">
      <c r="A25" s="160" t="s">
        <v>528</v>
      </c>
      <c r="B25" s="24"/>
      <c r="C25" s="161">
        <v>0</v>
      </c>
      <c r="D25" s="132">
        <v>2.8260000000000001</v>
      </c>
      <c r="E25" s="133">
        <v>0.45800000000000002</v>
      </c>
      <c r="F25" s="134">
        <v>3.7999999999999999E-2</v>
      </c>
      <c r="G25" s="162">
        <v>560.79999999999995</v>
      </c>
      <c r="H25" s="162">
        <v>2.87</v>
      </c>
      <c r="I25" s="167">
        <v>5.2</v>
      </c>
      <c r="J25" s="40">
        <v>0.14499999999999999</v>
      </c>
    </row>
    <row r="26" spans="1:10" ht="27.75" hidden="1" customHeight="1">
      <c r="A26" s="160" t="s">
        <v>529</v>
      </c>
      <c r="B26" s="24"/>
      <c r="C26" s="161">
        <v>0</v>
      </c>
      <c r="D26" s="132">
        <v>2.8260000000000001</v>
      </c>
      <c r="E26" s="133">
        <v>0.45800000000000002</v>
      </c>
      <c r="F26" s="134">
        <v>3.7999999999999999E-2</v>
      </c>
      <c r="G26" s="162">
        <v>870.87</v>
      </c>
      <c r="H26" s="162">
        <v>2.87</v>
      </c>
      <c r="I26" s="167">
        <v>5.2</v>
      </c>
      <c r="J26" s="40">
        <v>0.14499999999999999</v>
      </c>
    </row>
    <row r="27" spans="1:10" ht="27.75" hidden="1" customHeight="1">
      <c r="A27" s="160" t="s">
        <v>530</v>
      </c>
      <c r="B27" s="24"/>
      <c r="C27" s="161" t="s">
        <v>115</v>
      </c>
      <c r="D27" s="135">
        <v>11.481</v>
      </c>
      <c r="E27" s="136">
        <v>1.8620000000000001</v>
      </c>
      <c r="F27" s="134">
        <v>1.4419999999999999</v>
      </c>
      <c r="G27" s="163" t="s">
        <v>143</v>
      </c>
      <c r="H27" s="163" t="s">
        <v>143</v>
      </c>
      <c r="I27" s="166" t="s">
        <v>143</v>
      </c>
      <c r="J27" s="41" t="s">
        <v>143</v>
      </c>
    </row>
    <row r="28" spans="1:10" ht="27.75" hidden="1" customHeight="1">
      <c r="A28" s="160" t="s">
        <v>531</v>
      </c>
      <c r="B28" s="24"/>
      <c r="C28" s="227" t="s">
        <v>118</v>
      </c>
      <c r="D28" s="132">
        <v>-4.2030000000000003</v>
      </c>
      <c r="E28" s="133">
        <v>-0.66400000000000003</v>
      </c>
      <c r="F28" s="134">
        <v>-6.3E-2</v>
      </c>
      <c r="G28" s="162">
        <v>0</v>
      </c>
      <c r="H28" s="163" t="s">
        <v>143</v>
      </c>
      <c r="I28" s="166" t="s">
        <v>143</v>
      </c>
      <c r="J28" s="41" t="s">
        <v>143</v>
      </c>
    </row>
    <row r="29" spans="1:10" ht="27.75" hidden="1" customHeight="1">
      <c r="A29" s="160" t="s">
        <v>532</v>
      </c>
      <c r="B29" s="24"/>
      <c r="C29" s="161">
        <v>0</v>
      </c>
      <c r="D29" s="132">
        <v>-4.2030000000000003</v>
      </c>
      <c r="E29" s="133">
        <v>-0.66400000000000003</v>
      </c>
      <c r="F29" s="134">
        <v>-6.3E-2</v>
      </c>
      <c r="G29" s="162">
        <v>0</v>
      </c>
      <c r="H29" s="163" t="s">
        <v>143</v>
      </c>
      <c r="I29" s="166" t="s">
        <v>143</v>
      </c>
      <c r="J29" s="40">
        <v>0.215</v>
      </c>
    </row>
    <row r="30" spans="1:10" ht="27.75" hidden="1" customHeight="1">
      <c r="A30" s="164" t="s">
        <v>533</v>
      </c>
      <c r="B30" s="24"/>
      <c r="C30" s="161" t="s">
        <v>69</v>
      </c>
      <c r="D30" s="132">
        <v>3.1179999999999999</v>
      </c>
      <c r="E30" s="133">
        <v>0.49299999999999999</v>
      </c>
      <c r="F30" s="134">
        <v>4.5999999999999999E-2</v>
      </c>
      <c r="G30" s="162">
        <v>17.86</v>
      </c>
      <c r="H30" s="163" t="s">
        <v>143</v>
      </c>
      <c r="I30" s="166" t="s">
        <v>143</v>
      </c>
      <c r="J30" s="41" t="s">
        <v>143</v>
      </c>
    </row>
    <row r="31" spans="1:10" ht="27.75" hidden="1" customHeight="1">
      <c r="A31" s="164" t="s">
        <v>534</v>
      </c>
      <c r="B31" s="24"/>
      <c r="C31" s="161">
        <v>2</v>
      </c>
      <c r="D31" s="132">
        <v>3.1179999999999999</v>
      </c>
      <c r="E31" s="133">
        <v>0.49299999999999999</v>
      </c>
      <c r="F31" s="134">
        <v>4.5999999999999999E-2</v>
      </c>
      <c r="G31" s="163" t="s">
        <v>143</v>
      </c>
      <c r="H31" s="163" t="s">
        <v>143</v>
      </c>
      <c r="I31" s="166" t="s">
        <v>143</v>
      </c>
      <c r="J31" s="41" t="s">
        <v>143</v>
      </c>
    </row>
    <row r="32" spans="1:10" ht="27.75" hidden="1" customHeight="1">
      <c r="A32" s="164" t="s">
        <v>535</v>
      </c>
      <c r="B32" s="24"/>
      <c r="C32" s="161" t="s">
        <v>73</v>
      </c>
      <c r="D32" s="132">
        <v>3.55</v>
      </c>
      <c r="E32" s="133">
        <v>0.56100000000000005</v>
      </c>
      <c r="F32" s="134">
        <v>5.2999999999999999E-2</v>
      </c>
      <c r="G32" s="162">
        <v>4.6500000000000004</v>
      </c>
      <c r="H32" s="163" t="s">
        <v>143</v>
      </c>
      <c r="I32" s="166" t="s">
        <v>143</v>
      </c>
      <c r="J32" s="41" t="s">
        <v>143</v>
      </c>
    </row>
    <row r="33" spans="1:10" ht="27.75" hidden="1" customHeight="1">
      <c r="A33" s="164" t="s">
        <v>536</v>
      </c>
      <c r="B33" s="24"/>
      <c r="C33" s="161" t="s">
        <v>73</v>
      </c>
      <c r="D33" s="132">
        <v>3.55</v>
      </c>
      <c r="E33" s="133">
        <v>0.56100000000000005</v>
      </c>
      <c r="F33" s="134">
        <v>5.2999999999999999E-2</v>
      </c>
      <c r="G33" s="162">
        <v>6.96</v>
      </c>
      <c r="H33" s="163" t="s">
        <v>143</v>
      </c>
      <c r="I33" s="166" t="s">
        <v>143</v>
      </c>
      <c r="J33" s="41" t="s">
        <v>143</v>
      </c>
    </row>
    <row r="34" spans="1:10" ht="27.75" hidden="1" customHeight="1">
      <c r="A34" s="164" t="s">
        <v>537</v>
      </c>
      <c r="B34" s="24"/>
      <c r="C34" s="161" t="s">
        <v>73</v>
      </c>
      <c r="D34" s="132">
        <v>3.55</v>
      </c>
      <c r="E34" s="133">
        <v>0.56100000000000005</v>
      </c>
      <c r="F34" s="134">
        <v>5.2999999999999999E-2</v>
      </c>
      <c r="G34" s="162">
        <v>17.510000000000002</v>
      </c>
      <c r="H34" s="163" t="s">
        <v>143</v>
      </c>
      <c r="I34" s="166" t="s">
        <v>143</v>
      </c>
      <c r="J34" s="41" t="s">
        <v>143</v>
      </c>
    </row>
    <row r="35" spans="1:10" ht="27.75" hidden="1" customHeight="1">
      <c r="A35" s="164" t="s">
        <v>538</v>
      </c>
      <c r="B35" s="24"/>
      <c r="C35" s="161" t="s">
        <v>73</v>
      </c>
      <c r="D35" s="132">
        <v>3.55</v>
      </c>
      <c r="E35" s="133">
        <v>0.56100000000000005</v>
      </c>
      <c r="F35" s="134">
        <v>5.2999999999999999E-2</v>
      </c>
      <c r="G35" s="162">
        <v>36.19</v>
      </c>
      <c r="H35" s="163" t="s">
        <v>143</v>
      </c>
      <c r="I35" s="166" t="s">
        <v>143</v>
      </c>
      <c r="J35" s="41" t="s">
        <v>143</v>
      </c>
    </row>
    <row r="36" spans="1:10" ht="27.75" hidden="1" customHeight="1">
      <c r="A36" s="164" t="s">
        <v>539</v>
      </c>
      <c r="B36" s="24"/>
      <c r="C36" s="161" t="s">
        <v>73</v>
      </c>
      <c r="D36" s="132">
        <v>3.55</v>
      </c>
      <c r="E36" s="133">
        <v>0.56100000000000005</v>
      </c>
      <c r="F36" s="134">
        <v>5.2999999999999999E-2</v>
      </c>
      <c r="G36" s="162">
        <v>106.35</v>
      </c>
      <c r="H36" s="163" t="s">
        <v>143</v>
      </c>
      <c r="I36" s="166" t="s">
        <v>143</v>
      </c>
      <c r="J36" s="41" t="s">
        <v>143</v>
      </c>
    </row>
    <row r="37" spans="1:10" ht="27.75" hidden="1" customHeight="1">
      <c r="A37" s="164" t="s">
        <v>540</v>
      </c>
      <c r="B37" s="24"/>
      <c r="C37" s="161">
        <v>4</v>
      </c>
      <c r="D37" s="132">
        <v>3.55</v>
      </c>
      <c r="E37" s="133">
        <v>0.56100000000000005</v>
      </c>
      <c r="F37" s="134">
        <v>5.2999999999999999E-2</v>
      </c>
      <c r="G37" s="163" t="s">
        <v>143</v>
      </c>
      <c r="H37" s="163" t="s">
        <v>143</v>
      </c>
      <c r="I37" s="166" t="s">
        <v>143</v>
      </c>
      <c r="J37" s="41" t="s">
        <v>143</v>
      </c>
    </row>
    <row r="38" spans="1:10" ht="27.75" hidden="1" customHeight="1">
      <c r="A38" s="164" t="s">
        <v>541</v>
      </c>
      <c r="B38" s="24"/>
      <c r="C38" s="161">
        <v>0</v>
      </c>
      <c r="D38" s="132">
        <v>2.2080000000000002</v>
      </c>
      <c r="E38" s="133">
        <v>0.35799999999999998</v>
      </c>
      <c r="F38" s="134">
        <v>0.03</v>
      </c>
      <c r="G38" s="162">
        <v>6.53</v>
      </c>
      <c r="H38" s="162">
        <v>2.25</v>
      </c>
      <c r="I38" s="167">
        <v>4.07</v>
      </c>
      <c r="J38" s="40">
        <v>0.113</v>
      </c>
    </row>
    <row r="39" spans="1:10" ht="27.75" hidden="1" customHeight="1">
      <c r="A39" s="164" t="s">
        <v>542</v>
      </c>
      <c r="B39" s="24"/>
      <c r="C39" s="161">
        <v>0</v>
      </c>
      <c r="D39" s="132">
        <v>2.2080000000000002</v>
      </c>
      <c r="E39" s="133">
        <v>0.35799999999999998</v>
      </c>
      <c r="F39" s="134">
        <v>0.03</v>
      </c>
      <c r="G39" s="162">
        <v>157.18</v>
      </c>
      <c r="H39" s="162">
        <v>2.25</v>
      </c>
      <c r="I39" s="167">
        <v>4.07</v>
      </c>
      <c r="J39" s="40">
        <v>0.113</v>
      </c>
    </row>
    <row r="40" spans="1:10" ht="27.75" hidden="1" customHeight="1">
      <c r="A40" s="164" t="s">
        <v>543</v>
      </c>
      <c r="B40" s="24"/>
      <c r="C40" s="161">
        <v>0</v>
      </c>
      <c r="D40" s="132">
        <v>2.2080000000000002</v>
      </c>
      <c r="E40" s="133">
        <v>0.35799999999999998</v>
      </c>
      <c r="F40" s="134">
        <v>0.03</v>
      </c>
      <c r="G40" s="162">
        <v>284.95</v>
      </c>
      <c r="H40" s="162">
        <v>2.25</v>
      </c>
      <c r="I40" s="167">
        <v>4.07</v>
      </c>
      <c r="J40" s="40">
        <v>0.113</v>
      </c>
    </row>
    <row r="41" spans="1:10" ht="27.75" hidden="1" customHeight="1">
      <c r="A41" s="164" t="s">
        <v>544</v>
      </c>
      <c r="B41" s="24"/>
      <c r="C41" s="161">
        <v>0</v>
      </c>
      <c r="D41" s="132">
        <v>2.2080000000000002</v>
      </c>
      <c r="E41" s="133">
        <v>0.35799999999999998</v>
      </c>
      <c r="F41" s="134">
        <v>0.03</v>
      </c>
      <c r="G41" s="162">
        <v>438.22</v>
      </c>
      <c r="H41" s="162">
        <v>2.25</v>
      </c>
      <c r="I41" s="167">
        <v>4.07</v>
      </c>
      <c r="J41" s="40">
        <v>0.113</v>
      </c>
    </row>
    <row r="42" spans="1:10" ht="27.75" hidden="1" customHeight="1">
      <c r="A42" s="164" t="s">
        <v>545</v>
      </c>
      <c r="B42" s="24"/>
      <c r="C42" s="161">
        <v>0</v>
      </c>
      <c r="D42" s="132">
        <v>2.2080000000000002</v>
      </c>
      <c r="E42" s="133">
        <v>0.35799999999999998</v>
      </c>
      <c r="F42" s="134">
        <v>0.03</v>
      </c>
      <c r="G42" s="162">
        <v>680.51</v>
      </c>
      <c r="H42" s="162">
        <v>2.25</v>
      </c>
      <c r="I42" s="167">
        <v>4.07</v>
      </c>
      <c r="J42" s="40">
        <v>0.113</v>
      </c>
    </row>
    <row r="43" spans="1:10" ht="27.75" hidden="1" customHeight="1">
      <c r="A43" s="164" t="s">
        <v>546</v>
      </c>
      <c r="B43" s="24"/>
      <c r="C43" s="161">
        <v>0</v>
      </c>
      <c r="D43" s="132">
        <v>1.514</v>
      </c>
      <c r="E43" s="133">
        <v>0.26300000000000001</v>
      </c>
      <c r="F43" s="134">
        <v>1.4E-2</v>
      </c>
      <c r="G43" s="162">
        <v>7.89</v>
      </c>
      <c r="H43" s="162">
        <v>3.93</v>
      </c>
      <c r="I43" s="167">
        <v>5.43</v>
      </c>
      <c r="J43" s="40">
        <v>0.106</v>
      </c>
    </row>
    <row r="44" spans="1:10" ht="27.75" hidden="1" customHeight="1">
      <c r="A44" s="164" t="s">
        <v>547</v>
      </c>
      <c r="B44" s="24"/>
      <c r="C44" s="161">
        <v>0</v>
      </c>
      <c r="D44" s="132">
        <v>1.514</v>
      </c>
      <c r="E44" s="133">
        <v>0.26300000000000001</v>
      </c>
      <c r="F44" s="134">
        <v>1.4E-2</v>
      </c>
      <c r="G44" s="162">
        <v>241.37</v>
      </c>
      <c r="H44" s="162">
        <v>3.93</v>
      </c>
      <c r="I44" s="167">
        <v>5.43</v>
      </c>
      <c r="J44" s="40">
        <v>0.106</v>
      </c>
    </row>
    <row r="45" spans="1:10" ht="27.75" hidden="1" customHeight="1">
      <c r="A45" s="164" t="s">
        <v>548</v>
      </c>
      <c r="B45" s="24"/>
      <c r="C45" s="161">
        <v>0</v>
      </c>
      <c r="D45" s="132">
        <v>1.514</v>
      </c>
      <c r="E45" s="133">
        <v>0.26300000000000001</v>
      </c>
      <c r="F45" s="134">
        <v>1.4E-2</v>
      </c>
      <c r="G45" s="162">
        <v>439.4</v>
      </c>
      <c r="H45" s="162">
        <v>3.93</v>
      </c>
      <c r="I45" s="167">
        <v>5.43</v>
      </c>
      <c r="J45" s="40">
        <v>0.106</v>
      </c>
    </row>
    <row r="46" spans="1:10" ht="27.75" hidden="1" customHeight="1">
      <c r="A46" s="164" t="s">
        <v>549</v>
      </c>
      <c r="B46" s="24"/>
      <c r="C46" s="161">
        <v>0</v>
      </c>
      <c r="D46" s="132">
        <v>1.514</v>
      </c>
      <c r="E46" s="133">
        <v>0.26300000000000001</v>
      </c>
      <c r="F46" s="134">
        <v>1.4E-2</v>
      </c>
      <c r="G46" s="162">
        <v>676.94</v>
      </c>
      <c r="H46" s="162">
        <v>3.93</v>
      </c>
      <c r="I46" s="167">
        <v>5.43</v>
      </c>
      <c r="J46" s="40">
        <v>0.106</v>
      </c>
    </row>
    <row r="47" spans="1:10" ht="27.75" hidden="1" customHeight="1">
      <c r="A47" s="164" t="s">
        <v>550</v>
      </c>
      <c r="B47" s="24"/>
      <c r="C47" s="161">
        <v>0</v>
      </c>
      <c r="D47" s="132">
        <v>1.514</v>
      </c>
      <c r="E47" s="133">
        <v>0.26300000000000001</v>
      </c>
      <c r="F47" s="134">
        <v>1.4E-2</v>
      </c>
      <c r="G47" s="162">
        <v>1052.46</v>
      </c>
      <c r="H47" s="162">
        <v>3.93</v>
      </c>
      <c r="I47" s="167">
        <v>5.43</v>
      </c>
      <c r="J47" s="40">
        <v>0.106</v>
      </c>
    </row>
    <row r="48" spans="1:10" ht="27.75" hidden="1" customHeight="1">
      <c r="A48" s="164" t="s">
        <v>551</v>
      </c>
      <c r="B48" s="24"/>
      <c r="C48" s="161">
        <v>0</v>
      </c>
      <c r="D48" s="132">
        <v>1.1830000000000001</v>
      </c>
      <c r="E48" s="133">
        <v>0.20599999999999999</v>
      </c>
      <c r="F48" s="134">
        <v>8.0000000000000002E-3</v>
      </c>
      <c r="G48" s="162">
        <v>82.98</v>
      </c>
      <c r="H48" s="162">
        <v>4.78</v>
      </c>
      <c r="I48" s="167">
        <v>6.3</v>
      </c>
      <c r="J48" s="40">
        <v>5.3999999999999999E-2</v>
      </c>
    </row>
    <row r="49" spans="1:10" ht="27.75" hidden="1" customHeight="1">
      <c r="A49" s="164" t="s">
        <v>552</v>
      </c>
      <c r="B49" s="24"/>
      <c r="C49" s="161">
        <v>0</v>
      </c>
      <c r="D49" s="132">
        <v>1.1830000000000001</v>
      </c>
      <c r="E49" s="133">
        <v>0.20599999999999999</v>
      </c>
      <c r="F49" s="134">
        <v>8.0000000000000002E-3</v>
      </c>
      <c r="G49" s="162">
        <v>1381.13</v>
      </c>
      <c r="H49" s="162">
        <v>4.78</v>
      </c>
      <c r="I49" s="167">
        <v>6.3</v>
      </c>
      <c r="J49" s="40">
        <v>5.3999999999999999E-2</v>
      </c>
    </row>
    <row r="50" spans="1:10" ht="27.75" hidden="1" customHeight="1">
      <c r="A50" s="164" t="s">
        <v>553</v>
      </c>
      <c r="B50" s="24"/>
      <c r="C50" s="161">
        <v>0</v>
      </c>
      <c r="D50" s="132">
        <v>1.1830000000000001</v>
      </c>
      <c r="E50" s="133">
        <v>0.20599999999999999</v>
      </c>
      <c r="F50" s="134">
        <v>8.0000000000000002E-3</v>
      </c>
      <c r="G50" s="162">
        <v>4372.6000000000004</v>
      </c>
      <c r="H50" s="162">
        <v>4.78</v>
      </c>
      <c r="I50" s="167">
        <v>6.3</v>
      </c>
      <c r="J50" s="40">
        <v>5.3999999999999999E-2</v>
      </c>
    </row>
    <row r="51" spans="1:10" ht="27.75" hidden="1" customHeight="1">
      <c r="A51" s="164" t="s">
        <v>554</v>
      </c>
      <c r="B51" s="24"/>
      <c r="C51" s="161">
        <v>0</v>
      </c>
      <c r="D51" s="132">
        <v>1.1830000000000001</v>
      </c>
      <c r="E51" s="133">
        <v>0.20599999999999999</v>
      </c>
      <c r="F51" s="134">
        <v>8.0000000000000002E-3</v>
      </c>
      <c r="G51" s="162">
        <v>9645.1200000000008</v>
      </c>
      <c r="H51" s="162">
        <v>4.78</v>
      </c>
      <c r="I51" s="167">
        <v>6.3</v>
      </c>
      <c r="J51" s="40">
        <v>5.3999999999999999E-2</v>
      </c>
    </row>
    <row r="52" spans="1:10" ht="27.75" hidden="1" customHeight="1">
      <c r="A52" s="164" t="s">
        <v>555</v>
      </c>
      <c r="B52" s="24"/>
      <c r="C52" s="161">
        <v>0</v>
      </c>
      <c r="D52" s="132">
        <v>1.1830000000000001</v>
      </c>
      <c r="E52" s="133">
        <v>0.20599999999999999</v>
      </c>
      <c r="F52" s="134">
        <v>8.0000000000000002E-3</v>
      </c>
      <c r="G52" s="162">
        <v>29580.01</v>
      </c>
      <c r="H52" s="162">
        <v>4.78</v>
      </c>
      <c r="I52" s="167">
        <v>6.3</v>
      </c>
      <c r="J52" s="40">
        <v>5.3999999999999999E-2</v>
      </c>
    </row>
    <row r="53" spans="1:10" ht="27.75" hidden="1" customHeight="1">
      <c r="A53" s="164" t="s">
        <v>556</v>
      </c>
      <c r="B53" s="24"/>
      <c r="C53" s="161" t="s">
        <v>115</v>
      </c>
      <c r="D53" s="135">
        <v>8.9710000000000001</v>
      </c>
      <c r="E53" s="136">
        <v>1.4550000000000001</v>
      </c>
      <c r="F53" s="134">
        <v>1.127</v>
      </c>
      <c r="G53" s="163" t="s">
        <v>143</v>
      </c>
      <c r="H53" s="163" t="s">
        <v>143</v>
      </c>
      <c r="I53" s="166" t="s">
        <v>143</v>
      </c>
      <c r="J53" s="41" t="s">
        <v>143</v>
      </c>
    </row>
    <row r="54" spans="1:10" ht="27.75" hidden="1" customHeight="1">
      <c r="A54" s="164" t="s">
        <v>557</v>
      </c>
      <c r="B54" s="24"/>
      <c r="C54" s="227" t="s">
        <v>118</v>
      </c>
      <c r="D54" s="132">
        <v>-4.2030000000000003</v>
      </c>
      <c r="E54" s="133">
        <v>-0.66400000000000003</v>
      </c>
      <c r="F54" s="134">
        <v>-6.3E-2</v>
      </c>
      <c r="G54" s="162">
        <v>0</v>
      </c>
      <c r="H54" s="163" t="s">
        <v>143</v>
      </c>
      <c r="I54" s="166" t="s">
        <v>143</v>
      </c>
      <c r="J54" s="41" t="s">
        <v>143</v>
      </c>
    </row>
    <row r="55" spans="1:10" ht="27.75" hidden="1" customHeight="1">
      <c r="A55" s="164" t="s">
        <v>558</v>
      </c>
      <c r="B55" s="24"/>
      <c r="C55" s="161">
        <v>0</v>
      </c>
      <c r="D55" s="132">
        <v>-3.496</v>
      </c>
      <c r="E55" s="133">
        <v>-0.56100000000000005</v>
      </c>
      <c r="F55" s="134">
        <v>-4.9000000000000002E-2</v>
      </c>
      <c r="G55" s="162">
        <v>0</v>
      </c>
      <c r="H55" s="163" t="s">
        <v>143</v>
      </c>
      <c r="I55" s="166" t="s">
        <v>143</v>
      </c>
      <c r="J55" s="41" t="s">
        <v>143</v>
      </c>
    </row>
    <row r="56" spans="1:10" ht="27.75" hidden="1" customHeight="1">
      <c r="A56" s="164" t="s">
        <v>559</v>
      </c>
      <c r="B56" s="24"/>
      <c r="C56" s="161">
        <v>0</v>
      </c>
      <c r="D56" s="132">
        <v>-4.2030000000000003</v>
      </c>
      <c r="E56" s="133">
        <v>-0.66400000000000003</v>
      </c>
      <c r="F56" s="134">
        <v>-6.3E-2</v>
      </c>
      <c r="G56" s="162">
        <v>0</v>
      </c>
      <c r="H56" s="163" t="s">
        <v>143</v>
      </c>
      <c r="I56" s="166" t="s">
        <v>143</v>
      </c>
      <c r="J56" s="40">
        <v>0.215</v>
      </c>
    </row>
    <row r="57" spans="1:10" ht="27.75" hidden="1" customHeight="1">
      <c r="A57" s="164" t="s">
        <v>560</v>
      </c>
      <c r="B57" s="24"/>
      <c r="C57" s="161">
        <v>0</v>
      </c>
      <c r="D57" s="132">
        <v>-3.496</v>
      </c>
      <c r="E57" s="133">
        <v>-0.56100000000000005</v>
      </c>
      <c r="F57" s="134">
        <v>-4.9000000000000002E-2</v>
      </c>
      <c r="G57" s="162">
        <v>0</v>
      </c>
      <c r="H57" s="163" t="s">
        <v>143</v>
      </c>
      <c r="I57" s="166" t="s">
        <v>143</v>
      </c>
      <c r="J57" s="40">
        <v>0.16700000000000001</v>
      </c>
    </row>
    <row r="58" spans="1:10" ht="27.75" hidden="1" customHeight="1">
      <c r="A58" s="164" t="s">
        <v>561</v>
      </c>
      <c r="B58" s="24"/>
      <c r="C58" s="161">
        <v>0</v>
      </c>
      <c r="D58" s="132">
        <v>-1.8</v>
      </c>
      <c r="E58" s="133">
        <v>-0.313</v>
      </c>
      <c r="F58" s="134">
        <v>-1.7000000000000001E-2</v>
      </c>
      <c r="G58" s="162">
        <v>0</v>
      </c>
      <c r="H58" s="163" t="s">
        <v>143</v>
      </c>
      <c r="I58" s="166" t="s">
        <v>143</v>
      </c>
      <c r="J58" s="40">
        <v>0.13</v>
      </c>
    </row>
    <row r="59" spans="1:10" ht="27.75" customHeight="1">
      <c r="A59" s="160" t="s">
        <v>562</v>
      </c>
      <c r="B59" s="24"/>
      <c r="C59" s="161" t="s">
        <v>69</v>
      </c>
      <c r="D59" s="132">
        <v>2.4689999999999999</v>
      </c>
      <c r="E59" s="133">
        <v>0.39</v>
      </c>
      <c r="F59" s="134">
        <v>3.6999999999999998E-2</v>
      </c>
      <c r="G59" s="162">
        <v>16.100000000000001</v>
      </c>
      <c r="H59" s="163" t="s">
        <v>143</v>
      </c>
      <c r="I59" s="166" t="s">
        <v>143</v>
      </c>
      <c r="J59" s="41" t="s">
        <v>143</v>
      </c>
    </row>
    <row r="60" spans="1:10" ht="27.75" customHeight="1">
      <c r="A60" s="160" t="s">
        <v>563</v>
      </c>
      <c r="B60" s="24"/>
      <c r="C60" s="161">
        <v>2</v>
      </c>
      <c r="D60" s="132">
        <v>2.4689999999999999</v>
      </c>
      <c r="E60" s="133">
        <v>0.39</v>
      </c>
      <c r="F60" s="134">
        <v>3.6999999999999998E-2</v>
      </c>
      <c r="G60" s="163" t="s">
        <v>143</v>
      </c>
      <c r="H60" s="163" t="s">
        <v>143</v>
      </c>
      <c r="I60" s="166" t="s">
        <v>143</v>
      </c>
      <c r="J60" s="41" t="s">
        <v>143</v>
      </c>
    </row>
    <row r="61" spans="1:10" ht="27.75" customHeight="1">
      <c r="A61" s="160" t="s">
        <v>564</v>
      </c>
      <c r="B61" s="24"/>
      <c r="C61" s="161" t="s">
        <v>73</v>
      </c>
      <c r="D61" s="132">
        <v>2.8109999999999999</v>
      </c>
      <c r="E61" s="133">
        <v>0.44400000000000001</v>
      </c>
      <c r="F61" s="134">
        <v>4.2000000000000003E-2</v>
      </c>
      <c r="G61" s="162">
        <v>3.69</v>
      </c>
      <c r="H61" s="163" t="s">
        <v>143</v>
      </c>
      <c r="I61" s="166" t="s">
        <v>143</v>
      </c>
      <c r="J61" s="41" t="s">
        <v>143</v>
      </c>
    </row>
    <row r="62" spans="1:10" ht="27.75" customHeight="1">
      <c r="A62" s="160" t="s">
        <v>565</v>
      </c>
      <c r="B62" s="24"/>
      <c r="C62" s="161" t="s">
        <v>73</v>
      </c>
      <c r="D62" s="132">
        <v>2.8109999999999999</v>
      </c>
      <c r="E62" s="133">
        <v>0.44400000000000001</v>
      </c>
      <c r="F62" s="134">
        <v>4.2000000000000003E-2</v>
      </c>
      <c r="G62" s="162">
        <v>5.53</v>
      </c>
      <c r="H62" s="163" t="s">
        <v>143</v>
      </c>
      <c r="I62" s="166" t="s">
        <v>143</v>
      </c>
      <c r="J62" s="41" t="s">
        <v>143</v>
      </c>
    </row>
    <row r="63" spans="1:10" ht="27.75" customHeight="1">
      <c r="A63" s="160" t="s">
        <v>566</v>
      </c>
      <c r="B63" s="24"/>
      <c r="C63" s="161" t="s">
        <v>73</v>
      </c>
      <c r="D63" s="132">
        <v>2.8109999999999999</v>
      </c>
      <c r="E63" s="133">
        <v>0.44400000000000001</v>
      </c>
      <c r="F63" s="134">
        <v>4.2000000000000003E-2</v>
      </c>
      <c r="G63" s="162">
        <v>13.88</v>
      </c>
      <c r="H63" s="163" t="s">
        <v>143</v>
      </c>
      <c r="I63" s="166" t="s">
        <v>143</v>
      </c>
      <c r="J63" s="41" t="s">
        <v>143</v>
      </c>
    </row>
    <row r="64" spans="1:10" ht="27.75" customHeight="1">
      <c r="A64" s="160" t="s">
        <v>567</v>
      </c>
      <c r="B64" s="24"/>
      <c r="C64" s="161" t="s">
        <v>73</v>
      </c>
      <c r="D64" s="132">
        <v>2.8109999999999999</v>
      </c>
      <c r="E64" s="133">
        <v>0.44400000000000001</v>
      </c>
      <c r="F64" s="134">
        <v>4.2000000000000003E-2</v>
      </c>
      <c r="G64" s="162">
        <v>28.67</v>
      </c>
      <c r="H64" s="163" t="s">
        <v>143</v>
      </c>
      <c r="I64" s="166" t="s">
        <v>143</v>
      </c>
      <c r="J64" s="41" t="s">
        <v>143</v>
      </c>
    </row>
    <row r="65" spans="1:10" ht="27.75" customHeight="1">
      <c r="A65" s="160" t="s">
        <v>568</v>
      </c>
      <c r="B65" s="24"/>
      <c r="C65" s="161" t="s">
        <v>73</v>
      </c>
      <c r="D65" s="132">
        <v>2.8109999999999999</v>
      </c>
      <c r="E65" s="133">
        <v>0.44400000000000001</v>
      </c>
      <c r="F65" s="134">
        <v>4.2000000000000003E-2</v>
      </c>
      <c r="G65" s="162">
        <v>84.23</v>
      </c>
      <c r="H65" s="163" t="s">
        <v>143</v>
      </c>
      <c r="I65" s="166" t="s">
        <v>143</v>
      </c>
      <c r="J65" s="41" t="s">
        <v>143</v>
      </c>
    </row>
    <row r="66" spans="1:10" ht="27.75" customHeight="1">
      <c r="A66" s="160" t="s">
        <v>569</v>
      </c>
      <c r="B66" s="24"/>
      <c r="C66" s="161">
        <v>4</v>
      </c>
      <c r="D66" s="132">
        <v>2.8109999999999999</v>
      </c>
      <c r="E66" s="133">
        <v>0.44400000000000001</v>
      </c>
      <c r="F66" s="134">
        <v>4.2000000000000003E-2</v>
      </c>
      <c r="G66" s="163" t="s">
        <v>143</v>
      </c>
      <c r="H66" s="163" t="s">
        <v>143</v>
      </c>
      <c r="I66" s="166" t="s">
        <v>143</v>
      </c>
      <c r="J66" s="41" t="s">
        <v>143</v>
      </c>
    </row>
    <row r="67" spans="1:10" ht="27.75" customHeight="1">
      <c r="A67" s="160" t="s">
        <v>570</v>
      </c>
      <c r="B67" s="24"/>
      <c r="C67" s="161">
        <v>0</v>
      </c>
      <c r="D67" s="132">
        <v>1.7490000000000001</v>
      </c>
      <c r="E67" s="133">
        <v>0.28299999999999997</v>
      </c>
      <c r="F67" s="134">
        <v>2.4E-2</v>
      </c>
      <c r="G67" s="162">
        <v>5.19</v>
      </c>
      <c r="H67" s="162">
        <v>1.78</v>
      </c>
      <c r="I67" s="167">
        <v>3.22</v>
      </c>
      <c r="J67" s="40">
        <v>8.8999999999999996E-2</v>
      </c>
    </row>
    <row r="68" spans="1:10" ht="27.75" customHeight="1">
      <c r="A68" s="160" t="s">
        <v>571</v>
      </c>
      <c r="B68" s="24"/>
      <c r="C68" s="161">
        <v>0</v>
      </c>
      <c r="D68" s="132">
        <v>1.7490000000000001</v>
      </c>
      <c r="E68" s="133">
        <v>0.28299999999999997</v>
      </c>
      <c r="F68" s="134">
        <v>2.4E-2</v>
      </c>
      <c r="G68" s="162">
        <v>124.48</v>
      </c>
      <c r="H68" s="162">
        <v>1.78</v>
      </c>
      <c r="I68" s="167">
        <v>3.22</v>
      </c>
      <c r="J68" s="40">
        <v>8.8999999999999996E-2</v>
      </c>
    </row>
    <row r="69" spans="1:10" ht="27.75" customHeight="1">
      <c r="A69" s="160" t="s">
        <v>572</v>
      </c>
      <c r="B69" s="24"/>
      <c r="C69" s="161">
        <v>0</v>
      </c>
      <c r="D69" s="132">
        <v>1.7490000000000001</v>
      </c>
      <c r="E69" s="133">
        <v>0.28299999999999997</v>
      </c>
      <c r="F69" s="134">
        <v>2.4E-2</v>
      </c>
      <c r="G69" s="162">
        <v>225.66</v>
      </c>
      <c r="H69" s="162">
        <v>1.78</v>
      </c>
      <c r="I69" s="167">
        <v>3.22</v>
      </c>
      <c r="J69" s="40">
        <v>8.8999999999999996E-2</v>
      </c>
    </row>
    <row r="70" spans="1:10" ht="27.75" customHeight="1">
      <c r="A70" s="160" t="s">
        <v>573</v>
      </c>
      <c r="B70" s="24"/>
      <c r="C70" s="161">
        <v>0</v>
      </c>
      <c r="D70" s="132">
        <v>1.7490000000000001</v>
      </c>
      <c r="E70" s="133">
        <v>0.28299999999999997</v>
      </c>
      <c r="F70" s="134">
        <v>2.4E-2</v>
      </c>
      <c r="G70" s="162">
        <v>347.03</v>
      </c>
      <c r="H70" s="162">
        <v>1.78</v>
      </c>
      <c r="I70" s="167">
        <v>3.22</v>
      </c>
      <c r="J70" s="40">
        <v>8.8999999999999996E-2</v>
      </c>
    </row>
    <row r="71" spans="1:10" ht="27.75" customHeight="1">
      <c r="A71" s="160" t="s">
        <v>574</v>
      </c>
      <c r="B71" s="24"/>
      <c r="C71" s="161">
        <v>0</v>
      </c>
      <c r="D71" s="132">
        <v>1.7490000000000001</v>
      </c>
      <c r="E71" s="133">
        <v>0.28299999999999997</v>
      </c>
      <c r="F71" s="134">
        <v>2.4E-2</v>
      </c>
      <c r="G71" s="162">
        <v>538.89</v>
      </c>
      <c r="H71" s="162">
        <v>1.78</v>
      </c>
      <c r="I71" s="167">
        <v>3.22</v>
      </c>
      <c r="J71" s="40">
        <v>8.8999999999999996E-2</v>
      </c>
    </row>
    <row r="72" spans="1:10" ht="27.75" customHeight="1">
      <c r="A72" s="160" t="s">
        <v>575</v>
      </c>
      <c r="B72" s="24"/>
      <c r="C72" s="161">
        <v>0</v>
      </c>
      <c r="D72" s="132">
        <v>1.179</v>
      </c>
      <c r="E72" s="133">
        <v>0.20499999999999999</v>
      </c>
      <c r="F72" s="134">
        <v>1.0999999999999999E-2</v>
      </c>
      <c r="G72" s="162">
        <v>6.16</v>
      </c>
      <c r="H72" s="162">
        <v>3.06</v>
      </c>
      <c r="I72" s="167">
        <v>4.2300000000000004</v>
      </c>
      <c r="J72" s="40">
        <v>8.3000000000000004E-2</v>
      </c>
    </row>
    <row r="73" spans="1:10" ht="27.75" customHeight="1">
      <c r="A73" s="160" t="s">
        <v>576</v>
      </c>
      <c r="B73" s="24"/>
      <c r="C73" s="161">
        <v>0</v>
      </c>
      <c r="D73" s="132">
        <v>1.179</v>
      </c>
      <c r="E73" s="133">
        <v>0.20499999999999999</v>
      </c>
      <c r="F73" s="134">
        <v>1.0999999999999999E-2</v>
      </c>
      <c r="G73" s="162">
        <v>187.89</v>
      </c>
      <c r="H73" s="162">
        <v>3.06</v>
      </c>
      <c r="I73" s="167">
        <v>4.2300000000000004</v>
      </c>
      <c r="J73" s="40">
        <v>8.3000000000000004E-2</v>
      </c>
    </row>
    <row r="74" spans="1:10" ht="27.75" customHeight="1">
      <c r="A74" s="160" t="s">
        <v>577</v>
      </c>
      <c r="B74" s="24"/>
      <c r="C74" s="161">
        <v>0</v>
      </c>
      <c r="D74" s="132">
        <v>1.179</v>
      </c>
      <c r="E74" s="133">
        <v>0.20499999999999999</v>
      </c>
      <c r="F74" s="134">
        <v>1.0999999999999999E-2</v>
      </c>
      <c r="G74" s="162">
        <v>342.04</v>
      </c>
      <c r="H74" s="162">
        <v>3.06</v>
      </c>
      <c r="I74" s="167">
        <v>4.2300000000000004</v>
      </c>
      <c r="J74" s="40">
        <v>8.3000000000000004E-2</v>
      </c>
    </row>
    <row r="75" spans="1:10" ht="27.75" customHeight="1">
      <c r="A75" s="160" t="s">
        <v>578</v>
      </c>
      <c r="B75" s="24"/>
      <c r="C75" s="161">
        <v>0</v>
      </c>
      <c r="D75" s="132">
        <v>1.179</v>
      </c>
      <c r="E75" s="133">
        <v>0.20499999999999999</v>
      </c>
      <c r="F75" s="134">
        <v>1.0999999999999999E-2</v>
      </c>
      <c r="G75" s="162">
        <v>526.94000000000005</v>
      </c>
      <c r="H75" s="162">
        <v>3.06</v>
      </c>
      <c r="I75" s="167">
        <v>4.2300000000000004</v>
      </c>
      <c r="J75" s="40">
        <v>8.3000000000000004E-2</v>
      </c>
    </row>
    <row r="76" spans="1:10" ht="27.75" customHeight="1">
      <c r="A76" s="160" t="s">
        <v>579</v>
      </c>
      <c r="B76" s="24"/>
      <c r="C76" s="161">
        <v>0</v>
      </c>
      <c r="D76" s="132">
        <v>1.179</v>
      </c>
      <c r="E76" s="133">
        <v>0.20499999999999999</v>
      </c>
      <c r="F76" s="134">
        <v>1.0999999999999999E-2</v>
      </c>
      <c r="G76" s="162">
        <v>819.24</v>
      </c>
      <c r="H76" s="162">
        <v>3.06</v>
      </c>
      <c r="I76" s="167">
        <v>4.2300000000000004</v>
      </c>
      <c r="J76" s="40">
        <v>8.3000000000000004E-2</v>
      </c>
    </row>
    <row r="77" spans="1:10" ht="27.75" customHeight="1">
      <c r="A77" s="160" t="s">
        <v>580</v>
      </c>
      <c r="B77" s="24"/>
      <c r="C77" s="161">
        <v>0</v>
      </c>
      <c r="D77" s="132">
        <v>0.91400000000000003</v>
      </c>
      <c r="E77" s="133">
        <v>0.159</v>
      </c>
      <c r="F77" s="134">
        <v>6.0000000000000001E-3</v>
      </c>
      <c r="G77" s="162">
        <v>64.150000000000006</v>
      </c>
      <c r="H77" s="162">
        <v>3.69</v>
      </c>
      <c r="I77" s="167">
        <v>4.87</v>
      </c>
      <c r="J77" s="40">
        <v>4.2000000000000003E-2</v>
      </c>
    </row>
    <row r="78" spans="1:10" ht="27.75" customHeight="1">
      <c r="A78" s="160" t="s">
        <v>581</v>
      </c>
      <c r="B78" s="24"/>
      <c r="C78" s="161">
        <v>0</v>
      </c>
      <c r="D78" s="132">
        <v>0.91400000000000003</v>
      </c>
      <c r="E78" s="133">
        <v>0.159</v>
      </c>
      <c r="F78" s="134">
        <v>6.0000000000000001E-3</v>
      </c>
      <c r="G78" s="162">
        <v>1067.3900000000001</v>
      </c>
      <c r="H78" s="162">
        <v>3.69</v>
      </c>
      <c r="I78" s="167">
        <v>4.87</v>
      </c>
      <c r="J78" s="40">
        <v>4.2000000000000003E-2</v>
      </c>
    </row>
    <row r="79" spans="1:10" ht="27.75" customHeight="1">
      <c r="A79" s="160" t="s">
        <v>582</v>
      </c>
      <c r="B79" s="24"/>
      <c r="C79" s="161">
        <v>0</v>
      </c>
      <c r="D79" s="132">
        <v>0.91400000000000003</v>
      </c>
      <c r="E79" s="133">
        <v>0.159</v>
      </c>
      <c r="F79" s="134">
        <v>6.0000000000000001E-3</v>
      </c>
      <c r="G79" s="162">
        <v>3379.28</v>
      </c>
      <c r="H79" s="162">
        <v>3.69</v>
      </c>
      <c r="I79" s="167">
        <v>4.87</v>
      </c>
      <c r="J79" s="40">
        <v>4.2000000000000003E-2</v>
      </c>
    </row>
    <row r="80" spans="1:10" ht="27.75" customHeight="1">
      <c r="A80" s="160" t="s">
        <v>583</v>
      </c>
      <c r="B80" s="24"/>
      <c r="C80" s="161">
        <v>0</v>
      </c>
      <c r="D80" s="132">
        <v>0.91400000000000003</v>
      </c>
      <c r="E80" s="133">
        <v>0.159</v>
      </c>
      <c r="F80" s="134">
        <v>6.0000000000000001E-3</v>
      </c>
      <c r="G80" s="162">
        <v>7454.04</v>
      </c>
      <c r="H80" s="162">
        <v>3.69</v>
      </c>
      <c r="I80" s="167">
        <v>4.87</v>
      </c>
      <c r="J80" s="40">
        <v>4.2000000000000003E-2</v>
      </c>
    </row>
    <row r="81" spans="1:10" ht="27.75" customHeight="1">
      <c r="A81" s="160" t="s">
        <v>584</v>
      </c>
      <c r="B81" s="24"/>
      <c r="C81" s="161">
        <v>0</v>
      </c>
      <c r="D81" s="132">
        <v>0.91400000000000003</v>
      </c>
      <c r="E81" s="133">
        <v>0.159</v>
      </c>
      <c r="F81" s="134">
        <v>6.0000000000000001E-3</v>
      </c>
      <c r="G81" s="162">
        <v>22860.28</v>
      </c>
      <c r="H81" s="162">
        <v>3.69</v>
      </c>
      <c r="I81" s="167">
        <v>4.87</v>
      </c>
      <c r="J81" s="40">
        <v>4.2000000000000003E-2</v>
      </c>
    </row>
    <row r="82" spans="1:10" ht="27.75" customHeight="1">
      <c r="A82" s="160" t="s">
        <v>585</v>
      </c>
      <c r="B82" s="24"/>
      <c r="C82" s="161" t="s">
        <v>115</v>
      </c>
      <c r="D82" s="135">
        <v>7.1040000000000001</v>
      </c>
      <c r="E82" s="136">
        <v>1.1519999999999999</v>
      </c>
      <c r="F82" s="134">
        <v>0.89200000000000002</v>
      </c>
      <c r="G82" s="163" t="s">
        <v>143</v>
      </c>
      <c r="H82" s="163" t="s">
        <v>143</v>
      </c>
      <c r="I82" s="166" t="s">
        <v>143</v>
      </c>
      <c r="J82" s="41" t="s">
        <v>143</v>
      </c>
    </row>
    <row r="83" spans="1:10" ht="27.75" customHeight="1">
      <c r="A83" s="160" t="s">
        <v>586</v>
      </c>
      <c r="B83" s="24"/>
      <c r="C83" s="227" t="s">
        <v>118</v>
      </c>
      <c r="D83" s="132">
        <v>-2.625</v>
      </c>
      <c r="E83" s="133">
        <v>-0.41499999999999998</v>
      </c>
      <c r="F83" s="134">
        <v>-3.9E-2</v>
      </c>
      <c r="G83" s="162">
        <v>0</v>
      </c>
      <c r="H83" s="163" t="s">
        <v>143</v>
      </c>
      <c r="I83" s="166" t="s">
        <v>143</v>
      </c>
      <c r="J83" s="41" t="s">
        <v>143</v>
      </c>
    </row>
    <row r="84" spans="1:10" ht="27.75" customHeight="1">
      <c r="A84" s="160" t="s">
        <v>587</v>
      </c>
      <c r="B84" s="24"/>
      <c r="C84" s="161">
        <v>0</v>
      </c>
      <c r="D84" s="132">
        <v>-2.4889999999999999</v>
      </c>
      <c r="E84" s="133">
        <v>-0.39900000000000002</v>
      </c>
      <c r="F84" s="134">
        <v>-3.5000000000000003E-2</v>
      </c>
      <c r="G84" s="162">
        <v>0</v>
      </c>
      <c r="H84" s="163" t="s">
        <v>143</v>
      </c>
      <c r="I84" s="166" t="s">
        <v>143</v>
      </c>
      <c r="J84" s="41" t="s">
        <v>143</v>
      </c>
    </row>
    <row r="85" spans="1:10" ht="27.75" customHeight="1">
      <c r="A85" s="160" t="s">
        <v>588</v>
      </c>
      <c r="B85" s="24"/>
      <c r="C85" s="161">
        <v>0</v>
      </c>
      <c r="D85" s="132">
        <v>-2.625</v>
      </c>
      <c r="E85" s="133">
        <v>-0.41499999999999998</v>
      </c>
      <c r="F85" s="134">
        <v>-3.9E-2</v>
      </c>
      <c r="G85" s="162">
        <v>0</v>
      </c>
      <c r="H85" s="163" t="s">
        <v>143</v>
      </c>
      <c r="I85" s="166" t="s">
        <v>143</v>
      </c>
      <c r="J85" s="40">
        <v>0.13500000000000001</v>
      </c>
    </row>
    <row r="86" spans="1:10" ht="27.75" customHeight="1">
      <c r="A86" s="160" t="s">
        <v>589</v>
      </c>
      <c r="B86" s="24"/>
      <c r="C86" s="161">
        <v>0</v>
      </c>
      <c r="D86" s="132">
        <v>-2.4889999999999999</v>
      </c>
      <c r="E86" s="133">
        <v>-0.39900000000000002</v>
      </c>
      <c r="F86" s="134">
        <v>-3.5000000000000003E-2</v>
      </c>
      <c r="G86" s="162">
        <v>0</v>
      </c>
      <c r="H86" s="163" t="s">
        <v>143</v>
      </c>
      <c r="I86" s="166" t="s">
        <v>143</v>
      </c>
      <c r="J86" s="40">
        <v>0.11899999999999999</v>
      </c>
    </row>
    <row r="87" spans="1:10" ht="27.75" customHeight="1">
      <c r="A87" s="160" t="s">
        <v>590</v>
      </c>
      <c r="B87" s="24"/>
      <c r="C87" s="161">
        <v>0</v>
      </c>
      <c r="D87" s="132">
        <v>-1.8</v>
      </c>
      <c r="E87" s="133">
        <v>-0.313</v>
      </c>
      <c r="F87" s="134">
        <v>-1.7000000000000001E-2</v>
      </c>
      <c r="G87" s="162">
        <v>56.32</v>
      </c>
      <c r="H87" s="163" t="s">
        <v>143</v>
      </c>
      <c r="I87" s="166" t="s">
        <v>143</v>
      </c>
      <c r="J87" s="40">
        <v>0.13</v>
      </c>
    </row>
    <row r="88" spans="1:10" ht="27.75" customHeight="1">
      <c r="A88" s="160" t="s">
        <v>591</v>
      </c>
      <c r="B88" s="24"/>
      <c r="C88" s="161" t="s">
        <v>69</v>
      </c>
      <c r="D88" s="132">
        <v>1.9950000000000001</v>
      </c>
      <c r="E88" s="133">
        <v>0.315</v>
      </c>
      <c r="F88" s="134">
        <v>0.03</v>
      </c>
      <c r="G88" s="162">
        <v>14.82</v>
      </c>
      <c r="H88" s="163" t="s">
        <v>143</v>
      </c>
      <c r="I88" s="166" t="s">
        <v>143</v>
      </c>
      <c r="J88" s="41" t="s">
        <v>143</v>
      </c>
    </row>
    <row r="89" spans="1:10" ht="27.75" customHeight="1">
      <c r="A89" s="160" t="s">
        <v>592</v>
      </c>
      <c r="B89" s="24"/>
      <c r="C89" s="161">
        <v>2</v>
      </c>
      <c r="D89" s="132">
        <v>1.9950000000000001</v>
      </c>
      <c r="E89" s="133">
        <v>0.315</v>
      </c>
      <c r="F89" s="134">
        <v>0.03</v>
      </c>
      <c r="G89" s="163" t="s">
        <v>143</v>
      </c>
      <c r="H89" s="163" t="s">
        <v>143</v>
      </c>
      <c r="I89" s="166" t="s">
        <v>143</v>
      </c>
      <c r="J89" s="41" t="s">
        <v>143</v>
      </c>
    </row>
    <row r="90" spans="1:10" ht="27.75" customHeight="1">
      <c r="A90" s="160" t="s">
        <v>593</v>
      </c>
      <c r="B90" s="24"/>
      <c r="C90" s="161" t="s">
        <v>73</v>
      </c>
      <c r="D90" s="132">
        <v>2.2709999999999999</v>
      </c>
      <c r="E90" s="133">
        <v>0.35899999999999999</v>
      </c>
      <c r="F90" s="134">
        <v>3.4000000000000002E-2</v>
      </c>
      <c r="G90" s="162">
        <v>3</v>
      </c>
      <c r="H90" s="163" t="s">
        <v>143</v>
      </c>
      <c r="I90" s="166" t="s">
        <v>143</v>
      </c>
      <c r="J90" s="41" t="s">
        <v>143</v>
      </c>
    </row>
    <row r="91" spans="1:10" ht="27.75" customHeight="1">
      <c r="A91" s="160" t="s">
        <v>594</v>
      </c>
      <c r="B91" s="24"/>
      <c r="C91" s="161" t="s">
        <v>73</v>
      </c>
      <c r="D91" s="132">
        <v>2.2709999999999999</v>
      </c>
      <c r="E91" s="133">
        <v>0.35899999999999999</v>
      </c>
      <c r="F91" s="134">
        <v>3.4000000000000002E-2</v>
      </c>
      <c r="G91" s="162">
        <v>4.4800000000000004</v>
      </c>
      <c r="H91" s="163" t="s">
        <v>143</v>
      </c>
      <c r="I91" s="166" t="s">
        <v>143</v>
      </c>
      <c r="J91" s="41" t="s">
        <v>143</v>
      </c>
    </row>
    <row r="92" spans="1:10" ht="27.75" customHeight="1">
      <c r="A92" s="160" t="s">
        <v>595</v>
      </c>
      <c r="B92" s="24"/>
      <c r="C92" s="161" t="s">
        <v>73</v>
      </c>
      <c r="D92" s="132">
        <v>2.2709999999999999</v>
      </c>
      <c r="E92" s="133">
        <v>0.35899999999999999</v>
      </c>
      <c r="F92" s="134">
        <v>3.4000000000000002E-2</v>
      </c>
      <c r="G92" s="162">
        <v>11.22</v>
      </c>
      <c r="H92" s="163" t="s">
        <v>143</v>
      </c>
      <c r="I92" s="166" t="s">
        <v>143</v>
      </c>
      <c r="J92" s="41" t="s">
        <v>143</v>
      </c>
    </row>
    <row r="93" spans="1:10" ht="27.75" customHeight="1">
      <c r="A93" s="160" t="s">
        <v>596</v>
      </c>
      <c r="B93" s="24"/>
      <c r="C93" s="161" t="s">
        <v>73</v>
      </c>
      <c r="D93" s="132">
        <v>2.2709999999999999</v>
      </c>
      <c r="E93" s="133">
        <v>0.35899999999999999</v>
      </c>
      <c r="F93" s="134">
        <v>3.4000000000000002E-2</v>
      </c>
      <c r="G93" s="162">
        <v>23.17</v>
      </c>
      <c r="H93" s="163" t="s">
        <v>143</v>
      </c>
      <c r="I93" s="166" t="s">
        <v>143</v>
      </c>
      <c r="J93" s="41" t="s">
        <v>143</v>
      </c>
    </row>
    <row r="94" spans="1:10" ht="27.75" customHeight="1">
      <c r="A94" s="160" t="s">
        <v>597</v>
      </c>
      <c r="B94" s="24"/>
      <c r="C94" s="161" t="s">
        <v>73</v>
      </c>
      <c r="D94" s="132">
        <v>2.2709999999999999</v>
      </c>
      <c r="E94" s="133">
        <v>0.35899999999999999</v>
      </c>
      <c r="F94" s="134">
        <v>3.4000000000000002E-2</v>
      </c>
      <c r="G94" s="162">
        <v>68.05</v>
      </c>
      <c r="H94" s="163" t="s">
        <v>143</v>
      </c>
      <c r="I94" s="166" t="s">
        <v>143</v>
      </c>
      <c r="J94" s="41" t="s">
        <v>143</v>
      </c>
    </row>
    <row r="95" spans="1:10" ht="27.75" customHeight="1">
      <c r="A95" s="160" t="s">
        <v>598</v>
      </c>
      <c r="B95" s="24"/>
      <c r="C95" s="161">
        <v>4</v>
      </c>
      <c r="D95" s="132">
        <v>2.2709999999999999</v>
      </c>
      <c r="E95" s="133">
        <v>0.35899999999999999</v>
      </c>
      <c r="F95" s="134">
        <v>3.4000000000000002E-2</v>
      </c>
      <c r="G95" s="163" t="s">
        <v>143</v>
      </c>
      <c r="H95" s="163" t="s">
        <v>143</v>
      </c>
      <c r="I95" s="166" t="s">
        <v>143</v>
      </c>
      <c r="J95" s="41" t="s">
        <v>143</v>
      </c>
    </row>
    <row r="96" spans="1:10" ht="27.75" customHeight="1">
      <c r="A96" s="160" t="s">
        <v>599</v>
      </c>
      <c r="B96" s="24"/>
      <c r="C96" s="161">
        <v>0</v>
      </c>
      <c r="D96" s="132">
        <v>1.413</v>
      </c>
      <c r="E96" s="133">
        <v>0.22900000000000001</v>
      </c>
      <c r="F96" s="134">
        <v>1.9E-2</v>
      </c>
      <c r="G96" s="162">
        <v>4.2</v>
      </c>
      <c r="H96" s="162">
        <v>1.44</v>
      </c>
      <c r="I96" s="167">
        <v>2.6</v>
      </c>
      <c r="J96" s="40">
        <v>7.1999999999999995E-2</v>
      </c>
    </row>
    <row r="97" spans="1:10" ht="27.75" customHeight="1">
      <c r="A97" s="160" t="s">
        <v>600</v>
      </c>
      <c r="B97" s="24"/>
      <c r="C97" s="161">
        <v>0</v>
      </c>
      <c r="D97" s="132">
        <v>1.413</v>
      </c>
      <c r="E97" s="133">
        <v>0.22900000000000001</v>
      </c>
      <c r="F97" s="134">
        <v>1.9E-2</v>
      </c>
      <c r="G97" s="162">
        <v>100.57</v>
      </c>
      <c r="H97" s="162">
        <v>1.44</v>
      </c>
      <c r="I97" s="167">
        <v>2.6</v>
      </c>
      <c r="J97" s="40">
        <v>7.1999999999999995E-2</v>
      </c>
    </row>
    <row r="98" spans="1:10" ht="27.75" customHeight="1">
      <c r="A98" s="160" t="s">
        <v>601</v>
      </c>
      <c r="B98" s="24"/>
      <c r="C98" s="161">
        <v>0</v>
      </c>
      <c r="D98" s="132">
        <v>1.413</v>
      </c>
      <c r="E98" s="133">
        <v>0.22900000000000001</v>
      </c>
      <c r="F98" s="134">
        <v>1.9E-2</v>
      </c>
      <c r="G98" s="162">
        <v>182.3</v>
      </c>
      <c r="H98" s="162">
        <v>1.44</v>
      </c>
      <c r="I98" s="167">
        <v>2.6</v>
      </c>
      <c r="J98" s="40">
        <v>7.1999999999999995E-2</v>
      </c>
    </row>
    <row r="99" spans="1:10" ht="27.75" customHeight="1">
      <c r="A99" s="160" t="s">
        <v>602</v>
      </c>
      <c r="B99" s="24"/>
      <c r="C99" s="161">
        <v>0</v>
      </c>
      <c r="D99" s="132">
        <v>1.413</v>
      </c>
      <c r="E99" s="133">
        <v>0.22900000000000001</v>
      </c>
      <c r="F99" s="134">
        <v>1.9E-2</v>
      </c>
      <c r="G99" s="162">
        <v>280.33999999999997</v>
      </c>
      <c r="H99" s="162">
        <v>1.44</v>
      </c>
      <c r="I99" s="167">
        <v>2.6</v>
      </c>
      <c r="J99" s="40">
        <v>7.1999999999999995E-2</v>
      </c>
    </row>
    <row r="100" spans="1:10" ht="27.75" customHeight="1">
      <c r="A100" s="160" t="s">
        <v>603</v>
      </c>
      <c r="B100" s="24"/>
      <c r="C100" s="161">
        <v>0</v>
      </c>
      <c r="D100" s="132">
        <v>1.413</v>
      </c>
      <c r="E100" s="133">
        <v>0.22900000000000001</v>
      </c>
      <c r="F100" s="134">
        <v>1.9E-2</v>
      </c>
      <c r="G100" s="162">
        <v>435.33</v>
      </c>
      <c r="H100" s="162">
        <v>1.44</v>
      </c>
      <c r="I100" s="167">
        <v>2.6</v>
      </c>
      <c r="J100" s="40">
        <v>7.1999999999999995E-2</v>
      </c>
    </row>
    <row r="101" spans="1:10" ht="27.75" customHeight="1">
      <c r="A101" s="160" t="s">
        <v>604</v>
      </c>
      <c r="B101" s="24"/>
      <c r="C101" s="161">
        <v>0</v>
      </c>
      <c r="D101" s="132">
        <v>0.95199999999999996</v>
      </c>
      <c r="E101" s="133">
        <v>0.16600000000000001</v>
      </c>
      <c r="F101" s="134">
        <v>8.9999999999999993E-3</v>
      </c>
      <c r="G101" s="162">
        <v>4.99</v>
      </c>
      <c r="H101" s="162">
        <v>2.4700000000000002</v>
      </c>
      <c r="I101" s="167">
        <v>3.41</v>
      </c>
      <c r="J101" s="40">
        <v>6.7000000000000004E-2</v>
      </c>
    </row>
    <row r="102" spans="1:10" ht="27.75" customHeight="1">
      <c r="A102" s="160" t="s">
        <v>605</v>
      </c>
      <c r="B102" s="24"/>
      <c r="C102" s="161">
        <v>0</v>
      </c>
      <c r="D102" s="132">
        <v>0.95199999999999996</v>
      </c>
      <c r="E102" s="133">
        <v>0.16600000000000001</v>
      </c>
      <c r="F102" s="134">
        <v>8.9999999999999993E-3</v>
      </c>
      <c r="G102" s="162">
        <v>151.79</v>
      </c>
      <c r="H102" s="162">
        <v>2.4700000000000002</v>
      </c>
      <c r="I102" s="167">
        <v>3.41</v>
      </c>
      <c r="J102" s="40">
        <v>6.7000000000000004E-2</v>
      </c>
    </row>
    <row r="103" spans="1:10" ht="27.75" customHeight="1">
      <c r="A103" s="160" t="s">
        <v>606</v>
      </c>
      <c r="B103" s="24"/>
      <c r="C103" s="161">
        <v>0</v>
      </c>
      <c r="D103" s="132">
        <v>0.95199999999999996</v>
      </c>
      <c r="E103" s="133">
        <v>0.16600000000000001</v>
      </c>
      <c r="F103" s="134">
        <v>8.9999999999999993E-3</v>
      </c>
      <c r="G103" s="162">
        <v>276.32</v>
      </c>
      <c r="H103" s="162">
        <v>2.4700000000000002</v>
      </c>
      <c r="I103" s="167">
        <v>3.41</v>
      </c>
      <c r="J103" s="40">
        <v>6.7000000000000004E-2</v>
      </c>
    </row>
    <row r="104" spans="1:10" ht="27.75" customHeight="1">
      <c r="A104" s="160" t="s">
        <v>607</v>
      </c>
      <c r="B104" s="24"/>
      <c r="C104" s="161">
        <v>0</v>
      </c>
      <c r="D104" s="132">
        <v>0.95199999999999996</v>
      </c>
      <c r="E104" s="133">
        <v>0.16600000000000001</v>
      </c>
      <c r="F104" s="134">
        <v>8.9999999999999993E-3</v>
      </c>
      <c r="G104" s="162">
        <v>425.68</v>
      </c>
      <c r="H104" s="162">
        <v>2.4700000000000002</v>
      </c>
      <c r="I104" s="167">
        <v>3.41</v>
      </c>
      <c r="J104" s="40">
        <v>6.7000000000000004E-2</v>
      </c>
    </row>
    <row r="105" spans="1:10" ht="27.75" customHeight="1">
      <c r="A105" s="160" t="s">
        <v>608</v>
      </c>
      <c r="B105" s="24"/>
      <c r="C105" s="161">
        <v>0</v>
      </c>
      <c r="D105" s="132">
        <v>0.95199999999999996</v>
      </c>
      <c r="E105" s="133">
        <v>0.16600000000000001</v>
      </c>
      <c r="F105" s="134">
        <v>8.9999999999999993E-3</v>
      </c>
      <c r="G105" s="162">
        <v>661.8</v>
      </c>
      <c r="H105" s="162">
        <v>2.4700000000000002</v>
      </c>
      <c r="I105" s="167">
        <v>3.41</v>
      </c>
      <c r="J105" s="40">
        <v>6.7000000000000004E-2</v>
      </c>
    </row>
    <row r="106" spans="1:10" ht="27.75" customHeight="1">
      <c r="A106" s="160" t="s">
        <v>609</v>
      </c>
      <c r="B106" s="24"/>
      <c r="C106" s="161">
        <v>0</v>
      </c>
      <c r="D106" s="132">
        <v>0.73799999999999999</v>
      </c>
      <c r="E106" s="133">
        <v>0.129</v>
      </c>
      <c r="F106" s="134">
        <v>5.0000000000000001E-3</v>
      </c>
      <c r="G106" s="162">
        <v>51.83</v>
      </c>
      <c r="H106" s="162">
        <v>2.98</v>
      </c>
      <c r="I106" s="167">
        <v>3.93</v>
      </c>
      <c r="J106" s="40">
        <v>3.4000000000000002E-2</v>
      </c>
    </row>
    <row r="107" spans="1:10" ht="27.75" customHeight="1">
      <c r="A107" s="160" t="s">
        <v>610</v>
      </c>
      <c r="B107" s="24"/>
      <c r="C107" s="161">
        <v>0</v>
      </c>
      <c r="D107" s="132">
        <v>0.73799999999999999</v>
      </c>
      <c r="E107" s="133">
        <v>0.129</v>
      </c>
      <c r="F107" s="134">
        <v>5.0000000000000001E-3</v>
      </c>
      <c r="G107" s="162">
        <v>862.26</v>
      </c>
      <c r="H107" s="162">
        <v>2.98</v>
      </c>
      <c r="I107" s="167">
        <v>3.93</v>
      </c>
      <c r="J107" s="40">
        <v>3.4000000000000002E-2</v>
      </c>
    </row>
    <row r="108" spans="1:10" ht="27.75" customHeight="1">
      <c r="A108" s="160" t="s">
        <v>611</v>
      </c>
      <c r="B108" s="24"/>
      <c r="C108" s="161">
        <v>0</v>
      </c>
      <c r="D108" s="132">
        <v>0.73799999999999999</v>
      </c>
      <c r="E108" s="133">
        <v>0.129</v>
      </c>
      <c r="F108" s="134">
        <v>5.0000000000000001E-3</v>
      </c>
      <c r="G108" s="162">
        <v>2729.82</v>
      </c>
      <c r="H108" s="162">
        <v>2.98</v>
      </c>
      <c r="I108" s="167">
        <v>3.93</v>
      </c>
      <c r="J108" s="40">
        <v>3.4000000000000002E-2</v>
      </c>
    </row>
    <row r="109" spans="1:10" ht="27.75" customHeight="1">
      <c r="A109" s="160" t="s">
        <v>612</v>
      </c>
      <c r="B109" s="24"/>
      <c r="C109" s="161">
        <v>0</v>
      </c>
      <c r="D109" s="132">
        <v>0.73799999999999999</v>
      </c>
      <c r="E109" s="133">
        <v>0.129</v>
      </c>
      <c r="F109" s="134">
        <v>5.0000000000000001E-3</v>
      </c>
      <c r="G109" s="162">
        <v>6021.43</v>
      </c>
      <c r="H109" s="162">
        <v>2.98</v>
      </c>
      <c r="I109" s="167">
        <v>3.93</v>
      </c>
      <c r="J109" s="40">
        <v>3.4000000000000002E-2</v>
      </c>
    </row>
    <row r="110" spans="1:10" ht="27.75" customHeight="1">
      <c r="A110" s="160" t="s">
        <v>613</v>
      </c>
      <c r="B110" s="24"/>
      <c r="C110" s="161">
        <v>0</v>
      </c>
      <c r="D110" s="132">
        <v>0.73799999999999999</v>
      </c>
      <c r="E110" s="133">
        <v>0.129</v>
      </c>
      <c r="F110" s="134">
        <v>5.0000000000000001E-3</v>
      </c>
      <c r="G110" s="162">
        <v>18466.7</v>
      </c>
      <c r="H110" s="162">
        <v>2.98</v>
      </c>
      <c r="I110" s="167">
        <v>3.93</v>
      </c>
      <c r="J110" s="40">
        <v>3.4000000000000002E-2</v>
      </c>
    </row>
    <row r="111" spans="1:10" ht="27.75" customHeight="1">
      <c r="A111" s="160" t="s">
        <v>614</v>
      </c>
      <c r="B111" s="24"/>
      <c r="C111" s="161" t="s">
        <v>115</v>
      </c>
      <c r="D111" s="135">
        <v>5.7389999999999999</v>
      </c>
      <c r="E111" s="136">
        <v>0.93100000000000005</v>
      </c>
      <c r="F111" s="134">
        <v>0.72099999999999997</v>
      </c>
      <c r="G111" s="163" t="s">
        <v>143</v>
      </c>
      <c r="H111" s="163" t="s">
        <v>143</v>
      </c>
      <c r="I111" s="166" t="s">
        <v>143</v>
      </c>
      <c r="J111" s="41" t="s">
        <v>143</v>
      </c>
    </row>
    <row r="112" spans="1:10" ht="27.75" customHeight="1">
      <c r="A112" s="160" t="s">
        <v>615</v>
      </c>
      <c r="B112" s="24"/>
      <c r="C112" s="227" t="s">
        <v>118</v>
      </c>
      <c r="D112" s="132">
        <v>-2.121</v>
      </c>
      <c r="E112" s="133">
        <v>-0.33500000000000002</v>
      </c>
      <c r="F112" s="134">
        <v>-3.2000000000000001E-2</v>
      </c>
      <c r="G112" s="162">
        <v>0</v>
      </c>
      <c r="H112" s="163" t="s">
        <v>143</v>
      </c>
      <c r="I112" s="166" t="s">
        <v>143</v>
      </c>
      <c r="J112" s="41" t="s">
        <v>143</v>
      </c>
    </row>
    <row r="113" spans="1:10" ht="27.75" customHeight="1">
      <c r="A113" s="160" t="s">
        <v>616</v>
      </c>
      <c r="B113" s="24"/>
      <c r="C113" s="161">
        <v>0</v>
      </c>
      <c r="D113" s="132">
        <v>-2.0110000000000001</v>
      </c>
      <c r="E113" s="133">
        <v>-0.32300000000000001</v>
      </c>
      <c r="F113" s="134">
        <v>-2.8000000000000001E-2</v>
      </c>
      <c r="G113" s="162">
        <v>0</v>
      </c>
      <c r="H113" s="163" t="s">
        <v>143</v>
      </c>
      <c r="I113" s="166" t="s">
        <v>143</v>
      </c>
      <c r="J113" s="41" t="s">
        <v>143</v>
      </c>
    </row>
    <row r="114" spans="1:10" ht="27.75" customHeight="1">
      <c r="A114" s="160" t="s">
        <v>617</v>
      </c>
      <c r="B114" s="24"/>
      <c r="C114" s="161">
        <v>0</v>
      </c>
      <c r="D114" s="132">
        <v>-2.121</v>
      </c>
      <c r="E114" s="133">
        <v>-0.33500000000000002</v>
      </c>
      <c r="F114" s="134">
        <v>-3.2000000000000001E-2</v>
      </c>
      <c r="G114" s="162">
        <v>0</v>
      </c>
      <c r="H114" s="163" t="s">
        <v>143</v>
      </c>
      <c r="I114" s="166" t="s">
        <v>143</v>
      </c>
      <c r="J114" s="40">
        <v>0.109</v>
      </c>
    </row>
    <row r="115" spans="1:10" ht="27.75" customHeight="1">
      <c r="A115" s="160" t="s">
        <v>618</v>
      </c>
      <c r="B115" s="24"/>
      <c r="C115" s="161">
        <v>0</v>
      </c>
      <c r="D115" s="132">
        <v>-2.0110000000000001</v>
      </c>
      <c r="E115" s="133">
        <v>-0.32300000000000001</v>
      </c>
      <c r="F115" s="134">
        <v>-2.8000000000000001E-2</v>
      </c>
      <c r="G115" s="162">
        <v>0</v>
      </c>
      <c r="H115" s="163" t="s">
        <v>143</v>
      </c>
      <c r="I115" s="166" t="s">
        <v>143</v>
      </c>
      <c r="J115" s="40">
        <v>9.6000000000000002E-2</v>
      </c>
    </row>
    <row r="116" spans="1:10" ht="27.75" customHeight="1">
      <c r="A116" s="160" t="s">
        <v>619</v>
      </c>
      <c r="B116" s="24"/>
      <c r="C116" s="161">
        <v>0</v>
      </c>
      <c r="D116" s="132">
        <v>-1.454</v>
      </c>
      <c r="E116" s="133">
        <v>-0.253</v>
      </c>
      <c r="F116" s="134">
        <v>-1.4E-2</v>
      </c>
      <c r="G116" s="162">
        <v>45.5</v>
      </c>
      <c r="H116" s="163" t="s">
        <v>143</v>
      </c>
      <c r="I116" s="166" t="s">
        <v>143</v>
      </c>
      <c r="J116" s="40">
        <v>0.105</v>
      </c>
    </row>
    <row r="117" spans="1:10" ht="27.75" customHeight="1">
      <c r="A117" s="160" t="s">
        <v>620</v>
      </c>
      <c r="B117" s="24"/>
      <c r="C117" s="161" t="s">
        <v>69</v>
      </c>
      <c r="D117" s="132">
        <v>1.9119999999999999</v>
      </c>
      <c r="E117" s="133">
        <v>0.30199999999999999</v>
      </c>
      <c r="F117" s="134">
        <v>2.8000000000000001E-2</v>
      </c>
      <c r="G117" s="162">
        <v>14.59</v>
      </c>
      <c r="H117" s="163" t="s">
        <v>143</v>
      </c>
      <c r="I117" s="166" t="s">
        <v>143</v>
      </c>
      <c r="J117" s="41" t="s">
        <v>143</v>
      </c>
    </row>
    <row r="118" spans="1:10" ht="27.75" customHeight="1">
      <c r="A118" s="160" t="s">
        <v>621</v>
      </c>
      <c r="B118" s="24"/>
      <c r="C118" s="161">
        <v>2</v>
      </c>
      <c r="D118" s="132">
        <v>1.9119999999999999</v>
      </c>
      <c r="E118" s="133">
        <v>0.30199999999999999</v>
      </c>
      <c r="F118" s="134">
        <v>2.8000000000000001E-2</v>
      </c>
      <c r="G118" s="163" t="s">
        <v>143</v>
      </c>
      <c r="H118" s="163" t="s">
        <v>143</v>
      </c>
      <c r="I118" s="166" t="s">
        <v>143</v>
      </c>
      <c r="J118" s="41" t="s">
        <v>143</v>
      </c>
    </row>
    <row r="119" spans="1:10" ht="27.75" customHeight="1">
      <c r="A119" s="160" t="s">
        <v>622</v>
      </c>
      <c r="B119" s="24"/>
      <c r="C119" s="161" t="s">
        <v>73</v>
      </c>
      <c r="D119" s="132">
        <v>2.1760000000000002</v>
      </c>
      <c r="E119" s="133">
        <v>0.34399999999999997</v>
      </c>
      <c r="F119" s="134">
        <v>3.2000000000000001E-2</v>
      </c>
      <c r="G119" s="162">
        <v>2.88</v>
      </c>
      <c r="H119" s="163" t="s">
        <v>143</v>
      </c>
      <c r="I119" s="166" t="s">
        <v>143</v>
      </c>
      <c r="J119" s="41" t="s">
        <v>143</v>
      </c>
    </row>
    <row r="120" spans="1:10" ht="27.75" customHeight="1">
      <c r="A120" s="160" t="s">
        <v>623</v>
      </c>
      <c r="B120" s="24"/>
      <c r="C120" s="161" t="s">
        <v>73</v>
      </c>
      <c r="D120" s="132">
        <v>2.1760000000000002</v>
      </c>
      <c r="E120" s="133">
        <v>0.34399999999999997</v>
      </c>
      <c r="F120" s="134">
        <v>3.2000000000000001E-2</v>
      </c>
      <c r="G120" s="162">
        <v>4.29</v>
      </c>
      <c r="H120" s="163" t="s">
        <v>143</v>
      </c>
      <c r="I120" s="166" t="s">
        <v>143</v>
      </c>
      <c r="J120" s="41" t="s">
        <v>143</v>
      </c>
    </row>
    <row r="121" spans="1:10" ht="27.75" customHeight="1">
      <c r="A121" s="160" t="s">
        <v>624</v>
      </c>
      <c r="B121" s="24"/>
      <c r="C121" s="161" t="s">
        <v>73</v>
      </c>
      <c r="D121" s="132">
        <v>2.1760000000000002</v>
      </c>
      <c r="E121" s="133">
        <v>0.34399999999999997</v>
      </c>
      <c r="F121" s="134">
        <v>3.2000000000000001E-2</v>
      </c>
      <c r="G121" s="162">
        <v>10.76</v>
      </c>
      <c r="H121" s="163" t="s">
        <v>143</v>
      </c>
      <c r="I121" s="166" t="s">
        <v>143</v>
      </c>
      <c r="J121" s="41" t="s">
        <v>143</v>
      </c>
    </row>
    <row r="122" spans="1:10" ht="27.75" customHeight="1">
      <c r="A122" s="160" t="s">
        <v>625</v>
      </c>
      <c r="B122" s="24"/>
      <c r="C122" s="161" t="s">
        <v>73</v>
      </c>
      <c r="D122" s="132">
        <v>2.1760000000000002</v>
      </c>
      <c r="E122" s="133">
        <v>0.34399999999999997</v>
      </c>
      <c r="F122" s="134">
        <v>3.2000000000000001E-2</v>
      </c>
      <c r="G122" s="162">
        <v>22.21</v>
      </c>
      <c r="H122" s="163" t="s">
        <v>143</v>
      </c>
      <c r="I122" s="166" t="s">
        <v>143</v>
      </c>
      <c r="J122" s="41" t="s">
        <v>143</v>
      </c>
    </row>
    <row r="123" spans="1:10" ht="27.75" customHeight="1">
      <c r="A123" s="160" t="s">
        <v>626</v>
      </c>
      <c r="B123" s="24"/>
      <c r="C123" s="161" t="s">
        <v>73</v>
      </c>
      <c r="D123" s="132">
        <v>2.1760000000000002</v>
      </c>
      <c r="E123" s="133">
        <v>0.34399999999999997</v>
      </c>
      <c r="F123" s="134">
        <v>3.2000000000000001E-2</v>
      </c>
      <c r="G123" s="162">
        <v>65.22</v>
      </c>
      <c r="H123" s="163" t="s">
        <v>143</v>
      </c>
      <c r="I123" s="166" t="s">
        <v>143</v>
      </c>
      <c r="J123" s="41" t="s">
        <v>143</v>
      </c>
    </row>
    <row r="124" spans="1:10" ht="27.75" customHeight="1">
      <c r="A124" s="160" t="s">
        <v>627</v>
      </c>
      <c r="B124" s="24"/>
      <c r="C124" s="161">
        <v>4</v>
      </c>
      <c r="D124" s="132">
        <v>2.1760000000000002</v>
      </c>
      <c r="E124" s="133">
        <v>0.34399999999999997</v>
      </c>
      <c r="F124" s="134">
        <v>3.2000000000000001E-2</v>
      </c>
      <c r="G124" s="163" t="s">
        <v>143</v>
      </c>
      <c r="H124" s="163" t="s">
        <v>143</v>
      </c>
      <c r="I124" s="166" t="s">
        <v>143</v>
      </c>
      <c r="J124" s="41" t="s">
        <v>143</v>
      </c>
    </row>
    <row r="125" spans="1:10" ht="27.75" customHeight="1">
      <c r="A125" s="160" t="s">
        <v>628</v>
      </c>
      <c r="B125" s="24"/>
      <c r="C125" s="161">
        <v>0</v>
      </c>
      <c r="D125" s="132">
        <v>1.3540000000000001</v>
      </c>
      <c r="E125" s="133">
        <v>0.219</v>
      </c>
      <c r="F125" s="134">
        <v>1.7999999999999999E-2</v>
      </c>
      <c r="G125" s="162">
        <v>4.03</v>
      </c>
      <c r="H125" s="162">
        <v>1.38</v>
      </c>
      <c r="I125" s="167">
        <v>2.4900000000000002</v>
      </c>
      <c r="J125" s="40">
        <v>6.9000000000000006E-2</v>
      </c>
    </row>
    <row r="126" spans="1:10" ht="27.75" customHeight="1">
      <c r="A126" s="160" t="s">
        <v>629</v>
      </c>
      <c r="B126" s="24"/>
      <c r="C126" s="161">
        <v>0</v>
      </c>
      <c r="D126" s="132">
        <v>1.3540000000000001</v>
      </c>
      <c r="E126" s="133">
        <v>0.219</v>
      </c>
      <c r="F126" s="134">
        <v>1.7999999999999999E-2</v>
      </c>
      <c r="G126" s="162">
        <v>96.39</v>
      </c>
      <c r="H126" s="162">
        <v>1.38</v>
      </c>
      <c r="I126" s="167">
        <v>2.4900000000000002</v>
      </c>
      <c r="J126" s="40">
        <v>6.9000000000000006E-2</v>
      </c>
    </row>
    <row r="127" spans="1:10" ht="27.75" customHeight="1">
      <c r="A127" s="160" t="s">
        <v>630</v>
      </c>
      <c r="B127" s="24"/>
      <c r="C127" s="161">
        <v>0</v>
      </c>
      <c r="D127" s="132">
        <v>1.3540000000000001</v>
      </c>
      <c r="E127" s="133">
        <v>0.219</v>
      </c>
      <c r="F127" s="134">
        <v>1.7999999999999999E-2</v>
      </c>
      <c r="G127" s="162">
        <v>174.72</v>
      </c>
      <c r="H127" s="162">
        <v>1.38</v>
      </c>
      <c r="I127" s="167">
        <v>2.4900000000000002</v>
      </c>
      <c r="J127" s="40">
        <v>6.9000000000000006E-2</v>
      </c>
    </row>
    <row r="128" spans="1:10" ht="27.75" customHeight="1">
      <c r="A128" s="160" t="s">
        <v>631</v>
      </c>
      <c r="B128" s="24"/>
      <c r="C128" s="161">
        <v>0</v>
      </c>
      <c r="D128" s="132">
        <v>1.3540000000000001</v>
      </c>
      <c r="E128" s="133">
        <v>0.219</v>
      </c>
      <c r="F128" s="134">
        <v>1.7999999999999999E-2</v>
      </c>
      <c r="G128" s="162">
        <v>268.69</v>
      </c>
      <c r="H128" s="162">
        <v>1.38</v>
      </c>
      <c r="I128" s="167">
        <v>2.4900000000000002</v>
      </c>
      <c r="J128" s="40">
        <v>6.9000000000000006E-2</v>
      </c>
    </row>
    <row r="129" spans="1:10" ht="27.75" customHeight="1">
      <c r="A129" s="160" t="s">
        <v>632</v>
      </c>
      <c r="B129" s="24"/>
      <c r="C129" s="161">
        <v>0</v>
      </c>
      <c r="D129" s="132">
        <v>1.3540000000000001</v>
      </c>
      <c r="E129" s="133">
        <v>0.219</v>
      </c>
      <c r="F129" s="134">
        <v>1.7999999999999999E-2</v>
      </c>
      <c r="G129" s="162">
        <v>417.23</v>
      </c>
      <c r="H129" s="162">
        <v>1.38</v>
      </c>
      <c r="I129" s="167">
        <v>2.4900000000000002</v>
      </c>
      <c r="J129" s="40">
        <v>6.9000000000000006E-2</v>
      </c>
    </row>
    <row r="130" spans="1:10" ht="27.75" customHeight="1">
      <c r="A130" s="160" t="s">
        <v>633</v>
      </c>
      <c r="B130" s="24"/>
      <c r="C130" s="161">
        <v>0</v>
      </c>
      <c r="D130" s="132">
        <v>0.91300000000000003</v>
      </c>
      <c r="E130" s="133">
        <v>0.159</v>
      </c>
      <c r="F130" s="134">
        <v>8.9999999999999993E-3</v>
      </c>
      <c r="G130" s="162">
        <v>4.78</v>
      </c>
      <c r="H130" s="162">
        <v>2.37</v>
      </c>
      <c r="I130" s="167">
        <v>3.27</v>
      </c>
      <c r="J130" s="40">
        <v>6.4000000000000001E-2</v>
      </c>
    </row>
    <row r="131" spans="1:10" ht="27.75" customHeight="1">
      <c r="A131" s="160" t="s">
        <v>634</v>
      </c>
      <c r="B131" s="24"/>
      <c r="C131" s="161">
        <v>0</v>
      </c>
      <c r="D131" s="132">
        <v>0.91300000000000003</v>
      </c>
      <c r="E131" s="133">
        <v>0.159</v>
      </c>
      <c r="F131" s="134">
        <v>8.9999999999999993E-3</v>
      </c>
      <c r="G131" s="162">
        <v>145.47999999999999</v>
      </c>
      <c r="H131" s="162">
        <v>2.37</v>
      </c>
      <c r="I131" s="167">
        <v>3.27</v>
      </c>
      <c r="J131" s="40">
        <v>6.4000000000000001E-2</v>
      </c>
    </row>
    <row r="132" spans="1:10" ht="27.75" customHeight="1">
      <c r="A132" s="160" t="s">
        <v>635</v>
      </c>
      <c r="B132" s="24"/>
      <c r="C132" s="161">
        <v>0</v>
      </c>
      <c r="D132" s="132">
        <v>0.91300000000000003</v>
      </c>
      <c r="E132" s="133">
        <v>0.159</v>
      </c>
      <c r="F132" s="134">
        <v>8.9999999999999993E-3</v>
      </c>
      <c r="G132" s="162">
        <v>264.83</v>
      </c>
      <c r="H132" s="162">
        <v>2.37</v>
      </c>
      <c r="I132" s="167">
        <v>3.27</v>
      </c>
      <c r="J132" s="40">
        <v>6.4000000000000001E-2</v>
      </c>
    </row>
    <row r="133" spans="1:10" ht="27.75" customHeight="1">
      <c r="A133" s="160" t="s">
        <v>636</v>
      </c>
      <c r="B133" s="24"/>
      <c r="C133" s="161">
        <v>0</v>
      </c>
      <c r="D133" s="132">
        <v>0.91300000000000003</v>
      </c>
      <c r="E133" s="133">
        <v>0.159</v>
      </c>
      <c r="F133" s="134">
        <v>8.9999999999999993E-3</v>
      </c>
      <c r="G133" s="162">
        <v>407.98</v>
      </c>
      <c r="H133" s="162">
        <v>2.37</v>
      </c>
      <c r="I133" s="167">
        <v>3.27</v>
      </c>
      <c r="J133" s="40">
        <v>6.4000000000000001E-2</v>
      </c>
    </row>
    <row r="134" spans="1:10" ht="27.75" customHeight="1">
      <c r="A134" s="160" t="s">
        <v>637</v>
      </c>
      <c r="B134" s="24"/>
      <c r="C134" s="161">
        <v>0</v>
      </c>
      <c r="D134" s="132">
        <v>0.91300000000000003</v>
      </c>
      <c r="E134" s="133">
        <v>0.159</v>
      </c>
      <c r="F134" s="134">
        <v>8.9999999999999993E-3</v>
      </c>
      <c r="G134" s="162">
        <v>634.28</v>
      </c>
      <c r="H134" s="162">
        <v>2.37</v>
      </c>
      <c r="I134" s="167">
        <v>3.27</v>
      </c>
      <c r="J134" s="40">
        <v>6.4000000000000001E-2</v>
      </c>
    </row>
    <row r="135" spans="1:10" ht="27.75" customHeight="1">
      <c r="A135" s="160" t="s">
        <v>638</v>
      </c>
      <c r="B135" s="24"/>
      <c r="C135" s="161">
        <v>0</v>
      </c>
      <c r="D135" s="132">
        <v>0.70799999999999996</v>
      </c>
      <c r="E135" s="133">
        <v>0.123</v>
      </c>
      <c r="F135" s="134">
        <v>5.0000000000000001E-3</v>
      </c>
      <c r="G135" s="162">
        <v>49.68</v>
      </c>
      <c r="H135" s="162">
        <v>2.86</v>
      </c>
      <c r="I135" s="167">
        <v>3.77</v>
      </c>
      <c r="J135" s="40">
        <v>3.2000000000000001E-2</v>
      </c>
    </row>
    <row r="136" spans="1:10" ht="27.75" customHeight="1">
      <c r="A136" s="160" t="s">
        <v>639</v>
      </c>
      <c r="B136" s="24"/>
      <c r="C136" s="161">
        <v>0</v>
      </c>
      <c r="D136" s="132">
        <v>0.70799999999999996</v>
      </c>
      <c r="E136" s="133">
        <v>0.123</v>
      </c>
      <c r="F136" s="134">
        <v>5.0000000000000001E-3</v>
      </c>
      <c r="G136" s="162">
        <v>826.39</v>
      </c>
      <c r="H136" s="162">
        <v>2.86</v>
      </c>
      <c r="I136" s="167">
        <v>3.77</v>
      </c>
      <c r="J136" s="40">
        <v>3.2000000000000001E-2</v>
      </c>
    </row>
    <row r="137" spans="1:10" ht="27.75" customHeight="1">
      <c r="A137" s="160" t="s">
        <v>640</v>
      </c>
      <c r="B137" s="24"/>
      <c r="C137" s="161">
        <v>0</v>
      </c>
      <c r="D137" s="132">
        <v>0.70799999999999996</v>
      </c>
      <c r="E137" s="133">
        <v>0.123</v>
      </c>
      <c r="F137" s="134">
        <v>5.0000000000000001E-3</v>
      </c>
      <c r="G137" s="162">
        <v>2616.2800000000002</v>
      </c>
      <c r="H137" s="162">
        <v>2.86</v>
      </c>
      <c r="I137" s="167">
        <v>3.77</v>
      </c>
      <c r="J137" s="40">
        <v>3.2000000000000001E-2</v>
      </c>
    </row>
    <row r="138" spans="1:10" ht="27.75" customHeight="1">
      <c r="A138" s="160" t="s">
        <v>641</v>
      </c>
      <c r="B138" s="24"/>
      <c r="C138" s="161">
        <v>0</v>
      </c>
      <c r="D138" s="132">
        <v>0.70799999999999996</v>
      </c>
      <c r="E138" s="133">
        <v>0.123</v>
      </c>
      <c r="F138" s="134">
        <v>5.0000000000000001E-3</v>
      </c>
      <c r="G138" s="162">
        <v>5770.97</v>
      </c>
      <c r="H138" s="162">
        <v>2.86</v>
      </c>
      <c r="I138" s="167">
        <v>3.77</v>
      </c>
      <c r="J138" s="40">
        <v>3.2000000000000001E-2</v>
      </c>
    </row>
    <row r="139" spans="1:10" ht="27.75" customHeight="1">
      <c r="A139" s="160" t="s">
        <v>642</v>
      </c>
      <c r="B139" s="24"/>
      <c r="C139" s="161">
        <v>0</v>
      </c>
      <c r="D139" s="132">
        <v>0.70799999999999996</v>
      </c>
      <c r="E139" s="133">
        <v>0.123</v>
      </c>
      <c r="F139" s="134">
        <v>5.0000000000000001E-3</v>
      </c>
      <c r="G139" s="162">
        <v>17698.580000000002</v>
      </c>
      <c r="H139" s="162">
        <v>2.86</v>
      </c>
      <c r="I139" s="167">
        <v>3.77</v>
      </c>
      <c r="J139" s="40">
        <v>3.2000000000000001E-2</v>
      </c>
    </row>
    <row r="140" spans="1:10" ht="27.75" customHeight="1">
      <c r="A140" s="160" t="s">
        <v>643</v>
      </c>
      <c r="B140" s="24"/>
      <c r="C140" s="161" t="s">
        <v>115</v>
      </c>
      <c r="D140" s="135">
        <v>5.5</v>
      </c>
      <c r="E140" s="136">
        <v>0.89200000000000002</v>
      </c>
      <c r="F140" s="134">
        <v>0.69099999999999995</v>
      </c>
      <c r="G140" s="163" t="s">
        <v>143</v>
      </c>
      <c r="H140" s="163" t="s">
        <v>143</v>
      </c>
      <c r="I140" s="166" t="s">
        <v>143</v>
      </c>
      <c r="J140" s="41" t="s">
        <v>143</v>
      </c>
    </row>
    <row r="141" spans="1:10" ht="27.75" customHeight="1">
      <c r="A141" s="160" t="s">
        <v>644</v>
      </c>
      <c r="B141" s="24"/>
      <c r="C141" s="227" t="s">
        <v>118</v>
      </c>
      <c r="D141" s="132">
        <v>-2.032</v>
      </c>
      <c r="E141" s="133">
        <v>-0.32100000000000001</v>
      </c>
      <c r="F141" s="134">
        <v>-0.03</v>
      </c>
      <c r="G141" s="162">
        <v>0</v>
      </c>
      <c r="H141" s="163" t="s">
        <v>143</v>
      </c>
      <c r="I141" s="166" t="s">
        <v>143</v>
      </c>
      <c r="J141" s="41" t="s">
        <v>143</v>
      </c>
    </row>
    <row r="142" spans="1:10" ht="27.75" customHeight="1">
      <c r="A142" s="160" t="s">
        <v>645</v>
      </c>
      <c r="B142" s="24"/>
      <c r="C142" s="161">
        <v>0</v>
      </c>
      <c r="D142" s="132">
        <v>-1.927</v>
      </c>
      <c r="E142" s="133">
        <v>-0.309</v>
      </c>
      <c r="F142" s="134">
        <v>-2.7E-2</v>
      </c>
      <c r="G142" s="162">
        <v>0</v>
      </c>
      <c r="H142" s="163" t="s">
        <v>143</v>
      </c>
      <c r="I142" s="166" t="s">
        <v>143</v>
      </c>
      <c r="J142" s="41" t="s">
        <v>143</v>
      </c>
    </row>
    <row r="143" spans="1:10" ht="27.75" customHeight="1">
      <c r="A143" s="160" t="s">
        <v>646</v>
      </c>
      <c r="B143" s="24"/>
      <c r="C143" s="161">
        <v>0</v>
      </c>
      <c r="D143" s="132">
        <v>-2.032</v>
      </c>
      <c r="E143" s="133">
        <v>-0.32100000000000001</v>
      </c>
      <c r="F143" s="134">
        <v>-0.03</v>
      </c>
      <c r="G143" s="162">
        <v>0</v>
      </c>
      <c r="H143" s="163" t="s">
        <v>143</v>
      </c>
      <c r="I143" s="166" t="s">
        <v>143</v>
      </c>
      <c r="J143" s="40">
        <v>0.104</v>
      </c>
    </row>
    <row r="144" spans="1:10" ht="27.75" customHeight="1">
      <c r="A144" s="160" t="s">
        <v>647</v>
      </c>
      <c r="B144" s="24"/>
      <c r="C144" s="161">
        <v>0</v>
      </c>
      <c r="D144" s="132">
        <v>-1.927</v>
      </c>
      <c r="E144" s="133">
        <v>-0.309</v>
      </c>
      <c r="F144" s="134">
        <v>-2.7E-2</v>
      </c>
      <c r="G144" s="162">
        <v>0</v>
      </c>
      <c r="H144" s="163" t="s">
        <v>143</v>
      </c>
      <c r="I144" s="166" t="s">
        <v>143</v>
      </c>
      <c r="J144" s="40">
        <v>9.1999999999999998E-2</v>
      </c>
    </row>
    <row r="145" spans="1:10" ht="27.75" customHeight="1">
      <c r="A145" s="160" t="s">
        <v>648</v>
      </c>
      <c r="B145" s="24"/>
      <c r="C145" s="161">
        <v>0</v>
      </c>
      <c r="D145" s="132">
        <v>-1.393</v>
      </c>
      <c r="E145" s="133">
        <v>-0.24199999999999999</v>
      </c>
      <c r="F145" s="134">
        <v>-1.2999999999999999E-2</v>
      </c>
      <c r="G145" s="162">
        <v>43.61</v>
      </c>
      <c r="H145" s="163" t="s">
        <v>143</v>
      </c>
      <c r="I145" s="166" t="s">
        <v>143</v>
      </c>
      <c r="J145" s="40">
        <v>0.10100000000000001</v>
      </c>
    </row>
    <row r="146" spans="1:10" ht="27.75" customHeight="1">
      <c r="A146" s="160" t="s">
        <v>649</v>
      </c>
      <c r="B146" s="24"/>
      <c r="C146" s="161" t="s">
        <v>69</v>
      </c>
      <c r="D146" s="132">
        <v>1.252</v>
      </c>
      <c r="E146" s="133">
        <v>0.19800000000000001</v>
      </c>
      <c r="F146" s="134">
        <v>1.9E-2</v>
      </c>
      <c r="G146" s="162">
        <v>12.81</v>
      </c>
      <c r="H146" s="163" t="s">
        <v>143</v>
      </c>
      <c r="I146" s="166" t="s">
        <v>143</v>
      </c>
      <c r="J146" s="41" t="s">
        <v>143</v>
      </c>
    </row>
    <row r="147" spans="1:10" ht="27.75" customHeight="1">
      <c r="A147" s="160" t="s">
        <v>650</v>
      </c>
      <c r="B147" s="24"/>
      <c r="C147" s="161">
        <v>2</v>
      </c>
      <c r="D147" s="132">
        <v>1.252</v>
      </c>
      <c r="E147" s="133">
        <v>0.19800000000000001</v>
      </c>
      <c r="F147" s="134">
        <v>1.9E-2</v>
      </c>
      <c r="G147" s="163" t="s">
        <v>143</v>
      </c>
      <c r="H147" s="163" t="s">
        <v>143</v>
      </c>
      <c r="I147" s="166" t="s">
        <v>143</v>
      </c>
      <c r="J147" s="41" t="s">
        <v>143</v>
      </c>
    </row>
    <row r="148" spans="1:10" ht="27.75" customHeight="1">
      <c r="A148" s="160" t="s">
        <v>651</v>
      </c>
      <c r="B148" s="24"/>
      <c r="C148" s="161" t="s">
        <v>73</v>
      </c>
      <c r="D148" s="132">
        <v>1.425</v>
      </c>
      <c r="E148" s="133">
        <v>0.22500000000000001</v>
      </c>
      <c r="F148" s="134">
        <v>2.1000000000000001E-2</v>
      </c>
      <c r="G148" s="162">
        <v>1.91</v>
      </c>
      <c r="H148" s="163" t="s">
        <v>143</v>
      </c>
      <c r="I148" s="166" t="s">
        <v>143</v>
      </c>
      <c r="J148" s="41" t="s">
        <v>143</v>
      </c>
    </row>
    <row r="149" spans="1:10" ht="27.75" customHeight="1">
      <c r="A149" s="160" t="s">
        <v>652</v>
      </c>
      <c r="B149" s="24"/>
      <c r="C149" s="161" t="s">
        <v>73</v>
      </c>
      <c r="D149" s="132">
        <v>1.425</v>
      </c>
      <c r="E149" s="133">
        <v>0.22500000000000001</v>
      </c>
      <c r="F149" s="134">
        <v>2.1000000000000001E-2</v>
      </c>
      <c r="G149" s="162">
        <v>2.83</v>
      </c>
      <c r="H149" s="163" t="s">
        <v>143</v>
      </c>
      <c r="I149" s="166" t="s">
        <v>143</v>
      </c>
      <c r="J149" s="41" t="s">
        <v>143</v>
      </c>
    </row>
    <row r="150" spans="1:10" ht="27.75" customHeight="1">
      <c r="A150" s="160" t="s">
        <v>653</v>
      </c>
      <c r="B150" s="24"/>
      <c r="C150" s="161" t="s">
        <v>73</v>
      </c>
      <c r="D150" s="132">
        <v>1.425</v>
      </c>
      <c r="E150" s="133">
        <v>0.22500000000000001</v>
      </c>
      <c r="F150" s="134">
        <v>2.1000000000000001E-2</v>
      </c>
      <c r="G150" s="162">
        <v>7.07</v>
      </c>
      <c r="H150" s="163" t="s">
        <v>143</v>
      </c>
      <c r="I150" s="166" t="s">
        <v>143</v>
      </c>
      <c r="J150" s="41" t="s">
        <v>143</v>
      </c>
    </row>
    <row r="151" spans="1:10" ht="27.75" customHeight="1">
      <c r="A151" s="160" t="s">
        <v>654</v>
      </c>
      <c r="B151" s="24"/>
      <c r="C151" s="161" t="s">
        <v>73</v>
      </c>
      <c r="D151" s="132">
        <v>1.425</v>
      </c>
      <c r="E151" s="133">
        <v>0.22500000000000001</v>
      </c>
      <c r="F151" s="134">
        <v>2.1000000000000001E-2</v>
      </c>
      <c r="G151" s="162">
        <v>14.56</v>
      </c>
      <c r="H151" s="163" t="s">
        <v>143</v>
      </c>
      <c r="I151" s="166" t="s">
        <v>143</v>
      </c>
      <c r="J151" s="41" t="s">
        <v>143</v>
      </c>
    </row>
    <row r="152" spans="1:10" ht="27.75" customHeight="1">
      <c r="A152" s="160" t="s">
        <v>655</v>
      </c>
      <c r="B152" s="24"/>
      <c r="C152" s="161" t="s">
        <v>73</v>
      </c>
      <c r="D152" s="132">
        <v>1.425</v>
      </c>
      <c r="E152" s="133">
        <v>0.22500000000000001</v>
      </c>
      <c r="F152" s="134">
        <v>2.1000000000000001E-2</v>
      </c>
      <c r="G152" s="162">
        <v>42.73</v>
      </c>
      <c r="H152" s="163" t="s">
        <v>143</v>
      </c>
      <c r="I152" s="166" t="s">
        <v>143</v>
      </c>
      <c r="J152" s="41" t="s">
        <v>143</v>
      </c>
    </row>
    <row r="153" spans="1:10" ht="27.75" customHeight="1">
      <c r="A153" s="160" t="s">
        <v>656</v>
      </c>
      <c r="B153" s="24"/>
      <c r="C153" s="161">
        <v>4</v>
      </c>
      <c r="D153" s="132">
        <v>1.425</v>
      </c>
      <c r="E153" s="133">
        <v>0.22500000000000001</v>
      </c>
      <c r="F153" s="134">
        <v>2.1000000000000001E-2</v>
      </c>
      <c r="G153" s="163" t="s">
        <v>143</v>
      </c>
      <c r="H153" s="163" t="s">
        <v>143</v>
      </c>
      <c r="I153" s="166" t="s">
        <v>143</v>
      </c>
      <c r="J153" s="41" t="s">
        <v>143</v>
      </c>
    </row>
    <row r="154" spans="1:10" ht="27.75" customHeight="1">
      <c r="A154" s="160" t="s">
        <v>657</v>
      </c>
      <c r="B154" s="24"/>
      <c r="C154" s="161">
        <v>0</v>
      </c>
      <c r="D154" s="132">
        <v>0.88600000000000001</v>
      </c>
      <c r="E154" s="133">
        <v>0.14399999999999999</v>
      </c>
      <c r="F154" s="134">
        <v>1.2E-2</v>
      </c>
      <c r="G154" s="162">
        <v>2.66</v>
      </c>
      <c r="H154" s="162">
        <v>0.9</v>
      </c>
      <c r="I154" s="167">
        <v>1.63</v>
      </c>
      <c r="J154" s="40">
        <v>4.4999999999999998E-2</v>
      </c>
    </row>
    <row r="155" spans="1:10" ht="27.75" customHeight="1">
      <c r="A155" s="160" t="s">
        <v>658</v>
      </c>
      <c r="B155" s="24"/>
      <c r="C155" s="161">
        <v>0</v>
      </c>
      <c r="D155" s="132">
        <v>0.88600000000000001</v>
      </c>
      <c r="E155" s="133">
        <v>0.14399999999999999</v>
      </c>
      <c r="F155" s="134">
        <v>1.2E-2</v>
      </c>
      <c r="G155" s="162">
        <v>63.13</v>
      </c>
      <c r="H155" s="162">
        <v>0.9</v>
      </c>
      <c r="I155" s="167">
        <v>1.63</v>
      </c>
      <c r="J155" s="40">
        <v>4.4999999999999998E-2</v>
      </c>
    </row>
    <row r="156" spans="1:10" ht="27.75" customHeight="1">
      <c r="A156" s="160" t="s">
        <v>659</v>
      </c>
      <c r="B156" s="24"/>
      <c r="C156" s="161">
        <v>0</v>
      </c>
      <c r="D156" s="132">
        <v>0.88600000000000001</v>
      </c>
      <c r="E156" s="133">
        <v>0.14399999999999999</v>
      </c>
      <c r="F156" s="134">
        <v>1.2E-2</v>
      </c>
      <c r="G156" s="162">
        <v>114.41</v>
      </c>
      <c r="H156" s="162">
        <v>0.9</v>
      </c>
      <c r="I156" s="167">
        <v>1.63</v>
      </c>
      <c r="J156" s="40">
        <v>4.4999999999999998E-2</v>
      </c>
    </row>
    <row r="157" spans="1:10" ht="27.75" customHeight="1">
      <c r="A157" s="160" t="s">
        <v>660</v>
      </c>
      <c r="B157" s="24"/>
      <c r="C157" s="161">
        <v>0</v>
      </c>
      <c r="D157" s="132">
        <v>0.88600000000000001</v>
      </c>
      <c r="E157" s="133">
        <v>0.14399999999999999</v>
      </c>
      <c r="F157" s="134">
        <v>1.2E-2</v>
      </c>
      <c r="G157" s="162">
        <v>175.93</v>
      </c>
      <c r="H157" s="162">
        <v>0.9</v>
      </c>
      <c r="I157" s="167">
        <v>1.63</v>
      </c>
      <c r="J157" s="40">
        <v>4.4999999999999998E-2</v>
      </c>
    </row>
    <row r="158" spans="1:10" ht="27.75" customHeight="1">
      <c r="A158" s="160" t="s">
        <v>661</v>
      </c>
      <c r="B158" s="24"/>
      <c r="C158" s="161">
        <v>0</v>
      </c>
      <c r="D158" s="132">
        <v>0.88600000000000001</v>
      </c>
      <c r="E158" s="133">
        <v>0.14399999999999999</v>
      </c>
      <c r="F158" s="134">
        <v>1.2E-2</v>
      </c>
      <c r="G158" s="162">
        <v>273.18</v>
      </c>
      <c r="H158" s="162">
        <v>0.9</v>
      </c>
      <c r="I158" s="167">
        <v>1.63</v>
      </c>
      <c r="J158" s="40">
        <v>4.4999999999999998E-2</v>
      </c>
    </row>
    <row r="159" spans="1:10" ht="27.75" customHeight="1">
      <c r="A159" s="160" t="s">
        <v>662</v>
      </c>
      <c r="B159" s="24"/>
      <c r="C159" s="161">
        <v>0</v>
      </c>
      <c r="D159" s="132">
        <v>0.59799999999999998</v>
      </c>
      <c r="E159" s="133">
        <v>0.104</v>
      </c>
      <c r="F159" s="134">
        <v>6.0000000000000001E-3</v>
      </c>
      <c r="G159" s="162">
        <v>3.15</v>
      </c>
      <c r="H159" s="162">
        <v>1.55</v>
      </c>
      <c r="I159" s="167">
        <v>2.14</v>
      </c>
      <c r="J159" s="40">
        <v>4.2000000000000003E-2</v>
      </c>
    </row>
    <row r="160" spans="1:10" ht="27.75" customHeight="1">
      <c r="A160" s="160" t="s">
        <v>663</v>
      </c>
      <c r="B160" s="24"/>
      <c r="C160" s="161">
        <v>0</v>
      </c>
      <c r="D160" s="132">
        <v>0.59799999999999998</v>
      </c>
      <c r="E160" s="133">
        <v>0.104</v>
      </c>
      <c r="F160" s="134">
        <v>6.0000000000000001E-3</v>
      </c>
      <c r="G160" s="162">
        <v>95.27</v>
      </c>
      <c r="H160" s="162">
        <v>1.55</v>
      </c>
      <c r="I160" s="167">
        <v>2.14</v>
      </c>
      <c r="J160" s="40">
        <v>4.2000000000000003E-2</v>
      </c>
    </row>
    <row r="161" spans="1:10" ht="27.75" customHeight="1">
      <c r="A161" s="160" t="s">
        <v>664</v>
      </c>
      <c r="B161" s="24"/>
      <c r="C161" s="161">
        <v>0</v>
      </c>
      <c r="D161" s="132">
        <v>0.59799999999999998</v>
      </c>
      <c r="E161" s="133">
        <v>0.104</v>
      </c>
      <c r="F161" s="134">
        <v>6.0000000000000001E-3</v>
      </c>
      <c r="G161" s="162">
        <v>173.4</v>
      </c>
      <c r="H161" s="162">
        <v>1.55</v>
      </c>
      <c r="I161" s="167">
        <v>2.14</v>
      </c>
      <c r="J161" s="40">
        <v>4.2000000000000003E-2</v>
      </c>
    </row>
    <row r="162" spans="1:10" ht="27.75" customHeight="1">
      <c r="A162" s="160" t="s">
        <v>665</v>
      </c>
      <c r="B162" s="24"/>
      <c r="C162" s="161">
        <v>0</v>
      </c>
      <c r="D162" s="132">
        <v>0.59799999999999998</v>
      </c>
      <c r="E162" s="133">
        <v>0.104</v>
      </c>
      <c r="F162" s="134">
        <v>6.0000000000000001E-3</v>
      </c>
      <c r="G162" s="162">
        <v>267.13</v>
      </c>
      <c r="H162" s="162">
        <v>1.55</v>
      </c>
      <c r="I162" s="167">
        <v>2.14</v>
      </c>
      <c r="J162" s="40">
        <v>4.2000000000000003E-2</v>
      </c>
    </row>
    <row r="163" spans="1:10" ht="27.75" customHeight="1">
      <c r="A163" s="160" t="s">
        <v>666</v>
      </c>
      <c r="B163" s="24"/>
      <c r="C163" s="161">
        <v>0</v>
      </c>
      <c r="D163" s="132">
        <v>0.59799999999999998</v>
      </c>
      <c r="E163" s="133">
        <v>0.104</v>
      </c>
      <c r="F163" s="134">
        <v>6.0000000000000001E-3</v>
      </c>
      <c r="G163" s="162">
        <v>415.28</v>
      </c>
      <c r="H163" s="162">
        <v>1.55</v>
      </c>
      <c r="I163" s="167">
        <v>2.14</v>
      </c>
      <c r="J163" s="40">
        <v>4.2000000000000003E-2</v>
      </c>
    </row>
    <row r="164" spans="1:10" ht="27.75" customHeight="1">
      <c r="A164" s="160" t="s">
        <v>667</v>
      </c>
      <c r="B164" s="24"/>
      <c r="C164" s="161">
        <v>0</v>
      </c>
      <c r="D164" s="132">
        <v>0.46300000000000002</v>
      </c>
      <c r="E164" s="133">
        <v>8.1000000000000003E-2</v>
      </c>
      <c r="F164" s="134">
        <v>3.0000000000000001E-3</v>
      </c>
      <c r="G164" s="162">
        <v>32.549999999999997</v>
      </c>
      <c r="H164" s="162">
        <v>1.87</v>
      </c>
      <c r="I164" s="167">
        <v>2.4700000000000002</v>
      </c>
      <c r="J164" s="40">
        <v>2.1000000000000001E-2</v>
      </c>
    </row>
    <row r="165" spans="1:10" ht="27.75" customHeight="1">
      <c r="A165" s="160" t="s">
        <v>668</v>
      </c>
      <c r="B165" s="24"/>
      <c r="C165" s="161">
        <v>0</v>
      </c>
      <c r="D165" s="132">
        <v>0.46300000000000002</v>
      </c>
      <c r="E165" s="133">
        <v>8.1000000000000003E-2</v>
      </c>
      <c r="F165" s="134">
        <v>3.0000000000000001E-3</v>
      </c>
      <c r="G165" s="162">
        <v>541.05999999999995</v>
      </c>
      <c r="H165" s="162">
        <v>1.87</v>
      </c>
      <c r="I165" s="167">
        <v>2.4700000000000002</v>
      </c>
      <c r="J165" s="40">
        <v>2.1000000000000001E-2</v>
      </c>
    </row>
    <row r="166" spans="1:10" ht="27.75" customHeight="1">
      <c r="A166" s="160" t="s">
        <v>669</v>
      </c>
      <c r="B166" s="24"/>
      <c r="C166" s="161">
        <v>0</v>
      </c>
      <c r="D166" s="132">
        <v>0.46300000000000002</v>
      </c>
      <c r="E166" s="133">
        <v>8.1000000000000003E-2</v>
      </c>
      <c r="F166" s="134">
        <v>3.0000000000000001E-3</v>
      </c>
      <c r="G166" s="162">
        <v>1712.9</v>
      </c>
      <c r="H166" s="162">
        <v>1.87</v>
      </c>
      <c r="I166" s="167">
        <v>2.4700000000000002</v>
      </c>
      <c r="J166" s="40">
        <v>2.1000000000000001E-2</v>
      </c>
    </row>
    <row r="167" spans="1:10" ht="27.75" customHeight="1">
      <c r="A167" s="160" t="s">
        <v>670</v>
      </c>
      <c r="B167" s="24"/>
      <c r="C167" s="161">
        <v>0</v>
      </c>
      <c r="D167" s="132">
        <v>0.46300000000000002</v>
      </c>
      <c r="E167" s="133">
        <v>8.1000000000000003E-2</v>
      </c>
      <c r="F167" s="134">
        <v>3.0000000000000001E-3</v>
      </c>
      <c r="G167" s="162">
        <v>3778.28</v>
      </c>
      <c r="H167" s="162">
        <v>1.87</v>
      </c>
      <c r="I167" s="167">
        <v>2.4700000000000002</v>
      </c>
      <c r="J167" s="40">
        <v>2.1000000000000001E-2</v>
      </c>
    </row>
    <row r="168" spans="1:10" ht="27.75" customHeight="1">
      <c r="A168" s="160" t="s">
        <v>671</v>
      </c>
      <c r="B168" s="24"/>
      <c r="C168" s="161">
        <v>0</v>
      </c>
      <c r="D168" s="132">
        <v>0.46300000000000002</v>
      </c>
      <c r="E168" s="133">
        <v>8.1000000000000003E-2</v>
      </c>
      <c r="F168" s="134">
        <v>3.0000000000000001E-3</v>
      </c>
      <c r="G168" s="162">
        <v>11587.27</v>
      </c>
      <c r="H168" s="162">
        <v>1.87</v>
      </c>
      <c r="I168" s="167">
        <v>2.4700000000000002</v>
      </c>
      <c r="J168" s="40">
        <v>2.1000000000000001E-2</v>
      </c>
    </row>
    <row r="169" spans="1:10" ht="27.75" customHeight="1">
      <c r="A169" s="160" t="s">
        <v>672</v>
      </c>
      <c r="B169" s="24"/>
      <c r="C169" s="161" t="s">
        <v>115</v>
      </c>
      <c r="D169" s="135">
        <v>3.601</v>
      </c>
      <c r="E169" s="136">
        <v>0.58399999999999996</v>
      </c>
      <c r="F169" s="134">
        <v>0.45200000000000001</v>
      </c>
      <c r="G169" s="163" t="s">
        <v>143</v>
      </c>
      <c r="H169" s="163" t="s">
        <v>143</v>
      </c>
      <c r="I169" s="166" t="s">
        <v>143</v>
      </c>
      <c r="J169" s="41" t="s">
        <v>143</v>
      </c>
    </row>
    <row r="170" spans="1:10" ht="27.75" customHeight="1">
      <c r="A170" s="160" t="s">
        <v>673</v>
      </c>
      <c r="B170" s="24"/>
      <c r="C170" s="227" t="s">
        <v>118</v>
      </c>
      <c r="D170" s="132">
        <v>-1.331</v>
      </c>
      <c r="E170" s="133">
        <v>-0.21</v>
      </c>
      <c r="F170" s="134">
        <v>-0.02</v>
      </c>
      <c r="G170" s="162" t="s">
        <v>143</v>
      </c>
      <c r="H170" s="163" t="s">
        <v>143</v>
      </c>
      <c r="I170" s="166" t="s">
        <v>143</v>
      </c>
      <c r="J170" s="41" t="s">
        <v>143</v>
      </c>
    </row>
    <row r="171" spans="1:10" ht="27.75" customHeight="1">
      <c r="A171" s="160" t="s">
        <v>674</v>
      </c>
      <c r="B171" s="24"/>
      <c r="C171" s="161">
        <v>0</v>
      </c>
      <c r="D171" s="132">
        <v>-1.262</v>
      </c>
      <c r="E171" s="133">
        <v>-0.20200000000000001</v>
      </c>
      <c r="F171" s="134">
        <v>-1.7999999999999999E-2</v>
      </c>
      <c r="G171" s="162" t="s">
        <v>143</v>
      </c>
      <c r="H171" s="163" t="s">
        <v>143</v>
      </c>
      <c r="I171" s="166" t="s">
        <v>143</v>
      </c>
      <c r="J171" s="41" t="s">
        <v>143</v>
      </c>
    </row>
    <row r="172" spans="1:10" ht="27.75" customHeight="1">
      <c r="A172" s="160" t="s">
        <v>675</v>
      </c>
      <c r="B172" s="24"/>
      <c r="C172" s="161">
        <v>0</v>
      </c>
      <c r="D172" s="132">
        <v>-1.331</v>
      </c>
      <c r="E172" s="133">
        <v>-0.21</v>
      </c>
      <c r="F172" s="134">
        <v>-0.02</v>
      </c>
      <c r="G172" s="162" t="s">
        <v>143</v>
      </c>
      <c r="H172" s="163" t="s">
        <v>143</v>
      </c>
      <c r="I172" s="166" t="s">
        <v>143</v>
      </c>
      <c r="J172" s="40">
        <v>6.8000000000000005E-2</v>
      </c>
    </row>
    <row r="173" spans="1:10" ht="27.75" customHeight="1">
      <c r="A173" s="160" t="s">
        <v>676</v>
      </c>
      <c r="B173" s="24"/>
      <c r="C173" s="161">
        <v>0</v>
      </c>
      <c r="D173" s="132">
        <v>-1.262</v>
      </c>
      <c r="E173" s="133">
        <v>-0.20200000000000001</v>
      </c>
      <c r="F173" s="134">
        <v>-1.7999999999999999E-2</v>
      </c>
      <c r="G173" s="162" t="s">
        <v>143</v>
      </c>
      <c r="H173" s="163" t="s">
        <v>143</v>
      </c>
      <c r="I173" s="166" t="s">
        <v>143</v>
      </c>
      <c r="J173" s="40">
        <v>0.06</v>
      </c>
    </row>
    <row r="174" spans="1:10" ht="27.75" customHeight="1">
      <c r="A174" s="160" t="s">
        <v>677</v>
      </c>
      <c r="B174" s="24"/>
      <c r="C174" s="161">
        <v>0</v>
      </c>
      <c r="D174" s="132">
        <v>-0.91200000000000003</v>
      </c>
      <c r="E174" s="133">
        <v>-0.159</v>
      </c>
      <c r="F174" s="134">
        <v>-8.0000000000000002E-3</v>
      </c>
      <c r="G174" s="162">
        <v>28.55</v>
      </c>
      <c r="H174" s="163" t="s">
        <v>143</v>
      </c>
      <c r="I174" s="166" t="s">
        <v>143</v>
      </c>
      <c r="J174" s="40">
        <v>6.6000000000000003E-2</v>
      </c>
    </row>
    <row r="175" spans="1:10" ht="27.75" customHeight="1">
      <c r="A175" s="160" t="s">
        <v>678</v>
      </c>
      <c r="B175" s="24"/>
      <c r="C175" s="161" t="s">
        <v>69</v>
      </c>
      <c r="D175" s="132">
        <v>0.26100000000000001</v>
      </c>
      <c r="E175" s="133">
        <v>4.1000000000000002E-2</v>
      </c>
      <c r="F175" s="134">
        <v>4.0000000000000001E-3</v>
      </c>
      <c r="G175" s="162">
        <v>10.130000000000001</v>
      </c>
      <c r="H175" s="163" t="s">
        <v>143</v>
      </c>
      <c r="I175" s="166" t="s">
        <v>143</v>
      </c>
      <c r="J175" s="41" t="s">
        <v>143</v>
      </c>
    </row>
    <row r="176" spans="1:10" ht="27.75" customHeight="1">
      <c r="A176" s="160" t="s">
        <v>679</v>
      </c>
      <c r="B176" s="24"/>
      <c r="C176" s="161">
        <v>2</v>
      </c>
      <c r="D176" s="132">
        <v>0.26100000000000001</v>
      </c>
      <c r="E176" s="133">
        <v>4.1000000000000002E-2</v>
      </c>
      <c r="F176" s="134">
        <v>4.0000000000000001E-3</v>
      </c>
      <c r="G176" s="163" t="s">
        <v>143</v>
      </c>
      <c r="H176" s="163" t="s">
        <v>143</v>
      </c>
      <c r="I176" s="166" t="s">
        <v>143</v>
      </c>
      <c r="J176" s="41" t="s">
        <v>143</v>
      </c>
    </row>
    <row r="177" spans="1:10" ht="27.75" customHeight="1">
      <c r="A177" s="160" t="s">
        <v>680</v>
      </c>
      <c r="B177" s="24"/>
      <c r="C177" s="161" t="s">
        <v>73</v>
      </c>
      <c r="D177" s="132">
        <v>0.29799999999999999</v>
      </c>
      <c r="E177" s="133">
        <v>4.7E-2</v>
      </c>
      <c r="F177" s="134">
        <v>4.0000000000000001E-3</v>
      </c>
      <c r="G177" s="162">
        <v>0.45</v>
      </c>
      <c r="H177" s="163" t="s">
        <v>143</v>
      </c>
      <c r="I177" s="166" t="s">
        <v>143</v>
      </c>
      <c r="J177" s="41" t="s">
        <v>143</v>
      </c>
    </row>
    <row r="178" spans="1:10" ht="27.75" customHeight="1">
      <c r="A178" s="160" t="s">
        <v>681</v>
      </c>
      <c r="B178" s="24"/>
      <c r="C178" s="161" t="s">
        <v>73</v>
      </c>
      <c r="D178" s="132">
        <v>0.29799999999999999</v>
      </c>
      <c r="E178" s="133">
        <v>4.7E-2</v>
      </c>
      <c r="F178" s="134">
        <v>4.0000000000000001E-3</v>
      </c>
      <c r="G178" s="162">
        <v>0.65</v>
      </c>
      <c r="H178" s="163" t="s">
        <v>143</v>
      </c>
      <c r="I178" s="166" t="s">
        <v>143</v>
      </c>
      <c r="J178" s="41" t="s">
        <v>143</v>
      </c>
    </row>
    <row r="179" spans="1:10" ht="27.75" customHeight="1">
      <c r="A179" s="160" t="s">
        <v>682</v>
      </c>
      <c r="B179" s="24"/>
      <c r="C179" s="161" t="s">
        <v>73</v>
      </c>
      <c r="D179" s="132">
        <v>0.29799999999999999</v>
      </c>
      <c r="E179" s="133">
        <v>4.7E-2</v>
      </c>
      <c r="F179" s="134">
        <v>4.0000000000000001E-3</v>
      </c>
      <c r="G179" s="162">
        <v>1.53</v>
      </c>
      <c r="H179" s="163" t="s">
        <v>143</v>
      </c>
      <c r="I179" s="166" t="s">
        <v>143</v>
      </c>
      <c r="J179" s="41" t="s">
        <v>143</v>
      </c>
    </row>
    <row r="180" spans="1:10" ht="27.75" customHeight="1">
      <c r="A180" s="160" t="s">
        <v>683</v>
      </c>
      <c r="B180" s="24"/>
      <c r="C180" s="161" t="s">
        <v>73</v>
      </c>
      <c r="D180" s="132">
        <v>0.29799999999999999</v>
      </c>
      <c r="E180" s="133">
        <v>4.7E-2</v>
      </c>
      <c r="F180" s="134">
        <v>4.0000000000000001E-3</v>
      </c>
      <c r="G180" s="162">
        <v>3.1</v>
      </c>
      <c r="H180" s="163" t="s">
        <v>143</v>
      </c>
      <c r="I180" s="166" t="s">
        <v>143</v>
      </c>
      <c r="J180" s="41" t="s">
        <v>143</v>
      </c>
    </row>
    <row r="181" spans="1:10" ht="27.75" customHeight="1">
      <c r="A181" s="160" t="s">
        <v>684</v>
      </c>
      <c r="B181" s="24"/>
      <c r="C181" s="161" t="s">
        <v>73</v>
      </c>
      <c r="D181" s="132">
        <v>0.29799999999999999</v>
      </c>
      <c r="E181" s="133">
        <v>4.7E-2</v>
      </c>
      <c r="F181" s="134">
        <v>4.0000000000000001E-3</v>
      </c>
      <c r="G181" s="162">
        <v>8.98</v>
      </c>
      <c r="H181" s="163" t="s">
        <v>143</v>
      </c>
      <c r="I181" s="166" t="s">
        <v>143</v>
      </c>
      <c r="J181" s="41" t="s">
        <v>143</v>
      </c>
    </row>
    <row r="182" spans="1:10" ht="27.75" customHeight="1">
      <c r="A182" s="160" t="s">
        <v>685</v>
      </c>
      <c r="B182" s="24"/>
      <c r="C182" s="161">
        <v>4</v>
      </c>
      <c r="D182" s="132">
        <v>0.29799999999999999</v>
      </c>
      <c r="E182" s="133">
        <v>4.7E-2</v>
      </c>
      <c r="F182" s="134">
        <v>4.0000000000000001E-3</v>
      </c>
      <c r="G182" s="163" t="s">
        <v>143</v>
      </c>
      <c r="H182" s="163" t="s">
        <v>143</v>
      </c>
      <c r="I182" s="166" t="s">
        <v>143</v>
      </c>
      <c r="J182" s="41" t="s">
        <v>143</v>
      </c>
    </row>
    <row r="183" spans="1:10" ht="27.75" customHeight="1">
      <c r="A183" s="160" t="s">
        <v>686</v>
      </c>
      <c r="B183" s="24"/>
      <c r="C183" s="161">
        <v>0</v>
      </c>
      <c r="D183" s="132">
        <v>0.185</v>
      </c>
      <c r="E183" s="133">
        <v>0.03</v>
      </c>
      <c r="F183" s="134">
        <v>3.0000000000000001E-3</v>
      </c>
      <c r="G183" s="162">
        <v>0.61</v>
      </c>
      <c r="H183" s="162">
        <v>0.19</v>
      </c>
      <c r="I183" s="167">
        <v>0.34</v>
      </c>
      <c r="J183" s="40">
        <v>8.9999999999999993E-3</v>
      </c>
    </row>
    <row r="184" spans="1:10" ht="27.75" customHeight="1">
      <c r="A184" s="160" t="s">
        <v>687</v>
      </c>
      <c r="B184" s="24"/>
      <c r="C184" s="161">
        <v>0</v>
      </c>
      <c r="D184" s="132">
        <v>0.185</v>
      </c>
      <c r="E184" s="133">
        <v>0.03</v>
      </c>
      <c r="F184" s="134">
        <v>3.0000000000000001E-3</v>
      </c>
      <c r="G184" s="162">
        <v>13.24</v>
      </c>
      <c r="H184" s="162">
        <v>0.19</v>
      </c>
      <c r="I184" s="167">
        <v>0.34</v>
      </c>
      <c r="J184" s="40">
        <v>8.9999999999999993E-3</v>
      </c>
    </row>
    <row r="185" spans="1:10" ht="27.75" customHeight="1">
      <c r="A185" s="160" t="s">
        <v>688</v>
      </c>
      <c r="B185" s="24"/>
      <c r="C185" s="161">
        <v>0</v>
      </c>
      <c r="D185" s="132">
        <v>0.185</v>
      </c>
      <c r="E185" s="133">
        <v>0.03</v>
      </c>
      <c r="F185" s="134">
        <v>3.0000000000000001E-3</v>
      </c>
      <c r="G185" s="162">
        <v>23.96</v>
      </c>
      <c r="H185" s="162">
        <v>0.19</v>
      </c>
      <c r="I185" s="167">
        <v>0.34</v>
      </c>
      <c r="J185" s="40">
        <v>8.9999999999999993E-3</v>
      </c>
    </row>
    <row r="186" spans="1:10" ht="27.75" customHeight="1">
      <c r="A186" s="160" t="s">
        <v>689</v>
      </c>
      <c r="B186" s="24"/>
      <c r="C186" s="161">
        <v>0</v>
      </c>
      <c r="D186" s="132">
        <v>0.185</v>
      </c>
      <c r="E186" s="133">
        <v>0.03</v>
      </c>
      <c r="F186" s="134">
        <v>3.0000000000000001E-3</v>
      </c>
      <c r="G186" s="162">
        <v>36.81</v>
      </c>
      <c r="H186" s="162">
        <v>0.19</v>
      </c>
      <c r="I186" s="167">
        <v>0.34</v>
      </c>
      <c r="J186" s="40">
        <v>8.9999999999999993E-3</v>
      </c>
    </row>
    <row r="187" spans="1:10" ht="27.75" customHeight="1">
      <c r="A187" s="160" t="s">
        <v>690</v>
      </c>
      <c r="B187" s="24"/>
      <c r="C187" s="161">
        <v>0</v>
      </c>
      <c r="D187" s="132">
        <v>0.185</v>
      </c>
      <c r="E187" s="133">
        <v>0.03</v>
      </c>
      <c r="F187" s="134">
        <v>3.0000000000000001E-3</v>
      </c>
      <c r="G187" s="162">
        <v>57.12</v>
      </c>
      <c r="H187" s="162">
        <v>0.19</v>
      </c>
      <c r="I187" s="167">
        <v>0.34</v>
      </c>
      <c r="J187" s="40">
        <v>8.9999999999999993E-3</v>
      </c>
    </row>
    <row r="188" spans="1:10" ht="27.75" customHeight="1">
      <c r="A188" s="160" t="s">
        <v>691</v>
      </c>
      <c r="B188" s="24"/>
      <c r="C188" s="161">
        <v>0</v>
      </c>
      <c r="D188" s="132">
        <v>0.125</v>
      </c>
      <c r="E188" s="133">
        <v>2.1999999999999999E-2</v>
      </c>
      <c r="F188" s="134">
        <v>1E-3</v>
      </c>
      <c r="G188" s="162">
        <v>0.71</v>
      </c>
      <c r="H188" s="162">
        <v>0.32</v>
      </c>
      <c r="I188" s="167">
        <v>0.45</v>
      </c>
      <c r="J188" s="40">
        <v>8.9999999999999993E-3</v>
      </c>
    </row>
    <row r="189" spans="1:10" ht="27.75" customHeight="1">
      <c r="A189" s="160" t="s">
        <v>692</v>
      </c>
      <c r="B189" s="24"/>
      <c r="C189" s="161">
        <v>0</v>
      </c>
      <c r="D189" s="132">
        <v>0.125</v>
      </c>
      <c r="E189" s="133">
        <v>2.1999999999999999E-2</v>
      </c>
      <c r="F189" s="134">
        <v>1E-3</v>
      </c>
      <c r="G189" s="162">
        <v>19.96</v>
      </c>
      <c r="H189" s="162">
        <v>0.32</v>
      </c>
      <c r="I189" s="167">
        <v>0.45</v>
      </c>
      <c r="J189" s="40">
        <v>8.9999999999999993E-3</v>
      </c>
    </row>
    <row r="190" spans="1:10" ht="27.75" customHeight="1">
      <c r="A190" s="160" t="s">
        <v>693</v>
      </c>
      <c r="B190" s="24"/>
      <c r="C190" s="161">
        <v>0</v>
      </c>
      <c r="D190" s="132">
        <v>0.125</v>
      </c>
      <c r="E190" s="133">
        <v>2.1999999999999999E-2</v>
      </c>
      <c r="F190" s="134">
        <v>1E-3</v>
      </c>
      <c r="G190" s="162">
        <v>36.28</v>
      </c>
      <c r="H190" s="162">
        <v>0.32</v>
      </c>
      <c r="I190" s="167">
        <v>0.45</v>
      </c>
      <c r="J190" s="40">
        <v>8.9999999999999993E-3</v>
      </c>
    </row>
    <row r="191" spans="1:10" ht="27.75" customHeight="1">
      <c r="A191" s="160" t="s">
        <v>694</v>
      </c>
      <c r="B191" s="24"/>
      <c r="C191" s="161">
        <v>0</v>
      </c>
      <c r="D191" s="132">
        <v>0.125</v>
      </c>
      <c r="E191" s="133">
        <v>2.1999999999999999E-2</v>
      </c>
      <c r="F191" s="134">
        <v>1E-3</v>
      </c>
      <c r="G191" s="162">
        <v>55.86</v>
      </c>
      <c r="H191" s="162">
        <v>0.32</v>
      </c>
      <c r="I191" s="167">
        <v>0.45</v>
      </c>
      <c r="J191" s="40">
        <v>8.9999999999999993E-3</v>
      </c>
    </row>
    <row r="192" spans="1:10" ht="27.75" customHeight="1">
      <c r="A192" s="160" t="s">
        <v>695</v>
      </c>
      <c r="B192" s="24"/>
      <c r="C192" s="161">
        <v>0</v>
      </c>
      <c r="D192" s="132">
        <v>0.125</v>
      </c>
      <c r="E192" s="133">
        <v>2.1999999999999999E-2</v>
      </c>
      <c r="F192" s="134">
        <v>1E-3</v>
      </c>
      <c r="G192" s="162">
        <v>86.81</v>
      </c>
      <c r="H192" s="162">
        <v>0.32</v>
      </c>
      <c r="I192" s="167">
        <v>0.45</v>
      </c>
      <c r="J192" s="40">
        <v>8.9999999999999993E-3</v>
      </c>
    </row>
    <row r="193" spans="1:10" ht="27.75" customHeight="1">
      <c r="A193" s="160" t="s">
        <v>696</v>
      </c>
      <c r="B193" s="24"/>
      <c r="C193" s="161">
        <v>0</v>
      </c>
      <c r="D193" s="132">
        <v>9.7000000000000003E-2</v>
      </c>
      <c r="E193" s="133">
        <v>1.7000000000000001E-2</v>
      </c>
      <c r="F193" s="134">
        <v>1E-3</v>
      </c>
      <c r="G193" s="162">
        <v>6.85</v>
      </c>
      <c r="H193" s="162">
        <v>0.39</v>
      </c>
      <c r="I193" s="167">
        <v>0.52</v>
      </c>
      <c r="J193" s="40">
        <v>4.0000000000000001E-3</v>
      </c>
    </row>
    <row r="194" spans="1:10" ht="27.75" customHeight="1">
      <c r="A194" s="160" t="s">
        <v>697</v>
      </c>
      <c r="B194" s="24"/>
      <c r="C194" s="161">
        <v>0</v>
      </c>
      <c r="D194" s="132">
        <v>9.7000000000000003E-2</v>
      </c>
      <c r="E194" s="133">
        <v>1.7000000000000001E-2</v>
      </c>
      <c r="F194" s="134">
        <v>1E-3</v>
      </c>
      <c r="G194" s="162">
        <v>113.09</v>
      </c>
      <c r="H194" s="162">
        <v>0.39</v>
      </c>
      <c r="I194" s="167">
        <v>0.52</v>
      </c>
      <c r="J194" s="40">
        <v>4.0000000000000001E-3</v>
      </c>
    </row>
    <row r="195" spans="1:10" ht="27.75" customHeight="1">
      <c r="A195" s="160" t="s">
        <v>698</v>
      </c>
      <c r="B195" s="24"/>
      <c r="C195" s="161">
        <v>0</v>
      </c>
      <c r="D195" s="132">
        <v>9.7000000000000003E-2</v>
      </c>
      <c r="E195" s="133">
        <v>1.7000000000000001E-2</v>
      </c>
      <c r="F195" s="134">
        <v>1E-3</v>
      </c>
      <c r="G195" s="162">
        <v>357.9</v>
      </c>
      <c r="H195" s="162">
        <v>0.39</v>
      </c>
      <c r="I195" s="167">
        <v>0.52</v>
      </c>
      <c r="J195" s="40">
        <v>4.0000000000000001E-3</v>
      </c>
    </row>
    <row r="196" spans="1:10" ht="27.75" customHeight="1">
      <c r="A196" s="160" t="s">
        <v>699</v>
      </c>
      <c r="B196" s="24"/>
      <c r="C196" s="161">
        <v>0</v>
      </c>
      <c r="D196" s="132">
        <v>9.7000000000000003E-2</v>
      </c>
      <c r="E196" s="133">
        <v>1.7000000000000001E-2</v>
      </c>
      <c r="F196" s="134">
        <v>1E-3</v>
      </c>
      <c r="G196" s="162">
        <v>789.37</v>
      </c>
      <c r="H196" s="162">
        <v>0.39</v>
      </c>
      <c r="I196" s="167">
        <v>0.52</v>
      </c>
      <c r="J196" s="40">
        <v>4.0000000000000001E-3</v>
      </c>
    </row>
    <row r="197" spans="1:10" ht="27.75" customHeight="1">
      <c r="A197" s="160" t="s">
        <v>700</v>
      </c>
      <c r="B197" s="24"/>
      <c r="C197" s="161">
        <v>0</v>
      </c>
      <c r="D197" s="132">
        <v>9.7000000000000003E-2</v>
      </c>
      <c r="E197" s="133">
        <v>1.7000000000000001E-2</v>
      </c>
      <c r="F197" s="134">
        <v>1E-3</v>
      </c>
      <c r="G197" s="162">
        <v>2420.75</v>
      </c>
      <c r="H197" s="162">
        <v>0.39</v>
      </c>
      <c r="I197" s="167">
        <v>0.52</v>
      </c>
      <c r="J197" s="40">
        <v>4.0000000000000001E-3</v>
      </c>
    </row>
    <row r="198" spans="1:10" ht="27.75" customHeight="1">
      <c r="A198" s="160" t="s">
        <v>701</v>
      </c>
      <c r="B198" s="24"/>
      <c r="C198" s="161" t="s">
        <v>115</v>
      </c>
      <c r="D198" s="135">
        <v>0.752</v>
      </c>
      <c r="E198" s="136">
        <v>0.122</v>
      </c>
      <c r="F198" s="134">
        <v>9.4E-2</v>
      </c>
      <c r="G198" s="163" t="s">
        <v>143</v>
      </c>
      <c r="H198" s="163" t="s">
        <v>143</v>
      </c>
      <c r="I198" s="166" t="s">
        <v>143</v>
      </c>
      <c r="J198" s="41" t="s">
        <v>143</v>
      </c>
    </row>
    <row r="199" spans="1:10" ht="27.75" customHeight="1">
      <c r="A199" s="160" t="s">
        <v>702</v>
      </c>
      <c r="B199" s="24"/>
      <c r="C199" s="227" t="s">
        <v>118</v>
      </c>
      <c r="D199" s="132">
        <v>-0.27800000000000002</v>
      </c>
      <c r="E199" s="133">
        <v>-4.3999999999999997E-2</v>
      </c>
      <c r="F199" s="134">
        <v>-4.0000000000000001E-3</v>
      </c>
      <c r="G199" s="162">
        <v>0</v>
      </c>
      <c r="H199" s="163" t="s">
        <v>143</v>
      </c>
      <c r="I199" s="166" t="s">
        <v>143</v>
      </c>
      <c r="J199" s="41" t="s">
        <v>143</v>
      </c>
    </row>
    <row r="200" spans="1:10" ht="27.75" customHeight="1">
      <c r="A200" s="160" t="s">
        <v>703</v>
      </c>
      <c r="B200" s="24"/>
      <c r="C200" s="161">
        <v>0</v>
      </c>
      <c r="D200" s="132">
        <v>-0.26400000000000001</v>
      </c>
      <c r="E200" s="133">
        <v>-4.2000000000000003E-2</v>
      </c>
      <c r="F200" s="134">
        <v>-4.0000000000000001E-3</v>
      </c>
      <c r="G200" s="162">
        <v>0</v>
      </c>
      <c r="H200" s="163" t="s">
        <v>143</v>
      </c>
      <c r="I200" s="166" t="s">
        <v>143</v>
      </c>
      <c r="J200" s="41" t="s">
        <v>143</v>
      </c>
    </row>
    <row r="201" spans="1:10" ht="27.75" customHeight="1">
      <c r="A201" s="160" t="s">
        <v>704</v>
      </c>
      <c r="B201" s="24"/>
      <c r="C201" s="161">
        <v>0</v>
      </c>
      <c r="D201" s="132">
        <v>-0.27800000000000002</v>
      </c>
      <c r="E201" s="133">
        <v>-4.3999999999999997E-2</v>
      </c>
      <c r="F201" s="134">
        <v>-4.0000000000000001E-3</v>
      </c>
      <c r="G201" s="162">
        <v>0</v>
      </c>
      <c r="H201" s="163" t="s">
        <v>143</v>
      </c>
      <c r="I201" s="166" t="s">
        <v>143</v>
      </c>
      <c r="J201" s="40">
        <v>1.4E-2</v>
      </c>
    </row>
    <row r="202" spans="1:10" ht="27.75" customHeight="1">
      <c r="A202" s="160" t="s">
        <v>705</v>
      </c>
      <c r="B202" s="24"/>
      <c r="C202" s="161">
        <v>0</v>
      </c>
      <c r="D202" s="132">
        <v>-0.26400000000000001</v>
      </c>
      <c r="E202" s="133">
        <v>-4.2000000000000003E-2</v>
      </c>
      <c r="F202" s="134">
        <v>-4.0000000000000001E-3</v>
      </c>
      <c r="G202" s="162">
        <v>0</v>
      </c>
      <c r="H202" s="163" t="s">
        <v>143</v>
      </c>
      <c r="I202" s="166" t="s">
        <v>143</v>
      </c>
      <c r="J202" s="40">
        <v>1.2999999999999999E-2</v>
      </c>
    </row>
    <row r="203" spans="1:10" ht="27.75" customHeight="1">
      <c r="A203" s="160" t="s">
        <v>706</v>
      </c>
      <c r="B203" s="24"/>
      <c r="C203" s="161">
        <v>0</v>
      </c>
      <c r="D203" s="132">
        <v>-0.191</v>
      </c>
      <c r="E203" s="133">
        <v>-3.3000000000000002E-2</v>
      </c>
      <c r="F203" s="134">
        <v>-2E-3</v>
      </c>
      <c r="G203" s="162">
        <v>5.96</v>
      </c>
      <c r="H203" s="163" t="s">
        <v>143</v>
      </c>
      <c r="I203" s="166" t="s">
        <v>143</v>
      </c>
      <c r="J203" s="40">
        <v>1.4E-2</v>
      </c>
    </row>
  </sheetData>
  <mergeCells count="11">
    <mergeCell ref="B8:D8"/>
    <mergeCell ref="C9:D9"/>
    <mergeCell ref="H9:J9"/>
    <mergeCell ref="A2:J2"/>
    <mergeCell ref="A4:D4"/>
    <mergeCell ref="F4:J4"/>
    <mergeCell ref="F5:G5"/>
    <mergeCell ref="F6:G6"/>
    <mergeCell ref="F7:G7"/>
    <mergeCell ref="F8:G8"/>
    <mergeCell ref="F9:G9"/>
  </mergeCells>
  <hyperlinks>
    <hyperlink ref="A1" location="Overview!A1" display="Back to Overview" xr:uid="{00000000-0004-0000-14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NPG Northeast Area (GSP Group _F)"</f>
        <v>Southern Electric Power Distribution plc - Effective from 1 April 2022 - Final LDNO tariffs in NPG Northeast Area (GSP Group _F)</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78" t="s">
        <v>45</v>
      </c>
      <c r="B6" s="234" t="s">
        <v>273</v>
      </c>
      <c r="C6" s="234" t="s">
        <v>274</v>
      </c>
      <c r="D6" s="234" t="s">
        <v>275</v>
      </c>
      <c r="E6" s="169"/>
      <c r="F6" s="354" t="s">
        <v>49</v>
      </c>
      <c r="G6" s="354"/>
      <c r="H6" s="20" t="s">
        <v>273</v>
      </c>
      <c r="I6" s="234" t="s">
        <v>274</v>
      </c>
      <c r="J6" s="234" t="s">
        <v>275</v>
      </c>
      <c r="K6" s="169"/>
      <c r="L6" s="4"/>
      <c r="M6" s="4"/>
    </row>
    <row r="7" spans="1:13" ht="60" customHeight="1">
      <c r="A7" s="78" t="s">
        <v>50</v>
      </c>
      <c r="B7" s="188">
        <v>0</v>
      </c>
      <c r="C7" s="188">
        <v>0</v>
      </c>
      <c r="D7" s="234" t="s">
        <v>138</v>
      </c>
      <c r="E7" s="169"/>
      <c r="F7" s="354" t="s">
        <v>276</v>
      </c>
      <c r="G7" s="354"/>
      <c r="H7" s="188">
        <v>0</v>
      </c>
      <c r="I7" s="234" t="s">
        <v>277</v>
      </c>
      <c r="J7" s="234" t="s">
        <v>275</v>
      </c>
      <c r="K7" s="169"/>
      <c r="L7" s="4"/>
      <c r="M7" s="4"/>
    </row>
    <row r="8" spans="1:13" ht="45" customHeight="1">
      <c r="A8" s="244" t="s">
        <v>54</v>
      </c>
      <c r="B8" s="349" t="s">
        <v>141</v>
      </c>
      <c r="C8" s="350"/>
      <c r="D8" s="351"/>
      <c r="E8" s="169"/>
      <c r="F8" s="354" t="s">
        <v>178</v>
      </c>
      <c r="G8" s="354"/>
      <c r="H8" s="188">
        <v>0</v>
      </c>
      <c r="I8" s="188">
        <v>0</v>
      </c>
      <c r="J8" s="234" t="s">
        <v>138</v>
      </c>
      <c r="K8" s="169"/>
      <c r="L8" s="4"/>
      <c r="M8" s="4"/>
    </row>
    <row r="9" spans="1:13" s="76" customFormat="1" ht="45" customHeight="1">
      <c r="B9" s="169"/>
      <c r="C9" s="169"/>
      <c r="D9" s="169"/>
      <c r="E9" s="196"/>
      <c r="F9" s="331" t="s">
        <v>54</v>
      </c>
      <c r="G9" s="331"/>
      <c r="H9" s="390" t="s">
        <v>141</v>
      </c>
      <c r="I9" s="390"/>
      <c r="J9" s="390"/>
      <c r="K9" s="169"/>
      <c r="L9" s="49"/>
      <c r="M9" s="49"/>
    </row>
    <row r="10" spans="1:13" ht="18.75" customHeight="1">
      <c r="A10" s="169"/>
      <c r="B10" s="169"/>
      <c r="C10" s="169"/>
      <c r="D10" s="169"/>
      <c r="E10" s="169"/>
      <c r="F10" s="169"/>
      <c r="G10" s="169"/>
      <c r="H10" s="169"/>
      <c r="I10" s="169"/>
      <c r="J10" s="169"/>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hidden="1" customHeight="1">
      <c r="A14" s="160" t="s">
        <v>517</v>
      </c>
      <c r="B14" s="24"/>
      <c r="C14" s="161" t="s">
        <v>69</v>
      </c>
      <c r="D14" s="132">
        <v>3.976</v>
      </c>
      <c r="E14" s="133">
        <v>0.47699999999999998</v>
      </c>
      <c r="F14" s="134">
        <v>6.3E-2</v>
      </c>
      <c r="G14" s="162">
        <v>19.57</v>
      </c>
      <c r="H14" s="163"/>
      <c r="I14" s="166"/>
      <c r="J14" s="41"/>
    </row>
    <row r="15" spans="1:13" ht="27.75" hidden="1" customHeight="1">
      <c r="A15" s="160" t="s">
        <v>518</v>
      </c>
      <c r="B15" s="24"/>
      <c r="C15" s="161">
        <v>2</v>
      </c>
      <c r="D15" s="132">
        <v>3.976</v>
      </c>
      <c r="E15" s="133">
        <v>0.47699999999999998</v>
      </c>
      <c r="F15" s="134">
        <v>6.3E-2</v>
      </c>
      <c r="G15" s="163"/>
      <c r="H15" s="163"/>
      <c r="I15" s="166"/>
      <c r="J15" s="41"/>
    </row>
    <row r="16" spans="1:13" ht="27.75" hidden="1" customHeight="1">
      <c r="A16" s="160" t="s">
        <v>519</v>
      </c>
      <c r="B16" s="24"/>
      <c r="C16" s="161" t="s">
        <v>73</v>
      </c>
      <c r="D16" s="132">
        <v>4.5430000000000001</v>
      </c>
      <c r="E16" s="133">
        <v>0.54500000000000004</v>
      </c>
      <c r="F16" s="134">
        <v>7.1999999999999995E-2</v>
      </c>
      <c r="G16" s="162">
        <v>3.45</v>
      </c>
      <c r="H16" s="163"/>
      <c r="I16" s="166"/>
      <c r="J16" s="41"/>
    </row>
    <row r="17" spans="1:10" ht="27.75" hidden="1" customHeight="1">
      <c r="A17" s="160" t="s">
        <v>520</v>
      </c>
      <c r="B17" s="24"/>
      <c r="C17" s="161" t="s">
        <v>73</v>
      </c>
      <c r="D17" s="132">
        <v>4.5430000000000001</v>
      </c>
      <c r="E17" s="133">
        <v>0.54500000000000004</v>
      </c>
      <c r="F17" s="134">
        <v>7.1999999999999995E-2</v>
      </c>
      <c r="G17" s="162">
        <v>6.85</v>
      </c>
      <c r="H17" s="163"/>
      <c r="I17" s="166"/>
      <c r="J17" s="41"/>
    </row>
    <row r="18" spans="1:10" ht="27.75" hidden="1" customHeight="1">
      <c r="A18" s="160" t="s">
        <v>521</v>
      </c>
      <c r="B18" s="24"/>
      <c r="C18" s="161" t="s">
        <v>73</v>
      </c>
      <c r="D18" s="132">
        <v>4.5430000000000001</v>
      </c>
      <c r="E18" s="133">
        <v>0.54500000000000004</v>
      </c>
      <c r="F18" s="134">
        <v>7.1999999999999995E-2</v>
      </c>
      <c r="G18" s="162">
        <v>21.4</v>
      </c>
      <c r="H18" s="163"/>
      <c r="I18" s="166"/>
      <c r="J18" s="41"/>
    </row>
    <row r="19" spans="1:10" ht="27.75" hidden="1" customHeight="1">
      <c r="A19" s="160" t="s">
        <v>522</v>
      </c>
      <c r="B19" s="24"/>
      <c r="C19" s="161" t="s">
        <v>73</v>
      </c>
      <c r="D19" s="132">
        <v>4.5430000000000001</v>
      </c>
      <c r="E19" s="133">
        <v>0.54500000000000004</v>
      </c>
      <c r="F19" s="134">
        <v>7.1999999999999995E-2</v>
      </c>
      <c r="G19" s="162">
        <v>48.12</v>
      </c>
      <c r="H19" s="163"/>
      <c r="I19" s="166"/>
      <c r="J19" s="41"/>
    </row>
    <row r="20" spans="1:10" ht="27.75" hidden="1" customHeight="1">
      <c r="A20" s="160" t="s">
        <v>523</v>
      </c>
      <c r="B20" s="24"/>
      <c r="C20" s="161" t="s">
        <v>73</v>
      </c>
      <c r="D20" s="132">
        <v>4.5430000000000001</v>
      </c>
      <c r="E20" s="133">
        <v>0.54500000000000004</v>
      </c>
      <c r="F20" s="134">
        <v>7.1999999999999995E-2</v>
      </c>
      <c r="G20" s="162">
        <v>138.59</v>
      </c>
      <c r="H20" s="163"/>
      <c r="I20" s="166"/>
      <c r="J20" s="41"/>
    </row>
    <row r="21" spans="1:10" ht="27.75" hidden="1" customHeight="1">
      <c r="A21" s="160" t="s">
        <v>524</v>
      </c>
      <c r="B21" s="24"/>
      <c r="C21" s="161">
        <v>4</v>
      </c>
      <c r="D21" s="132">
        <v>4.5430000000000001</v>
      </c>
      <c r="E21" s="133">
        <v>0.54500000000000004</v>
      </c>
      <c r="F21" s="134">
        <v>7.1999999999999995E-2</v>
      </c>
      <c r="G21" s="163"/>
      <c r="H21" s="163"/>
      <c r="I21" s="166"/>
      <c r="J21" s="41"/>
    </row>
    <row r="22" spans="1:10" ht="27.75" hidden="1" customHeight="1">
      <c r="A22" s="160" t="s">
        <v>525</v>
      </c>
      <c r="B22" s="24"/>
      <c r="C22" s="161">
        <v>0</v>
      </c>
      <c r="D22" s="132">
        <v>3.5030000000000001</v>
      </c>
      <c r="E22" s="133">
        <v>0.40600000000000003</v>
      </c>
      <c r="F22" s="134">
        <v>5.5E-2</v>
      </c>
      <c r="G22" s="162">
        <v>6.78</v>
      </c>
      <c r="H22" s="162">
        <v>1.04</v>
      </c>
      <c r="I22" s="167">
        <v>2.42</v>
      </c>
      <c r="J22" s="40">
        <v>9.8000000000000004E-2</v>
      </c>
    </row>
    <row r="23" spans="1:10" ht="27.75" hidden="1" customHeight="1">
      <c r="A23" s="160" t="s">
        <v>526</v>
      </c>
      <c r="B23" s="24"/>
      <c r="C23" s="161">
        <v>0</v>
      </c>
      <c r="D23" s="132">
        <v>3.5030000000000001</v>
      </c>
      <c r="E23" s="133">
        <v>0.40600000000000003</v>
      </c>
      <c r="F23" s="134">
        <v>5.5E-2</v>
      </c>
      <c r="G23" s="162">
        <v>209.73</v>
      </c>
      <c r="H23" s="162">
        <v>1.04</v>
      </c>
      <c r="I23" s="167">
        <v>2.42</v>
      </c>
      <c r="J23" s="40">
        <v>9.8000000000000004E-2</v>
      </c>
    </row>
    <row r="24" spans="1:10" ht="27.75" hidden="1" customHeight="1">
      <c r="A24" s="160" t="s">
        <v>527</v>
      </c>
      <c r="B24" s="24"/>
      <c r="C24" s="161">
        <v>0</v>
      </c>
      <c r="D24" s="132">
        <v>3.5030000000000001</v>
      </c>
      <c r="E24" s="133">
        <v>0.40600000000000003</v>
      </c>
      <c r="F24" s="134">
        <v>5.5E-2</v>
      </c>
      <c r="G24" s="162">
        <v>467.96</v>
      </c>
      <c r="H24" s="162">
        <v>1.04</v>
      </c>
      <c r="I24" s="167">
        <v>2.42</v>
      </c>
      <c r="J24" s="40">
        <v>9.8000000000000004E-2</v>
      </c>
    </row>
    <row r="25" spans="1:10" ht="27.75" hidden="1" customHeight="1">
      <c r="A25" s="160" t="s">
        <v>528</v>
      </c>
      <c r="B25" s="24"/>
      <c r="C25" s="161">
        <v>0</v>
      </c>
      <c r="D25" s="132">
        <v>3.5030000000000001</v>
      </c>
      <c r="E25" s="133">
        <v>0.40600000000000003</v>
      </c>
      <c r="F25" s="134">
        <v>5.5E-2</v>
      </c>
      <c r="G25" s="162">
        <v>713.05</v>
      </c>
      <c r="H25" s="162">
        <v>1.04</v>
      </c>
      <c r="I25" s="167">
        <v>2.42</v>
      </c>
      <c r="J25" s="40">
        <v>9.8000000000000004E-2</v>
      </c>
    </row>
    <row r="26" spans="1:10" ht="27.75" hidden="1" customHeight="1">
      <c r="A26" s="160" t="s">
        <v>529</v>
      </c>
      <c r="B26" s="24"/>
      <c r="C26" s="161">
        <v>0</v>
      </c>
      <c r="D26" s="132">
        <v>3.5030000000000001</v>
      </c>
      <c r="E26" s="133">
        <v>0.40600000000000003</v>
      </c>
      <c r="F26" s="134">
        <v>5.5E-2</v>
      </c>
      <c r="G26" s="162">
        <v>1825.58</v>
      </c>
      <c r="H26" s="162">
        <v>1.04</v>
      </c>
      <c r="I26" s="167">
        <v>2.42</v>
      </c>
      <c r="J26" s="40">
        <v>9.8000000000000004E-2</v>
      </c>
    </row>
    <row r="27" spans="1:10" ht="27.75" hidden="1" customHeight="1">
      <c r="A27" s="160" t="s">
        <v>530</v>
      </c>
      <c r="B27" s="24"/>
      <c r="C27" s="161" t="s">
        <v>712</v>
      </c>
      <c r="D27" s="135">
        <v>8.7579999999999991</v>
      </c>
      <c r="E27" s="136">
        <v>1.173</v>
      </c>
      <c r="F27" s="134">
        <v>0.90800000000000003</v>
      </c>
      <c r="G27" s="163"/>
      <c r="H27" s="163"/>
      <c r="I27" s="166"/>
      <c r="J27" s="41"/>
    </row>
    <row r="28" spans="1:10" ht="27.75" hidden="1" customHeight="1">
      <c r="A28" s="160" t="s">
        <v>531</v>
      </c>
      <c r="B28" s="24"/>
      <c r="C28" s="161" t="s">
        <v>713</v>
      </c>
      <c r="D28" s="132">
        <v>-4.992</v>
      </c>
      <c r="E28" s="133">
        <v>-0.59899999999999998</v>
      </c>
      <c r="F28" s="134">
        <v>-7.9000000000000001E-2</v>
      </c>
      <c r="G28" s="162">
        <v>0</v>
      </c>
      <c r="H28" s="163"/>
      <c r="I28" s="166"/>
      <c r="J28" s="41"/>
    </row>
    <row r="29" spans="1:10" ht="27.75" hidden="1" customHeight="1">
      <c r="A29" s="160" t="s">
        <v>532</v>
      </c>
      <c r="B29" s="24"/>
      <c r="C29" s="161">
        <v>0</v>
      </c>
      <c r="D29" s="132">
        <v>-4.992</v>
      </c>
      <c r="E29" s="133">
        <v>-0.59899999999999998</v>
      </c>
      <c r="F29" s="134">
        <v>-7.9000000000000001E-2</v>
      </c>
      <c r="G29" s="162">
        <v>0</v>
      </c>
      <c r="H29" s="163"/>
      <c r="I29" s="166"/>
      <c r="J29" s="40">
        <v>0.127</v>
      </c>
    </row>
    <row r="30" spans="1:10" ht="27.75" hidden="1" customHeight="1">
      <c r="A30" s="164" t="s">
        <v>533</v>
      </c>
      <c r="B30" s="24"/>
      <c r="C30" s="161" t="s">
        <v>69</v>
      </c>
      <c r="D30" s="132">
        <v>2.6789999999999998</v>
      </c>
      <c r="E30" s="133">
        <v>0.32100000000000001</v>
      </c>
      <c r="F30" s="134">
        <v>4.2000000000000003E-2</v>
      </c>
      <c r="G30" s="162">
        <v>16.27</v>
      </c>
      <c r="H30" s="163"/>
      <c r="I30" s="166"/>
      <c r="J30" s="41"/>
    </row>
    <row r="31" spans="1:10" ht="27.75" hidden="1" customHeight="1">
      <c r="A31" s="164" t="s">
        <v>534</v>
      </c>
      <c r="B31" s="24"/>
      <c r="C31" s="161">
        <v>2</v>
      </c>
      <c r="D31" s="132">
        <v>2.6789999999999998</v>
      </c>
      <c r="E31" s="133">
        <v>0.32100000000000001</v>
      </c>
      <c r="F31" s="134">
        <v>4.2000000000000003E-2</v>
      </c>
      <c r="G31" s="163"/>
      <c r="H31" s="163"/>
      <c r="I31" s="166"/>
      <c r="J31" s="41"/>
    </row>
    <row r="32" spans="1:10" ht="27.75" hidden="1" customHeight="1">
      <c r="A32" s="164" t="s">
        <v>535</v>
      </c>
      <c r="B32" s="24"/>
      <c r="C32" s="161" t="s">
        <v>73</v>
      </c>
      <c r="D32" s="132">
        <v>3.0609999999999999</v>
      </c>
      <c r="E32" s="133">
        <v>0.36699999999999999</v>
      </c>
      <c r="F32" s="134">
        <v>4.8000000000000001E-2</v>
      </c>
      <c r="G32" s="162">
        <v>2.34</v>
      </c>
      <c r="H32" s="163"/>
      <c r="I32" s="166"/>
      <c r="J32" s="41"/>
    </row>
    <row r="33" spans="1:10" ht="27.75" hidden="1" customHeight="1">
      <c r="A33" s="164" t="s">
        <v>536</v>
      </c>
      <c r="B33" s="24"/>
      <c r="C33" s="161" t="s">
        <v>73</v>
      </c>
      <c r="D33" s="132">
        <v>3.0609999999999999</v>
      </c>
      <c r="E33" s="133">
        <v>0.36699999999999999</v>
      </c>
      <c r="F33" s="134">
        <v>4.8000000000000001E-2</v>
      </c>
      <c r="G33" s="162">
        <v>4.63</v>
      </c>
      <c r="H33" s="163"/>
      <c r="I33" s="166"/>
      <c r="J33" s="41"/>
    </row>
    <row r="34" spans="1:10" ht="27.75" hidden="1" customHeight="1">
      <c r="A34" s="164" t="s">
        <v>537</v>
      </c>
      <c r="B34" s="24"/>
      <c r="C34" s="161" t="s">
        <v>73</v>
      </c>
      <c r="D34" s="132">
        <v>3.0609999999999999</v>
      </c>
      <c r="E34" s="133">
        <v>0.36699999999999999</v>
      </c>
      <c r="F34" s="134">
        <v>4.8000000000000001E-2</v>
      </c>
      <c r="G34" s="162">
        <v>14.44</v>
      </c>
      <c r="H34" s="163"/>
      <c r="I34" s="166"/>
      <c r="J34" s="41"/>
    </row>
    <row r="35" spans="1:10" ht="27.75" hidden="1" customHeight="1">
      <c r="A35" s="164" t="s">
        <v>538</v>
      </c>
      <c r="B35" s="24"/>
      <c r="C35" s="161" t="s">
        <v>73</v>
      </c>
      <c r="D35" s="132">
        <v>3.0609999999999999</v>
      </c>
      <c r="E35" s="133">
        <v>0.36699999999999999</v>
      </c>
      <c r="F35" s="134">
        <v>4.8000000000000001E-2</v>
      </c>
      <c r="G35" s="162">
        <v>32.44</v>
      </c>
      <c r="H35" s="163"/>
      <c r="I35" s="166"/>
      <c r="J35" s="41"/>
    </row>
    <row r="36" spans="1:10" ht="27.75" hidden="1" customHeight="1">
      <c r="A36" s="164" t="s">
        <v>539</v>
      </c>
      <c r="B36" s="24"/>
      <c r="C36" s="161" t="s">
        <v>73</v>
      </c>
      <c r="D36" s="132">
        <v>3.0609999999999999</v>
      </c>
      <c r="E36" s="133">
        <v>0.36699999999999999</v>
      </c>
      <c r="F36" s="134">
        <v>4.8000000000000001E-2</v>
      </c>
      <c r="G36" s="162">
        <v>93.4</v>
      </c>
      <c r="H36" s="163"/>
      <c r="I36" s="166"/>
      <c r="J36" s="41"/>
    </row>
    <row r="37" spans="1:10" ht="27.75" hidden="1" customHeight="1">
      <c r="A37" s="164" t="s">
        <v>540</v>
      </c>
      <c r="B37" s="24"/>
      <c r="C37" s="161">
        <v>4</v>
      </c>
      <c r="D37" s="132">
        <v>3.0609999999999999</v>
      </c>
      <c r="E37" s="133">
        <v>0.36699999999999999</v>
      </c>
      <c r="F37" s="134">
        <v>4.8000000000000001E-2</v>
      </c>
      <c r="G37" s="163"/>
      <c r="H37" s="163"/>
      <c r="I37" s="166"/>
      <c r="J37" s="41"/>
    </row>
    <row r="38" spans="1:10" ht="27.75" hidden="1" customHeight="1">
      <c r="A38" s="164" t="s">
        <v>541</v>
      </c>
      <c r="B38" s="24"/>
      <c r="C38" s="161">
        <v>0</v>
      </c>
      <c r="D38" s="132">
        <v>2.36</v>
      </c>
      <c r="E38" s="133">
        <v>0.27300000000000002</v>
      </c>
      <c r="F38" s="134">
        <v>3.6999999999999998E-2</v>
      </c>
      <c r="G38" s="162">
        <v>4.58</v>
      </c>
      <c r="H38" s="162">
        <v>0.7</v>
      </c>
      <c r="I38" s="167">
        <v>1.63</v>
      </c>
      <c r="J38" s="40">
        <v>6.6000000000000003E-2</v>
      </c>
    </row>
    <row r="39" spans="1:10" ht="27.75" hidden="1" customHeight="1">
      <c r="A39" s="164" t="s">
        <v>542</v>
      </c>
      <c r="B39" s="24"/>
      <c r="C39" s="161">
        <v>0</v>
      </c>
      <c r="D39" s="132">
        <v>2.36</v>
      </c>
      <c r="E39" s="133">
        <v>0.27300000000000002</v>
      </c>
      <c r="F39" s="134">
        <v>3.6999999999999998E-2</v>
      </c>
      <c r="G39" s="162">
        <v>141.33000000000001</v>
      </c>
      <c r="H39" s="162">
        <v>0.7</v>
      </c>
      <c r="I39" s="167">
        <v>1.63</v>
      </c>
      <c r="J39" s="40">
        <v>6.6000000000000003E-2</v>
      </c>
    </row>
    <row r="40" spans="1:10" ht="27.75" hidden="1" customHeight="1">
      <c r="A40" s="164" t="s">
        <v>543</v>
      </c>
      <c r="B40" s="24"/>
      <c r="C40" s="161">
        <v>0</v>
      </c>
      <c r="D40" s="132">
        <v>2.36</v>
      </c>
      <c r="E40" s="133">
        <v>0.27300000000000002</v>
      </c>
      <c r="F40" s="134">
        <v>3.6999999999999998E-2</v>
      </c>
      <c r="G40" s="162">
        <v>315.32</v>
      </c>
      <c r="H40" s="162">
        <v>0.7</v>
      </c>
      <c r="I40" s="167">
        <v>1.63</v>
      </c>
      <c r="J40" s="40">
        <v>6.6000000000000003E-2</v>
      </c>
    </row>
    <row r="41" spans="1:10" ht="27.75" hidden="1" customHeight="1">
      <c r="A41" s="164" t="s">
        <v>544</v>
      </c>
      <c r="B41" s="24"/>
      <c r="C41" s="161">
        <v>0</v>
      </c>
      <c r="D41" s="132">
        <v>2.36</v>
      </c>
      <c r="E41" s="133">
        <v>0.27300000000000002</v>
      </c>
      <c r="F41" s="134">
        <v>3.6999999999999998E-2</v>
      </c>
      <c r="G41" s="162">
        <v>480.45</v>
      </c>
      <c r="H41" s="162">
        <v>0.7</v>
      </c>
      <c r="I41" s="167">
        <v>1.63</v>
      </c>
      <c r="J41" s="40">
        <v>6.6000000000000003E-2</v>
      </c>
    </row>
    <row r="42" spans="1:10" ht="27.75" hidden="1" customHeight="1">
      <c r="A42" s="164" t="s">
        <v>545</v>
      </c>
      <c r="B42" s="24"/>
      <c r="C42" s="161">
        <v>0</v>
      </c>
      <c r="D42" s="132">
        <v>2.36</v>
      </c>
      <c r="E42" s="133">
        <v>0.27300000000000002</v>
      </c>
      <c r="F42" s="134">
        <v>3.6999999999999998E-2</v>
      </c>
      <c r="G42" s="162">
        <v>1230.04</v>
      </c>
      <c r="H42" s="162">
        <v>0.7</v>
      </c>
      <c r="I42" s="167">
        <v>1.63</v>
      </c>
      <c r="J42" s="40">
        <v>6.6000000000000003E-2</v>
      </c>
    </row>
    <row r="43" spans="1:10" ht="27.75" hidden="1" customHeight="1">
      <c r="A43" s="164" t="s">
        <v>546</v>
      </c>
      <c r="B43" s="24"/>
      <c r="C43" s="161">
        <v>0</v>
      </c>
      <c r="D43" s="132">
        <v>2.4580000000000002</v>
      </c>
      <c r="E43" s="133">
        <v>0.254</v>
      </c>
      <c r="F43" s="134">
        <v>3.6999999999999998E-2</v>
      </c>
      <c r="G43" s="162">
        <v>7.71</v>
      </c>
      <c r="H43" s="162">
        <v>1.71</v>
      </c>
      <c r="I43" s="167">
        <v>2.81</v>
      </c>
      <c r="J43" s="40">
        <v>6.2E-2</v>
      </c>
    </row>
    <row r="44" spans="1:10" ht="27.75" hidden="1" customHeight="1">
      <c r="A44" s="164" t="s">
        <v>547</v>
      </c>
      <c r="B44" s="24"/>
      <c r="C44" s="161">
        <v>0</v>
      </c>
      <c r="D44" s="132">
        <v>2.4580000000000002</v>
      </c>
      <c r="E44" s="133">
        <v>0.254</v>
      </c>
      <c r="F44" s="134">
        <v>3.6999999999999998E-2</v>
      </c>
      <c r="G44" s="162">
        <v>238.9</v>
      </c>
      <c r="H44" s="162">
        <v>1.71</v>
      </c>
      <c r="I44" s="167">
        <v>2.81</v>
      </c>
      <c r="J44" s="40">
        <v>6.2E-2</v>
      </c>
    </row>
    <row r="45" spans="1:10" ht="27.75" hidden="1" customHeight="1">
      <c r="A45" s="164" t="s">
        <v>548</v>
      </c>
      <c r="B45" s="24"/>
      <c r="C45" s="161">
        <v>0</v>
      </c>
      <c r="D45" s="132">
        <v>2.4580000000000002</v>
      </c>
      <c r="E45" s="133">
        <v>0.254</v>
      </c>
      <c r="F45" s="134">
        <v>3.6999999999999998E-2</v>
      </c>
      <c r="G45" s="162">
        <v>533.04999999999995</v>
      </c>
      <c r="H45" s="162">
        <v>1.71</v>
      </c>
      <c r="I45" s="167">
        <v>2.81</v>
      </c>
      <c r="J45" s="40">
        <v>6.2E-2</v>
      </c>
    </row>
    <row r="46" spans="1:10" ht="27.75" hidden="1" customHeight="1">
      <c r="A46" s="164" t="s">
        <v>549</v>
      </c>
      <c r="B46" s="24"/>
      <c r="C46" s="161">
        <v>0</v>
      </c>
      <c r="D46" s="132">
        <v>2.4580000000000002</v>
      </c>
      <c r="E46" s="133">
        <v>0.254</v>
      </c>
      <c r="F46" s="134">
        <v>3.6999999999999998E-2</v>
      </c>
      <c r="G46" s="162">
        <v>812.22</v>
      </c>
      <c r="H46" s="162">
        <v>1.71</v>
      </c>
      <c r="I46" s="167">
        <v>2.81</v>
      </c>
      <c r="J46" s="40">
        <v>6.2E-2</v>
      </c>
    </row>
    <row r="47" spans="1:10" ht="27.75" hidden="1" customHeight="1">
      <c r="A47" s="164" t="s">
        <v>550</v>
      </c>
      <c r="B47" s="24"/>
      <c r="C47" s="161">
        <v>0</v>
      </c>
      <c r="D47" s="132">
        <v>2.4580000000000002</v>
      </c>
      <c r="E47" s="133">
        <v>0.254</v>
      </c>
      <c r="F47" s="134">
        <v>3.6999999999999998E-2</v>
      </c>
      <c r="G47" s="162">
        <v>2079.5100000000002</v>
      </c>
      <c r="H47" s="162">
        <v>1.71</v>
      </c>
      <c r="I47" s="167">
        <v>2.81</v>
      </c>
      <c r="J47" s="40">
        <v>6.2E-2</v>
      </c>
    </row>
    <row r="48" spans="1:10" ht="27.75" hidden="1" customHeight="1">
      <c r="A48" s="164" t="s">
        <v>551</v>
      </c>
      <c r="B48" s="24"/>
      <c r="C48" s="161">
        <v>0</v>
      </c>
      <c r="D48" s="132">
        <v>2.3210000000000002</v>
      </c>
      <c r="E48" s="133">
        <v>0.21</v>
      </c>
      <c r="F48" s="134">
        <v>3.3000000000000002E-2</v>
      </c>
      <c r="G48" s="162">
        <v>113.04</v>
      </c>
      <c r="H48" s="162">
        <v>2.1</v>
      </c>
      <c r="I48" s="167">
        <v>3.77</v>
      </c>
      <c r="J48" s="40">
        <v>5.2999999999999999E-2</v>
      </c>
    </row>
    <row r="49" spans="1:10" ht="27.75" hidden="1" customHeight="1">
      <c r="A49" s="164" t="s">
        <v>552</v>
      </c>
      <c r="B49" s="24"/>
      <c r="C49" s="161">
        <v>0</v>
      </c>
      <c r="D49" s="132">
        <v>2.3210000000000002</v>
      </c>
      <c r="E49" s="133">
        <v>0.21</v>
      </c>
      <c r="F49" s="134">
        <v>3.3000000000000002E-2</v>
      </c>
      <c r="G49" s="162">
        <v>1660.7</v>
      </c>
      <c r="H49" s="162">
        <v>2.1</v>
      </c>
      <c r="I49" s="167">
        <v>3.77</v>
      </c>
      <c r="J49" s="40">
        <v>5.2999999999999999E-2</v>
      </c>
    </row>
    <row r="50" spans="1:10" ht="27.75" hidden="1" customHeight="1">
      <c r="A50" s="164" t="s">
        <v>553</v>
      </c>
      <c r="B50" s="24"/>
      <c r="C50" s="161">
        <v>0</v>
      </c>
      <c r="D50" s="132">
        <v>2.3210000000000002</v>
      </c>
      <c r="E50" s="133">
        <v>0.21</v>
      </c>
      <c r="F50" s="134">
        <v>3.3000000000000002E-2</v>
      </c>
      <c r="G50" s="162">
        <v>5313.98</v>
      </c>
      <c r="H50" s="162">
        <v>2.1</v>
      </c>
      <c r="I50" s="167">
        <v>3.77</v>
      </c>
      <c r="J50" s="40">
        <v>5.2999999999999999E-2</v>
      </c>
    </row>
    <row r="51" spans="1:10" ht="27.75" hidden="1" customHeight="1">
      <c r="A51" s="164" t="s">
        <v>554</v>
      </c>
      <c r="B51" s="24"/>
      <c r="C51" s="161">
        <v>0</v>
      </c>
      <c r="D51" s="132">
        <v>2.3210000000000002</v>
      </c>
      <c r="E51" s="133">
        <v>0.21</v>
      </c>
      <c r="F51" s="134">
        <v>3.3000000000000002E-2</v>
      </c>
      <c r="G51" s="162">
        <v>9617.73</v>
      </c>
      <c r="H51" s="162">
        <v>2.1</v>
      </c>
      <c r="I51" s="167">
        <v>3.77</v>
      </c>
      <c r="J51" s="40">
        <v>5.2999999999999999E-2</v>
      </c>
    </row>
    <row r="52" spans="1:10" ht="27.75" hidden="1" customHeight="1">
      <c r="A52" s="164" t="s">
        <v>555</v>
      </c>
      <c r="B52" s="24"/>
      <c r="C52" s="161">
        <v>0</v>
      </c>
      <c r="D52" s="132">
        <v>2.3210000000000002</v>
      </c>
      <c r="E52" s="133">
        <v>0.21</v>
      </c>
      <c r="F52" s="134">
        <v>3.3000000000000002E-2</v>
      </c>
      <c r="G52" s="162">
        <v>25324.95</v>
      </c>
      <c r="H52" s="162">
        <v>2.1</v>
      </c>
      <c r="I52" s="167">
        <v>3.77</v>
      </c>
      <c r="J52" s="40">
        <v>5.2999999999999999E-2</v>
      </c>
    </row>
    <row r="53" spans="1:10" ht="27.75" hidden="1" customHeight="1">
      <c r="A53" s="164" t="s">
        <v>556</v>
      </c>
      <c r="B53" s="24"/>
      <c r="C53" s="161" t="s">
        <v>712</v>
      </c>
      <c r="D53" s="135">
        <v>5.9009999999999998</v>
      </c>
      <c r="E53" s="136">
        <v>0.79</v>
      </c>
      <c r="F53" s="134">
        <v>0.61199999999999999</v>
      </c>
      <c r="G53" s="163"/>
      <c r="H53" s="163"/>
      <c r="I53" s="166"/>
      <c r="J53" s="41"/>
    </row>
    <row r="54" spans="1:10" ht="27.75" hidden="1" customHeight="1">
      <c r="A54" s="164" t="s">
        <v>557</v>
      </c>
      <c r="B54" s="24"/>
      <c r="C54" s="161" t="s">
        <v>713</v>
      </c>
      <c r="D54" s="132">
        <v>-4.992</v>
      </c>
      <c r="E54" s="133">
        <v>-0.59899999999999998</v>
      </c>
      <c r="F54" s="134">
        <v>-7.9000000000000001E-2</v>
      </c>
      <c r="G54" s="162">
        <v>0</v>
      </c>
      <c r="H54" s="163"/>
      <c r="I54" s="166"/>
      <c r="J54" s="41"/>
    </row>
    <row r="55" spans="1:10" ht="27.75" hidden="1" customHeight="1">
      <c r="A55" s="164" t="s">
        <v>558</v>
      </c>
      <c r="B55" s="24"/>
      <c r="C55" s="161">
        <v>8</v>
      </c>
      <c r="D55" s="132">
        <v>-4.5259999999999998</v>
      </c>
      <c r="E55" s="133">
        <v>-0.53400000000000003</v>
      </c>
      <c r="F55" s="134">
        <v>-7.0999999999999994E-2</v>
      </c>
      <c r="G55" s="162">
        <v>0</v>
      </c>
      <c r="H55" s="163"/>
      <c r="I55" s="166"/>
      <c r="J55" s="41"/>
    </row>
    <row r="56" spans="1:10" ht="27.75" hidden="1" customHeight="1">
      <c r="A56" s="164" t="s">
        <v>559</v>
      </c>
      <c r="B56" s="24"/>
      <c r="C56" s="161">
        <v>0</v>
      </c>
      <c r="D56" s="132">
        <v>-4.992</v>
      </c>
      <c r="E56" s="133">
        <v>-0.59899999999999998</v>
      </c>
      <c r="F56" s="134">
        <v>-7.9000000000000001E-2</v>
      </c>
      <c r="G56" s="162">
        <v>0</v>
      </c>
      <c r="H56" s="163"/>
      <c r="I56" s="166"/>
      <c r="J56" s="40">
        <v>0.127</v>
      </c>
    </row>
    <row r="57" spans="1:10" ht="27.75" hidden="1" customHeight="1">
      <c r="A57" s="164" t="s">
        <v>560</v>
      </c>
      <c r="B57" s="24"/>
      <c r="C57" s="161">
        <v>0</v>
      </c>
      <c r="D57" s="132">
        <v>-4.5259999999999998</v>
      </c>
      <c r="E57" s="133">
        <v>-0.53400000000000003</v>
      </c>
      <c r="F57" s="134">
        <v>-7.0999999999999994E-2</v>
      </c>
      <c r="G57" s="162">
        <v>0</v>
      </c>
      <c r="H57" s="163"/>
      <c r="I57" s="166"/>
      <c r="J57" s="40">
        <v>0.122</v>
      </c>
    </row>
    <row r="58" spans="1:10" ht="27.75" hidden="1" customHeight="1">
      <c r="A58" s="164" t="s">
        <v>561</v>
      </c>
      <c r="B58" s="24"/>
      <c r="C58" s="161">
        <v>0</v>
      </c>
      <c r="D58" s="132">
        <v>-3.0129999999999999</v>
      </c>
      <c r="E58" s="133">
        <v>-0.30599999999999999</v>
      </c>
      <c r="F58" s="134">
        <v>-4.4999999999999998E-2</v>
      </c>
      <c r="G58" s="162">
        <v>0</v>
      </c>
      <c r="H58" s="163"/>
      <c r="I58" s="166"/>
      <c r="J58" s="40">
        <v>9.6000000000000002E-2</v>
      </c>
    </row>
    <row r="59" spans="1:10" ht="27.75" customHeight="1">
      <c r="A59" s="160" t="s">
        <v>562</v>
      </c>
      <c r="B59" s="24"/>
      <c r="C59" s="161" t="s">
        <v>69</v>
      </c>
      <c r="D59" s="132">
        <v>1.8420000000000001</v>
      </c>
      <c r="E59" s="133">
        <v>0.221</v>
      </c>
      <c r="F59" s="134">
        <v>2.9000000000000001E-2</v>
      </c>
      <c r="G59" s="280">
        <v>14.13</v>
      </c>
      <c r="H59" s="163"/>
      <c r="I59" s="166"/>
      <c r="J59" s="41"/>
    </row>
    <row r="60" spans="1:10" ht="27.75" customHeight="1">
      <c r="A60" s="160" t="s">
        <v>563</v>
      </c>
      <c r="B60" s="24"/>
      <c r="C60" s="161">
        <v>2</v>
      </c>
      <c r="D60" s="132">
        <v>1.8420000000000001</v>
      </c>
      <c r="E60" s="133">
        <v>0.221</v>
      </c>
      <c r="F60" s="134">
        <v>2.9000000000000001E-2</v>
      </c>
      <c r="G60" s="163"/>
      <c r="H60" s="163"/>
      <c r="I60" s="166"/>
      <c r="J60" s="41"/>
    </row>
    <row r="61" spans="1:10" ht="27.75" customHeight="1">
      <c r="A61" s="160" t="s">
        <v>564</v>
      </c>
      <c r="B61" s="24"/>
      <c r="C61" s="161" t="s">
        <v>73</v>
      </c>
      <c r="D61" s="132">
        <v>2.105</v>
      </c>
      <c r="E61" s="133">
        <v>0.253</v>
      </c>
      <c r="F61" s="134">
        <v>3.3000000000000002E-2</v>
      </c>
      <c r="G61" s="162">
        <v>1.63</v>
      </c>
      <c r="H61" s="163"/>
      <c r="I61" s="166"/>
      <c r="J61" s="41"/>
    </row>
    <row r="62" spans="1:10" ht="27.75" customHeight="1">
      <c r="A62" s="160" t="s">
        <v>565</v>
      </c>
      <c r="B62" s="24"/>
      <c r="C62" s="161" t="s">
        <v>73</v>
      </c>
      <c r="D62" s="132">
        <v>2.105</v>
      </c>
      <c r="E62" s="133">
        <v>0.253</v>
      </c>
      <c r="F62" s="134">
        <v>3.3000000000000002E-2</v>
      </c>
      <c r="G62" s="162">
        <v>3.2</v>
      </c>
      <c r="H62" s="163"/>
      <c r="I62" s="166"/>
      <c r="J62" s="41"/>
    </row>
    <row r="63" spans="1:10" ht="27.75" customHeight="1">
      <c r="A63" s="160" t="s">
        <v>566</v>
      </c>
      <c r="B63" s="24"/>
      <c r="C63" s="161" t="s">
        <v>73</v>
      </c>
      <c r="D63" s="132">
        <v>2.105</v>
      </c>
      <c r="E63" s="133">
        <v>0.253</v>
      </c>
      <c r="F63" s="134">
        <v>3.3000000000000002E-2</v>
      </c>
      <c r="G63" s="162">
        <v>9.9499999999999993</v>
      </c>
      <c r="H63" s="163"/>
      <c r="I63" s="166"/>
      <c r="J63" s="41"/>
    </row>
    <row r="64" spans="1:10" ht="27.75" customHeight="1">
      <c r="A64" s="160" t="s">
        <v>567</v>
      </c>
      <c r="B64" s="24"/>
      <c r="C64" s="161" t="s">
        <v>73</v>
      </c>
      <c r="D64" s="132">
        <v>2.105</v>
      </c>
      <c r="E64" s="133">
        <v>0.253</v>
      </c>
      <c r="F64" s="134">
        <v>3.3000000000000002E-2</v>
      </c>
      <c r="G64" s="162">
        <v>22.33</v>
      </c>
      <c r="H64" s="163"/>
      <c r="I64" s="166"/>
      <c r="J64" s="41"/>
    </row>
    <row r="65" spans="1:10" ht="27.75" customHeight="1">
      <c r="A65" s="160" t="s">
        <v>568</v>
      </c>
      <c r="B65" s="24"/>
      <c r="C65" s="161" t="s">
        <v>73</v>
      </c>
      <c r="D65" s="132">
        <v>2.105</v>
      </c>
      <c r="E65" s="133">
        <v>0.253</v>
      </c>
      <c r="F65" s="134">
        <v>3.3000000000000002E-2</v>
      </c>
      <c r="G65" s="162">
        <v>64.25</v>
      </c>
      <c r="H65" s="163"/>
      <c r="I65" s="166"/>
      <c r="J65" s="41"/>
    </row>
    <row r="66" spans="1:10" ht="27.75" customHeight="1">
      <c r="A66" s="160" t="s">
        <v>569</v>
      </c>
      <c r="B66" s="24"/>
      <c r="C66" s="161">
        <v>4</v>
      </c>
      <c r="D66" s="132">
        <v>2.105</v>
      </c>
      <c r="E66" s="133">
        <v>0.253</v>
      </c>
      <c r="F66" s="134">
        <v>3.3000000000000002E-2</v>
      </c>
      <c r="G66" s="163"/>
      <c r="H66" s="163"/>
      <c r="I66" s="166"/>
      <c r="J66" s="41"/>
    </row>
    <row r="67" spans="1:10" ht="27.75" customHeight="1">
      <c r="A67" s="160" t="s">
        <v>570</v>
      </c>
      <c r="B67" s="24"/>
      <c r="C67" s="161">
        <v>0</v>
      </c>
      <c r="D67" s="132">
        <v>1.623</v>
      </c>
      <c r="E67" s="133">
        <v>0.188</v>
      </c>
      <c r="F67" s="134">
        <v>2.5000000000000001E-2</v>
      </c>
      <c r="G67" s="162">
        <v>3.17</v>
      </c>
      <c r="H67" s="162">
        <v>0.48</v>
      </c>
      <c r="I67" s="167">
        <v>1.1200000000000001</v>
      </c>
      <c r="J67" s="40">
        <v>4.5999999999999999E-2</v>
      </c>
    </row>
    <row r="68" spans="1:10" ht="27.75" customHeight="1">
      <c r="A68" s="160" t="s">
        <v>571</v>
      </c>
      <c r="B68" s="24"/>
      <c r="C68" s="161">
        <v>0</v>
      </c>
      <c r="D68" s="132">
        <v>1.623</v>
      </c>
      <c r="E68" s="133">
        <v>0.188</v>
      </c>
      <c r="F68" s="134">
        <v>2.5000000000000001E-2</v>
      </c>
      <c r="G68" s="162">
        <v>97.22</v>
      </c>
      <c r="H68" s="162">
        <v>0.48</v>
      </c>
      <c r="I68" s="167">
        <v>1.1200000000000001</v>
      </c>
      <c r="J68" s="40">
        <v>4.5999999999999999E-2</v>
      </c>
    </row>
    <row r="69" spans="1:10" ht="27.75" customHeight="1">
      <c r="A69" s="160" t="s">
        <v>572</v>
      </c>
      <c r="B69" s="24"/>
      <c r="C69" s="161">
        <v>0</v>
      </c>
      <c r="D69" s="132">
        <v>1.623</v>
      </c>
      <c r="E69" s="133">
        <v>0.188</v>
      </c>
      <c r="F69" s="134">
        <v>2.5000000000000001E-2</v>
      </c>
      <c r="G69" s="162">
        <v>216.88</v>
      </c>
      <c r="H69" s="162">
        <v>0.48</v>
      </c>
      <c r="I69" s="167">
        <v>1.1200000000000001</v>
      </c>
      <c r="J69" s="40">
        <v>4.5999999999999999E-2</v>
      </c>
    </row>
    <row r="70" spans="1:10" ht="27.75" customHeight="1">
      <c r="A70" s="160" t="s">
        <v>573</v>
      </c>
      <c r="B70" s="24"/>
      <c r="C70" s="161">
        <v>0</v>
      </c>
      <c r="D70" s="132">
        <v>1.623</v>
      </c>
      <c r="E70" s="133">
        <v>0.188</v>
      </c>
      <c r="F70" s="134">
        <v>2.5000000000000001E-2</v>
      </c>
      <c r="G70" s="162">
        <v>330.45</v>
      </c>
      <c r="H70" s="162">
        <v>0.48</v>
      </c>
      <c r="I70" s="167">
        <v>1.1200000000000001</v>
      </c>
      <c r="J70" s="40">
        <v>4.5999999999999999E-2</v>
      </c>
    </row>
    <row r="71" spans="1:10" ht="27.75" customHeight="1">
      <c r="A71" s="160" t="s">
        <v>574</v>
      </c>
      <c r="B71" s="24"/>
      <c r="C71" s="161">
        <v>0</v>
      </c>
      <c r="D71" s="132">
        <v>1.623</v>
      </c>
      <c r="E71" s="133">
        <v>0.188</v>
      </c>
      <c r="F71" s="134">
        <v>2.5000000000000001E-2</v>
      </c>
      <c r="G71" s="162">
        <v>845.99</v>
      </c>
      <c r="H71" s="162">
        <v>0.48</v>
      </c>
      <c r="I71" s="167">
        <v>1.1200000000000001</v>
      </c>
      <c r="J71" s="40">
        <v>4.5999999999999999E-2</v>
      </c>
    </row>
    <row r="72" spans="1:10" ht="27.75" customHeight="1">
      <c r="A72" s="160" t="s">
        <v>575</v>
      </c>
      <c r="B72" s="24"/>
      <c r="C72" s="161">
        <v>0</v>
      </c>
      <c r="D72" s="132">
        <v>1.669</v>
      </c>
      <c r="E72" s="133">
        <v>0.17199999999999999</v>
      </c>
      <c r="F72" s="134">
        <v>2.5000000000000001E-2</v>
      </c>
      <c r="G72" s="162">
        <v>5.25</v>
      </c>
      <c r="H72" s="162">
        <v>1.1599999999999999</v>
      </c>
      <c r="I72" s="167">
        <v>1.91</v>
      </c>
      <c r="J72" s="40">
        <v>4.2000000000000003E-2</v>
      </c>
    </row>
    <row r="73" spans="1:10" ht="27.75" customHeight="1">
      <c r="A73" s="160" t="s">
        <v>576</v>
      </c>
      <c r="B73" s="24"/>
      <c r="C73" s="161">
        <v>0</v>
      </c>
      <c r="D73" s="132">
        <v>1.669</v>
      </c>
      <c r="E73" s="133">
        <v>0.17199999999999999</v>
      </c>
      <c r="F73" s="134">
        <v>2.5000000000000001E-2</v>
      </c>
      <c r="G73" s="162">
        <v>162.22999999999999</v>
      </c>
      <c r="H73" s="162">
        <v>1.1599999999999999</v>
      </c>
      <c r="I73" s="167">
        <v>1.91</v>
      </c>
      <c r="J73" s="40">
        <v>4.2000000000000003E-2</v>
      </c>
    </row>
    <row r="74" spans="1:10" ht="27.75" customHeight="1">
      <c r="A74" s="160" t="s">
        <v>577</v>
      </c>
      <c r="B74" s="24"/>
      <c r="C74" s="161">
        <v>0</v>
      </c>
      <c r="D74" s="132">
        <v>1.669</v>
      </c>
      <c r="E74" s="133">
        <v>0.17199999999999999</v>
      </c>
      <c r="F74" s="134">
        <v>2.5000000000000001E-2</v>
      </c>
      <c r="G74" s="162">
        <v>361.97</v>
      </c>
      <c r="H74" s="162">
        <v>1.1599999999999999</v>
      </c>
      <c r="I74" s="167">
        <v>1.91</v>
      </c>
      <c r="J74" s="40">
        <v>4.2000000000000003E-2</v>
      </c>
    </row>
    <row r="75" spans="1:10" ht="27.75" customHeight="1">
      <c r="A75" s="160" t="s">
        <v>578</v>
      </c>
      <c r="B75" s="24"/>
      <c r="C75" s="161">
        <v>0</v>
      </c>
      <c r="D75" s="132">
        <v>1.669</v>
      </c>
      <c r="E75" s="133">
        <v>0.17199999999999999</v>
      </c>
      <c r="F75" s="134">
        <v>2.5000000000000001E-2</v>
      </c>
      <c r="G75" s="162">
        <v>551.53</v>
      </c>
      <c r="H75" s="162">
        <v>1.1599999999999999</v>
      </c>
      <c r="I75" s="167">
        <v>1.91</v>
      </c>
      <c r="J75" s="40">
        <v>4.2000000000000003E-2</v>
      </c>
    </row>
    <row r="76" spans="1:10" ht="27.75" customHeight="1">
      <c r="A76" s="160" t="s">
        <v>579</v>
      </c>
      <c r="B76" s="24"/>
      <c r="C76" s="161">
        <v>0</v>
      </c>
      <c r="D76" s="132">
        <v>1.669</v>
      </c>
      <c r="E76" s="133">
        <v>0.17199999999999999</v>
      </c>
      <c r="F76" s="134">
        <v>2.5000000000000001E-2</v>
      </c>
      <c r="G76" s="162">
        <v>1412.05</v>
      </c>
      <c r="H76" s="162">
        <v>1.1599999999999999</v>
      </c>
      <c r="I76" s="167">
        <v>1.91</v>
      </c>
      <c r="J76" s="40">
        <v>4.2000000000000003E-2</v>
      </c>
    </row>
    <row r="77" spans="1:10" ht="27.75" customHeight="1">
      <c r="A77" s="160" t="s">
        <v>580</v>
      </c>
      <c r="B77" s="24"/>
      <c r="C77" s="161">
        <v>0</v>
      </c>
      <c r="D77" s="132">
        <v>1.5609999999999999</v>
      </c>
      <c r="E77" s="133">
        <v>0.14099999999999999</v>
      </c>
      <c r="F77" s="134">
        <v>2.1999999999999999E-2</v>
      </c>
      <c r="G77" s="162">
        <v>76.02</v>
      </c>
      <c r="H77" s="162">
        <v>1.41</v>
      </c>
      <c r="I77" s="167">
        <v>2.5299999999999998</v>
      </c>
      <c r="J77" s="40">
        <v>3.5999999999999997E-2</v>
      </c>
    </row>
    <row r="78" spans="1:10" ht="27.75" customHeight="1">
      <c r="A78" s="160" t="s">
        <v>581</v>
      </c>
      <c r="B78" s="24"/>
      <c r="C78" s="161">
        <v>0</v>
      </c>
      <c r="D78" s="132">
        <v>1.5609999999999999</v>
      </c>
      <c r="E78" s="133">
        <v>0.14099999999999999</v>
      </c>
      <c r="F78" s="134">
        <v>2.1999999999999999E-2</v>
      </c>
      <c r="G78" s="162">
        <v>1116.6600000000001</v>
      </c>
      <c r="H78" s="162">
        <v>1.41</v>
      </c>
      <c r="I78" s="167">
        <v>2.5299999999999998</v>
      </c>
      <c r="J78" s="40">
        <v>3.5999999999999997E-2</v>
      </c>
    </row>
    <row r="79" spans="1:10" ht="27.75" customHeight="1">
      <c r="A79" s="160" t="s">
        <v>582</v>
      </c>
      <c r="B79" s="24"/>
      <c r="C79" s="161">
        <v>0</v>
      </c>
      <c r="D79" s="132">
        <v>1.5609999999999999</v>
      </c>
      <c r="E79" s="133">
        <v>0.14099999999999999</v>
      </c>
      <c r="F79" s="134">
        <v>2.1999999999999999E-2</v>
      </c>
      <c r="G79" s="162">
        <v>3573.07</v>
      </c>
      <c r="H79" s="162">
        <v>1.41</v>
      </c>
      <c r="I79" s="167">
        <v>2.5299999999999998</v>
      </c>
      <c r="J79" s="40">
        <v>3.5999999999999997E-2</v>
      </c>
    </row>
    <row r="80" spans="1:10" ht="27.75" customHeight="1">
      <c r="A80" s="160" t="s">
        <v>583</v>
      </c>
      <c r="B80" s="24"/>
      <c r="C80" s="161">
        <v>0</v>
      </c>
      <c r="D80" s="132">
        <v>1.5609999999999999</v>
      </c>
      <c r="E80" s="133">
        <v>0.14099999999999999</v>
      </c>
      <c r="F80" s="134">
        <v>2.1999999999999999E-2</v>
      </c>
      <c r="G80" s="162">
        <v>6466.86</v>
      </c>
      <c r="H80" s="162">
        <v>1.41</v>
      </c>
      <c r="I80" s="167">
        <v>2.5299999999999998</v>
      </c>
      <c r="J80" s="40">
        <v>3.5999999999999997E-2</v>
      </c>
    </row>
    <row r="81" spans="1:10" ht="27.75" customHeight="1">
      <c r="A81" s="160" t="s">
        <v>584</v>
      </c>
      <c r="B81" s="24"/>
      <c r="C81" s="161">
        <v>0</v>
      </c>
      <c r="D81" s="132">
        <v>1.5609999999999999</v>
      </c>
      <c r="E81" s="133">
        <v>0.14099999999999999</v>
      </c>
      <c r="F81" s="134">
        <v>2.1999999999999999E-2</v>
      </c>
      <c r="G81" s="162">
        <v>17028.22</v>
      </c>
      <c r="H81" s="162">
        <v>1.41</v>
      </c>
      <c r="I81" s="167">
        <v>2.5299999999999998</v>
      </c>
      <c r="J81" s="40">
        <v>3.5999999999999997E-2</v>
      </c>
    </row>
    <row r="82" spans="1:10" ht="27.75" customHeight="1">
      <c r="A82" s="160" t="s">
        <v>585</v>
      </c>
      <c r="B82" s="24"/>
      <c r="C82" s="161" t="s">
        <v>712</v>
      </c>
      <c r="D82" s="135">
        <v>4.0579999999999998</v>
      </c>
      <c r="E82" s="136">
        <v>0.54400000000000004</v>
      </c>
      <c r="F82" s="134">
        <v>0.42099999999999999</v>
      </c>
      <c r="G82" s="163"/>
      <c r="H82" s="163"/>
      <c r="I82" s="166"/>
      <c r="J82" s="41"/>
    </row>
    <row r="83" spans="1:10" ht="27.75" customHeight="1">
      <c r="A83" s="160" t="s">
        <v>586</v>
      </c>
      <c r="B83" s="24"/>
      <c r="C83" s="161" t="s">
        <v>713</v>
      </c>
      <c r="D83" s="132">
        <v>-2.2999999999999998</v>
      </c>
      <c r="E83" s="133">
        <v>-0.27600000000000002</v>
      </c>
      <c r="F83" s="134">
        <v>-3.5999999999999997E-2</v>
      </c>
      <c r="G83" s="162">
        <v>0</v>
      </c>
      <c r="H83" s="163"/>
      <c r="I83" s="166"/>
      <c r="J83" s="41"/>
    </row>
    <row r="84" spans="1:10" ht="27.75" customHeight="1">
      <c r="A84" s="160" t="s">
        <v>587</v>
      </c>
      <c r="B84" s="24"/>
      <c r="C84" s="161">
        <v>8</v>
      </c>
      <c r="D84" s="132">
        <v>-2.5379999999999998</v>
      </c>
      <c r="E84" s="133">
        <v>-0.29899999999999999</v>
      </c>
      <c r="F84" s="134">
        <v>-0.04</v>
      </c>
      <c r="G84" s="162">
        <v>0</v>
      </c>
      <c r="H84" s="163"/>
      <c r="I84" s="166"/>
      <c r="J84" s="41"/>
    </row>
    <row r="85" spans="1:10" ht="27.75" customHeight="1">
      <c r="A85" s="160" t="s">
        <v>588</v>
      </c>
      <c r="B85" s="24"/>
      <c r="C85" s="161">
        <v>0</v>
      </c>
      <c r="D85" s="132">
        <v>-2.2999999999999998</v>
      </c>
      <c r="E85" s="133">
        <v>-0.27600000000000002</v>
      </c>
      <c r="F85" s="134">
        <v>-3.5999999999999997E-2</v>
      </c>
      <c r="G85" s="162">
        <v>0</v>
      </c>
      <c r="H85" s="163"/>
      <c r="I85" s="166"/>
      <c r="J85" s="40">
        <v>5.8999999999999997E-2</v>
      </c>
    </row>
    <row r="86" spans="1:10" ht="27.75" customHeight="1">
      <c r="A86" s="160" t="s">
        <v>589</v>
      </c>
      <c r="B86" s="24"/>
      <c r="C86" s="161">
        <v>0</v>
      </c>
      <c r="D86" s="132">
        <v>-2.5379999999999998</v>
      </c>
      <c r="E86" s="133">
        <v>-0.29899999999999999</v>
      </c>
      <c r="F86" s="134">
        <v>-0.04</v>
      </c>
      <c r="G86" s="162">
        <v>0</v>
      </c>
      <c r="H86" s="163"/>
      <c r="I86" s="166"/>
      <c r="J86" s="40">
        <v>6.9000000000000006E-2</v>
      </c>
    </row>
    <row r="87" spans="1:10" ht="27.75" customHeight="1">
      <c r="A87" s="160" t="s">
        <v>590</v>
      </c>
      <c r="B87" s="24"/>
      <c r="C87" s="161">
        <v>0</v>
      </c>
      <c r="D87" s="132">
        <v>-3.0129999999999999</v>
      </c>
      <c r="E87" s="133">
        <v>-0.30599999999999999</v>
      </c>
      <c r="F87" s="134">
        <v>-4.4999999999999998E-2</v>
      </c>
      <c r="G87" s="162">
        <v>84.87</v>
      </c>
      <c r="H87" s="163"/>
      <c r="I87" s="166"/>
      <c r="J87" s="40">
        <v>9.6000000000000002E-2</v>
      </c>
    </row>
    <row r="88" spans="1:10" ht="27.75" customHeight="1">
      <c r="A88" s="160" t="s">
        <v>591</v>
      </c>
      <c r="B88" s="24"/>
      <c r="C88" s="161" t="s">
        <v>69</v>
      </c>
      <c r="D88" s="132">
        <v>1.2809999999999999</v>
      </c>
      <c r="E88" s="133">
        <v>0.154</v>
      </c>
      <c r="F88" s="134">
        <v>0.02</v>
      </c>
      <c r="G88" s="162">
        <v>12.7</v>
      </c>
      <c r="H88" s="163"/>
      <c r="I88" s="166"/>
      <c r="J88" s="41"/>
    </row>
    <row r="89" spans="1:10" ht="27.75" customHeight="1">
      <c r="A89" s="160" t="s">
        <v>592</v>
      </c>
      <c r="B89" s="24"/>
      <c r="C89" s="161">
        <v>2</v>
      </c>
      <c r="D89" s="132">
        <v>1.2809999999999999</v>
      </c>
      <c r="E89" s="133">
        <v>0.154</v>
      </c>
      <c r="F89" s="134">
        <v>0.02</v>
      </c>
      <c r="G89" s="163"/>
      <c r="H89" s="163"/>
      <c r="I89" s="166"/>
      <c r="J89" s="41"/>
    </row>
    <row r="90" spans="1:10" ht="27.75" customHeight="1">
      <c r="A90" s="160" t="s">
        <v>593</v>
      </c>
      <c r="B90" s="24"/>
      <c r="C90" s="161" t="s">
        <v>73</v>
      </c>
      <c r="D90" s="132">
        <v>1.464</v>
      </c>
      <c r="E90" s="133">
        <v>0.17599999999999999</v>
      </c>
      <c r="F90" s="134">
        <v>2.3E-2</v>
      </c>
      <c r="G90" s="162">
        <v>1.1499999999999999</v>
      </c>
      <c r="H90" s="163"/>
      <c r="I90" s="166"/>
      <c r="J90" s="41"/>
    </row>
    <row r="91" spans="1:10" ht="27.75" customHeight="1">
      <c r="A91" s="160" t="s">
        <v>594</v>
      </c>
      <c r="B91" s="24"/>
      <c r="C91" s="161" t="s">
        <v>73</v>
      </c>
      <c r="D91" s="132">
        <v>1.464</v>
      </c>
      <c r="E91" s="133">
        <v>0.17599999999999999</v>
      </c>
      <c r="F91" s="134">
        <v>2.3E-2</v>
      </c>
      <c r="G91" s="162">
        <v>2.2400000000000002</v>
      </c>
      <c r="H91" s="163"/>
      <c r="I91" s="166"/>
      <c r="J91" s="41"/>
    </row>
    <row r="92" spans="1:10" ht="27.75" customHeight="1">
      <c r="A92" s="160" t="s">
        <v>595</v>
      </c>
      <c r="B92" s="24"/>
      <c r="C92" s="161" t="s">
        <v>73</v>
      </c>
      <c r="D92" s="132">
        <v>1.464</v>
      </c>
      <c r="E92" s="133">
        <v>0.17599999999999999</v>
      </c>
      <c r="F92" s="134">
        <v>2.3E-2</v>
      </c>
      <c r="G92" s="162">
        <v>6.93</v>
      </c>
      <c r="H92" s="163"/>
      <c r="I92" s="166"/>
      <c r="J92" s="41"/>
    </row>
    <row r="93" spans="1:10" ht="27.75" customHeight="1">
      <c r="A93" s="160" t="s">
        <v>596</v>
      </c>
      <c r="B93" s="24"/>
      <c r="C93" s="161" t="s">
        <v>73</v>
      </c>
      <c r="D93" s="132">
        <v>1.464</v>
      </c>
      <c r="E93" s="133">
        <v>0.17599999999999999</v>
      </c>
      <c r="F93" s="134">
        <v>2.3E-2</v>
      </c>
      <c r="G93" s="162">
        <v>15.54</v>
      </c>
      <c r="H93" s="163"/>
      <c r="I93" s="166"/>
      <c r="J93" s="41"/>
    </row>
    <row r="94" spans="1:10" ht="27.75" customHeight="1">
      <c r="A94" s="160" t="s">
        <v>597</v>
      </c>
      <c r="B94" s="24"/>
      <c r="C94" s="161" t="s">
        <v>73</v>
      </c>
      <c r="D94" s="132">
        <v>1.464</v>
      </c>
      <c r="E94" s="133">
        <v>0.17599999999999999</v>
      </c>
      <c r="F94" s="134">
        <v>2.3E-2</v>
      </c>
      <c r="G94" s="162">
        <v>44.68</v>
      </c>
      <c r="H94" s="163"/>
      <c r="I94" s="166"/>
      <c r="J94" s="41"/>
    </row>
    <row r="95" spans="1:10" ht="27.75" customHeight="1">
      <c r="A95" s="160" t="s">
        <v>598</v>
      </c>
      <c r="B95" s="24"/>
      <c r="C95" s="161">
        <v>4</v>
      </c>
      <c r="D95" s="132">
        <v>1.464</v>
      </c>
      <c r="E95" s="133">
        <v>0.17599999999999999</v>
      </c>
      <c r="F95" s="134">
        <v>2.3E-2</v>
      </c>
      <c r="G95" s="163"/>
      <c r="H95" s="163"/>
      <c r="I95" s="166"/>
      <c r="J95" s="41"/>
    </row>
    <row r="96" spans="1:10" ht="27.75" customHeight="1">
      <c r="A96" s="160" t="s">
        <v>599</v>
      </c>
      <c r="B96" s="24"/>
      <c r="C96" s="161">
        <v>0</v>
      </c>
      <c r="D96" s="132">
        <v>1.129</v>
      </c>
      <c r="E96" s="133">
        <v>0.13100000000000001</v>
      </c>
      <c r="F96" s="134">
        <v>1.7999999999999999E-2</v>
      </c>
      <c r="G96" s="162">
        <v>2.2200000000000002</v>
      </c>
      <c r="H96" s="162">
        <v>0.34</v>
      </c>
      <c r="I96" s="167">
        <v>0.78</v>
      </c>
      <c r="J96" s="40">
        <v>3.2000000000000001E-2</v>
      </c>
    </row>
    <row r="97" spans="1:10" ht="27.75" customHeight="1">
      <c r="A97" s="160" t="s">
        <v>600</v>
      </c>
      <c r="B97" s="24"/>
      <c r="C97" s="161">
        <v>0</v>
      </c>
      <c r="D97" s="132">
        <v>1.129</v>
      </c>
      <c r="E97" s="133">
        <v>0.13100000000000001</v>
      </c>
      <c r="F97" s="134">
        <v>1.7999999999999999E-2</v>
      </c>
      <c r="G97" s="162">
        <v>67.599999999999994</v>
      </c>
      <c r="H97" s="162">
        <v>0.34</v>
      </c>
      <c r="I97" s="167">
        <v>0.78</v>
      </c>
      <c r="J97" s="40">
        <v>3.2000000000000001E-2</v>
      </c>
    </row>
    <row r="98" spans="1:10" ht="27.75" customHeight="1">
      <c r="A98" s="160" t="s">
        <v>601</v>
      </c>
      <c r="B98" s="24"/>
      <c r="C98" s="161">
        <v>0</v>
      </c>
      <c r="D98" s="132">
        <v>1.129</v>
      </c>
      <c r="E98" s="133">
        <v>0.13100000000000001</v>
      </c>
      <c r="F98" s="134">
        <v>1.7999999999999999E-2</v>
      </c>
      <c r="G98" s="162">
        <v>150.79</v>
      </c>
      <c r="H98" s="162">
        <v>0.34</v>
      </c>
      <c r="I98" s="167">
        <v>0.78</v>
      </c>
      <c r="J98" s="40">
        <v>3.2000000000000001E-2</v>
      </c>
    </row>
    <row r="99" spans="1:10" ht="27.75" customHeight="1">
      <c r="A99" s="160" t="s">
        <v>602</v>
      </c>
      <c r="B99" s="24"/>
      <c r="C99" s="161">
        <v>0</v>
      </c>
      <c r="D99" s="132">
        <v>1.129</v>
      </c>
      <c r="E99" s="133">
        <v>0.13100000000000001</v>
      </c>
      <c r="F99" s="134">
        <v>1.7999999999999999E-2</v>
      </c>
      <c r="G99" s="162">
        <v>229.75</v>
      </c>
      <c r="H99" s="162">
        <v>0.34</v>
      </c>
      <c r="I99" s="167">
        <v>0.78</v>
      </c>
      <c r="J99" s="40">
        <v>3.2000000000000001E-2</v>
      </c>
    </row>
    <row r="100" spans="1:10" ht="27.75" customHeight="1">
      <c r="A100" s="160" t="s">
        <v>603</v>
      </c>
      <c r="B100" s="24"/>
      <c r="C100" s="161">
        <v>0</v>
      </c>
      <c r="D100" s="132">
        <v>1.129</v>
      </c>
      <c r="E100" s="133">
        <v>0.13100000000000001</v>
      </c>
      <c r="F100" s="134">
        <v>1.7999999999999999E-2</v>
      </c>
      <c r="G100" s="162">
        <v>588.15</v>
      </c>
      <c r="H100" s="162">
        <v>0.34</v>
      </c>
      <c r="I100" s="167">
        <v>0.78</v>
      </c>
      <c r="J100" s="40">
        <v>3.2000000000000001E-2</v>
      </c>
    </row>
    <row r="101" spans="1:10" ht="27.75" customHeight="1">
      <c r="A101" s="160" t="s">
        <v>604</v>
      </c>
      <c r="B101" s="24"/>
      <c r="C101" s="161">
        <v>0</v>
      </c>
      <c r="D101" s="132">
        <v>1.1599999999999999</v>
      </c>
      <c r="E101" s="133">
        <v>0.12</v>
      </c>
      <c r="F101" s="134">
        <v>1.7000000000000001E-2</v>
      </c>
      <c r="G101" s="162">
        <v>3.67</v>
      </c>
      <c r="H101" s="162">
        <v>0.81</v>
      </c>
      <c r="I101" s="167">
        <v>1.33</v>
      </c>
      <c r="J101" s="40">
        <v>2.9000000000000001E-2</v>
      </c>
    </row>
    <row r="102" spans="1:10" ht="27.75" customHeight="1">
      <c r="A102" s="160" t="s">
        <v>605</v>
      </c>
      <c r="B102" s="24"/>
      <c r="C102" s="161">
        <v>0</v>
      </c>
      <c r="D102" s="132">
        <v>1.1599999999999999</v>
      </c>
      <c r="E102" s="133">
        <v>0.12</v>
      </c>
      <c r="F102" s="134">
        <v>1.7000000000000001E-2</v>
      </c>
      <c r="G102" s="162">
        <v>112.8</v>
      </c>
      <c r="H102" s="162">
        <v>0.81</v>
      </c>
      <c r="I102" s="167">
        <v>1.33</v>
      </c>
      <c r="J102" s="40">
        <v>2.9000000000000001E-2</v>
      </c>
    </row>
    <row r="103" spans="1:10" ht="27.75" customHeight="1">
      <c r="A103" s="160" t="s">
        <v>606</v>
      </c>
      <c r="B103" s="24"/>
      <c r="C103" s="161">
        <v>0</v>
      </c>
      <c r="D103" s="132">
        <v>1.1599999999999999</v>
      </c>
      <c r="E103" s="133">
        <v>0.12</v>
      </c>
      <c r="F103" s="134">
        <v>1.7000000000000001E-2</v>
      </c>
      <c r="G103" s="162">
        <v>251.66</v>
      </c>
      <c r="H103" s="162">
        <v>0.81</v>
      </c>
      <c r="I103" s="167">
        <v>1.33</v>
      </c>
      <c r="J103" s="40">
        <v>2.9000000000000001E-2</v>
      </c>
    </row>
    <row r="104" spans="1:10" ht="27.75" customHeight="1">
      <c r="A104" s="160" t="s">
        <v>607</v>
      </c>
      <c r="B104" s="24"/>
      <c r="C104" s="161">
        <v>0</v>
      </c>
      <c r="D104" s="132">
        <v>1.1599999999999999</v>
      </c>
      <c r="E104" s="133">
        <v>0.12</v>
      </c>
      <c r="F104" s="134">
        <v>1.7000000000000001E-2</v>
      </c>
      <c r="G104" s="162">
        <v>383.44</v>
      </c>
      <c r="H104" s="162">
        <v>0.81</v>
      </c>
      <c r="I104" s="167">
        <v>1.33</v>
      </c>
      <c r="J104" s="40">
        <v>2.9000000000000001E-2</v>
      </c>
    </row>
    <row r="105" spans="1:10" ht="27.75" customHeight="1">
      <c r="A105" s="160" t="s">
        <v>608</v>
      </c>
      <c r="B105" s="24"/>
      <c r="C105" s="161">
        <v>0</v>
      </c>
      <c r="D105" s="132">
        <v>1.1599999999999999</v>
      </c>
      <c r="E105" s="133">
        <v>0.12</v>
      </c>
      <c r="F105" s="134">
        <v>1.7000000000000001E-2</v>
      </c>
      <c r="G105" s="162">
        <v>981.67</v>
      </c>
      <c r="H105" s="162">
        <v>0.81</v>
      </c>
      <c r="I105" s="167">
        <v>1.33</v>
      </c>
      <c r="J105" s="40">
        <v>2.9000000000000001E-2</v>
      </c>
    </row>
    <row r="106" spans="1:10" ht="27.75" customHeight="1">
      <c r="A106" s="160" t="s">
        <v>609</v>
      </c>
      <c r="B106" s="24"/>
      <c r="C106" s="161">
        <v>0</v>
      </c>
      <c r="D106" s="132">
        <v>1.085</v>
      </c>
      <c r="E106" s="133">
        <v>9.8000000000000004E-2</v>
      </c>
      <c r="F106" s="134">
        <v>1.6E-2</v>
      </c>
      <c r="G106" s="162">
        <v>52.87</v>
      </c>
      <c r="H106" s="162">
        <v>0.98</v>
      </c>
      <c r="I106" s="167">
        <v>1.76</v>
      </c>
      <c r="J106" s="40">
        <v>2.5000000000000001E-2</v>
      </c>
    </row>
    <row r="107" spans="1:10" ht="27.75" customHeight="1">
      <c r="A107" s="160" t="s">
        <v>610</v>
      </c>
      <c r="B107" s="24"/>
      <c r="C107" s="161">
        <v>0</v>
      </c>
      <c r="D107" s="132">
        <v>1.085</v>
      </c>
      <c r="E107" s="133">
        <v>9.8000000000000004E-2</v>
      </c>
      <c r="F107" s="134">
        <v>1.6E-2</v>
      </c>
      <c r="G107" s="162">
        <v>776.32</v>
      </c>
      <c r="H107" s="162">
        <v>0.98</v>
      </c>
      <c r="I107" s="167">
        <v>1.76</v>
      </c>
      <c r="J107" s="40">
        <v>2.5000000000000001E-2</v>
      </c>
    </row>
    <row r="108" spans="1:10" ht="27.75" customHeight="1">
      <c r="A108" s="160" t="s">
        <v>611</v>
      </c>
      <c r="B108" s="24"/>
      <c r="C108" s="161">
        <v>0</v>
      </c>
      <c r="D108" s="132">
        <v>1.085</v>
      </c>
      <c r="E108" s="133">
        <v>9.8000000000000004E-2</v>
      </c>
      <c r="F108" s="134">
        <v>1.6E-2</v>
      </c>
      <c r="G108" s="162">
        <v>2484.02</v>
      </c>
      <c r="H108" s="162">
        <v>0.98</v>
      </c>
      <c r="I108" s="167">
        <v>1.76</v>
      </c>
      <c r="J108" s="40">
        <v>2.5000000000000001E-2</v>
      </c>
    </row>
    <row r="109" spans="1:10" ht="27.75" customHeight="1">
      <c r="A109" s="160" t="s">
        <v>612</v>
      </c>
      <c r="B109" s="24"/>
      <c r="C109" s="161">
        <v>0</v>
      </c>
      <c r="D109" s="132">
        <v>1.085</v>
      </c>
      <c r="E109" s="133">
        <v>9.8000000000000004E-2</v>
      </c>
      <c r="F109" s="134">
        <v>1.6E-2</v>
      </c>
      <c r="G109" s="162">
        <v>4495.78</v>
      </c>
      <c r="H109" s="162">
        <v>0.98</v>
      </c>
      <c r="I109" s="167">
        <v>1.76</v>
      </c>
      <c r="J109" s="40">
        <v>2.5000000000000001E-2</v>
      </c>
    </row>
    <row r="110" spans="1:10" ht="27.75" customHeight="1">
      <c r="A110" s="160" t="s">
        <v>613</v>
      </c>
      <c r="B110" s="24"/>
      <c r="C110" s="161">
        <v>0</v>
      </c>
      <c r="D110" s="132">
        <v>1.085</v>
      </c>
      <c r="E110" s="133">
        <v>9.8000000000000004E-2</v>
      </c>
      <c r="F110" s="134">
        <v>1.6E-2</v>
      </c>
      <c r="G110" s="162">
        <v>11838.02</v>
      </c>
      <c r="H110" s="162">
        <v>0.98</v>
      </c>
      <c r="I110" s="167">
        <v>1.76</v>
      </c>
      <c r="J110" s="40">
        <v>2.5000000000000001E-2</v>
      </c>
    </row>
    <row r="111" spans="1:10" ht="27.75" customHeight="1">
      <c r="A111" s="160" t="s">
        <v>614</v>
      </c>
      <c r="B111" s="24"/>
      <c r="C111" s="161" t="s">
        <v>712</v>
      </c>
      <c r="D111" s="135">
        <v>2.8210000000000002</v>
      </c>
      <c r="E111" s="136">
        <v>0.378</v>
      </c>
      <c r="F111" s="134">
        <v>0.29299999999999998</v>
      </c>
      <c r="G111" s="163"/>
      <c r="H111" s="163"/>
      <c r="I111" s="166"/>
      <c r="J111" s="41"/>
    </row>
    <row r="112" spans="1:10" ht="27.75" customHeight="1">
      <c r="A112" s="160" t="s">
        <v>615</v>
      </c>
      <c r="B112" s="24"/>
      <c r="C112" s="161" t="s">
        <v>713</v>
      </c>
      <c r="D112" s="132">
        <v>-1.599</v>
      </c>
      <c r="E112" s="133">
        <v>-0.192</v>
      </c>
      <c r="F112" s="134">
        <v>-2.5000000000000001E-2</v>
      </c>
      <c r="G112" s="162">
        <v>0</v>
      </c>
      <c r="H112" s="163"/>
      <c r="I112" s="166"/>
      <c r="J112" s="41"/>
    </row>
    <row r="113" spans="1:10" ht="27.75" customHeight="1">
      <c r="A113" s="160" t="s">
        <v>616</v>
      </c>
      <c r="B113" s="24"/>
      <c r="C113" s="161">
        <v>8</v>
      </c>
      <c r="D113" s="132">
        <v>-1.764</v>
      </c>
      <c r="E113" s="133">
        <v>-0.20799999999999999</v>
      </c>
      <c r="F113" s="134">
        <v>-2.8000000000000001E-2</v>
      </c>
      <c r="G113" s="162">
        <v>0</v>
      </c>
      <c r="H113" s="163"/>
      <c r="I113" s="166"/>
      <c r="J113" s="41"/>
    </row>
    <row r="114" spans="1:10" ht="27.75" customHeight="1">
      <c r="A114" s="160" t="s">
        <v>617</v>
      </c>
      <c r="B114" s="24"/>
      <c r="C114" s="161">
        <v>0</v>
      </c>
      <c r="D114" s="132">
        <v>-1.599</v>
      </c>
      <c r="E114" s="133">
        <v>-0.192</v>
      </c>
      <c r="F114" s="134">
        <v>-2.5000000000000001E-2</v>
      </c>
      <c r="G114" s="162">
        <v>0</v>
      </c>
      <c r="H114" s="163"/>
      <c r="I114" s="166"/>
      <c r="J114" s="40">
        <v>4.1000000000000002E-2</v>
      </c>
    </row>
    <row r="115" spans="1:10" ht="27.75" customHeight="1">
      <c r="A115" s="160" t="s">
        <v>618</v>
      </c>
      <c r="B115" s="24"/>
      <c r="C115" s="161">
        <v>0</v>
      </c>
      <c r="D115" s="132">
        <v>-1.764</v>
      </c>
      <c r="E115" s="133">
        <v>-0.20799999999999999</v>
      </c>
      <c r="F115" s="134">
        <v>-2.8000000000000001E-2</v>
      </c>
      <c r="G115" s="162">
        <v>0</v>
      </c>
      <c r="H115" s="163"/>
      <c r="I115" s="166"/>
      <c r="J115" s="40">
        <v>4.8000000000000001E-2</v>
      </c>
    </row>
    <row r="116" spans="1:10" ht="27.75" customHeight="1">
      <c r="A116" s="160" t="s">
        <v>619</v>
      </c>
      <c r="B116" s="24"/>
      <c r="C116" s="161">
        <v>0</v>
      </c>
      <c r="D116" s="132">
        <v>-2.0939999999999999</v>
      </c>
      <c r="E116" s="133">
        <v>-0.21299999999999999</v>
      </c>
      <c r="F116" s="134">
        <v>-3.1E-2</v>
      </c>
      <c r="G116" s="162">
        <v>59</v>
      </c>
      <c r="H116" s="163"/>
      <c r="I116" s="166"/>
      <c r="J116" s="40">
        <v>6.7000000000000004E-2</v>
      </c>
    </row>
    <row r="117" spans="1:10" ht="27.75" customHeight="1">
      <c r="A117" s="160" t="s">
        <v>620</v>
      </c>
      <c r="B117" s="24"/>
      <c r="C117" s="161" t="s">
        <v>69</v>
      </c>
      <c r="D117" s="132">
        <v>0.84899999999999998</v>
      </c>
      <c r="E117" s="133">
        <v>0.10199999999999999</v>
      </c>
      <c r="F117" s="134">
        <v>1.2999999999999999E-2</v>
      </c>
      <c r="G117" s="280">
        <v>11.6</v>
      </c>
      <c r="H117" s="163"/>
      <c r="I117" s="166"/>
      <c r="J117" s="41"/>
    </row>
    <row r="118" spans="1:10" ht="27.75" customHeight="1">
      <c r="A118" s="160" t="s">
        <v>621</v>
      </c>
      <c r="B118" s="24"/>
      <c r="C118" s="161">
        <v>2</v>
      </c>
      <c r="D118" s="132">
        <v>0.84899999999999998</v>
      </c>
      <c r="E118" s="133">
        <v>0.10199999999999999</v>
      </c>
      <c r="F118" s="134">
        <v>1.2999999999999999E-2</v>
      </c>
      <c r="G118" s="163"/>
      <c r="H118" s="163"/>
      <c r="I118" s="166"/>
      <c r="J118" s="41"/>
    </row>
    <row r="119" spans="1:10" ht="27.75" customHeight="1">
      <c r="A119" s="160" t="s">
        <v>622</v>
      </c>
      <c r="B119" s="24"/>
      <c r="C119" s="161" t="s">
        <v>73</v>
      </c>
      <c r="D119" s="132">
        <v>0.97</v>
      </c>
      <c r="E119" s="133">
        <v>0.11600000000000001</v>
      </c>
      <c r="F119" s="134">
        <v>1.4999999999999999E-2</v>
      </c>
      <c r="G119" s="162">
        <v>0.78</v>
      </c>
      <c r="H119" s="163"/>
      <c r="I119" s="166"/>
      <c r="J119" s="41"/>
    </row>
    <row r="120" spans="1:10" ht="27.75" customHeight="1">
      <c r="A120" s="160" t="s">
        <v>623</v>
      </c>
      <c r="B120" s="24"/>
      <c r="C120" s="161" t="s">
        <v>73</v>
      </c>
      <c r="D120" s="132">
        <v>0.97</v>
      </c>
      <c r="E120" s="133">
        <v>0.11600000000000001</v>
      </c>
      <c r="F120" s="134">
        <v>1.4999999999999999E-2</v>
      </c>
      <c r="G120" s="162">
        <v>1.51</v>
      </c>
      <c r="H120" s="163"/>
      <c r="I120" s="166"/>
      <c r="J120" s="41"/>
    </row>
    <row r="121" spans="1:10" ht="27.75" customHeight="1">
      <c r="A121" s="160" t="s">
        <v>624</v>
      </c>
      <c r="B121" s="24"/>
      <c r="C121" s="161" t="s">
        <v>73</v>
      </c>
      <c r="D121" s="132">
        <v>0.97</v>
      </c>
      <c r="E121" s="133">
        <v>0.11600000000000001</v>
      </c>
      <c r="F121" s="134">
        <v>1.4999999999999999E-2</v>
      </c>
      <c r="G121" s="162">
        <v>4.6100000000000003</v>
      </c>
      <c r="H121" s="163"/>
      <c r="I121" s="166"/>
      <c r="J121" s="41"/>
    </row>
    <row r="122" spans="1:10" ht="27.75" customHeight="1">
      <c r="A122" s="160" t="s">
        <v>625</v>
      </c>
      <c r="B122" s="24"/>
      <c r="C122" s="161" t="s">
        <v>73</v>
      </c>
      <c r="D122" s="132">
        <v>0.97</v>
      </c>
      <c r="E122" s="133">
        <v>0.11600000000000001</v>
      </c>
      <c r="F122" s="134">
        <v>1.4999999999999999E-2</v>
      </c>
      <c r="G122" s="162">
        <v>10.31</v>
      </c>
      <c r="H122" s="163"/>
      <c r="I122" s="166"/>
      <c r="J122" s="41"/>
    </row>
    <row r="123" spans="1:10" ht="27.75" customHeight="1">
      <c r="A123" s="160" t="s">
        <v>626</v>
      </c>
      <c r="B123" s="24"/>
      <c r="C123" s="161" t="s">
        <v>73</v>
      </c>
      <c r="D123" s="132">
        <v>0.97</v>
      </c>
      <c r="E123" s="133">
        <v>0.11600000000000001</v>
      </c>
      <c r="F123" s="134">
        <v>1.4999999999999999E-2</v>
      </c>
      <c r="G123" s="162">
        <v>29.62</v>
      </c>
      <c r="H123" s="163"/>
      <c r="I123" s="166"/>
      <c r="J123" s="41"/>
    </row>
    <row r="124" spans="1:10" ht="27.75" customHeight="1">
      <c r="A124" s="160" t="s">
        <v>627</v>
      </c>
      <c r="B124" s="24"/>
      <c r="C124" s="161">
        <v>4</v>
      </c>
      <c r="D124" s="132">
        <v>0.97</v>
      </c>
      <c r="E124" s="133">
        <v>0.11600000000000001</v>
      </c>
      <c r="F124" s="134">
        <v>1.4999999999999999E-2</v>
      </c>
      <c r="G124" s="163"/>
      <c r="H124" s="163"/>
      <c r="I124" s="166"/>
      <c r="J124" s="41"/>
    </row>
    <row r="125" spans="1:10" ht="27.75" customHeight="1">
      <c r="A125" s="160" t="s">
        <v>628</v>
      </c>
      <c r="B125" s="24"/>
      <c r="C125" s="161">
        <v>0</v>
      </c>
      <c r="D125" s="132">
        <v>0.748</v>
      </c>
      <c r="E125" s="133">
        <v>8.6999999999999994E-2</v>
      </c>
      <c r="F125" s="134">
        <v>1.2E-2</v>
      </c>
      <c r="G125" s="162">
        <v>1.49</v>
      </c>
      <c r="H125" s="162">
        <v>0.22</v>
      </c>
      <c r="I125" s="167">
        <v>0.52</v>
      </c>
      <c r="J125" s="40">
        <v>2.1000000000000001E-2</v>
      </c>
    </row>
    <row r="126" spans="1:10" ht="27.75" customHeight="1">
      <c r="A126" s="160" t="s">
        <v>629</v>
      </c>
      <c r="B126" s="24"/>
      <c r="C126" s="161">
        <v>0</v>
      </c>
      <c r="D126" s="132">
        <v>0.748</v>
      </c>
      <c r="E126" s="133">
        <v>8.6999999999999994E-2</v>
      </c>
      <c r="F126" s="134">
        <v>1.2E-2</v>
      </c>
      <c r="G126" s="162">
        <v>44.8</v>
      </c>
      <c r="H126" s="162">
        <v>0.22</v>
      </c>
      <c r="I126" s="167">
        <v>0.52</v>
      </c>
      <c r="J126" s="40">
        <v>2.1000000000000001E-2</v>
      </c>
    </row>
    <row r="127" spans="1:10" ht="27.75" customHeight="1">
      <c r="A127" s="160" t="s">
        <v>630</v>
      </c>
      <c r="B127" s="24"/>
      <c r="C127" s="161">
        <v>0</v>
      </c>
      <c r="D127" s="132">
        <v>0.748</v>
      </c>
      <c r="E127" s="133">
        <v>8.6999999999999994E-2</v>
      </c>
      <c r="F127" s="134">
        <v>1.2E-2</v>
      </c>
      <c r="G127" s="162">
        <v>99.91</v>
      </c>
      <c r="H127" s="162">
        <v>0.22</v>
      </c>
      <c r="I127" s="167">
        <v>0.52</v>
      </c>
      <c r="J127" s="40">
        <v>2.1000000000000001E-2</v>
      </c>
    </row>
    <row r="128" spans="1:10" ht="27.75" customHeight="1">
      <c r="A128" s="160" t="s">
        <v>631</v>
      </c>
      <c r="B128" s="24"/>
      <c r="C128" s="161">
        <v>0</v>
      </c>
      <c r="D128" s="132">
        <v>0.748</v>
      </c>
      <c r="E128" s="133">
        <v>8.6999999999999994E-2</v>
      </c>
      <c r="F128" s="134">
        <v>1.2E-2</v>
      </c>
      <c r="G128" s="162">
        <v>152.21</v>
      </c>
      <c r="H128" s="162">
        <v>0.22</v>
      </c>
      <c r="I128" s="167">
        <v>0.52</v>
      </c>
      <c r="J128" s="40">
        <v>2.1000000000000001E-2</v>
      </c>
    </row>
    <row r="129" spans="1:10" ht="27.75" customHeight="1">
      <c r="A129" s="160" t="s">
        <v>632</v>
      </c>
      <c r="B129" s="24"/>
      <c r="C129" s="161">
        <v>0</v>
      </c>
      <c r="D129" s="132">
        <v>0.748</v>
      </c>
      <c r="E129" s="133">
        <v>8.6999999999999994E-2</v>
      </c>
      <c r="F129" s="134">
        <v>1.2E-2</v>
      </c>
      <c r="G129" s="162">
        <v>389.63</v>
      </c>
      <c r="H129" s="162">
        <v>0.22</v>
      </c>
      <c r="I129" s="167">
        <v>0.52</v>
      </c>
      <c r="J129" s="40">
        <v>2.1000000000000001E-2</v>
      </c>
    </row>
    <row r="130" spans="1:10" ht="27.75" customHeight="1">
      <c r="A130" s="160" t="s">
        <v>633</v>
      </c>
      <c r="B130" s="24"/>
      <c r="C130" s="161">
        <v>0</v>
      </c>
      <c r="D130" s="132">
        <v>0.76900000000000002</v>
      </c>
      <c r="E130" s="133">
        <v>7.9000000000000001E-2</v>
      </c>
      <c r="F130" s="134">
        <v>1.2E-2</v>
      </c>
      <c r="G130" s="162">
        <v>2.4500000000000002</v>
      </c>
      <c r="H130" s="162">
        <v>0.54</v>
      </c>
      <c r="I130" s="167">
        <v>0.88</v>
      </c>
      <c r="J130" s="40">
        <v>1.9E-2</v>
      </c>
    </row>
    <row r="131" spans="1:10" ht="27.75" customHeight="1">
      <c r="A131" s="160" t="s">
        <v>634</v>
      </c>
      <c r="B131" s="24"/>
      <c r="C131" s="161">
        <v>0</v>
      </c>
      <c r="D131" s="132">
        <v>0.76900000000000002</v>
      </c>
      <c r="E131" s="133">
        <v>7.9000000000000001E-2</v>
      </c>
      <c r="F131" s="134">
        <v>1.2E-2</v>
      </c>
      <c r="G131" s="162">
        <v>74.739999999999995</v>
      </c>
      <c r="H131" s="162">
        <v>0.54</v>
      </c>
      <c r="I131" s="167">
        <v>0.88</v>
      </c>
      <c r="J131" s="40">
        <v>1.9E-2</v>
      </c>
    </row>
    <row r="132" spans="1:10" ht="27.75" customHeight="1">
      <c r="A132" s="160" t="s">
        <v>635</v>
      </c>
      <c r="B132" s="24"/>
      <c r="C132" s="161">
        <v>0</v>
      </c>
      <c r="D132" s="132">
        <v>0.76900000000000002</v>
      </c>
      <c r="E132" s="133">
        <v>7.9000000000000001E-2</v>
      </c>
      <c r="F132" s="134">
        <v>1.2E-2</v>
      </c>
      <c r="G132" s="162">
        <v>166.73</v>
      </c>
      <c r="H132" s="162">
        <v>0.54</v>
      </c>
      <c r="I132" s="167">
        <v>0.88</v>
      </c>
      <c r="J132" s="40">
        <v>1.9E-2</v>
      </c>
    </row>
    <row r="133" spans="1:10" ht="27.75" customHeight="1">
      <c r="A133" s="160" t="s">
        <v>636</v>
      </c>
      <c r="B133" s="24"/>
      <c r="C133" s="161">
        <v>0</v>
      </c>
      <c r="D133" s="132">
        <v>0.76900000000000002</v>
      </c>
      <c r="E133" s="133">
        <v>7.9000000000000001E-2</v>
      </c>
      <c r="F133" s="134">
        <v>1.2E-2</v>
      </c>
      <c r="G133" s="162">
        <v>254.03</v>
      </c>
      <c r="H133" s="162">
        <v>0.54</v>
      </c>
      <c r="I133" s="167">
        <v>0.88</v>
      </c>
      <c r="J133" s="40">
        <v>1.9E-2</v>
      </c>
    </row>
    <row r="134" spans="1:10" ht="27.75" customHeight="1">
      <c r="A134" s="160" t="s">
        <v>637</v>
      </c>
      <c r="B134" s="24"/>
      <c r="C134" s="161">
        <v>0</v>
      </c>
      <c r="D134" s="132">
        <v>0.76900000000000002</v>
      </c>
      <c r="E134" s="133">
        <v>7.9000000000000001E-2</v>
      </c>
      <c r="F134" s="134">
        <v>1.2E-2</v>
      </c>
      <c r="G134" s="162">
        <v>650.32000000000005</v>
      </c>
      <c r="H134" s="162">
        <v>0.54</v>
      </c>
      <c r="I134" s="167">
        <v>0.88</v>
      </c>
      <c r="J134" s="40">
        <v>1.9E-2</v>
      </c>
    </row>
    <row r="135" spans="1:10" ht="27.75" customHeight="1">
      <c r="A135" s="160" t="s">
        <v>638</v>
      </c>
      <c r="B135" s="24"/>
      <c r="C135" s="161">
        <v>0</v>
      </c>
      <c r="D135" s="132">
        <v>0.71899999999999997</v>
      </c>
      <c r="E135" s="133">
        <v>6.5000000000000002E-2</v>
      </c>
      <c r="F135" s="134">
        <v>0.01</v>
      </c>
      <c r="G135" s="162">
        <v>35.04</v>
      </c>
      <c r="H135" s="162">
        <v>0.65</v>
      </c>
      <c r="I135" s="167">
        <v>1.17</v>
      </c>
      <c r="J135" s="40">
        <v>1.7000000000000001E-2</v>
      </c>
    </row>
    <row r="136" spans="1:10" ht="27.75" customHeight="1">
      <c r="A136" s="160" t="s">
        <v>639</v>
      </c>
      <c r="B136" s="24"/>
      <c r="C136" s="161">
        <v>0</v>
      </c>
      <c r="D136" s="132">
        <v>0.71899999999999997</v>
      </c>
      <c r="E136" s="133">
        <v>6.5000000000000002E-2</v>
      </c>
      <c r="F136" s="134">
        <v>0.01</v>
      </c>
      <c r="G136" s="162">
        <v>514.28</v>
      </c>
      <c r="H136" s="162">
        <v>0.65</v>
      </c>
      <c r="I136" s="167">
        <v>1.17</v>
      </c>
      <c r="J136" s="40">
        <v>1.7000000000000001E-2</v>
      </c>
    </row>
    <row r="137" spans="1:10" ht="27.75" customHeight="1">
      <c r="A137" s="160" t="s">
        <v>640</v>
      </c>
      <c r="B137" s="24"/>
      <c r="C137" s="161">
        <v>0</v>
      </c>
      <c r="D137" s="132">
        <v>0.71899999999999997</v>
      </c>
      <c r="E137" s="133">
        <v>6.5000000000000002E-2</v>
      </c>
      <c r="F137" s="134">
        <v>0.01</v>
      </c>
      <c r="G137" s="162">
        <v>1645.53</v>
      </c>
      <c r="H137" s="162">
        <v>0.65</v>
      </c>
      <c r="I137" s="167">
        <v>1.17</v>
      </c>
      <c r="J137" s="40">
        <v>1.7000000000000001E-2</v>
      </c>
    </row>
    <row r="138" spans="1:10" ht="27.75" customHeight="1">
      <c r="A138" s="160" t="s">
        <v>641</v>
      </c>
      <c r="B138" s="24"/>
      <c r="C138" s="161">
        <v>0</v>
      </c>
      <c r="D138" s="132">
        <v>0.71899999999999997</v>
      </c>
      <c r="E138" s="133">
        <v>6.5000000000000002E-2</v>
      </c>
      <c r="F138" s="134">
        <v>0.01</v>
      </c>
      <c r="G138" s="162">
        <v>2978.2</v>
      </c>
      <c r="H138" s="162">
        <v>0.65</v>
      </c>
      <c r="I138" s="167">
        <v>1.17</v>
      </c>
      <c r="J138" s="40">
        <v>1.7000000000000001E-2</v>
      </c>
    </row>
    <row r="139" spans="1:10" ht="27.75" customHeight="1">
      <c r="A139" s="160" t="s">
        <v>642</v>
      </c>
      <c r="B139" s="24"/>
      <c r="C139" s="161">
        <v>0</v>
      </c>
      <c r="D139" s="132">
        <v>0.71899999999999997</v>
      </c>
      <c r="E139" s="133">
        <v>6.5000000000000002E-2</v>
      </c>
      <c r="F139" s="134">
        <v>0.01</v>
      </c>
      <c r="G139" s="162">
        <v>7842</v>
      </c>
      <c r="H139" s="162">
        <v>0.65</v>
      </c>
      <c r="I139" s="167">
        <v>1.17</v>
      </c>
      <c r="J139" s="40">
        <v>1.7000000000000001E-2</v>
      </c>
    </row>
    <row r="140" spans="1:10" ht="27.75" customHeight="1">
      <c r="A140" s="160" t="s">
        <v>643</v>
      </c>
      <c r="B140" s="24"/>
      <c r="C140" s="161" t="s">
        <v>712</v>
      </c>
      <c r="D140" s="135">
        <v>1.869</v>
      </c>
      <c r="E140" s="136">
        <v>0.25</v>
      </c>
      <c r="F140" s="134">
        <v>0.19400000000000001</v>
      </c>
      <c r="G140" s="163"/>
      <c r="H140" s="163"/>
      <c r="I140" s="166"/>
      <c r="J140" s="41"/>
    </row>
    <row r="141" spans="1:10" ht="27.75" customHeight="1">
      <c r="A141" s="160" t="s">
        <v>644</v>
      </c>
      <c r="B141" s="24"/>
      <c r="C141" s="161" t="s">
        <v>713</v>
      </c>
      <c r="D141" s="132">
        <v>-1.0589999999999999</v>
      </c>
      <c r="E141" s="133">
        <v>-0.127</v>
      </c>
      <c r="F141" s="134">
        <v>-1.7000000000000001E-2</v>
      </c>
      <c r="G141" s="162">
        <v>0</v>
      </c>
      <c r="H141" s="163"/>
      <c r="I141" s="166"/>
      <c r="J141" s="41"/>
    </row>
    <row r="142" spans="1:10" ht="27.75" customHeight="1">
      <c r="A142" s="160" t="s">
        <v>645</v>
      </c>
      <c r="B142" s="24"/>
      <c r="C142" s="161">
        <v>8</v>
      </c>
      <c r="D142" s="132">
        <v>-1.169</v>
      </c>
      <c r="E142" s="133">
        <v>-0.13800000000000001</v>
      </c>
      <c r="F142" s="134">
        <v>-1.7999999999999999E-2</v>
      </c>
      <c r="G142" s="162">
        <v>0</v>
      </c>
      <c r="H142" s="163"/>
      <c r="I142" s="166"/>
      <c r="J142" s="41"/>
    </row>
    <row r="143" spans="1:10" ht="27.75" customHeight="1">
      <c r="A143" s="160" t="s">
        <v>646</v>
      </c>
      <c r="B143" s="24"/>
      <c r="C143" s="161">
        <v>0</v>
      </c>
      <c r="D143" s="132">
        <v>-1.0589999999999999</v>
      </c>
      <c r="E143" s="133">
        <v>-0.127</v>
      </c>
      <c r="F143" s="134">
        <v>-1.7000000000000001E-2</v>
      </c>
      <c r="G143" s="162">
        <v>0</v>
      </c>
      <c r="H143" s="163"/>
      <c r="I143" s="166"/>
      <c r="J143" s="40">
        <v>2.7E-2</v>
      </c>
    </row>
    <row r="144" spans="1:10" ht="27.75" customHeight="1">
      <c r="A144" s="160" t="s">
        <v>647</v>
      </c>
      <c r="B144" s="24"/>
      <c r="C144" s="161">
        <v>0</v>
      </c>
      <c r="D144" s="132">
        <v>-1.169</v>
      </c>
      <c r="E144" s="133">
        <v>-0.13800000000000001</v>
      </c>
      <c r="F144" s="134">
        <v>-1.7999999999999999E-2</v>
      </c>
      <c r="G144" s="162">
        <v>0</v>
      </c>
      <c r="H144" s="163"/>
      <c r="I144" s="166"/>
      <c r="J144" s="40">
        <v>3.2000000000000001E-2</v>
      </c>
    </row>
    <row r="145" spans="1:10" ht="27.75" customHeight="1">
      <c r="A145" s="160" t="s">
        <v>648</v>
      </c>
      <c r="B145" s="24"/>
      <c r="C145" s="161">
        <v>0</v>
      </c>
      <c r="D145" s="132">
        <v>-1.387</v>
      </c>
      <c r="E145" s="133">
        <v>-0.14099999999999999</v>
      </c>
      <c r="F145" s="134">
        <v>-2.1000000000000001E-2</v>
      </c>
      <c r="G145" s="162">
        <v>39.08</v>
      </c>
      <c r="H145" s="163"/>
      <c r="I145" s="166"/>
      <c r="J145" s="40">
        <v>4.3999999999999997E-2</v>
      </c>
    </row>
    <row r="146" spans="1:10" ht="27.75" customHeight="1">
      <c r="A146" s="160" t="s">
        <v>649</v>
      </c>
      <c r="B146" s="24"/>
      <c r="C146" s="161" t="s">
        <v>69</v>
      </c>
      <c r="D146" s="132">
        <v>0.43099999999999999</v>
      </c>
      <c r="E146" s="133">
        <v>5.1999999999999998E-2</v>
      </c>
      <c r="F146" s="134">
        <v>7.0000000000000001E-3</v>
      </c>
      <c r="G146" s="280">
        <v>10.54</v>
      </c>
      <c r="H146" s="163"/>
      <c r="I146" s="166"/>
      <c r="J146" s="41"/>
    </row>
    <row r="147" spans="1:10" ht="27.75" customHeight="1">
      <c r="A147" s="160" t="s">
        <v>650</v>
      </c>
      <c r="B147" s="24"/>
      <c r="C147" s="161">
        <v>2</v>
      </c>
      <c r="D147" s="132">
        <v>0.43099999999999999</v>
      </c>
      <c r="E147" s="133">
        <v>5.1999999999999998E-2</v>
      </c>
      <c r="F147" s="134">
        <v>7.0000000000000001E-3</v>
      </c>
      <c r="G147" s="163"/>
      <c r="H147" s="163"/>
      <c r="I147" s="166"/>
      <c r="J147" s="41"/>
    </row>
    <row r="148" spans="1:10" ht="27.75" customHeight="1">
      <c r="A148" s="160" t="s">
        <v>651</v>
      </c>
      <c r="B148" s="24"/>
      <c r="C148" s="161" t="s">
        <v>73</v>
      </c>
      <c r="D148" s="132">
        <v>0.49299999999999999</v>
      </c>
      <c r="E148" s="133">
        <v>5.8999999999999997E-2</v>
      </c>
      <c r="F148" s="134">
        <v>8.0000000000000002E-3</v>
      </c>
      <c r="G148" s="162">
        <v>0.42</v>
      </c>
      <c r="H148" s="163"/>
      <c r="I148" s="166"/>
      <c r="J148" s="41"/>
    </row>
    <row r="149" spans="1:10" ht="27.75" customHeight="1">
      <c r="A149" s="160" t="s">
        <v>652</v>
      </c>
      <c r="B149" s="24"/>
      <c r="C149" s="161" t="s">
        <v>73</v>
      </c>
      <c r="D149" s="132">
        <v>0.49299999999999999</v>
      </c>
      <c r="E149" s="133">
        <v>5.8999999999999997E-2</v>
      </c>
      <c r="F149" s="134">
        <v>8.0000000000000002E-3</v>
      </c>
      <c r="G149" s="162">
        <v>0.79</v>
      </c>
      <c r="H149" s="163"/>
      <c r="I149" s="166"/>
      <c r="J149" s="41"/>
    </row>
    <row r="150" spans="1:10" ht="27.75" customHeight="1">
      <c r="A150" s="160" t="s">
        <v>653</v>
      </c>
      <c r="B150" s="24"/>
      <c r="C150" s="161" t="s">
        <v>73</v>
      </c>
      <c r="D150" s="132">
        <v>0.49299999999999999</v>
      </c>
      <c r="E150" s="133">
        <v>5.8999999999999997E-2</v>
      </c>
      <c r="F150" s="134">
        <v>8.0000000000000002E-3</v>
      </c>
      <c r="G150" s="162">
        <v>2.37</v>
      </c>
      <c r="H150" s="163"/>
      <c r="I150" s="166"/>
      <c r="J150" s="41"/>
    </row>
    <row r="151" spans="1:10" ht="27.75" customHeight="1">
      <c r="A151" s="160" t="s">
        <v>654</v>
      </c>
      <c r="B151" s="24"/>
      <c r="C151" s="161" t="s">
        <v>73</v>
      </c>
      <c r="D151" s="132">
        <v>0.49299999999999999</v>
      </c>
      <c r="E151" s="133">
        <v>5.8999999999999997E-2</v>
      </c>
      <c r="F151" s="134">
        <v>8.0000000000000002E-3</v>
      </c>
      <c r="G151" s="162">
        <v>5.27</v>
      </c>
      <c r="H151" s="163"/>
      <c r="I151" s="166"/>
      <c r="J151" s="41"/>
    </row>
    <row r="152" spans="1:10" ht="27.75" customHeight="1">
      <c r="A152" s="160" t="s">
        <v>655</v>
      </c>
      <c r="B152" s="24"/>
      <c r="C152" s="161" t="s">
        <v>73</v>
      </c>
      <c r="D152" s="132">
        <v>0.49299999999999999</v>
      </c>
      <c r="E152" s="133">
        <v>5.8999999999999997E-2</v>
      </c>
      <c r="F152" s="134">
        <v>8.0000000000000002E-3</v>
      </c>
      <c r="G152" s="162">
        <v>15.08</v>
      </c>
      <c r="H152" s="163"/>
      <c r="I152" s="166"/>
      <c r="J152" s="41"/>
    </row>
    <row r="153" spans="1:10" ht="27.75" customHeight="1">
      <c r="A153" s="160" t="s">
        <v>656</v>
      </c>
      <c r="B153" s="24"/>
      <c r="C153" s="161">
        <v>4</v>
      </c>
      <c r="D153" s="132">
        <v>0.49299999999999999</v>
      </c>
      <c r="E153" s="133">
        <v>5.8999999999999997E-2</v>
      </c>
      <c r="F153" s="134">
        <v>8.0000000000000002E-3</v>
      </c>
      <c r="G153" s="163"/>
      <c r="H153" s="163"/>
      <c r="I153" s="166"/>
      <c r="J153" s="41"/>
    </row>
    <row r="154" spans="1:10" ht="27.75" customHeight="1">
      <c r="A154" s="160" t="s">
        <v>657</v>
      </c>
      <c r="B154" s="24"/>
      <c r="C154" s="161">
        <v>0</v>
      </c>
      <c r="D154" s="132">
        <v>0.38</v>
      </c>
      <c r="E154" s="133">
        <v>4.3999999999999997E-2</v>
      </c>
      <c r="F154" s="134">
        <v>6.0000000000000001E-3</v>
      </c>
      <c r="G154" s="162">
        <v>0.78</v>
      </c>
      <c r="H154" s="162">
        <v>0.11</v>
      </c>
      <c r="I154" s="167">
        <v>0.26</v>
      </c>
      <c r="J154" s="40">
        <v>1.0999999999999999E-2</v>
      </c>
    </row>
    <row r="155" spans="1:10" ht="27.75" customHeight="1">
      <c r="A155" s="160" t="s">
        <v>658</v>
      </c>
      <c r="B155" s="24"/>
      <c r="C155" s="161">
        <v>0</v>
      </c>
      <c r="D155" s="132">
        <v>0.38</v>
      </c>
      <c r="E155" s="133">
        <v>4.3999999999999997E-2</v>
      </c>
      <c r="F155" s="134">
        <v>6.0000000000000001E-3</v>
      </c>
      <c r="G155" s="162">
        <v>22.79</v>
      </c>
      <c r="H155" s="162">
        <v>0.11</v>
      </c>
      <c r="I155" s="167">
        <v>0.26</v>
      </c>
      <c r="J155" s="40">
        <v>1.0999999999999999E-2</v>
      </c>
    </row>
    <row r="156" spans="1:10" ht="27.75" customHeight="1">
      <c r="A156" s="160" t="s">
        <v>659</v>
      </c>
      <c r="B156" s="24"/>
      <c r="C156" s="161">
        <v>0</v>
      </c>
      <c r="D156" s="132">
        <v>0.38</v>
      </c>
      <c r="E156" s="133">
        <v>4.3999999999999997E-2</v>
      </c>
      <c r="F156" s="134">
        <v>6.0000000000000001E-3</v>
      </c>
      <c r="G156" s="162">
        <v>50.79</v>
      </c>
      <c r="H156" s="162">
        <v>0.11</v>
      </c>
      <c r="I156" s="167">
        <v>0.26</v>
      </c>
      <c r="J156" s="40">
        <v>1.0999999999999999E-2</v>
      </c>
    </row>
    <row r="157" spans="1:10" ht="27.75" customHeight="1">
      <c r="A157" s="160" t="s">
        <v>660</v>
      </c>
      <c r="B157" s="24"/>
      <c r="C157" s="161">
        <v>0</v>
      </c>
      <c r="D157" s="132">
        <v>0.38</v>
      </c>
      <c r="E157" s="133">
        <v>4.3999999999999997E-2</v>
      </c>
      <c r="F157" s="134">
        <v>6.0000000000000001E-3</v>
      </c>
      <c r="G157" s="162">
        <v>77.36</v>
      </c>
      <c r="H157" s="162">
        <v>0.11</v>
      </c>
      <c r="I157" s="167">
        <v>0.26</v>
      </c>
      <c r="J157" s="40">
        <v>1.0999999999999999E-2</v>
      </c>
    </row>
    <row r="158" spans="1:10" ht="27.75" customHeight="1">
      <c r="A158" s="160" t="s">
        <v>661</v>
      </c>
      <c r="B158" s="24"/>
      <c r="C158" s="161">
        <v>0</v>
      </c>
      <c r="D158" s="132">
        <v>0.38</v>
      </c>
      <c r="E158" s="133">
        <v>4.3999999999999997E-2</v>
      </c>
      <c r="F158" s="134">
        <v>6.0000000000000001E-3</v>
      </c>
      <c r="G158" s="162">
        <v>198</v>
      </c>
      <c r="H158" s="162">
        <v>0.11</v>
      </c>
      <c r="I158" s="167">
        <v>0.26</v>
      </c>
      <c r="J158" s="40">
        <v>1.0999999999999999E-2</v>
      </c>
    </row>
    <row r="159" spans="1:10" ht="27.75" customHeight="1">
      <c r="A159" s="160" t="s">
        <v>662</v>
      </c>
      <c r="B159" s="24"/>
      <c r="C159" s="161">
        <v>0</v>
      </c>
      <c r="D159" s="132">
        <v>0.39100000000000001</v>
      </c>
      <c r="E159" s="133">
        <v>0.04</v>
      </c>
      <c r="F159" s="134">
        <v>6.0000000000000001E-3</v>
      </c>
      <c r="G159" s="162">
        <v>1.27</v>
      </c>
      <c r="H159" s="162">
        <v>0.27</v>
      </c>
      <c r="I159" s="167">
        <v>0.45</v>
      </c>
      <c r="J159" s="40">
        <v>0.01</v>
      </c>
    </row>
    <row r="160" spans="1:10" ht="27.75" customHeight="1">
      <c r="A160" s="160" t="s">
        <v>663</v>
      </c>
      <c r="B160" s="24"/>
      <c r="C160" s="161">
        <v>0</v>
      </c>
      <c r="D160" s="132">
        <v>0.39100000000000001</v>
      </c>
      <c r="E160" s="133">
        <v>0.04</v>
      </c>
      <c r="F160" s="134">
        <v>6.0000000000000001E-3</v>
      </c>
      <c r="G160" s="162">
        <v>38</v>
      </c>
      <c r="H160" s="162">
        <v>0.27</v>
      </c>
      <c r="I160" s="167">
        <v>0.45</v>
      </c>
      <c r="J160" s="40">
        <v>0.01</v>
      </c>
    </row>
    <row r="161" spans="1:10" ht="27.75" customHeight="1">
      <c r="A161" s="160" t="s">
        <v>664</v>
      </c>
      <c r="B161" s="24"/>
      <c r="C161" s="161">
        <v>0</v>
      </c>
      <c r="D161" s="132">
        <v>0.39100000000000001</v>
      </c>
      <c r="E161" s="133">
        <v>0.04</v>
      </c>
      <c r="F161" s="134">
        <v>6.0000000000000001E-3</v>
      </c>
      <c r="G161" s="162">
        <v>84.74</v>
      </c>
      <c r="H161" s="162">
        <v>0.27</v>
      </c>
      <c r="I161" s="167">
        <v>0.45</v>
      </c>
      <c r="J161" s="40">
        <v>0.01</v>
      </c>
    </row>
    <row r="162" spans="1:10" ht="27.75" customHeight="1">
      <c r="A162" s="160" t="s">
        <v>665</v>
      </c>
      <c r="B162" s="24"/>
      <c r="C162" s="161">
        <v>0</v>
      </c>
      <c r="D162" s="132">
        <v>0.39100000000000001</v>
      </c>
      <c r="E162" s="133">
        <v>0.04</v>
      </c>
      <c r="F162" s="134">
        <v>6.0000000000000001E-3</v>
      </c>
      <c r="G162" s="162">
        <v>129.1</v>
      </c>
      <c r="H162" s="162">
        <v>0.27</v>
      </c>
      <c r="I162" s="167">
        <v>0.45</v>
      </c>
      <c r="J162" s="40">
        <v>0.01</v>
      </c>
    </row>
    <row r="163" spans="1:10" ht="27.75" customHeight="1">
      <c r="A163" s="160" t="s">
        <v>666</v>
      </c>
      <c r="B163" s="24"/>
      <c r="C163" s="161">
        <v>0</v>
      </c>
      <c r="D163" s="132">
        <v>0.39100000000000001</v>
      </c>
      <c r="E163" s="133">
        <v>0.04</v>
      </c>
      <c r="F163" s="134">
        <v>6.0000000000000001E-3</v>
      </c>
      <c r="G163" s="162">
        <v>330.45</v>
      </c>
      <c r="H163" s="162">
        <v>0.27</v>
      </c>
      <c r="I163" s="167">
        <v>0.45</v>
      </c>
      <c r="J163" s="40">
        <v>0.01</v>
      </c>
    </row>
    <row r="164" spans="1:10" ht="27.75" customHeight="1">
      <c r="A164" s="160" t="s">
        <v>667</v>
      </c>
      <c r="B164" s="24"/>
      <c r="C164" s="161">
        <v>0</v>
      </c>
      <c r="D164" s="132">
        <v>0.36499999999999999</v>
      </c>
      <c r="E164" s="133">
        <v>3.3000000000000002E-2</v>
      </c>
      <c r="F164" s="134">
        <v>5.0000000000000001E-3</v>
      </c>
      <c r="G164" s="162">
        <v>17.829999999999998</v>
      </c>
      <c r="H164" s="162">
        <v>0.33</v>
      </c>
      <c r="I164" s="167">
        <v>0.59</v>
      </c>
      <c r="J164" s="40">
        <v>8.0000000000000002E-3</v>
      </c>
    </row>
    <row r="165" spans="1:10" ht="27.75" customHeight="1">
      <c r="A165" s="160" t="s">
        <v>668</v>
      </c>
      <c r="B165" s="24"/>
      <c r="C165" s="161">
        <v>0</v>
      </c>
      <c r="D165" s="132">
        <v>0.36499999999999999</v>
      </c>
      <c r="E165" s="133">
        <v>3.3000000000000002E-2</v>
      </c>
      <c r="F165" s="134">
        <v>5.0000000000000001E-3</v>
      </c>
      <c r="G165" s="162">
        <v>261.33</v>
      </c>
      <c r="H165" s="162">
        <v>0.33</v>
      </c>
      <c r="I165" s="167">
        <v>0.59</v>
      </c>
      <c r="J165" s="40">
        <v>8.0000000000000002E-3</v>
      </c>
    </row>
    <row r="166" spans="1:10" ht="27.75" customHeight="1">
      <c r="A166" s="160" t="s">
        <v>669</v>
      </c>
      <c r="B166" s="24"/>
      <c r="C166" s="161">
        <v>0</v>
      </c>
      <c r="D166" s="132">
        <v>0.36499999999999999</v>
      </c>
      <c r="E166" s="133">
        <v>3.3000000000000002E-2</v>
      </c>
      <c r="F166" s="134">
        <v>5.0000000000000001E-3</v>
      </c>
      <c r="G166" s="162">
        <v>836.11</v>
      </c>
      <c r="H166" s="162">
        <v>0.33</v>
      </c>
      <c r="I166" s="167">
        <v>0.59</v>
      </c>
      <c r="J166" s="40">
        <v>8.0000000000000002E-3</v>
      </c>
    </row>
    <row r="167" spans="1:10" ht="27.75" customHeight="1">
      <c r="A167" s="160" t="s">
        <v>670</v>
      </c>
      <c r="B167" s="24"/>
      <c r="C167" s="161">
        <v>0</v>
      </c>
      <c r="D167" s="132">
        <v>0.36499999999999999</v>
      </c>
      <c r="E167" s="133">
        <v>3.3000000000000002E-2</v>
      </c>
      <c r="F167" s="134">
        <v>5.0000000000000001E-3</v>
      </c>
      <c r="G167" s="162">
        <v>1513.23</v>
      </c>
      <c r="H167" s="162">
        <v>0.33</v>
      </c>
      <c r="I167" s="167">
        <v>0.59</v>
      </c>
      <c r="J167" s="40">
        <v>8.0000000000000002E-3</v>
      </c>
    </row>
    <row r="168" spans="1:10" ht="27.75" customHeight="1">
      <c r="A168" s="160" t="s">
        <v>671</v>
      </c>
      <c r="B168" s="24"/>
      <c r="C168" s="161">
        <v>0</v>
      </c>
      <c r="D168" s="132">
        <v>0.36499999999999999</v>
      </c>
      <c r="E168" s="133">
        <v>3.3000000000000002E-2</v>
      </c>
      <c r="F168" s="134">
        <v>5.0000000000000001E-3</v>
      </c>
      <c r="G168" s="162">
        <v>3984.49</v>
      </c>
      <c r="H168" s="162">
        <v>0.33</v>
      </c>
      <c r="I168" s="167">
        <v>0.59</v>
      </c>
      <c r="J168" s="40">
        <v>8.0000000000000002E-3</v>
      </c>
    </row>
    <row r="169" spans="1:10" ht="27.75" customHeight="1">
      <c r="A169" s="160" t="s">
        <v>672</v>
      </c>
      <c r="B169" s="24"/>
      <c r="C169" s="161" t="s">
        <v>712</v>
      </c>
      <c r="D169" s="135">
        <v>0.95</v>
      </c>
      <c r="E169" s="136">
        <v>0.127</v>
      </c>
      <c r="F169" s="134">
        <v>9.9000000000000005E-2</v>
      </c>
      <c r="G169" s="163"/>
      <c r="H169" s="163"/>
      <c r="I169" s="166"/>
      <c r="J169" s="41"/>
    </row>
    <row r="170" spans="1:10" ht="27.75" customHeight="1">
      <c r="A170" s="160" t="s">
        <v>673</v>
      </c>
      <c r="B170" s="24"/>
      <c r="C170" s="161" t="s">
        <v>713</v>
      </c>
      <c r="D170" s="132">
        <v>-0.53800000000000003</v>
      </c>
      <c r="E170" s="133">
        <v>-6.5000000000000002E-2</v>
      </c>
      <c r="F170" s="134">
        <v>-8.9999999999999993E-3</v>
      </c>
      <c r="G170" s="162">
        <v>0</v>
      </c>
      <c r="H170" s="163"/>
      <c r="I170" s="166"/>
      <c r="J170" s="41"/>
    </row>
    <row r="171" spans="1:10" ht="27.75" customHeight="1">
      <c r="A171" s="160" t="s">
        <v>674</v>
      </c>
      <c r="B171" s="24"/>
      <c r="C171" s="161">
        <v>8</v>
      </c>
      <c r="D171" s="132">
        <v>-0.59399999999999997</v>
      </c>
      <c r="E171" s="133">
        <v>-7.0000000000000007E-2</v>
      </c>
      <c r="F171" s="134">
        <v>-8.9999999999999993E-3</v>
      </c>
      <c r="G171" s="162">
        <v>0</v>
      </c>
      <c r="H171" s="163"/>
      <c r="I171" s="166"/>
      <c r="J171" s="41"/>
    </row>
    <row r="172" spans="1:10" ht="27.75" customHeight="1">
      <c r="A172" s="160" t="s">
        <v>675</v>
      </c>
      <c r="B172" s="24"/>
      <c r="C172" s="161">
        <v>0</v>
      </c>
      <c r="D172" s="132">
        <v>-0.53800000000000003</v>
      </c>
      <c r="E172" s="133">
        <v>-6.5000000000000002E-2</v>
      </c>
      <c r="F172" s="134">
        <v>-8.9999999999999993E-3</v>
      </c>
      <c r="G172" s="162">
        <v>0</v>
      </c>
      <c r="H172" s="163"/>
      <c r="I172" s="166"/>
      <c r="J172" s="40">
        <v>1.4E-2</v>
      </c>
    </row>
    <row r="173" spans="1:10" ht="27.75" customHeight="1">
      <c r="A173" s="160" t="s">
        <v>676</v>
      </c>
      <c r="B173" s="24"/>
      <c r="C173" s="161">
        <v>0</v>
      </c>
      <c r="D173" s="132">
        <v>-0.59399999999999997</v>
      </c>
      <c r="E173" s="133">
        <v>-7.0000000000000007E-2</v>
      </c>
      <c r="F173" s="134">
        <v>-8.9999999999999993E-3</v>
      </c>
      <c r="G173" s="162">
        <v>0</v>
      </c>
      <c r="H173" s="163"/>
      <c r="I173" s="166"/>
      <c r="J173" s="40">
        <v>1.6E-2</v>
      </c>
    </row>
    <row r="174" spans="1:10" ht="27.75" customHeight="1">
      <c r="A174" s="160" t="s">
        <v>677</v>
      </c>
      <c r="B174" s="24"/>
      <c r="C174" s="161">
        <v>0</v>
      </c>
      <c r="D174" s="132">
        <v>-0.70499999999999996</v>
      </c>
      <c r="E174" s="133">
        <v>-7.1999999999999995E-2</v>
      </c>
      <c r="F174" s="134">
        <v>-1.0999999999999999E-2</v>
      </c>
      <c r="G174" s="162">
        <v>19.86</v>
      </c>
      <c r="H174" s="163"/>
      <c r="I174" s="166"/>
      <c r="J174" s="40">
        <v>2.1999999999999999E-2</v>
      </c>
    </row>
    <row r="175" spans="1:10" ht="27.75" customHeight="1">
      <c r="A175" s="160" t="s">
        <v>678</v>
      </c>
      <c r="B175" s="24"/>
      <c r="C175" s="161" t="s">
        <v>69</v>
      </c>
      <c r="D175" s="132">
        <v>0.13500000000000001</v>
      </c>
      <c r="E175" s="133">
        <v>1.6E-2</v>
      </c>
      <c r="F175" s="134">
        <v>2E-3</v>
      </c>
      <c r="G175" s="280">
        <v>9.7799999999999994</v>
      </c>
      <c r="H175" s="163"/>
      <c r="I175" s="166"/>
      <c r="J175" s="41"/>
    </row>
    <row r="176" spans="1:10" ht="27.75" customHeight="1">
      <c r="A176" s="160" t="s">
        <v>679</v>
      </c>
      <c r="B176" s="24"/>
      <c r="C176" s="161">
        <v>2</v>
      </c>
      <c r="D176" s="132">
        <v>0.13500000000000001</v>
      </c>
      <c r="E176" s="133">
        <v>1.6E-2</v>
      </c>
      <c r="F176" s="134">
        <v>2E-3</v>
      </c>
      <c r="G176" s="163"/>
      <c r="H176" s="163"/>
      <c r="I176" s="166"/>
      <c r="J176" s="41"/>
    </row>
    <row r="177" spans="1:10" ht="27.75" customHeight="1">
      <c r="A177" s="160" t="s">
        <v>680</v>
      </c>
      <c r="B177" s="24"/>
      <c r="C177" s="161" t="s">
        <v>73</v>
      </c>
      <c r="D177" s="132">
        <v>0.155</v>
      </c>
      <c r="E177" s="133">
        <v>1.9E-2</v>
      </c>
      <c r="F177" s="134">
        <v>2E-3</v>
      </c>
      <c r="G177" s="162">
        <v>0.17</v>
      </c>
      <c r="H177" s="163"/>
      <c r="I177" s="166"/>
      <c r="J177" s="41"/>
    </row>
    <row r="178" spans="1:10" ht="27.75" customHeight="1">
      <c r="A178" s="160" t="s">
        <v>681</v>
      </c>
      <c r="B178" s="24"/>
      <c r="C178" s="161" t="s">
        <v>73</v>
      </c>
      <c r="D178" s="132">
        <v>0.155</v>
      </c>
      <c r="E178" s="133">
        <v>1.9E-2</v>
      </c>
      <c r="F178" s="134">
        <v>2E-3</v>
      </c>
      <c r="G178" s="162">
        <v>0.28999999999999998</v>
      </c>
      <c r="H178" s="163"/>
      <c r="I178" s="166"/>
      <c r="J178" s="41"/>
    </row>
    <row r="179" spans="1:10" ht="27.75" customHeight="1">
      <c r="A179" s="160" t="s">
        <v>682</v>
      </c>
      <c r="B179" s="24"/>
      <c r="C179" s="161" t="s">
        <v>73</v>
      </c>
      <c r="D179" s="132">
        <v>0.155</v>
      </c>
      <c r="E179" s="133">
        <v>1.9E-2</v>
      </c>
      <c r="F179" s="134">
        <v>2E-3</v>
      </c>
      <c r="G179" s="162">
        <v>0.78</v>
      </c>
      <c r="H179" s="163"/>
      <c r="I179" s="166"/>
      <c r="J179" s="41"/>
    </row>
    <row r="180" spans="1:10" ht="27.75" customHeight="1">
      <c r="A180" s="160" t="s">
        <v>683</v>
      </c>
      <c r="B180" s="24"/>
      <c r="C180" s="161" t="s">
        <v>73</v>
      </c>
      <c r="D180" s="132">
        <v>0.155</v>
      </c>
      <c r="E180" s="133">
        <v>1.9E-2</v>
      </c>
      <c r="F180" s="134">
        <v>2E-3</v>
      </c>
      <c r="G180" s="162">
        <v>1.69</v>
      </c>
      <c r="H180" s="163"/>
      <c r="I180" s="166"/>
      <c r="J180" s="41"/>
    </row>
    <row r="181" spans="1:10" ht="27.75" customHeight="1">
      <c r="A181" s="160" t="s">
        <v>684</v>
      </c>
      <c r="B181" s="24"/>
      <c r="C181" s="161" t="s">
        <v>73</v>
      </c>
      <c r="D181" s="132">
        <v>0.155</v>
      </c>
      <c r="E181" s="133">
        <v>1.9E-2</v>
      </c>
      <c r="F181" s="134">
        <v>2E-3</v>
      </c>
      <c r="G181" s="162">
        <v>4.7699999999999996</v>
      </c>
      <c r="H181" s="163"/>
      <c r="I181" s="166"/>
      <c r="J181" s="41"/>
    </row>
    <row r="182" spans="1:10" ht="27.75" customHeight="1">
      <c r="A182" s="160" t="s">
        <v>685</v>
      </c>
      <c r="B182" s="24"/>
      <c r="C182" s="161">
        <v>4</v>
      </c>
      <c r="D182" s="132">
        <v>0.155</v>
      </c>
      <c r="E182" s="133">
        <v>1.9E-2</v>
      </c>
      <c r="F182" s="134">
        <v>2E-3</v>
      </c>
      <c r="G182" s="163"/>
      <c r="H182" s="163"/>
      <c r="I182" s="166"/>
      <c r="J182" s="41"/>
    </row>
    <row r="183" spans="1:10" ht="27.75" customHeight="1">
      <c r="A183" s="160" t="s">
        <v>686</v>
      </c>
      <c r="B183" s="24"/>
      <c r="C183" s="161">
        <v>0</v>
      </c>
      <c r="D183" s="132">
        <v>0.11899999999999999</v>
      </c>
      <c r="E183" s="133">
        <v>1.4E-2</v>
      </c>
      <c r="F183" s="134">
        <v>2E-3</v>
      </c>
      <c r="G183" s="162">
        <v>0.28000000000000003</v>
      </c>
      <c r="H183" s="162">
        <v>0.04</v>
      </c>
      <c r="I183" s="167">
        <v>0.08</v>
      </c>
      <c r="J183" s="40">
        <v>3.0000000000000001E-3</v>
      </c>
    </row>
    <row r="184" spans="1:10" ht="27.75" customHeight="1">
      <c r="A184" s="160" t="s">
        <v>687</v>
      </c>
      <c r="B184" s="24"/>
      <c r="C184" s="161">
        <v>0</v>
      </c>
      <c r="D184" s="132">
        <v>0.11899999999999999</v>
      </c>
      <c r="E184" s="133">
        <v>1.4E-2</v>
      </c>
      <c r="F184" s="134">
        <v>2E-3</v>
      </c>
      <c r="G184" s="162">
        <v>7.19</v>
      </c>
      <c r="H184" s="162">
        <v>0.04</v>
      </c>
      <c r="I184" s="167">
        <v>0.08</v>
      </c>
      <c r="J184" s="40">
        <v>3.0000000000000001E-3</v>
      </c>
    </row>
    <row r="185" spans="1:10" ht="27.75" customHeight="1">
      <c r="A185" s="160" t="s">
        <v>688</v>
      </c>
      <c r="B185" s="24"/>
      <c r="C185" s="161">
        <v>0</v>
      </c>
      <c r="D185" s="132">
        <v>0.11899999999999999</v>
      </c>
      <c r="E185" s="133">
        <v>1.4E-2</v>
      </c>
      <c r="F185" s="134">
        <v>2E-3</v>
      </c>
      <c r="G185" s="162">
        <v>15.98</v>
      </c>
      <c r="H185" s="162">
        <v>0.04</v>
      </c>
      <c r="I185" s="167">
        <v>0.08</v>
      </c>
      <c r="J185" s="40">
        <v>3.0000000000000001E-3</v>
      </c>
    </row>
    <row r="186" spans="1:10" ht="27.75" customHeight="1">
      <c r="A186" s="160" t="s">
        <v>689</v>
      </c>
      <c r="B186" s="24"/>
      <c r="C186" s="161">
        <v>0</v>
      </c>
      <c r="D186" s="132">
        <v>0.11899999999999999</v>
      </c>
      <c r="E186" s="133">
        <v>1.4E-2</v>
      </c>
      <c r="F186" s="134">
        <v>2E-3</v>
      </c>
      <c r="G186" s="162">
        <v>24.32</v>
      </c>
      <c r="H186" s="162">
        <v>0.04</v>
      </c>
      <c r="I186" s="167">
        <v>0.08</v>
      </c>
      <c r="J186" s="40">
        <v>3.0000000000000001E-3</v>
      </c>
    </row>
    <row r="187" spans="1:10" ht="27.75" customHeight="1">
      <c r="A187" s="160" t="s">
        <v>690</v>
      </c>
      <c r="B187" s="24"/>
      <c r="C187" s="161">
        <v>0</v>
      </c>
      <c r="D187" s="132">
        <v>0.11899999999999999</v>
      </c>
      <c r="E187" s="133">
        <v>1.4E-2</v>
      </c>
      <c r="F187" s="134">
        <v>2E-3</v>
      </c>
      <c r="G187" s="162">
        <v>62.18</v>
      </c>
      <c r="H187" s="162">
        <v>0.04</v>
      </c>
      <c r="I187" s="167">
        <v>0.08</v>
      </c>
      <c r="J187" s="40">
        <v>3.0000000000000001E-3</v>
      </c>
    </row>
    <row r="188" spans="1:10" ht="27.75" customHeight="1">
      <c r="A188" s="160" t="s">
        <v>691</v>
      </c>
      <c r="B188" s="24"/>
      <c r="C188" s="161">
        <v>0</v>
      </c>
      <c r="D188" s="132">
        <v>0.123</v>
      </c>
      <c r="E188" s="133">
        <v>1.2999999999999999E-2</v>
      </c>
      <c r="F188" s="134">
        <v>2E-3</v>
      </c>
      <c r="G188" s="162">
        <v>0.44</v>
      </c>
      <c r="H188" s="162">
        <v>0.09</v>
      </c>
      <c r="I188" s="167">
        <v>0.14000000000000001</v>
      </c>
      <c r="J188" s="40">
        <v>3.0000000000000001E-3</v>
      </c>
    </row>
    <row r="189" spans="1:10" ht="27.75" customHeight="1">
      <c r="A189" s="160" t="s">
        <v>692</v>
      </c>
      <c r="B189" s="24"/>
      <c r="C189" s="161">
        <v>0</v>
      </c>
      <c r="D189" s="132">
        <v>0.123</v>
      </c>
      <c r="E189" s="133">
        <v>1.2999999999999999E-2</v>
      </c>
      <c r="F189" s="134">
        <v>2E-3</v>
      </c>
      <c r="G189" s="162">
        <v>11.97</v>
      </c>
      <c r="H189" s="162">
        <v>0.09</v>
      </c>
      <c r="I189" s="167">
        <v>0.14000000000000001</v>
      </c>
      <c r="J189" s="40">
        <v>3.0000000000000001E-3</v>
      </c>
    </row>
    <row r="190" spans="1:10" ht="27.75" customHeight="1">
      <c r="A190" s="160" t="s">
        <v>693</v>
      </c>
      <c r="B190" s="24"/>
      <c r="C190" s="161">
        <v>0</v>
      </c>
      <c r="D190" s="132">
        <v>0.123</v>
      </c>
      <c r="E190" s="133">
        <v>1.2999999999999999E-2</v>
      </c>
      <c r="F190" s="134">
        <v>2E-3</v>
      </c>
      <c r="G190" s="162">
        <v>26.63</v>
      </c>
      <c r="H190" s="162">
        <v>0.09</v>
      </c>
      <c r="I190" s="167">
        <v>0.14000000000000001</v>
      </c>
      <c r="J190" s="40">
        <v>3.0000000000000001E-3</v>
      </c>
    </row>
    <row r="191" spans="1:10" ht="27.75" customHeight="1">
      <c r="A191" s="160" t="s">
        <v>694</v>
      </c>
      <c r="B191" s="24"/>
      <c r="C191" s="161">
        <v>0</v>
      </c>
      <c r="D191" s="132">
        <v>0.123</v>
      </c>
      <c r="E191" s="133">
        <v>1.2999999999999999E-2</v>
      </c>
      <c r="F191" s="134">
        <v>2E-3</v>
      </c>
      <c r="G191" s="162">
        <v>40.549999999999997</v>
      </c>
      <c r="H191" s="162">
        <v>0.09</v>
      </c>
      <c r="I191" s="167">
        <v>0.14000000000000001</v>
      </c>
      <c r="J191" s="40">
        <v>3.0000000000000001E-3</v>
      </c>
    </row>
    <row r="192" spans="1:10" ht="27.75" customHeight="1">
      <c r="A192" s="160" t="s">
        <v>695</v>
      </c>
      <c r="B192" s="24"/>
      <c r="C192" s="161">
        <v>0</v>
      </c>
      <c r="D192" s="132">
        <v>0.123</v>
      </c>
      <c r="E192" s="133">
        <v>1.2999999999999999E-2</v>
      </c>
      <c r="F192" s="134">
        <v>2E-3</v>
      </c>
      <c r="G192" s="162">
        <v>103.75</v>
      </c>
      <c r="H192" s="162">
        <v>0.09</v>
      </c>
      <c r="I192" s="167">
        <v>0.14000000000000001</v>
      </c>
      <c r="J192" s="40">
        <v>3.0000000000000001E-3</v>
      </c>
    </row>
    <row r="193" spans="1:10" ht="27.75" customHeight="1">
      <c r="A193" s="160" t="s">
        <v>696</v>
      </c>
      <c r="B193" s="24"/>
      <c r="C193" s="161">
        <v>0</v>
      </c>
      <c r="D193" s="132">
        <v>0.115</v>
      </c>
      <c r="E193" s="133">
        <v>0.01</v>
      </c>
      <c r="F193" s="134">
        <v>2E-3</v>
      </c>
      <c r="G193" s="162">
        <v>5.63</v>
      </c>
      <c r="H193" s="162">
        <v>0.1</v>
      </c>
      <c r="I193" s="167">
        <v>0.19</v>
      </c>
      <c r="J193" s="40">
        <v>3.0000000000000001E-3</v>
      </c>
    </row>
    <row r="194" spans="1:10" ht="27.75" customHeight="1">
      <c r="A194" s="160" t="s">
        <v>697</v>
      </c>
      <c r="B194" s="24"/>
      <c r="C194" s="161">
        <v>0</v>
      </c>
      <c r="D194" s="132">
        <v>0.115</v>
      </c>
      <c r="E194" s="133">
        <v>0.01</v>
      </c>
      <c r="F194" s="134">
        <v>2E-3</v>
      </c>
      <c r="G194" s="162">
        <v>82.05</v>
      </c>
      <c r="H194" s="162">
        <v>0.1</v>
      </c>
      <c r="I194" s="167">
        <v>0.19</v>
      </c>
      <c r="J194" s="40">
        <v>3.0000000000000001E-3</v>
      </c>
    </row>
    <row r="195" spans="1:10" ht="27.75" customHeight="1">
      <c r="A195" s="160" t="s">
        <v>698</v>
      </c>
      <c r="B195" s="24"/>
      <c r="C195" s="161">
        <v>0</v>
      </c>
      <c r="D195" s="132">
        <v>0.115</v>
      </c>
      <c r="E195" s="133">
        <v>0.01</v>
      </c>
      <c r="F195" s="134">
        <v>2E-3</v>
      </c>
      <c r="G195" s="162">
        <v>262.44</v>
      </c>
      <c r="H195" s="162">
        <v>0.1</v>
      </c>
      <c r="I195" s="167">
        <v>0.19</v>
      </c>
      <c r="J195" s="40">
        <v>3.0000000000000001E-3</v>
      </c>
    </row>
    <row r="196" spans="1:10" ht="27.75" customHeight="1">
      <c r="A196" s="160" t="s">
        <v>699</v>
      </c>
      <c r="B196" s="24"/>
      <c r="C196" s="161">
        <v>0</v>
      </c>
      <c r="D196" s="132">
        <v>0.115</v>
      </c>
      <c r="E196" s="133">
        <v>0.01</v>
      </c>
      <c r="F196" s="134">
        <v>2E-3</v>
      </c>
      <c r="G196" s="162">
        <v>474.95</v>
      </c>
      <c r="H196" s="162">
        <v>0.1</v>
      </c>
      <c r="I196" s="167">
        <v>0.19</v>
      </c>
      <c r="J196" s="40">
        <v>3.0000000000000001E-3</v>
      </c>
    </row>
    <row r="197" spans="1:10" ht="27.75" customHeight="1">
      <c r="A197" s="160" t="s">
        <v>700</v>
      </c>
      <c r="B197" s="24"/>
      <c r="C197" s="161">
        <v>0</v>
      </c>
      <c r="D197" s="132">
        <v>0.115</v>
      </c>
      <c r="E197" s="133">
        <v>0.01</v>
      </c>
      <c r="F197" s="134">
        <v>2E-3</v>
      </c>
      <c r="G197" s="162">
        <v>1250.54</v>
      </c>
      <c r="H197" s="162">
        <v>0.1</v>
      </c>
      <c r="I197" s="167">
        <v>0.19</v>
      </c>
      <c r="J197" s="40">
        <v>3.0000000000000001E-3</v>
      </c>
    </row>
    <row r="198" spans="1:10" ht="27.75" customHeight="1">
      <c r="A198" s="160" t="s">
        <v>701</v>
      </c>
      <c r="B198" s="24"/>
      <c r="C198" s="161" t="s">
        <v>712</v>
      </c>
      <c r="D198" s="135">
        <v>0.29799999999999999</v>
      </c>
      <c r="E198" s="136">
        <v>0.04</v>
      </c>
      <c r="F198" s="134">
        <v>3.1E-2</v>
      </c>
      <c r="G198" s="163"/>
      <c r="H198" s="163"/>
      <c r="I198" s="166"/>
      <c r="J198" s="41"/>
    </row>
    <row r="199" spans="1:10" ht="27.75" customHeight="1">
      <c r="A199" s="160" t="s">
        <v>702</v>
      </c>
      <c r="B199" s="24"/>
      <c r="C199" s="161" t="s">
        <v>713</v>
      </c>
      <c r="D199" s="132">
        <v>-0.16900000000000001</v>
      </c>
      <c r="E199" s="133">
        <v>-0.02</v>
      </c>
      <c r="F199" s="134">
        <v>-3.0000000000000001E-3</v>
      </c>
      <c r="G199" s="162">
        <v>0</v>
      </c>
      <c r="H199" s="163"/>
      <c r="I199" s="166"/>
      <c r="J199" s="41"/>
    </row>
    <row r="200" spans="1:10" ht="27.75" customHeight="1">
      <c r="A200" s="160" t="s">
        <v>703</v>
      </c>
      <c r="B200" s="24"/>
      <c r="C200" s="161">
        <v>8</v>
      </c>
      <c r="D200" s="132">
        <v>-0.186</v>
      </c>
      <c r="E200" s="133">
        <v>-2.1999999999999999E-2</v>
      </c>
      <c r="F200" s="134">
        <v>-3.0000000000000001E-3</v>
      </c>
      <c r="G200" s="162">
        <v>0</v>
      </c>
      <c r="H200" s="163"/>
      <c r="I200" s="166"/>
      <c r="J200" s="41"/>
    </row>
    <row r="201" spans="1:10" ht="27.75" customHeight="1">
      <c r="A201" s="160" t="s">
        <v>704</v>
      </c>
      <c r="B201" s="24"/>
      <c r="C201" s="161">
        <v>0</v>
      </c>
      <c r="D201" s="132">
        <v>-0.16900000000000001</v>
      </c>
      <c r="E201" s="133">
        <v>-0.02</v>
      </c>
      <c r="F201" s="134">
        <v>-3.0000000000000001E-3</v>
      </c>
      <c r="G201" s="162">
        <v>0</v>
      </c>
      <c r="H201" s="163"/>
      <c r="I201" s="166"/>
      <c r="J201" s="40">
        <v>4.0000000000000001E-3</v>
      </c>
    </row>
    <row r="202" spans="1:10" ht="27.75" customHeight="1">
      <c r="A202" s="160" t="s">
        <v>705</v>
      </c>
      <c r="B202" s="24"/>
      <c r="C202" s="161">
        <v>0</v>
      </c>
      <c r="D202" s="132">
        <v>-0.186</v>
      </c>
      <c r="E202" s="133">
        <v>-2.1999999999999999E-2</v>
      </c>
      <c r="F202" s="134">
        <v>-3.0000000000000001E-3</v>
      </c>
      <c r="G202" s="162">
        <v>0</v>
      </c>
      <c r="H202" s="163"/>
      <c r="I202" s="166"/>
      <c r="J202" s="40">
        <v>5.0000000000000001E-3</v>
      </c>
    </row>
    <row r="203" spans="1:10" ht="27.75" customHeight="1">
      <c r="A203" s="160" t="s">
        <v>706</v>
      </c>
      <c r="B203" s="24"/>
      <c r="C203" s="161">
        <v>0</v>
      </c>
      <c r="D203" s="132">
        <v>-0.221</v>
      </c>
      <c r="E203" s="133">
        <v>-2.1999999999999999E-2</v>
      </c>
      <c r="F203" s="134">
        <v>-3.0000000000000001E-3</v>
      </c>
      <c r="G203" s="162">
        <v>6.23</v>
      </c>
      <c r="H203" s="163"/>
      <c r="I203" s="166"/>
      <c r="J203" s="40">
        <v>7.0000000000000001E-3</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5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Electricity North West Area (GSP Group _G)"</f>
        <v>Southern Electric Power Distribution plc - Effective from 1 April 2022 - Final LDNO tariffs in Electricity North West Area (GSP Group _G)</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78" t="s">
        <v>45</v>
      </c>
      <c r="B6" s="234" t="s">
        <v>133</v>
      </c>
      <c r="C6" s="234" t="s">
        <v>307</v>
      </c>
      <c r="D6" s="234" t="s">
        <v>308</v>
      </c>
      <c r="E6" s="169"/>
      <c r="F6" s="335" t="s">
        <v>52</v>
      </c>
      <c r="G6" s="337"/>
      <c r="H6" s="237"/>
      <c r="I6" s="234" t="s">
        <v>309</v>
      </c>
      <c r="J6" s="177" t="s">
        <v>308</v>
      </c>
      <c r="K6" s="169"/>
      <c r="L6" s="4"/>
      <c r="M6" s="4"/>
    </row>
    <row r="7" spans="1:13" ht="45" customHeight="1">
      <c r="A7" s="78" t="s">
        <v>50</v>
      </c>
      <c r="B7" s="237"/>
      <c r="C7" s="234" t="s">
        <v>133</v>
      </c>
      <c r="D7" s="234" t="s">
        <v>310</v>
      </c>
      <c r="E7" s="169"/>
      <c r="F7" s="335" t="s">
        <v>49</v>
      </c>
      <c r="G7" s="337"/>
      <c r="H7" s="20" t="s">
        <v>133</v>
      </c>
      <c r="I7" s="234" t="s">
        <v>311</v>
      </c>
      <c r="J7" s="177" t="s">
        <v>308</v>
      </c>
      <c r="K7" s="169"/>
      <c r="L7" s="4"/>
      <c r="M7" s="4"/>
    </row>
    <row r="8" spans="1:13" ht="45" customHeight="1">
      <c r="A8" s="244" t="s">
        <v>54</v>
      </c>
      <c r="B8" s="349" t="s">
        <v>141</v>
      </c>
      <c r="C8" s="350"/>
      <c r="D8" s="351"/>
      <c r="E8" s="169"/>
      <c r="F8" s="335" t="s">
        <v>178</v>
      </c>
      <c r="G8" s="337"/>
      <c r="H8" s="237"/>
      <c r="I8" s="20" t="s">
        <v>133</v>
      </c>
      <c r="J8" s="177" t="s">
        <v>310</v>
      </c>
      <c r="K8" s="169"/>
      <c r="L8" s="4"/>
      <c r="M8" s="4"/>
    </row>
    <row r="9" spans="1:13" s="76" customFormat="1" ht="45" customHeight="1">
      <c r="B9" s="169"/>
      <c r="C9" s="169"/>
      <c r="D9" s="169"/>
      <c r="E9" s="196"/>
      <c r="F9" s="331" t="s">
        <v>54</v>
      </c>
      <c r="G9" s="331"/>
      <c r="H9" s="390" t="s">
        <v>141</v>
      </c>
      <c r="I9" s="390"/>
      <c r="J9" s="390"/>
      <c r="K9" s="169"/>
      <c r="L9" s="49"/>
      <c r="M9" s="49"/>
    </row>
    <row r="10" spans="1:13" ht="18.75" customHeight="1">
      <c r="A10" s="49"/>
      <c r="B10" s="49"/>
      <c r="C10" s="49"/>
      <c r="D10" s="49"/>
      <c r="E10" s="49"/>
      <c r="F10" s="49"/>
      <c r="G10" s="49"/>
      <c r="H10" s="49"/>
      <c r="I10" s="49"/>
      <c r="J10" s="49"/>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hidden="1" customHeight="1">
      <c r="A14" s="160" t="s">
        <v>517</v>
      </c>
      <c r="B14" s="24"/>
      <c r="C14" s="161" t="s">
        <v>714</v>
      </c>
      <c r="D14" s="132">
        <v>5.44</v>
      </c>
      <c r="E14" s="133">
        <v>0.98799999999999999</v>
      </c>
      <c r="F14" s="134">
        <v>0.13900000000000001</v>
      </c>
      <c r="G14" s="162">
        <v>16.489999999999998</v>
      </c>
      <c r="H14" s="163"/>
      <c r="I14" s="166"/>
      <c r="J14" s="41"/>
    </row>
    <row r="15" spans="1:13" ht="27.75" hidden="1" customHeight="1">
      <c r="A15" s="160" t="s">
        <v>518</v>
      </c>
      <c r="B15" s="24"/>
      <c r="C15" s="161" t="s">
        <v>715</v>
      </c>
      <c r="D15" s="132">
        <v>5.44</v>
      </c>
      <c r="E15" s="133">
        <v>0.98799999999999999</v>
      </c>
      <c r="F15" s="134">
        <v>0.13900000000000001</v>
      </c>
      <c r="G15" s="163"/>
      <c r="H15" s="163"/>
      <c r="I15" s="166"/>
      <c r="J15" s="41"/>
    </row>
    <row r="16" spans="1:13" ht="27.75" hidden="1" customHeight="1">
      <c r="A16" s="160" t="s">
        <v>519</v>
      </c>
      <c r="B16" s="24"/>
      <c r="C16" s="161" t="s">
        <v>716</v>
      </c>
      <c r="D16" s="132">
        <v>6.2729999999999997</v>
      </c>
      <c r="E16" s="133">
        <v>1.139</v>
      </c>
      <c r="F16" s="134">
        <v>0.161</v>
      </c>
      <c r="G16" s="162">
        <v>2.84</v>
      </c>
      <c r="H16" s="163"/>
      <c r="I16" s="166"/>
      <c r="J16" s="41"/>
    </row>
    <row r="17" spans="1:10" ht="27.75" hidden="1" customHeight="1">
      <c r="A17" s="160" t="s">
        <v>520</v>
      </c>
      <c r="B17" s="24"/>
      <c r="C17" s="161" t="s">
        <v>716</v>
      </c>
      <c r="D17" s="132">
        <v>6.2729999999999997</v>
      </c>
      <c r="E17" s="133">
        <v>1.139</v>
      </c>
      <c r="F17" s="134">
        <v>0.161</v>
      </c>
      <c r="G17" s="162">
        <v>4.84</v>
      </c>
      <c r="H17" s="163"/>
      <c r="I17" s="166"/>
      <c r="J17" s="41"/>
    </row>
    <row r="18" spans="1:10" ht="27.75" hidden="1" customHeight="1">
      <c r="A18" s="160" t="s">
        <v>521</v>
      </c>
      <c r="B18" s="24"/>
      <c r="C18" s="161" t="s">
        <v>716</v>
      </c>
      <c r="D18" s="132">
        <v>6.2729999999999997</v>
      </c>
      <c r="E18" s="133">
        <v>1.139</v>
      </c>
      <c r="F18" s="134">
        <v>0.161</v>
      </c>
      <c r="G18" s="162">
        <v>12.72</v>
      </c>
      <c r="H18" s="163"/>
      <c r="I18" s="166"/>
      <c r="J18" s="41"/>
    </row>
    <row r="19" spans="1:10" ht="27.75" hidden="1" customHeight="1">
      <c r="A19" s="160" t="s">
        <v>522</v>
      </c>
      <c r="B19" s="24"/>
      <c r="C19" s="161" t="s">
        <v>716</v>
      </c>
      <c r="D19" s="132">
        <v>6.2729999999999997</v>
      </c>
      <c r="E19" s="133">
        <v>1.139</v>
      </c>
      <c r="F19" s="134">
        <v>0.161</v>
      </c>
      <c r="G19" s="162">
        <v>27.34</v>
      </c>
      <c r="H19" s="163"/>
      <c r="I19" s="166"/>
      <c r="J19" s="41"/>
    </row>
    <row r="20" spans="1:10" ht="27.75" hidden="1" customHeight="1">
      <c r="A20" s="160" t="s">
        <v>523</v>
      </c>
      <c r="B20" s="24"/>
      <c r="C20" s="161" t="s">
        <v>716</v>
      </c>
      <c r="D20" s="132">
        <v>6.2729999999999997</v>
      </c>
      <c r="E20" s="133">
        <v>1.139</v>
      </c>
      <c r="F20" s="134">
        <v>0.161</v>
      </c>
      <c r="G20" s="162">
        <v>79.13</v>
      </c>
      <c r="H20" s="163"/>
      <c r="I20" s="166"/>
      <c r="J20" s="41"/>
    </row>
    <row r="21" spans="1:10" ht="27.75" hidden="1" customHeight="1">
      <c r="A21" s="160" t="s">
        <v>524</v>
      </c>
      <c r="B21" s="24"/>
      <c r="C21" s="161" t="s">
        <v>717</v>
      </c>
      <c r="D21" s="132">
        <v>6.2729999999999997</v>
      </c>
      <c r="E21" s="133">
        <v>1.139</v>
      </c>
      <c r="F21" s="134">
        <v>0.161</v>
      </c>
      <c r="G21" s="163"/>
      <c r="H21" s="163"/>
      <c r="I21" s="166"/>
      <c r="J21" s="41"/>
    </row>
    <row r="22" spans="1:10" ht="27.75" hidden="1" customHeight="1">
      <c r="A22" s="160" t="s">
        <v>525</v>
      </c>
      <c r="B22" s="24"/>
      <c r="C22" s="161" t="s">
        <v>718</v>
      </c>
      <c r="D22" s="132">
        <v>4.5880000000000001</v>
      </c>
      <c r="E22" s="133">
        <v>0.76500000000000001</v>
      </c>
      <c r="F22" s="134">
        <v>0.111</v>
      </c>
      <c r="G22" s="162">
        <v>11.43</v>
      </c>
      <c r="H22" s="162">
        <v>2.04</v>
      </c>
      <c r="I22" s="167">
        <v>3.09</v>
      </c>
      <c r="J22" s="40">
        <v>9.9000000000000005E-2</v>
      </c>
    </row>
    <row r="23" spans="1:10" ht="27.75" hidden="1" customHeight="1">
      <c r="A23" s="160" t="s">
        <v>526</v>
      </c>
      <c r="B23" s="24"/>
      <c r="C23" s="161">
        <v>0</v>
      </c>
      <c r="D23" s="132">
        <v>4.5880000000000001</v>
      </c>
      <c r="E23" s="133">
        <v>0.76500000000000001</v>
      </c>
      <c r="F23" s="134">
        <v>0.111</v>
      </c>
      <c r="G23" s="162">
        <v>111.74</v>
      </c>
      <c r="H23" s="162">
        <v>2.04</v>
      </c>
      <c r="I23" s="167">
        <v>3.09</v>
      </c>
      <c r="J23" s="40">
        <v>9.9000000000000005E-2</v>
      </c>
    </row>
    <row r="24" spans="1:10" ht="27.75" hidden="1" customHeight="1">
      <c r="A24" s="160" t="s">
        <v>527</v>
      </c>
      <c r="B24" s="24"/>
      <c r="C24" s="161">
        <v>0</v>
      </c>
      <c r="D24" s="132">
        <v>4.5880000000000001</v>
      </c>
      <c r="E24" s="133">
        <v>0.76500000000000001</v>
      </c>
      <c r="F24" s="134">
        <v>0.111</v>
      </c>
      <c r="G24" s="162">
        <v>261.56</v>
      </c>
      <c r="H24" s="162">
        <v>2.04</v>
      </c>
      <c r="I24" s="167">
        <v>3.09</v>
      </c>
      <c r="J24" s="40">
        <v>9.9000000000000005E-2</v>
      </c>
    </row>
    <row r="25" spans="1:10" ht="27.75" hidden="1" customHeight="1">
      <c r="A25" s="160" t="s">
        <v>528</v>
      </c>
      <c r="B25" s="24"/>
      <c r="C25" s="161">
        <v>0</v>
      </c>
      <c r="D25" s="132">
        <v>4.5880000000000001</v>
      </c>
      <c r="E25" s="133">
        <v>0.76500000000000001</v>
      </c>
      <c r="F25" s="134">
        <v>0.111</v>
      </c>
      <c r="G25" s="162">
        <v>419.4</v>
      </c>
      <c r="H25" s="162">
        <v>2.04</v>
      </c>
      <c r="I25" s="167">
        <v>3.09</v>
      </c>
      <c r="J25" s="40">
        <v>9.9000000000000005E-2</v>
      </c>
    </row>
    <row r="26" spans="1:10" ht="27.75" hidden="1" customHeight="1">
      <c r="A26" s="160" t="s">
        <v>529</v>
      </c>
      <c r="B26" s="24"/>
      <c r="C26" s="161">
        <v>0</v>
      </c>
      <c r="D26" s="132">
        <v>4.5880000000000001</v>
      </c>
      <c r="E26" s="133">
        <v>0.76500000000000001</v>
      </c>
      <c r="F26" s="134">
        <v>0.111</v>
      </c>
      <c r="G26" s="162">
        <v>867.96</v>
      </c>
      <c r="H26" s="162">
        <v>2.04</v>
      </c>
      <c r="I26" s="167">
        <v>3.09</v>
      </c>
      <c r="J26" s="40">
        <v>9.9000000000000005E-2</v>
      </c>
    </row>
    <row r="27" spans="1:10" ht="27.75" hidden="1" customHeight="1">
      <c r="A27" s="160" t="s">
        <v>530</v>
      </c>
      <c r="B27" s="24"/>
      <c r="C27" s="161" t="s">
        <v>115</v>
      </c>
      <c r="D27" s="135">
        <v>10.901</v>
      </c>
      <c r="E27" s="136">
        <v>2.5710000000000002</v>
      </c>
      <c r="F27" s="134">
        <v>1.9730000000000001</v>
      </c>
      <c r="G27" s="163"/>
      <c r="H27" s="163"/>
      <c r="I27" s="166"/>
      <c r="J27" s="41"/>
    </row>
    <row r="28" spans="1:10" ht="27.75" hidden="1" customHeight="1">
      <c r="A28" s="160" t="s">
        <v>531</v>
      </c>
      <c r="B28" s="24"/>
      <c r="C28" s="161" t="s">
        <v>118</v>
      </c>
      <c r="D28" s="132">
        <v>-6.5190000000000001</v>
      </c>
      <c r="E28" s="133">
        <v>-1.1839999999999999</v>
      </c>
      <c r="F28" s="134">
        <v>-0.16700000000000001</v>
      </c>
      <c r="G28" s="162">
        <v>0</v>
      </c>
      <c r="H28" s="163"/>
      <c r="I28" s="166"/>
      <c r="J28" s="41"/>
    </row>
    <row r="29" spans="1:10" ht="27.75" hidden="1" customHeight="1">
      <c r="A29" s="160" t="s">
        <v>532</v>
      </c>
      <c r="B29" s="24"/>
      <c r="C29" s="161" t="s">
        <v>118</v>
      </c>
      <c r="D29" s="132">
        <v>-6.5190000000000001</v>
      </c>
      <c r="E29" s="133">
        <v>-1.1839999999999999</v>
      </c>
      <c r="F29" s="134">
        <v>-0.16700000000000001</v>
      </c>
      <c r="G29" s="162">
        <v>0</v>
      </c>
      <c r="H29" s="163"/>
      <c r="I29" s="166"/>
      <c r="J29" s="40">
        <v>0.126</v>
      </c>
    </row>
    <row r="30" spans="1:10" ht="27.75" hidden="1" customHeight="1">
      <c r="A30" s="164" t="s">
        <v>533</v>
      </c>
      <c r="B30" s="24"/>
      <c r="C30" s="161" t="s">
        <v>714</v>
      </c>
      <c r="D30" s="132">
        <v>3.8149999999999999</v>
      </c>
      <c r="E30" s="133">
        <v>0.69299999999999995</v>
      </c>
      <c r="F30" s="134">
        <v>9.8000000000000004E-2</v>
      </c>
      <c r="G30" s="162">
        <v>14.39</v>
      </c>
      <c r="H30" s="163"/>
      <c r="I30" s="166"/>
      <c r="J30" s="41"/>
    </row>
    <row r="31" spans="1:10" ht="27.75" hidden="1" customHeight="1">
      <c r="A31" s="164" t="s">
        <v>534</v>
      </c>
      <c r="B31" s="24"/>
      <c r="C31" s="161" t="s">
        <v>715</v>
      </c>
      <c r="D31" s="132">
        <v>3.8149999999999999</v>
      </c>
      <c r="E31" s="133">
        <v>0.69299999999999995</v>
      </c>
      <c r="F31" s="134">
        <v>9.8000000000000004E-2</v>
      </c>
      <c r="G31" s="163"/>
      <c r="H31" s="163"/>
      <c r="I31" s="166"/>
      <c r="J31" s="41"/>
    </row>
    <row r="32" spans="1:10" ht="27.75" hidden="1" customHeight="1">
      <c r="A32" s="164" t="s">
        <v>535</v>
      </c>
      <c r="B32" s="24"/>
      <c r="C32" s="161" t="s">
        <v>716</v>
      </c>
      <c r="D32" s="132">
        <v>4.4000000000000004</v>
      </c>
      <c r="E32" s="133">
        <v>0.79900000000000004</v>
      </c>
      <c r="F32" s="134">
        <v>0.113</v>
      </c>
      <c r="G32" s="162">
        <v>2</v>
      </c>
      <c r="H32" s="163"/>
      <c r="I32" s="166"/>
      <c r="J32" s="41"/>
    </row>
    <row r="33" spans="1:10" ht="27.75" hidden="1" customHeight="1">
      <c r="A33" s="164" t="s">
        <v>536</v>
      </c>
      <c r="B33" s="24"/>
      <c r="C33" s="161" t="s">
        <v>716</v>
      </c>
      <c r="D33" s="132">
        <v>4.4000000000000004</v>
      </c>
      <c r="E33" s="133">
        <v>0.79900000000000004</v>
      </c>
      <c r="F33" s="134">
        <v>0.113</v>
      </c>
      <c r="G33" s="162">
        <v>3.41</v>
      </c>
      <c r="H33" s="163"/>
      <c r="I33" s="166"/>
      <c r="J33" s="41"/>
    </row>
    <row r="34" spans="1:10" ht="27.75" hidden="1" customHeight="1">
      <c r="A34" s="164" t="s">
        <v>537</v>
      </c>
      <c r="B34" s="24"/>
      <c r="C34" s="161" t="s">
        <v>716</v>
      </c>
      <c r="D34" s="132">
        <v>4.4000000000000004</v>
      </c>
      <c r="E34" s="133">
        <v>0.79900000000000004</v>
      </c>
      <c r="F34" s="134">
        <v>0.113</v>
      </c>
      <c r="G34" s="162">
        <v>8.94</v>
      </c>
      <c r="H34" s="163"/>
      <c r="I34" s="166"/>
      <c r="J34" s="41"/>
    </row>
    <row r="35" spans="1:10" ht="27.75" hidden="1" customHeight="1">
      <c r="A35" s="164" t="s">
        <v>538</v>
      </c>
      <c r="B35" s="24"/>
      <c r="C35" s="161" t="s">
        <v>716</v>
      </c>
      <c r="D35" s="132">
        <v>4.4000000000000004</v>
      </c>
      <c r="E35" s="133">
        <v>0.79900000000000004</v>
      </c>
      <c r="F35" s="134">
        <v>0.113</v>
      </c>
      <c r="G35" s="162">
        <v>19.18</v>
      </c>
      <c r="H35" s="163"/>
      <c r="I35" s="166"/>
      <c r="J35" s="41"/>
    </row>
    <row r="36" spans="1:10" ht="27.75" hidden="1" customHeight="1">
      <c r="A36" s="164" t="s">
        <v>539</v>
      </c>
      <c r="B36" s="24"/>
      <c r="C36" s="161" t="s">
        <v>716</v>
      </c>
      <c r="D36" s="132">
        <v>4.4000000000000004</v>
      </c>
      <c r="E36" s="133">
        <v>0.79900000000000004</v>
      </c>
      <c r="F36" s="134">
        <v>0.113</v>
      </c>
      <c r="G36" s="162">
        <v>55.51</v>
      </c>
      <c r="H36" s="163"/>
      <c r="I36" s="166"/>
      <c r="J36" s="41"/>
    </row>
    <row r="37" spans="1:10" ht="27.75" hidden="1" customHeight="1">
      <c r="A37" s="164" t="s">
        <v>540</v>
      </c>
      <c r="B37" s="24"/>
      <c r="C37" s="161" t="s">
        <v>717</v>
      </c>
      <c r="D37" s="132">
        <v>4.4000000000000004</v>
      </c>
      <c r="E37" s="133">
        <v>0.79900000000000004</v>
      </c>
      <c r="F37" s="134">
        <v>0.113</v>
      </c>
      <c r="G37" s="163"/>
      <c r="H37" s="163"/>
      <c r="I37" s="166"/>
      <c r="J37" s="41"/>
    </row>
    <row r="38" spans="1:10" ht="27.75" hidden="1" customHeight="1">
      <c r="A38" s="164" t="s">
        <v>541</v>
      </c>
      <c r="B38" s="24"/>
      <c r="C38" s="161" t="s">
        <v>718</v>
      </c>
      <c r="D38" s="132">
        <v>3.218</v>
      </c>
      <c r="E38" s="133">
        <v>0.53600000000000003</v>
      </c>
      <c r="F38" s="134">
        <v>7.8E-2</v>
      </c>
      <c r="G38" s="162">
        <v>8.0299999999999994</v>
      </c>
      <c r="H38" s="162">
        <v>1.43</v>
      </c>
      <c r="I38" s="167">
        <v>2.17</v>
      </c>
      <c r="J38" s="40">
        <v>6.9000000000000006E-2</v>
      </c>
    </row>
    <row r="39" spans="1:10" ht="27.75" hidden="1" customHeight="1">
      <c r="A39" s="164" t="s">
        <v>542</v>
      </c>
      <c r="B39" s="24"/>
      <c r="C39" s="161">
        <v>0</v>
      </c>
      <c r="D39" s="132">
        <v>3.218</v>
      </c>
      <c r="E39" s="133">
        <v>0.53600000000000003</v>
      </c>
      <c r="F39" s="134">
        <v>7.8E-2</v>
      </c>
      <c r="G39" s="162">
        <v>78.38</v>
      </c>
      <c r="H39" s="162">
        <v>1.43</v>
      </c>
      <c r="I39" s="167">
        <v>2.17</v>
      </c>
      <c r="J39" s="40">
        <v>6.9000000000000006E-2</v>
      </c>
    </row>
    <row r="40" spans="1:10" ht="27.75" hidden="1" customHeight="1">
      <c r="A40" s="164" t="s">
        <v>543</v>
      </c>
      <c r="B40" s="24"/>
      <c r="C40" s="161">
        <v>0</v>
      </c>
      <c r="D40" s="132">
        <v>3.218</v>
      </c>
      <c r="E40" s="133">
        <v>0.53600000000000003</v>
      </c>
      <c r="F40" s="134">
        <v>7.8E-2</v>
      </c>
      <c r="G40" s="162">
        <v>183.45</v>
      </c>
      <c r="H40" s="162">
        <v>1.43</v>
      </c>
      <c r="I40" s="167">
        <v>2.17</v>
      </c>
      <c r="J40" s="40">
        <v>6.9000000000000006E-2</v>
      </c>
    </row>
    <row r="41" spans="1:10" ht="27.75" hidden="1" customHeight="1">
      <c r="A41" s="164" t="s">
        <v>544</v>
      </c>
      <c r="B41" s="24"/>
      <c r="C41" s="161">
        <v>0</v>
      </c>
      <c r="D41" s="132">
        <v>3.218</v>
      </c>
      <c r="E41" s="133">
        <v>0.53600000000000003</v>
      </c>
      <c r="F41" s="134">
        <v>7.8E-2</v>
      </c>
      <c r="G41" s="162">
        <v>294.14999999999998</v>
      </c>
      <c r="H41" s="162">
        <v>1.43</v>
      </c>
      <c r="I41" s="167">
        <v>2.17</v>
      </c>
      <c r="J41" s="40">
        <v>6.9000000000000006E-2</v>
      </c>
    </row>
    <row r="42" spans="1:10" ht="27.75" hidden="1" customHeight="1">
      <c r="A42" s="164" t="s">
        <v>545</v>
      </c>
      <c r="B42" s="24"/>
      <c r="C42" s="161">
        <v>0</v>
      </c>
      <c r="D42" s="132">
        <v>3.218</v>
      </c>
      <c r="E42" s="133">
        <v>0.53600000000000003</v>
      </c>
      <c r="F42" s="134">
        <v>7.8E-2</v>
      </c>
      <c r="G42" s="162">
        <v>608.74</v>
      </c>
      <c r="H42" s="162">
        <v>1.43</v>
      </c>
      <c r="I42" s="167">
        <v>2.17</v>
      </c>
      <c r="J42" s="40">
        <v>6.9000000000000006E-2</v>
      </c>
    </row>
    <row r="43" spans="1:10" ht="27.75" hidden="1" customHeight="1">
      <c r="A43" s="164" t="s">
        <v>546</v>
      </c>
      <c r="B43" s="24"/>
      <c r="C43" s="161" t="s">
        <v>718</v>
      </c>
      <c r="D43" s="132">
        <v>4.1130000000000004</v>
      </c>
      <c r="E43" s="133">
        <v>0.623</v>
      </c>
      <c r="F43" s="134">
        <v>9.2999999999999999E-2</v>
      </c>
      <c r="G43" s="162">
        <v>40.909999999999997</v>
      </c>
      <c r="H43" s="162">
        <v>2.33</v>
      </c>
      <c r="I43" s="167">
        <v>3.99</v>
      </c>
      <c r="J43" s="40">
        <v>8.1000000000000003E-2</v>
      </c>
    </row>
    <row r="44" spans="1:10" ht="27.75" hidden="1" customHeight="1">
      <c r="A44" s="164" t="s">
        <v>547</v>
      </c>
      <c r="B44" s="24"/>
      <c r="C44" s="161">
        <v>0</v>
      </c>
      <c r="D44" s="132">
        <v>4.1130000000000004</v>
      </c>
      <c r="E44" s="133">
        <v>0.623</v>
      </c>
      <c r="F44" s="134">
        <v>9.2999999999999999E-2</v>
      </c>
      <c r="G44" s="162">
        <v>152.37</v>
      </c>
      <c r="H44" s="162">
        <v>2.33</v>
      </c>
      <c r="I44" s="167">
        <v>3.99</v>
      </c>
      <c r="J44" s="40">
        <v>8.1000000000000003E-2</v>
      </c>
    </row>
    <row r="45" spans="1:10" ht="27.75" hidden="1" customHeight="1">
      <c r="A45" s="164" t="s">
        <v>548</v>
      </c>
      <c r="B45" s="24"/>
      <c r="C45" s="161">
        <v>0</v>
      </c>
      <c r="D45" s="132">
        <v>4.1130000000000004</v>
      </c>
      <c r="E45" s="133">
        <v>0.623</v>
      </c>
      <c r="F45" s="134">
        <v>9.2999999999999999E-2</v>
      </c>
      <c r="G45" s="162">
        <v>318.83999999999997</v>
      </c>
      <c r="H45" s="162">
        <v>2.33</v>
      </c>
      <c r="I45" s="167">
        <v>3.99</v>
      </c>
      <c r="J45" s="40">
        <v>8.1000000000000003E-2</v>
      </c>
    </row>
    <row r="46" spans="1:10" ht="27.75" hidden="1" customHeight="1">
      <c r="A46" s="164" t="s">
        <v>549</v>
      </c>
      <c r="B46" s="24"/>
      <c r="C46" s="161">
        <v>0</v>
      </c>
      <c r="D46" s="132">
        <v>4.1130000000000004</v>
      </c>
      <c r="E46" s="133">
        <v>0.623</v>
      </c>
      <c r="F46" s="134">
        <v>9.2999999999999999E-2</v>
      </c>
      <c r="G46" s="162">
        <v>494.23</v>
      </c>
      <c r="H46" s="162">
        <v>2.33</v>
      </c>
      <c r="I46" s="167">
        <v>3.99</v>
      </c>
      <c r="J46" s="40">
        <v>8.1000000000000003E-2</v>
      </c>
    </row>
    <row r="47" spans="1:10" ht="27.75" hidden="1" customHeight="1">
      <c r="A47" s="164" t="s">
        <v>550</v>
      </c>
      <c r="B47" s="24"/>
      <c r="C47" s="161">
        <v>0</v>
      </c>
      <c r="D47" s="132">
        <v>4.1130000000000004</v>
      </c>
      <c r="E47" s="133">
        <v>0.623</v>
      </c>
      <c r="F47" s="134">
        <v>9.2999999999999999E-2</v>
      </c>
      <c r="G47" s="162">
        <v>992.66</v>
      </c>
      <c r="H47" s="162">
        <v>2.33</v>
      </c>
      <c r="I47" s="167">
        <v>3.99</v>
      </c>
      <c r="J47" s="40">
        <v>8.1000000000000003E-2</v>
      </c>
    </row>
    <row r="48" spans="1:10" ht="27.75" hidden="1" customHeight="1">
      <c r="A48" s="164" t="s">
        <v>551</v>
      </c>
      <c r="B48" s="24"/>
      <c r="C48" s="161" t="s">
        <v>718</v>
      </c>
      <c r="D48" s="132">
        <v>3.3490000000000002</v>
      </c>
      <c r="E48" s="133">
        <v>0.42199999999999999</v>
      </c>
      <c r="F48" s="134">
        <v>6.8000000000000005E-2</v>
      </c>
      <c r="G48" s="162">
        <v>106.31</v>
      </c>
      <c r="H48" s="162">
        <v>2.7</v>
      </c>
      <c r="I48" s="167">
        <v>4.91</v>
      </c>
      <c r="J48" s="40">
        <v>5.8999999999999997E-2</v>
      </c>
    </row>
    <row r="49" spans="1:10" ht="27.75" hidden="1" customHeight="1">
      <c r="A49" s="164" t="s">
        <v>552</v>
      </c>
      <c r="B49" s="24"/>
      <c r="C49" s="161">
        <v>0</v>
      </c>
      <c r="D49" s="132">
        <v>3.3490000000000002</v>
      </c>
      <c r="E49" s="133">
        <v>0.42199999999999999</v>
      </c>
      <c r="F49" s="134">
        <v>6.8000000000000005E-2</v>
      </c>
      <c r="G49" s="162">
        <v>946.99</v>
      </c>
      <c r="H49" s="162">
        <v>2.7</v>
      </c>
      <c r="I49" s="167">
        <v>4.91</v>
      </c>
      <c r="J49" s="40">
        <v>5.8999999999999997E-2</v>
      </c>
    </row>
    <row r="50" spans="1:10" ht="27.75" hidden="1" customHeight="1">
      <c r="A50" s="164" t="s">
        <v>553</v>
      </c>
      <c r="B50" s="24"/>
      <c r="C50" s="161">
        <v>0</v>
      </c>
      <c r="D50" s="132">
        <v>3.3490000000000002</v>
      </c>
      <c r="E50" s="133">
        <v>0.42199999999999999</v>
      </c>
      <c r="F50" s="134">
        <v>6.8000000000000005E-2</v>
      </c>
      <c r="G50" s="162">
        <v>2854.22</v>
      </c>
      <c r="H50" s="162">
        <v>2.7</v>
      </c>
      <c r="I50" s="167">
        <v>4.91</v>
      </c>
      <c r="J50" s="40">
        <v>5.8999999999999997E-2</v>
      </c>
    </row>
    <row r="51" spans="1:10" ht="27.75" hidden="1" customHeight="1">
      <c r="A51" s="164" t="s">
        <v>554</v>
      </c>
      <c r="B51" s="24"/>
      <c r="C51" s="161">
        <v>0</v>
      </c>
      <c r="D51" s="132">
        <v>3.3490000000000002</v>
      </c>
      <c r="E51" s="133">
        <v>0.42199999999999999</v>
      </c>
      <c r="F51" s="134">
        <v>6.8000000000000005E-2</v>
      </c>
      <c r="G51" s="162">
        <v>5866.6</v>
      </c>
      <c r="H51" s="162">
        <v>2.7</v>
      </c>
      <c r="I51" s="167">
        <v>4.91</v>
      </c>
      <c r="J51" s="40">
        <v>5.8999999999999997E-2</v>
      </c>
    </row>
    <row r="52" spans="1:10" ht="27.75" hidden="1" customHeight="1">
      <c r="A52" s="164" t="s">
        <v>555</v>
      </c>
      <c r="B52" s="24"/>
      <c r="C52" s="161">
        <v>0</v>
      </c>
      <c r="D52" s="132">
        <v>3.3490000000000002</v>
      </c>
      <c r="E52" s="133">
        <v>0.42199999999999999</v>
      </c>
      <c r="F52" s="134">
        <v>6.8000000000000005E-2</v>
      </c>
      <c r="G52" s="162">
        <v>13539.42</v>
      </c>
      <c r="H52" s="162">
        <v>2.7</v>
      </c>
      <c r="I52" s="167">
        <v>4.91</v>
      </c>
      <c r="J52" s="40">
        <v>5.8999999999999997E-2</v>
      </c>
    </row>
    <row r="53" spans="1:10" ht="27.75" hidden="1" customHeight="1">
      <c r="A53" s="164" t="s">
        <v>556</v>
      </c>
      <c r="B53" s="24"/>
      <c r="C53" s="161" t="s">
        <v>115</v>
      </c>
      <c r="D53" s="135">
        <v>7.6449999999999996</v>
      </c>
      <c r="E53" s="136">
        <v>1.8029999999999999</v>
      </c>
      <c r="F53" s="134">
        <v>1.3839999999999999</v>
      </c>
      <c r="G53" s="163"/>
      <c r="H53" s="163"/>
      <c r="I53" s="166"/>
      <c r="J53" s="41"/>
    </row>
    <row r="54" spans="1:10" ht="27.75" hidden="1" customHeight="1">
      <c r="A54" s="164" t="s">
        <v>557</v>
      </c>
      <c r="B54" s="24"/>
      <c r="C54" s="161" t="s">
        <v>118</v>
      </c>
      <c r="D54" s="132">
        <v>-6.5190000000000001</v>
      </c>
      <c r="E54" s="133">
        <v>-1.1839999999999999</v>
      </c>
      <c r="F54" s="134">
        <v>-0.16700000000000001</v>
      </c>
      <c r="G54" s="162">
        <v>0</v>
      </c>
      <c r="H54" s="163"/>
      <c r="I54" s="166"/>
      <c r="J54" s="41"/>
    </row>
    <row r="55" spans="1:10" ht="27.75" hidden="1" customHeight="1">
      <c r="A55" s="164" t="s">
        <v>558</v>
      </c>
      <c r="B55" s="24"/>
      <c r="C55" s="161" t="s">
        <v>118</v>
      </c>
      <c r="D55" s="132">
        <v>-5.43</v>
      </c>
      <c r="E55" s="133">
        <v>-0.92200000000000004</v>
      </c>
      <c r="F55" s="134">
        <v>-0.13300000000000001</v>
      </c>
      <c r="G55" s="162">
        <v>0</v>
      </c>
      <c r="H55" s="163"/>
      <c r="I55" s="166"/>
      <c r="J55" s="41"/>
    </row>
    <row r="56" spans="1:10" ht="27.75" hidden="1" customHeight="1">
      <c r="A56" s="164" t="s">
        <v>559</v>
      </c>
      <c r="B56" s="24"/>
      <c r="C56" s="161">
        <v>0</v>
      </c>
      <c r="D56" s="132">
        <v>-6.5190000000000001</v>
      </c>
      <c r="E56" s="133">
        <v>-1.1839999999999999</v>
      </c>
      <c r="F56" s="134">
        <v>-0.16700000000000001</v>
      </c>
      <c r="G56" s="162">
        <v>0</v>
      </c>
      <c r="H56" s="163"/>
      <c r="I56" s="166"/>
      <c r="J56" s="40">
        <v>0.126</v>
      </c>
    </row>
    <row r="57" spans="1:10" ht="27.75" hidden="1" customHeight="1">
      <c r="A57" s="164" t="s">
        <v>560</v>
      </c>
      <c r="B57" s="24"/>
      <c r="C57" s="161">
        <v>0</v>
      </c>
      <c r="D57" s="132">
        <v>-5.43</v>
      </c>
      <c r="E57" s="133">
        <v>-0.92200000000000004</v>
      </c>
      <c r="F57" s="134">
        <v>-0.13300000000000001</v>
      </c>
      <c r="G57" s="162">
        <v>0</v>
      </c>
      <c r="H57" s="163"/>
      <c r="I57" s="166"/>
      <c r="J57" s="40">
        <v>0.106</v>
      </c>
    </row>
    <row r="58" spans="1:10" ht="27.75" hidden="1" customHeight="1">
      <c r="A58" s="164" t="s">
        <v>561</v>
      </c>
      <c r="B58" s="24"/>
      <c r="C58" s="161">
        <v>0</v>
      </c>
      <c r="D58" s="132">
        <v>-4.1420000000000003</v>
      </c>
      <c r="E58" s="133">
        <v>-0.60099999999999998</v>
      </c>
      <c r="F58" s="134">
        <v>-9.0999999999999998E-2</v>
      </c>
      <c r="G58" s="162">
        <v>0</v>
      </c>
      <c r="H58" s="163"/>
      <c r="I58" s="166"/>
      <c r="J58" s="40">
        <v>0.08</v>
      </c>
    </row>
    <row r="59" spans="1:10" ht="27.75" customHeight="1">
      <c r="A59" s="160" t="s">
        <v>562</v>
      </c>
      <c r="B59" s="24"/>
      <c r="C59" s="161" t="s">
        <v>714</v>
      </c>
      <c r="D59" s="132">
        <v>3.0489999999999999</v>
      </c>
      <c r="E59" s="133">
        <v>0.55400000000000005</v>
      </c>
      <c r="F59" s="134">
        <v>7.8E-2</v>
      </c>
      <c r="G59" s="162">
        <v>13.4</v>
      </c>
      <c r="H59" s="163"/>
      <c r="I59" s="166"/>
      <c r="J59" s="41"/>
    </row>
    <row r="60" spans="1:10" ht="27.75" customHeight="1">
      <c r="A60" s="160" t="s">
        <v>563</v>
      </c>
      <c r="B60" s="24"/>
      <c r="C60" s="161" t="s">
        <v>715</v>
      </c>
      <c r="D60" s="132">
        <v>3.0489999999999999</v>
      </c>
      <c r="E60" s="133">
        <v>0.55400000000000005</v>
      </c>
      <c r="F60" s="134">
        <v>7.8E-2</v>
      </c>
      <c r="G60" s="163"/>
      <c r="H60" s="163"/>
      <c r="I60" s="166"/>
      <c r="J60" s="41"/>
    </row>
    <row r="61" spans="1:10" ht="27.75" customHeight="1">
      <c r="A61" s="160" t="s">
        <v>564</v>
      </c>
      <c r="B61" s="24"/>
      <c r="C61" s="161" t="s">
        <v>716</v>
      </c>
      <c r="D61" s="132">
        <v>3.5169999999999999</v>
      </c>
      <c r="E61" s="133">
        <v>0.63900000000000001</v>
      </c>
      <c r="F61" s="134">
        <v>0.09</v>
      </c>
      <c r="G61" s="162">
        <v>1.61</v>
      </c>
      <c r="H61" s="163"/>
      <c r="I61" s="166"/>
      <c r="J61" s="41"/>
    </row>
    <row r="62" spans="1:10" ht="27.75" customHeight="1">
      <c r="A62" s="160" t="s">
        <v>565</v>
      </c>
      <c r="B62" s="24"/>
      <c r="C62" s="161" t="s">
        <v>716</v>
      </c>
      <c r="D62" s="132">
        <v>3.5169999999999999</v>
      </c>
      <c r="E62" s="133">
        <v>0.63900000000000001</v>
      </c>
      <c r="F62" s="134">
        <v>0.09</v>
      </c>
      <c r="G62" s="162">
        <v>2.73</v>
      </c>
      <c r="H62" s="163"/>
      <c r="I62" s="166"/>
      <c r="J62" s="41"/>
    </row>
    <row r="63" spans="1:10" ht="27.75" customHeight="1">
      <c r="A63" s="160" t="s">
        <v>566</v>
      </c>
      <c r="B63" s="24"/>
      <c r="C63" s="161" t="s">
        <v>716</v>
      </c>
      <c r="D63" s="132">
        <v>3.5169999999999999</v>
      </c>
      <c r="E63" s="133">
        <v>0.63900000000000001</v>
      </c>
      <c r="F63" s="134">
        <v>0.09</v>
      </c>
      <c r="G63" s="162">
        <v>7.15</v>
      </c>
      <c r="H63" s="163"/>
      <c r="I63" s="166"/>
      <c r="J63" s="41"/>
    </row>
    <row r="64" spans="1:10" ht="27.75" customHeight="1">
      <c r="A64" s="160" t="s">
        <v>567</v>
      </c>
      <c r="B64" s="24"/>
      <c r="C64" s="161" t="s">
        <v>716</v>
      </c>
      <c r="D64" s="132">
        <v>3.5169999999999999</v>
      </c>
      <c r="E64" s="133">
        <v>0.63900000000000001</v>
      </c>
      <c r="F64" s="134">
        <v>0.09</v>
      </c>
      <c r="G64" s="162">
        <v>15.34</v>
      </c>
      <c r="H64" s="163"/>
      <c r="I64" s="166"/>
      <c r="J64" s="41"/>
    </row>
    <row r="65" spans="1:10" ht="27.75" customHeight="1">
      <c r="A65" s="160" t="s">
        <v>568</v>
      </c>
      <c r="B65" s="24"/>
      <c r="C65" s="161" t="s">
        <v>716</v>
      </c>
      <c r="D65" s="132">
        <v>3.5169999999999999</v>
      </c>
      <c r="E65" s="133">
        <v>0.63900000000000001</v>
      </c>
      <c r="F65" s="134">
        <v>0.09</v>
      </c>
      <c r="G65" s="162">
        <v>44.38</v>
      </c>
      <c r="H65" s="163"/>
      <c r="I65" s="166"/>
      <c r="J65" s="41"/>
    </row>
    <row r="66" spans="1:10" ht="27.75" customHeight="1">
      <c r="A66" s="160" t="s">
        <v>569</v>
      </c>
      <c r="B66" s="24"/>
      <c r="C66" s="161" t="s">
        <v>717</v>
      </c>
      <c r="D66" s="132">
        <v>3.5169999999999999</v>
      </c>
      <c r="E66" s="133">
        <v>0.63900000000000001</v>
      </c>
      <c r="F66" s="134">
        <v>0.09</v>
      </c>
      <c r="G66" s="163"/>
      <c r="H66" s="163"/>
      <c r="I66" s="166"/>
      <c r="J66" s="41"/>
    </row>
    <row r="67" spans="1:10" ht="27.75" customHeight="1">
      <c r="A67" s="160" t="s">
        <v>570</v>
      </c>
      <c r="B67" s="24"/>
      <c r="C67" s="161">
        <v>0</v>
      </c>
      <c r="D67" s="132">
        <v>2.5720000000000001</v>
      </c>
      <c r="E67" s="133">
        <v>0.42899999999999999</v>
      </c>
      <c r="F67" s="134">
        <v>6.2E-2</v>
      </c>
      <c r="G67" s="162">
        <v>6.43</v>
      </c>
      <c r="H67" s="162">
        <v>1.1499999999999999</v>
      </c>
      <c r="I67" s="167">
        <v>1.73</v>
      </c>
      <c r="J67" s="40">
        <v>5.5E-2</v>
      </c>
    </row>
    <row r="68" spans="1:10" ht="27.75" customHeight="1">
      <c r="A68" s="160" t="s">
        <v>571</v>
      </c>
      <c r="B68" s="24"/>
      <c r="C68" s="161">
        <v>0</v>
      </c>
      <c r="D68" s="132">
        <v>2.5720000000000001</v>
      </c>
      <c r="E68" s="133">
        <v>0.42899999999999999</v>
      </c>
      <c r="F68" s="134">
        <v>6.2E-2</v>
      </c>
      <c r="G68" s="162">
        <v>62.66</v>
      </c>
      <c r="H68" s="162">
        <v>1.1499999999999999</v>
      </c>
      <c r="I68" s="167">
        <v>1.73</v>
      </c>
      <c r="J68" s="40">
        <v>5.5E-2</v>
      </c>
    </row>
    <row r="69" spans="1:10" ht="27.75" customHeight="1">
      <c r="A69" s="160" t="s">
        <v>572</v>
      </c>
      <c r="B69" s="24"/>
      <c r="C69" s="161">
        <v>0</v>
      </c>
      <c r="D69" s="132">
        <v>2.5720000000000001</v>
      </c>
      <c r="E69" s="133">
        <v>0.42899999999999999</v>
      </c>
      <c r="F69" s="134">
        <v>6.2E-2</v>
      </c>
      <c r="G69" s="162">
        <v>146.65</v>
      </c>
      <c r="H69" s="162">
        <v>1.1499999999999999</v>
      </c>
      <c r="I69" s="167">
        <v>1.73</v>
      </c>
      <c r="J69" s="40">
        <v>5.5E-2</v>
      </c>
    </row>
    <row r="70" spans="1:10" ht="27.75" customHeight="1">
      <c r="A70" s="160" t="s">
        <v>573</v>
      </c>
      <c r="B70" s="24"/>
      <c r="C70" s="161">
        <v>0</v>
      </c>
      <c r="D70" s="132">
        <v>2.5720000000000001</v>
      </c>
      <c r="E70" s="133">
        <v>0.42899999999999999</v>
      </c>
      <c r="F70" s="134">
        <v>6.2E-2</v>
      </c>
      <c r="G70" s="162">
        <v>235.13</v>
      </c>
      <c r="H70" s="162">
        <v>1.1499999999999999</v>
      </c>
      <c r="I70" s="167">
        <v>1.73</v>
      </c>
      <c r="J70" s="40">
        <v>5.5E-2</v>
      </c>
    </row>
    <row r="71" spans="1:10" ht="27.75" customHeight="1">
      <c r="A71" s="160" t="s">
        <v>574</v>
      </c>
      <c r="B71" s="24"/>
      <c r="C71" s="161">
        <v>0</v>
      </c>
      <c r="D71" s="132">
        <v>2.5720000000000001</v>
      </c>
      <c r="E71" s="133">
        <v>0.42899999999999999</v>
      </c>
      <c r="F71" s="134">
        <v>6.2E-2</v>
      </c>
      <c r="G71" s="162">
        <v>486.59</v>
      </c>
      <c r="H71" s="162">
        <v>1.1499999999999999</v>
      </c>
      <c r="I71" s="167">
        <v>1.73</v>
      </c>
      <c r="J71" s="40">
        <v>5.5E-2</v>
      </c>
    </row>
    <row r="72" spans="1:10" ht="27.75" customHeight="1">
      <c r="A72" s="160" t="s">
        <v>575</v>
      </c>
      <c r="B72" s="24"/>
      <c r="C72" s="161">
        <v>0</v>
      </c>
      <c r="D72" s="132">
        <v>3.222</v>
      </c>
      <c r="E72" s="133">
        <v>0.48799999999999999</v>
      </c>
      <c r="F72" s="134">
        <v>7.2999999999999995E-2</v>
      </c>
      <c r="G72" s="162">
        <v>32.049999999999997</v>
      </c>
      <c r="H72" s="162">
        <v>1.82</v>
      </c>
      <c r="I72" s="167">
        <v>3.12</v>
      </c>
      <c r="J72" s="40">
        <v>6.4000000000000001E-2</v>
      </c>
    </row>
    <row r="73" spans="1:10" ht="27.75" customHeight="1">
      <c r="A73" s="160" t="s">
        <v>576</v>
      </c>
      <c r="B73" s="24"/>
      <c r="C73" s="161">
        <v>0</v>
      </c>
      <c r="D73" s="132">
        <v>3.222</v>
      </c>
      <c r="E73" s="133">
        <v>0.48799999999999999</v>
      </c>
      <c r="F73" s="134">
        <v>7.2999999999999995E-2</v>
      </c>
      <c r="G73" s="162">
        <v>119.36</v>
      </c>
      <c r="H73" s="162">
        <v>1.82</v>
      </c>
      <c r="I73" s="167">
        <v>3.12</v>
      </c>
      <c r="J73" s="40">
        <v>6.4000000000000001E-2</v>
      </c>
    </row>
    <row r="74" spans="1:10" ht="27.75" customHeight="1">
      <c r="A74" s="160" t="s">
        <v>577</v>
      </c>
      <c r="B74" s="24"/>
      <c r="C74" s="161">
        <v>0</v>
      </c>
      <c r="D74" s="132">
        <v>3.222</v>
      </c>
      <c r="E74" s="133">
        <v>0.48799999999999999</v>
      </c>
      <c r="F74" s="134">
        <v>7.2999999999999995E-2</v>
      </c>
      <c r="G74" s="162">
        <v>249.76</v>
      </c>
      <c r="H74" s="162">
        <v>1.82</v>
      </c>
      <c r="I74" s="167">
        <v>3.12</v>
      </c>
      <c r="J74" s="40">
        <v>6.4000000000000001E-2</v>
      </c>
    </row>
    <row r="75" spans="1:10" ht="27.75" customHeight="1">
      <c r="A75" s="160" t="s">
        <v>578</v>
      </c>
      <c r="B75" s="24"/>
      <c r="C75" s="161">
        <v>0</v>
      </c>
      <c r="D75" s="132">
        <v>3.222</v>
      </c>
      <c r="E75" s="133">
        <v>0.48799999999999999</v>
      </c>
      <c r="F75" s="134">
        <v>7.2999999999999995E-2</v>
      </c>
      <c r="G75" s="162">
        <v>387.14</v>
      </c>
      <c r="H75" s="162">
        <v>1.82</v>
      </c>
      <c r="I75" s="167">
        <v>3.12</v>
      </c>
      <c r="J75" s="40">
        <v>6.4000000000000001E-2</v>
      </c>
    </row>
    <row r="76" spans="1:10" ht="27.75" customHeight="1">
      <c r="A76" s="160" t="s">
        <v>579</v>
      </c>
      <c r="B76" s="24"/>
      <c r="C76" s="161">
        <v>0</v>
      </c>
      <c r="D76" s="132">
        <v>3.222</v>
      </c>
      <c r="E76" s="133">
        <v>0.48799999999999999</v>
      </c>
      <c r="F76" s="134">
        <v>7.2999999999999995E-2</v>
      </c>
      <c r="G76" s="162">
        <v>777.56</v>
      </c>
      <c r="H76" s="162">
        <v>1.82</v>
      </c>
      <c r="I76" s="167">
        <v>3.12</v>
      </c>
      <c r="J76" s="40">
        <v>6.4000000000000001E-2</v>
      </c>
    </row>
    <row r="77" spans="1:10" ht="27.75" customHeight="1">
      <c r="A77" s="160" t="s">
        <v>580</v>
      </c>
      <c r="B77" s="24"/>
      <c r="C77" s="161">
        <v>0</v>
      </c>
      <c r="D77" s="132">
        <v>2.5960000000000001</v>
      </c>
      <c r="E77" s="133">
        <v>0.32700000000000001</v>
      </c>
      <c r="F77" s="134">
        <v>5.2999999999999999E-2</v>
      </c>
      <c r="G77" s="162">
        <v>82.41</v>
      </c>
      <c r="H77" s="162">
        <v>2.09</v>
      </c>
      <c r="I77" s="167">
        <v>3.81</v>
      </c>
      <c r="J77" s="40">
        <v>4.5999999999999999E-2</v>
      </c>
    </row>
    <row r="78" spans="1:10" ht="27.75" customHeight="1">
      <c r="A78" s="160" t="s">
        <v>581</v>
      </c>
      <c r="B78" s="24"/>
      <c r="C78" s="161">
        <v>0</v>
      </c>
      <c r="D78" s="132">
        <v>2.5960000000000001</v>
      </c>
      <c r="E78" s="133">
        <v>0.32700000000000001</v>
      </c>
      <c r="F78" s="134">
        <v>5.2999999999999999E-2</v>
      </c>
      <c r="G78" s="162">
        <v>733.99</v>
      </c>
      <c r="H78" s="162">
        <v>2.09</v>
      </c>
      <c r="I78" s="167">
        <v>3.81</v>
      </c>
      <c r="J78" s="40">
        <v>4.5999999999999999E-2</v>
      </c>
    </row>
    <row r="79" spans="1:10" ht="27.75" customHeight="1">
      <c r="A79" s="160" t="s">
        <v>582</v>
      </c>
      <c r="B79" s="24"/>
      <c r="C79" s="161">
        <v>0</v>
      </c>
      <c r="D79" s="132">
        <v>2.5960000000000001</v>
      </c>
      <c r="E79" s="133">
        <v>0.32700000000000001</v>
      </c>
      <c r="F79" s="134">
        <v>5.2999999999999999E-2</v>
      </c>
      <c r="G79" s="162">
        <v>2212.2399999999998</v>
      </c>
      <c r="H79" s="162">
        <v>2.09</v>
      </c>
      <c r="I79" s="167">
        <v>3.81</v>
      </c>
      <c r="J79" s="40">
        <v>4.5999999999999999E-2</v>
      </c>
    </row>
    <row r="80" spans="1:10" ht="27.75" customHeight="1">
      <c r="A80" s="160" t="s">
        <v>583</v>
      </c>
      <c r="B80" s="24"/>
      <c r="C80" s="161">
        <v>0</v>
      </c>
      <c r="D80" s="132">
        <v>2.5960000000000001</v>
      </c>
      <c r="E80" s="133">
        <v>0.32700000000000001</v>
      </c>
      <c r="F80" s="134">
        <v>5.2999999999999999E-2</v>
      </c>
      <c r="G80" s="162">
        <v>4547.0600000000004</v>
      </c>
      <c r="H80" s="162">
        <v>2.09</v>
      </c>
      <c r="I80" s="167">
        <v>3.81</v>
      </c>
      <c r="J80" s="40">
        <v>4.5999999999999999E-2</v>
      </c>
    </row>
    <row r="81" spans="1:10" ht="27.75" customHeight="1">
      <c r="A81" s="160" t="s">
        <v>584</v>
      </c>
      <c r="B81" s="24"/>
      <c r="C81" s="161">
        <v>0</v>
      </c>
      <c r="D81" s="132">
        <v>2.5960000000000001</v>
      </c>
      <c r="E81" s="133">
        <v>0.32700000000000001</v>
      </c>
      <c r="F81" s="134">
        <v>5.2999999999999999E-2</v>
      </c>
      <c r="G81" s="162">
        <v>10494.07</v>
      </c>
      <c r="H81" s="162">
        <v>2.09</v>
      </c>
      <c r="I81" s="167">
        <v>3.81</v>
      </c>
      <c r="J81" s="40">
        <v>4.5999999999999999E-2</v>
      </c>
    </row>
    <row r="82" spans="1:10" ht="27.75" customHeight="1">
      <c r="A82" s="160" t="s">
        <v>585</v>
      </c>
      <c r="B82" s="24"/>
      <c r="C82" s="161" t="s">
        <v>115</v>
      </c>
      <c r="D82" s="135">
        <v>6.1109999999999998</v>
      </c>
      <c r="E82" s="136">
        <v>1.4410000000000001</v>
      </c>
      <c r="F82" s="134">
        <v>1.1060000000000001</v>
      </c>
      <c r="G82" s="163"/>
      <c r="H82" s="163"/>
      <c r="I82" s="166"/>
      <c r="J82" s="41"/>
    </row>
    <row r="83" spans="1:10" ht="27.75" customHeight="1">
      <c r="A83" s="160" t="s">
        <v>586</v>
      </c>
      <c r="B83" s="24"/>
      <c r="C83" s="161" t="s">
        <v>118</v>
      </c>
      <c r="D83" s="132">
        <v>-3.6960000000000002</v>
      </c>
      <c r="E83" s="133">
        <v>-0.67100000000000004</v>
      </c>
      <c r="F83" s="134">
        <v>-9.5000000000000001E-2</v>
      </c>
      <c r="G83" s="162">
        <v>0</v>
      </c>
      <c r="H83" s="163"/>
      <c r="I83" s="166"/>
      <c r="J83" s="41"/>
    </row>
    <row r="84" spans="1:10" ht="27.75" customHeight="1">
      <c r="A84" s="160" t="s">
        <v>587</v>
      </c>
      <c r="B84" s="24"/>
      <c r="C84" s="161" t="s">
        <v>118</v>
      </c>
      <c r="D84" s="132">
        <v>-3.6019999999999999</v>
      </c>
      <c r="E84" s="133">
        <v>-0.61199999999999999</v>
      </c>
      <c r="F84" s="134">
        <v>-8.7999999999999995E-2</v>
      </c>
      <c r="G84" s="162">
        <v>0</v>
      </c>
      <c r="H84" s="163"/>
      <c r="I84" s="166"/>
      <c r="J84" s="41"/>
    </row>
    <row r="85" spans="1:10" ht="27.75" customHeight="1">
      <c r="A85" s="160" t="s">
        <v>588</v>
      </c>
      <c r="B85" s="24"/>
      <c r="C85" s="161">
        <v>0</v>
      </c>
      <c r="D85" s="132">
        <v>-3.6960000000000002</v>
      </c>
      <c r="E85" s="133">
        <v>-0.67100000000000004</v>
      </c>
      <c r="F85" s="134">
        <v>-9.5000000000000001E-2</v>
      </c>
      <c r="G85" s="162">
        <v>0</v>
      </c>
      <c r="H85" s="163"/>
      <c r="I85" s="166"/>
      <c r="J85" s="40">
        <v>7.0999999999999994E-2</v>
      </c>
    </row>
    <row r="86" spans="1:10" ht="27.75" customHeight="1">
      <c r="A86" s="160" t="s">
        <v>589</v>
      </c>
      <c r="B86" s="24"/>
      <c r="C86" s="161">
        <v>0</v>
      </c>
      <c r="D86" s="132">
        <v>-3.6019999999999999</v>
      </c>
      <c r="E86" s="133">
        <v>-0.61199999999999999</v>
      </c>
      <c r="F86" s="134">
        <v>-8.7999999999999995E-2</v>
      </c>
      <c r="G86" s="162">
        <v>0</v>
      </c>
      <c r="H86" s="163"/>
      <c r="I86" s="166"/>
      <c r="J86" s="40">
        <v>7.0999999999999994E-2</v>
      </c>
    </row>
    <row r="87" spans="1:10" ht="27.75" customHeight="1">
      <c r="A87" s="160" t="s">
        <v>590</v>
      </c>
      <c r="B87" s="24"/>
      <c r="C87" s="161">
        <v>0</v>
      </c>
      <c r="D87" s="132">
        <v>-4.1420000000000003</v>
      </c>
      <c r="E87" s="133">
        <v>-0.60099999999999998</v>
      </c>
      <c r="F87" s="134">
        <v>-9.0999999999999998E-2</v>
      </c>
      <c r="G87" s="162">
        <v>8.36</v>
      </c>
      <c r="H87" s="163"/>
      <c r="I87" s="166"/>
      <c r="J87" s="40">
        <v>0.08</v>
      </c>
    </row>
    <row r="88" spans="1:10" ht="27.75" customHeight="1">
      <c r="A88" s="160" t="s">
        <v>591</v>
      </c>
      <c r="B88" s="24"/>
      <c r="C88" s="161" t="s">
        <v>714</v>
      </c>
      <c r="D88" s="132">
        <v>2.4129999999999998</v>
      </c>
      <c r="E88" s="133">
        <v>0.438</v>
      </c>
      <c r="F88" s="134">
        <v>6.2E-2</v>
      </c>
      <c r="G88" s="162">
        <v>12.58</v>
      </c>
      <c r="H88" s="163"/>
      <c r="I88" s="166"/>
      <c r="J88" s="41"/>
    </row>
    <row r="89" spans="1:10" ht="27.75" customHeight="1">
      <c r="A89" s="160" t="s">
        <v>592</v>
      </c>
      <c r="B89" s="24"/>
      <c r="C89" s="161" t="s">
        <v>715</v>
      </c>
      <c r="D89" s="132">
        <v>2.4129999999999998</v>
      </c>
      <c r="E89" s="133">
        <v>0.438</v>
      </c>
      <c r="F89" s="134">
        <v>6.2E-2</v>
      </c>
      <c r="G89" s="163"/>
      <c r="H89" s="163"/>
      <c r="I89" s="166"/>
      <c r="J89" s="41"/>
    </row>
    <row r="90" spans="1:10" ht="27.75" customHeight="1">
      <c r="A90" s="160" t="s">
        <v>593</v>
      </c>
      <c r="B90" s="24"/>
      <c r="C90" s="161" t="s">
        <v>716</v>
      </c>
      <c r="D90" s="132">
        <v>2.7829999999999999</v>
      </c>
      <c r="E90" s="133">
        <v>0.505</v>
      </c>
      <c r="F90" s="134">
        <v>7.0999999999999994E-2</v>
      </c>
      <c r="G90" s="162">
        <v>1.28</v>
      </c>
      <c r="H90" s="163"/>
      <c r="I90" s="166"/>
      <c r="J90" s="41"/>
    </row>
    <row r="91" spans="1:10" ht="27.75" customHeight="1">
      <c r="A91" s="160" t="s">
        <v>594</v>
      </c>
      <c r="B91" s="24"/>
      <c r="C91" s="161" t="s">
        <v>716</v>
      </c>
      <c r="D91" s="132">
        <v>2.7829999999999999</v>
      </c>
      <c r="E91" s="133">
        <v>0.505</v>
      </c>
      <c r="F91" s="134">
        <v>7.0999999999999994E-2</v>
      </c>
      <c r="G91" s="162">
        <v>2.17</v>
      </c>
      <c r="H91" s="163"/>
      <c r="I91" s="166"/>
      <c r="J91" s="41"/>
    </row>
    <row r="92" spans="1:10" ht="27.75" customHeight="1">
      <c r="A92" s="160" t="s">
        <v>595</v>
      </c>
      <c r="B92" s="24"/>
      <c r="C92" s="161" t="s">
        <v>716</v>
      </c>
      <c r="D92" s="132">
        <v>2.7829999999999999</v>
      </c>
      <c r="E92" s="133">
        <v>0.505</v>
      </c>
      <c r="F92" s="134">
        <v>7.0999999999999994E-2</v>
      </c>
      <c r="G92" s="162">
        <v>5.67</v>
      </c>
      <c r="H92" s="163"/>
      <c r="I92" s="166"/>
      <c r="J92" s="41"/>
    </row>
    <row r="93" spans="1:10" ht="27.75" customHeight="1">
      <c r="A93" s="160" t="s">
        <v>596</v>
      </c>
      <c r="B93" s="24"/>
      <c r="C93" s="161" t="s">
        <v>716</v>
      </c>
      <c r="D93" s="132">
        <v>2.7829999999999999</v>
      </c>
      <c r="E93" s="133">
        <v>0.505</v>
      </c>
      <c r="F93" s="134">
        <v>7.0999999999999994E-2</v>
      </c>
      <c r="G93" s="162">
        <v>12.15</v>
      </c>
      <c r="H93" s="163"/>
      <c r="I93" s="166"/>
      <c r="J93" s="41"/>
    </row>
    <row r="94" spans="1:10" ht="27.75" customHeight="1">
      <c r="A94" s="160" t="s">
        <v>597</v>
      </c>
      <c r="B94" s="24"/>
      <c r="C94" s="161" t="s">
        <v>716</v>
      </c>
      <c r="D94" s="132">
        <v>2.7829999999999999</v>
      </c>
      <c r="E94" s="133">
        <v>0.505</v>
      </c>
      <c r="F94" s="134">
        <v>7.0999999999999994E-2</v>
      </c>
      <c r="G94" s="162">
        <v>35.130000000000003</v>
      </c>
      <c r="H94" s="163"/>
      <c r="I94" s="166"/>
      <c r="J94" s="41"/>
    </row>
    <row r="95" spans="1:10" ht="27.75" customHeight="1">
      <c r="A95" s="160" t="s">
        <v>598</v>
      </c>
      <c r="B95" s="24"/>
      <c r="C95" s="161" t="s">
        <v>717</v>
      </c>
      <c r="D95" s="132">
        <v>2.7829999999999999</v>
      </c>
      <c r="E95" s="133">
        <v>0.505</v>
      </c>
      <c r="F95" s="134">
        <v>7.0999999999999994E-2</v>
      </c>
      <c r="G95" s="163"/>
      <c r="H95" s="163"/>
      <c r="I95" s="166"/>
      <c r="J95" s="41"/>
    </row>
    <row r="96" spans="1:10" ht="27.75" customHeight="1">
      <c r="A96" s="160" t="s">
        <v>599</v>
      </c>
      <c r="B96" s="24"/>
      <c r="C96" s="161">
        <v>0</v>
      </c>
      <c r="D96" s="132">
        <v>2.036</v>
      </c>
      <c r="E96" s="133">
        <v>0.33900000000000002</v>
      </c>
      <c r="F96" s="134">
        <v>4.9000000000000002E-2</v>
      </c>
      <c r="G96" s="162">
        <v>5.09</v>
      </c>
      <c r="H96" s="162">
        <v>0.91</v>
      </c>
      <c r="I96" s="167">
        <v>1.37</v>
      </c>
      <c r="J96" s="40">
        <v>4.3999999999999997E-2</v>
      </c>
    </row>
    <row r="97" spans="1:10" ht="27.75" customHeight="1">
      <c r="A97" s="160" t="s">
        <v>600</v>
      </c>
      <c r="B97" s="24"/>
      <c r="C97" s="161">
        <v>0</v>
      </c>
      <c r="D97" s="132">
        <v>2.036</v>
      </c>
      <c r="E97" s="133">
        <v>0.33900000000000002</v>
      </c>
      <c r="F97" s="134">
        <v>4.9000000000000002E-2</v>
      </c>
      <c r="G97" s="162">
        <v>49.6</v>
      </c>
      <c r="H97" s="162">
        <v>0.91</v>
      </c>
      <c r="I97" s="167">
        <v>1.37</v>
      </c>
      <c r="J97" s="40">
        <v>4.3999999999999997E-2</v>
      </c>
    </row>
    <row r="98" spans="1:10" ht="27.75" customHeight="1">
      <c r="A98" s="160" t="s">
        <v>601</v>
      </c>
      <c r="B98" s="24"/>
      <c r="C98" s="161">
        <v>0</v>
      </c>
      <c r="D98" s="132">
        <v>2.036</v>
      </c>
      <c r="E98" s="133">
        <v>0.33900000000000002</v>
      </c>
      <c r="F98" s="134">
        <v>4.9000000000000002E-2</v>
      </c>
      <c r="G98" s="162">
        <v>116.07</v>
      </c>
      <c r="H98" s="162">
        <v>0.91</v>
      </c>
      <c r="I98" s="167">
        <v>1.37</v>
      </c>
      <c r="J98" s="40">
        <v>4.3999999999999997E-2</v>
      </c>
    </row>
    <row r="99" spans="1:10" ht="27.75" customHeight="1">
      <c r="A99" s="160" t="s">
        <v>602</v>
      </c>
      <c r="B99" s="24"/>
      <c r="C99" s="161">
        <v>0</v>
      </c>
      <c r="D99" s="132">
        <v>2.036</v>
      </c>
      <c r="E99" s="133">
        <v>0.33900000000000002</v>
      </c>
      <c r="F99" s="134">
        <v>4.9000000000000002E-2</v>
      </c>
      <c r="G99" s="162">
        <v>186.1</v>
      </c>
      <c r="H99" s="162">
        <v>0.91</v>
      </c>
      <c r="I99" s="167">
        <v>1.37</v>
      </c>
      <c r="J99" s="40">
        <v>4.3999999999999997E-2</v>
      </c>
    </row>
    <row r="100" spans="1:10" ht="27.75" customHeight="1">
      <c r="A100" s="160" t="s">
        <v>603</v>
      </c>
      <c r="B100" s="24"/>
      <c r="C100" s="161">
        <v>0</v>
      </c>
      <c r="D100" s="132">
        <v>2.036</v>
      </c>
      <c r="E100" s="133">
        <v>0.33900000000000002</v>
      </c>
      <c r="F100" s="134">
        <v>4.9000000000000002E-2</v>
      </c>
      <c r="G100" s="162">
        <v>385.12</v>
      </c>
      <c r="H100" s="162">
        <v>0.91</v>
      </c>
      <c r="I100" s="167">
        <v>1.37</v>
      </c>
      <c r="J100" s="40">
        <v>4.3999999999999997E-2</v>
      </c>
    </row>
    <row r="101" spans="1:10" ht="27.75" customHeight="1">
      <c r="A101" s="160" t="s">
        <v>604</v>
      </c>
      <c r="B101" s="24"/>
      <c r="C101" s="161">
        <v>0</v>
      </c>
      <c r="D101" s="132">
        <v>2.5499999999999998</v>
      </c>
      <c r="E101" s="133">
        <v>0.38600000000000001</v>
      </c>
      <c r="F101" s="134">
        <v>5.8000000000000003E-2</v>
      </c>
      <c r="G101" s="162">
        <v>25.38</v>
      </c>
      <c r="H101" s="162">
        <v>1.44</v>
      </c>
      <c r="I101" s="167">
        <v>2.4700000000000002</v>
      </c>
      <c r="J101" s="40">
        <v>0.05</v>
      </c>
    </row>
    <row r="102" spans="1:10" ht="27.75" customHeight="1">
      <c r="A102" s="160" t="s">
        <v>605</v>
      </c>
      <c r="B102" s="24"/>
      <c r="C102" s="161">
        <v>0</v>
      </c>
      <c r="D102" s="132">
        <v>2.5499999999999998</v>
      </c>
      <c r="E102" s="133">
        <v>0.38600000000000001</v>
      </c>
      <c r="F102" s="134">
        <v>5.8000000000000003E-2</v>
      </c>
      <c r="G102" s="162">
        <v>94.48</v>
      </c>
      <c r="H102" s="162">
        <v>1.44</v>
      </c>
      <c r="I102" s="167">
        <v>2.4700000000000002</v>
      </c>
      <c r="J102" s="40">
        <v>0.05</v>
      </c>
    </row>
    <row r="103" spans="1:10" ht="27.75" customHeight="1">
      <c r="A103" s="160" t="s">
        <v>606</v>
      </c>
      <c r="B103" s="24"/>
      <c r="C103" s="161">
        <v>0</v>
      </c>
      <c r="D103" s="132">
        <v>2.5499999999999998</v>
      </c>
      <c r="E103" s="133">
        <v>0.38600000000000001</v>
      </c>
      <c r="F103" s="134">
        <v>5.8000000000000003E-2</v>
      </c>
      <c r="G103" s="162">
        <v>197.68</v>
      </c>
      <c r="H103" s="162">
        <v>1.44</v>
      </c>
      <c r="I103" s="167">
        <v>2.4700000000000002</v>
      </c>
      <c r="J103" s="40">
        <v>0.05</v>
      </c>
    </row>
    <row r="104" spans="1:10" ht="27.75" customHeight="1">
      <c r="A104" s="160" t="s">
        <v>607</v>
      </c>
      <c r="B104" s="24"/>
      <c r="C104" s="161">
        <v>0</v>
      </c>
      <c r="D104" s="132">
        <v>2.5499999999999998</v>
      </c>
      <c r="E104" s="133">
        <v>0.38600000000000001</v>
      </c>
      <c r="F104" s="134">
        <v>5.8000000000000003E-2</v>
      </c>
      <c r="G104" s="162">
        <v>306.42</v>
      </c>
      <c r="H104" s="162">
        <v>1.44</v>
      </c>
      <c r="I104" s="167">
        <v>2.4700000000000002</v>
      </c>
      <c r="J104" s="40">
        <v>0.05</v>
      </c>
    </row>
    <row r="105" spans="1:10" ht="27.75" customHeight="1">
      <c r="A105" s="160" t="s">
        <v>608</v>
      </c>
      <c r="B105" s="24"/>
      <c r="C105" s="161">
        <v>0</v>
      </c>
      <c r="D105" s="132">
        <v>2.5499999999999998</v>
      </c>
      <c r="E105" s="133">
        <v>0.38600000000000001</v>
      </c>
      <c r="F105" s="134">
        <v>5.8000000000000003E-2</v>
      </c>
      <c r="G105" s="162">
        <v>615.41999999999996</v>
      </c>
      <c r="H105" s="162">
        <v>1.44</v>
      </c>
      <c r="I105" s="167">
        <v>2.4700000000000002</v>
      </c>
      <c r="J105" s="40">
        <v>0.05</v>
      </c>
    </row>
    <row r="106" spans="1:10" ht="27.75" customHeight="1">
      <c r="A106" s="160" t="s">
        <v>609</v>
      </c>
      <c r="B106" s="24"/>
      <c r="C106" s="161">
        <v>0</v>
      </c>
      <c r="D106" s="132">
        <v>2.0550000000000002</v>
      </c>
      <c r="E106" s="133">
        <v>0.25900000000000001</v>
      </c>
      <c r="F106" s="134">
        <v>4.2000000000000003E-2</v>
      </c>
      <c r="G106" s="162">
        <v>65.23</v>
      </c>
      <c r="H106" s="162">
        <v>1.66</v>
      </c>
      <c r="I106" s="167">
        <v>3.01</v>
      </c>
      <c r="J106" s="40">
        <v>3.5999999999999997E-2</v>
      </c>
    </row>
    <row r="107" spans="1:10" ht="27.75" customHeight="1">
      <c r="A107" s="160" t="s">
        <v>610</v>
      </c>
      <c r="B107" s="24"/>
      <c r="C107" s="161">
        <v>0</v>
      </c>
      <c r="D107" s="132">
        <v>2.0550000000000002</v>
      </c>
      <c r="E107" s="133">
        <v>0.25900000000000001</v>
      </c>
      <c r="F107" s="134">
        <v>4.2000000000000003E-2</v>
      </c>
      <c r="G107" s="162">
        <v>580.92999999999995</v>
      </c>
      <c r="H107" s="162">
        <v>1.66</v>
      </c>
      <c r="I107" s="167">
        <v>3.01</v>
      </c>
      <c r="J107" s="40">
        <v>3.5999999999999997E-2</v>
      </c>
    </row>
    <row r="108" spans="1:10" ht="27.75" customHeight="1">
      <c r="A108" s="160" t="s">
        <v>611</v>
      </c>
      <c r="B108" s="24"/>
      <c r="C108" s="161">
        <v>0</v>
      </c>
      <c r="D108" s="132">
        <v>2.0550000000000002</v>
      </c>
      <c r="E108" s="133">
        <v>0.25900000000000001</v>
      </c>
      <c r="F108" s="134">
        <v>4.2000000000000003E-2</v>
      </c>
      <c r="G108" s="162">
        <v>1750.91</v>
      </c>
      <c r="H108" s="162">
        <v>1.66</v>
      </c>
      <c r="I108" s="167">
        <v>3.01</v>
      </c>
      <c r="J108" s="40">
        <v>3.5999999999999997E-2</v>
      </c>
    </row>
    <row r="109" spans="1:10" ht="27.75" customHeight="1">
      <c r="A109" s="160" t="s">
        <v>612</v>
      </c>
      <c r="B109" s="24"/>
      <c r="C109" s="161">
        <v>0</v>
      </c>
      <c r="D109" s="132">
        <v>2.0550000000000002</v>
      </c>
      <c r="E109" s="133">
        <v>0.25900000000000001</v>
      </c>
      <c r="F109" s="134">
        <v>4.2000000000000003E-2</v>
      </c>
      <c r="G109" s="162">
        <v>3598.82</v>
      </c>
      <c r="H109" s="162">
        <v>1.66</v>
      </c>
      <c r="I109" s="167">
        <v>3.01</v>
      </c>
      <c r="J109" s="40">
        <v>3.5999999999999997E-2</v>
      </c>
    </row>
    <row r="110" spans="1:10" ht="27.75" customHeight="1">
      <c r="A110" s="160" t="s">
        <v>613</v>
      </c>
      <c r="B110" s="24"/>
      <c r="C110" s="161">
        <v>0</v>
      </c>
      <c r="D110" s="132">
        <v>2.0550000000000002</v>
      </c>
      <c r="E110" s="133">
        <v>0.25900000000000001</v>
      </c>
      <c r="F110" s="134">
        <v>4.2000000000000003E-2</v>
      </c>
      <c r="G110" s="162">
        <v>8305.6299999999992</v>
      </c>
      <c r="H110" s="162">
        <v>1.66</v>
      </c>
      <c r="I110" s="167">
        <v>3.01</v>
      </c>
      <c r="J110" s="40">
        <v>3.5999999999999997E-2</v>
      </c>
    </row>
    <row r="111" spans="1:10" ht="27.75" customHeight="1">
      <c r="A111" s="160" t="s">
        <v>614</v>
      </c>
      <c r="B111" s="24"/>
      <c r="C111" s="161" t="s">
        <v>115</v>
      </c>
      <c r="D111" s="135">
        <v>4.8360000000000003</v>
      </c>
      <c r="E111" s="136">
        <v>1.141</v>
      </c>
      <c r="F111" s="134">
        <v>0.876</v>
      </c>
      <c r="G111" s="163"/>
      <c r="H111" s="163"/>
      <c r="I111" s="166"/>
      <c r="J111" s="41"/>
    </row>
    <row r="112" spans="1:10" ht="27.75" customHeight="1">
      <c r="A112" s="160" t="s">
        <v>615</v>
      </c>
      <c r="B112" s="24"/>
      <c r="C112" s="161" t="s">
        <v>118</v>
      </c>
      <c r="D112" s="132">
        <v>-2.9249999999999998</v>
      </c>
      <c r="E112" s="133">
        <v>-0.53100000000000003</v>
      </c>
      <c r="F112" s="134">
        <v>-7.4999999999999997E-2</v>
      </c>
      <c r="G112" s="162">
        <v>0</v>
      </c>
      <c r="H112" s="163"/>
      <c r="I112" s="166"/>
      <c r="J112" s="41"/>
    </row>
    <row r="113" spans="1:10" ht="27.75" customHeight="1">
      <c r="A113" s="160" t="s">
        <v>616</v>
      </c>
      <c r="B113" s="24"/>
      <c r="C113" s="161" t="s">
        <v>118</v>
      </c>
      <c r="D113" s="132">
        <v>-2.851</v>
      </c>
      <c r="E113" s="133">
        <v>-0.48399999999999999</v>
      </c>
      <c r="F113" s="134">
        <v>-7.0000000000000007E-2</v>
      </c>
      <c r="G113" s="162">
        <v>0</v>
      </c>
      <c r="H113" s="163"/>
      <c r="I113" s="166"/>
      <c r="J113" s="41"/>
    </row>
    <row r="114" spans="1:10" ht="27.75" customHeight="1">
      <c r="A114" s="160" t="s">
        <v>617</v>
      </c>
      <c r="B114" s="24"/>
      <c r="C114" s="161">
        <v>0</v>
      </c>
      <c r="D114" s="132">
        <v>-2.9249999999999998</v>
      </c>
      <c r="E114" s="133">
        <v>-0.53100000000000003</v>
      </c>
      <c r="F114" s="134">
        <v>-7.4999999999999997E-2</v>
      </c>
      <c r="G114" s="162">
        <v>0</v>
      </c>
      <c r="H114" s="163"/>
      <c r="I114" s="166"/>
      <c r="J114" s="40">
        <v>5.7000000000000002E-2</v>
      </c>
    </row>
    <row r="115" spans="1:10" ht="27.75" customHeight="1">
      <c r="A115" s="160" t="s">
        <v>618</v>
      </c>
      <c r="B115" s="24"/>
      <c r="C115" s="161">
        <v>0</v>
      </c>
      <c r="D115" s="132">
        <v>-2.851</v>
      </c>
      <c r="E115" s="133">
        <v>-0.48399999999999999</v>
      </c>
      <c r="F115" s="134">
        <v>-7.0000000000000007E-2</v>
      </c>
      <c r="G115" s="162">
        <v>0</v>
      </c>
      <c r="H115" s="163"/>
      <c r="I115" s="166"/>
      <c r="J115" s="40">
        <v>5.6000000000000001E-2</v>
      </c>
    </row>
    <row r="116" spans="1:10" ht="27.75" customHeight="1">
      <c r="A116" s="160" t="s">
        <v>619</v>
      </c>
      <c r="B116" s="24"/>
      <c r="C116" s="161">
        <v>0</v>
      </c>
      <c r="D116" s="132">
        <v>-3.278</v>
      </c>
      <c r="E116" s="133">
        <v>-0.47599999999999998</v>
      </c>
      <c r="F116" s="134">
        <v>-7.1999999999999995E-2</v>
      </c>
      <c r="G116" s="162">
        <v>6.62</v>
      </c>
      <c r="H116" s="163"/>
      <c r="I116" s="166"/>
      <c r="J116" s="40">
        <v>6.3E-2</v>
      </c>
    </row>
    <row r="117" spans="1:10" ht="27.75" customHeight="1">
      <c r="A117" s="160" t="s">
        <v>620</v>
      </c>
      <c r="B117" s="24"/>
      <c r="C117" s="161" t="s">
        <v>714</v>
      </c>
      <c r="D117" s="132">
        <v>2.0169999999999999</v>
      </c>
      <c r="E117" s="133">
        <v>0.36599999999999999</v>
      </c>
      <c r="F117" s="134">
        <v>5.1999999999999998E-2</v>
      </c>
      <c r="G117" s="162">
        <v>12.07</v>
      </c>
      <c r="H117" s="163"/>
      <c r="I117" s="166"/>
      <c r="J117" s="41"/>
    </row>
    <row r="118" spans="1:10" ht="27.75" customHeight="1">
      <c r="A118" s="160" t="s">
        <v>621</v>
      </c>
      <c r="B118" s="24"/>
      <c r="C118" s="161" t="s">
        <v>715</v>
      </c>
      <c r="D118" s="132">
        <v>2.0169999999999999</v>
      </c>
      <c r="E118" s="133">
        <v>0.36599999999999999</v>
      </c>
      <c r="F118" s="134">
        <v>5.1999999999999998E-2</v>
      </c>
      <c r="G118" s="163"/>
      <c r="H118" s="163"/>
      <c r="I118" s="166"/>
      <c r="J118" s="41"/>
    </row>
    <row r="119" spans="1:10" ht="27.75" customHeight="1">
      <c r="A119" s="160" t="s">
        <v>622</v>
      </c>
      <c r="B119" s="24"/>
      <c r="C119" s="161" t="s">
        <v>716</v>
      </c>
      <c r="D119" s="132">
        <v>2.3260000000000001</v>
      </c>
      <c r="E119" s="133">
        <v>0.42199999999999999</v>
      </c>
      <c r="F119" s="134">
        <v>0.06</v>
      </c>
      <c r="G119" s="162">
        <v>1.08</v>
      </c>
      <c r="H119" s="163"/>
      <c r="I119" s="166"/>
      <c r="J119" s="41"/>
    </row>
    <row r="120" spans="1:10" ht="27.75" customHeight="1">
      <c r="A120" s="160" t="s">
        <v>623</v>
      </c>
      <c r="B120" s="24"/>
      <c r="C120" s="161" t="s">
        <v>716</v>
      </c>
      <c r="D120" s="132">
        <v>2.3260000000000001</v>
      </c>
      <c r="E120" s="133">
        <v>0.42199999999999999</v>
      </c>
      <c r="F120" s="134">
        <v>0.06</v>
      </c>
      <c r="G120" s="162">
        <v>1.82</v>
      </c>
      <c r="H120" s="163"/>
      <c r="I120" s="166"/>
      <c r="J120" s="41"/>
    </row>
    <row r="121" spans="1:10" ht="27.75" customHeight="1">
      <c r="A121" s="160" t="s">
        <v>624</v>
      </c>
      <c r="B121" s="24"/>
      <c r="C121" s="161" t="s">
        <v>716</v>
      </c>
      <c r="D121" s="132">
        <v>2.3260000000000001</v>
      </c>
      <c r="E121" s="133">
        <v>0.42199999999999999</v>
      </c>
      <c r="F121" s="134">
        <v>0.06</v>
      </c>
      <c r="G121" s="162">
        <v>4.74</v>
      </c>
      <c r="H121" s="163"/>
      <c r="I121" s="166"/>
      <c r="J121" s="41"/>
    </row>
    <row r="122" spans="1:10" ht="27.75" customHeight="1">
      <c r="A122" s="160" t="s">
        <v>625</v>
      </c>
      <c r="B122" s="24"/>
      <c r="C122" s="161" t="s">
        <v>716</v>
      </c>
      <c r="D122" s="132">
        <v>2.3260000000000001</v>
      </c>
      <c r="E122" s="133">
        <v>0.42199999999999999</v>
      </c>
      <c r="F122" s="134">
        <v>0.06</v>
      </c>
      <c r="G122" s="162">
        <v>10.16</v>
      </c>
      <c r="H122" s="163"/>
      <c r="I122" s="166"/>
      <c r="J122" s="41"/>
    </row>
    <row r="123" spans="1:10" ht="27.75" customHeight="1">
      <c r="A123" s="160" t="s">
        <v>626</v>
      </c>
      <c r="B123" s="24"/>
      <c r="C123" s="161" t="s">
        <v>716</v>
      </c>
      <c r="D123" s="132">
        <v>2.3260000000000001</v>
      </c>
      <c r="E123" s="133">
        <v>0.42199999999999999</v>
      </c>
      <c r="F123" s="134">
        <v>0.06</v>
      </c>
      <c r="G123" s="162">
        <v>29.36</v>
      </c>
      <c r="H123" s="163"/>
      <c r="I123" s="166"/>
      <c r="J123" s="41"/>
    </row>
    <row r="124" spans="1:10" ht="27.75" customHeight="1">
      <c r="A124" s="160" t="s">
        <v>627</v>
      </c>
      <c r="B124" s="24"/>
      <c r="C124" s="161" t="s">
        <v>717</v>
      </c>
      <c r="D124" s="132">
        <v>2.3260000000000001</v>
      </c>
      <c r="E124" s="133">
        <v>0.42199999999999999</v>
      </c>
      <c r="F124" s="134">
        <v>0.06</v>
      </c>
      <c r="G124" s="163"/>
      <c r="H124" s="163"/>
      <c r="I124" s="166"/>
      <c r="J124" s="41"/>
    </row>
    <row r="125" spans="1:10" ht="27.75" customHeight="1">
      <c r="A125" s="160" t="s">
        <v>628</v>
      </c>
      <c r="B125" s="24"/>
      <c r="C125" s="161">
        <v>0</v>
      </c>
      <c r="D125" s="132">
        <v>1.7010000000000001</v>
      </c>
      <c r="E125" s="133">
        <v>0.28399999999999997</v>
      </c>
      <c r="F125" s="134">
        <v>4.1000000000000002E-2</v>
      </c>
      <c r="G125" s="162">
        <v>4.26</v>
      </c>
      <c r="H125" s="162">
        <v>0.76</v>
      </c>
      <c r="I125" s="167">
        <v>1.1499999999999999</v>
      </c>
      <c r="J125" s="40">
        <v>3.6999999999999998E-2</v>
      </c>
    </row>
    <row r="126" spans="1:10" ht="27.75" customHeight="1">
      <c r="A126" s="160" t="s">
        <v>629</v>
      </c>
      <c r="B126" s="24"/>
      <c r="C126" s="161">
        <v>0</v>
      </c>
      <c r="D126" s="132">
        <v>1.7010000000000001</v>
      </c>
      <c r="E126" s="133">
        <v>0.28399999999999997</v>
      </c>
      <c r="F126" s="134">
        <v>4.1000000000000002E-2</v>
      </c>
      <c r="G126" s="162">
        <v>41.46</v>
      </c>
      <c r="H126" s="162">
        <v>0.76</v>
      </c>
      <c r="I126" s="167">
        <v>1.1499999999999999</v>
      </c>
      <c r="J126" s="40">
        <v>3.6999999999999998E-2</v>
      </c>
    </row>
    <row r="127" spans="1:10" ht="27.75" customHeight="1">
      <c r="A127" s="160" t="s">
        <v>630</v>
      </c>
      <c r="B127" s="24"/>
      <c r="C127" s="161">
        <v>0</v>
      </c>
      <c r="D127" s="132">
        <v>1.7010000000000001</v>
      </c>
      <c r="E127" s="133">
        <v>0.28399999999999997</v>
      </c>
      <c r="F127" s="134">
        <v>4.1000000000000002E-2</v>
      </c>
      <c r="G127" s="162">
        <v>97</v>
      </c>
      <c r="H127" s="162">
        <v>0.76</v>
      </c>
      <c r="I127" s="167">
        <v>1.1499999999999999</v>
      </c>
      <c r="J127" s="40">
        <v>3.6999999999999998E-2</v>
      </c>
    </row>
    <row r="128" spans="1:10" ht="27.75" customHeight="1">
      <c r="A128" s="160" t="s">
        <v>631</v>
      </c>
      <c r="B128" s="24"/>
      <c r="C128" s="161">
        <v>0</v>
      </c>
      <c r="D128" s="132">
        <v>1.7010000000000001</v>
      </c>
      <c r="E128" s="133">
        <v>0.28399999999999997</v>
      </c>
      <c r="F128" s="134">
        <v>4.1000000000000002E-2</v>
      </c>
      <c r="G128" s="162">
        <v>155.53</v>
      </c>
      <c r="H128" s="162">
        <v>0.76</v>
      </c>
      <c r="I128" s="167">
        <v>1.1499999999999999</v>
      </c>
      <c r="J128" s="40">
        <v>3.6999999999999998E-2</v>
      </c>
    </row>
    <row r="129" spans="1:10" ht="27.75" customHeight="1">
      <c r="A129" s="160" t="s">
        <v>632</v>
      </c>
      <c r="B129" s="24"/>
      <c r="C129" s="161">
        <v>0</v>
      </c>
      <c r="D129" s="132">
        <v>1.7010000000000001</v>
      </c>
      <c r="E129" s="133">
        <v>0.28399999999999997</v>
      </c>
      <c r="F129" s="134">
        <v>4.1000000000000002E-2</v>
      </c>
      <c r="G129" s="162">
        <v>321.83999999999997</v>
      </c>
      <c r="H129" s="162">
        <v>0.76</v>
      </c>
      <c r="I129" s="167">
        <v>1.1499999999999999</v>
      </c>
      <c r="J129" s="40">
        <v>3.6999999999999998E-2</v>
      </c>
    </row>
    <row r="130" spans="1:10" ht="27.75" customHeight="1">
      <c r="A130" s="160" t="s">
        <v>633</v>
      </c>
      <c r="B130" s="24"/>
      <c r="C130" s="161">
        <v>0</v>
      </c>
      <c r="D130" s="132">
        <v>2.1309999999999998</v>
      </c>
      <c r="E130" s="133">
        <v>0.32300000000000001</v>
      </c>
      <c r="F130" s="134">
        <v>4.8000000000000001E-2</v>
      </c>
      <c r="G130" s="162">
        <v>21.21</v>
      </c>
      <c r="H130" s="162">
        <v>1.2</v>
      </c>
      <c r="I130" s="167">
        <v>2.06</v>
      </c>
      <c r="J130" s="40">
        <v>4.2000000000000003E-2</v>
      </c>
    </row>
    <row r="131" spans="1:10" ht="27.75" customHeight="1">
      <c r="A131" s="160" t="s">
        <v>634</v>
      </c>
      <c r="B131" s="24"/>
      <c r="C131" s="161">
        <v>0</v>
      </c>
      <c r="D131" s="132">
        <v>2.1309999999999998</v>
      </c>
      <c r="E131" s="133">
        <v>0.32300000000000001</v>
      </c>
      <c r="F131" s="134">
        <v>4.8000000000000001E-2</v>
      </c>
      <c r="G131" s="162">
        <v>78.959999999999994</v>
      </c>
      <c r="H131" s="162">
        <v>1.2</v>
      </c>
      <c r="I131" s="167">
        <v>2.06</v>
      </c>
      <c r="J131" s="40">
        <v>4.2000000000000003E-2</v>
      </c>
    </row>
    <row r="132" spans="1:10" ht="27.75" customHeight="1">
      <c r="A132" s="160" t="s">
        <v>635</v>
      </c>
      <c r="B132" s="24"/>
      <c r="C132" s="161">
        <v>0</v>
      </c>
      <c r="D132" s="132">
        <v>2.1309999999999998</v>
      </c>
      <c r="E132" s="133">
        <v>0.32300000000000001</v>
      </c>
      <c r="F132" s="134">
        <v>4.8000000000000001E-2</v>
      </c>
      <c r="G132" s="162">
        <v>165.2</v>
      </c>
      <c r="H132" s="162">
        <v>1.2</v>
      </c>
      <c r="I132" s="167">
        <v>2.06</v>
      </c>
      <c r="J132" s="40">
        <v>4.2000000000000003E-2</v>
      </c>
    </row>
    <row r="133" spans="1:10" ht="27.75" customHeight="1">
      <c r="A133" s="160" t="s">
        <v>636</v>
      </c>
      <c r="B133" s="24"/>
      <c r="C133" s="161">
        <v>0</v>
      </c>
      <c r="D133" s="132">
        <v>2.1309999999999998</v>
      </c>
      <c r="E133" s="133">
        <v>0.32300000000000001</v>
      </c>
      <c r="F133" s="134">
        <v>4.8000000000000001E-2</v>
      </c>
      <c r="G133" s="162">
        <v>256.07</v>
      </c>
      <c r="H133" s="162">
        <v>1.2</v>
      </c>
      <c r="I133" s="167">
        <v>2.06</v>
      </c>
      <c r="J133" s="40">
        <v>4.2000000000000003E-2</v>
      </c>
    </row>
    <row r="134" spans="1:10" ht="27.75" customHeight="1">
      <c r="A134" s="160" t="s">
        <v>637</v>
      </c>
      <c r="B134" s="24"/>
      <c r="C134" s="161">
        <v>0</v>
      </c>
      <c r="D134" s="132">
        <v>2.1309999999999998</v>
      </c>
      <c r="E134" s="133">
        <v>0.32300000000000001</v>
      </c>
      <c r="F134" s="134">
        <v>4.8000000000000001E-2</v>
      </c>
      <c r="G134" s="162">
        <v>514.29</v>
      </c>
      <c r="H134" s="162">
        <v>1.2</v>
      </c>
      <c r="I134" s="167">
        <v>2.06</v>
      </c>
      <c r="J134" s="40">
        <v>4.2000000000000003E-2</v>
      </c>
    </row>
    <row r="135" spans="1:10" ht="27.75" customHeight="1">
      <c r="A135" s="160" t="s">
        <v>638</v>
      </c>
      <c r="B135" s="24"/>
      <c r="C135" s="161">
        <v>0</v>
      </c>
      <c r="D135" s="132">
        <v>1.7170000000000001</v>
      </c>
      <c r="E135" s="133">
        <v>0.216</v>
      </c>
      <c r="F135" s="134">
        <v>3.5000000000000003E-2</v>
      </c>
      <c r="G135" s="162">
        <v>54.52</v>
      </c>
      <c r="H135" s="162">
        <v>1.38</v>
      </c>
      <c r="I135" s="167">
        <v>2.52</v>
      </c>
      <c r="J135" s="40">
        <v>0.03</v>
      </c>
    </row>
    <row r="136" spans="1:10" ht="27.75" customHeight="1">
      <c r="A136" s="160" t="s">
        <v>639</v>
      </c>
      <c r="B136" s="24"/>
      <c r="C136" s="161">
        <v>0</v>
      </c>
      <c r="D136" s="132">
        <v>1.7170000000000001</v>
      </c>
      <c r="E136" s="133">
        <v>0.216</v>
      </c>
      <c r="F136" s="134">
        <v>3.5000000000000003E-2</v>
      </c>
      <c r="G136" s="162">
        <v>485.47</v>
      </c>
      <c r="H136" s="162">
        <v>1.38</v>
      </c>
      <c r="I136" s="167">
        <v>2.52</v>
      </c>
      <c r="J136" s="40">
        <v>0.03</v>
      </c>
    </row>
    <row r="137" spans="1:10" ht="27.75" customHeight="1">
      <c r="A137" s="160" t="s">
        <v>640</v>
      </c>
      <c r="B137" s="24"/>
      <c r="C137" s="161">
        <v>0</v>
      </c>
      <c r="D137" s="132">
        <v>1.7170000000000001</v>
      </c>
      <c r="E137" s="133">
        <v>0.216</v>
      </c>
      <c r="F137" s="134">
        <v>3.5000000000000003E-2</v>
      </c>
      <c r="G137" s="162">
        <v>1463.17</v>
      </c>
      <c r="H137" s="162">
        <v>1.38</v>
      </c>
      <c r="I137" s="167">
        <v>2.52</v>
      </c>
      <c r="J137" s="40">
        <v>0.03</v>
      </c>
    </row>
    <row r="138" spans="1:10" ht="27.75" customHeight="1">
      <c r="A138" s="160" t="s">
        <v>641</v>
      </c>
      <c r="B138" s="24"/>
      <c r="C138" s="161">
        <v>0</v>
      </c>
      <c r="D138" s="132">
        <v>1.7170000000000001</v>
      </c>
      <c r="E138" s="133">
        <v>0.216</v>
      </c>
      <c r="F138" s="134">
        <v>3.5000000000000003E-2</v>
      </c>
      <c r="G138" s="162">
        <v>3007.4</v>
      </c>
      <c r="H138" s="162">
        <v>1.38</v>
      </c>
      <c r="I138" s="167">
        <v>2.52</v>
      </c>
      <c r="J138" s="40">
        <v>0.03</v>
      </c>
    </row>
    <row r="139" spans="1:10" ht="27.75" customHeight="1">
      <c r="A139" s="160" t="s">
        <v>642</v>
      </c>
      <c r="B139" s="24"/>
      <c r="C139" s="161">
        <v>0</v>
      </c>
      <c r="D139" s="132">
        <v>1.7170000000000001</v>
      </c>
      <c r="E139" s="133">
        <v>0.216</v>
      </c>
      <c r="F139" s="134">
        <v>3.5000000000000003E-2</v>
      </c>
      <c r="G139" s="162">
        <v>6940.71</v>
      </c>
      <c r="H139" s="162">
        <v>1.38</v>
      </c>
      <c r="I139" s="167">
        <v>2.52</v>
      </c>
      <c r="J139" s="40">
        <v>0.03</v>
      </c>
    </row>
    <row r="140" spans="1:10" ht="27.75" customHeight="1">
      <c r="A140" s="160" t="s">
        <v>643</v>
      </c>
      <c r="B140" s="24"/>
      <c r="C140" s="161" t="s">
        <v>115</v>
      </c>
      <c r="D140" s="135">
        <v>4.0419999999999998</v>
      </c>
      <c r="E140" s="136">
        <v>0.95299999999999996</v>
      </c>
      <c r="F140" s="134">
        <v>0.73199999999999998</v>
      </c>
      <c r="G140" s="163"/>
      <c r="H140" s="163"/>
      <c r="I140" s="166"/>
      <c r="J140" s="41"/>
    </row>
    <row r="141" spans="1:10" ht="27.75" customHeight="1">
      <c r="A141" s="160" t="s">
        <v>644</v>
      </c>
      <c r="B141" s="24"/>
      <c r="C141" s="161" t="s">
        <v>118</v>
      </c>
      <c r="D141" s="132">
        <v>-2.444</v>
      </c>
      <c r="E141" s="133">
        <v>-0.44400000000000001</v>
      </c>
      <c r="F141" s="134">
        <v>-6.3E-2</v>
      </c>
      <c r="G141" s="162">
        <v>0</v>
      </c>
      <c r="H141" s="163"/>
      <c r="I141" s="166"/>
      <c r="J141" s="41"/>
    </row>
    <row r="142" spans="1:10" ht="27.75" customHeight="1">
      <c r="A142" s="160" t="s">
        <v>645</v>
      </c>
      <c r="B142" s="24"/>
      <c r="C142" s="161" t="s">
        <v>118</v>
      </c>
      <c r="D142" s="132">
        <v>-2.383</v>
      </c>
      <c r="E142" s="133">
        <v>-0.40500000000000003</v>
      </c>
      <c r="F142" s="134">
        <v>-5.8000000000000003E-2</v>
      </c>
      <c r="G142" s="162">
        <v>0</v>
      </c>
      <c r="H142" s="163"/>
      <c r="I142" s="166"/>
      <c r="J142" s="41"/>
    </row>
    <row r="143" spans="1:10" ht="27.75" customHeight="1">
      <c r="A143" s="160" t="s">
        <v>646</v>
      </c>
      <c r="B143" s="24"/>
      <c r="C143" s="161">
        <v>0</v>
      </c>
      <c r="D143" s="132">
        <v>-2.444</v>
      </c>
      <c r="E143" s="133">
        <v>-0.44400000000000001</v>
      </c>
      <c r="F143" s="134">
        <v>-6.3E-2</v>
      </c>
      <c r="G143" s="162">
        <v>0</v>
      </c>
      <c r="H143" s="163"/>
      <c r="I143" s="166"/>
      <c r="J143" s="40">
        <v>4.7E-2</v>
      </c>
    </row>
    <row r="144" spans="1:10" ht="27.75" customHeight="1">
      <c r="A144" s="160" t="s">
        <v>647</v>
      </c>
      <c r="B144" s="24"/>
      <c r="C144" s="161">
        <v>0</v>
      </c>
      <c r="D144" s="132">
        <v>-2.383</v>
      </c>
      <c r="E144" s="133">
        <v>-0.40500000000000003</v>
      </c>
      <c r="F144" s="134">
        <v>-5.8000000000000003E-2</v>
      </c>
      <c r="G144" s="162">
        <v>0</v>
      </c>
      <c r="H144" s="163"/>
      <c r="I144" s="166"/>
      <c r="J144" s="40">
        <v>4.7E-2</v>
      </c>
    </row>
    <row r="145" spans="1:10" ht="27.75" customHeight="1">
      <c r="A145" s="160" t="s">
        <v>648</v>
      </c>
      <c r="B145" s="24"/>
      <c r="C145" s="161">
        <v>0</v>
      </c>
      <c r="D145" s="132">
        <v>-2.7389999999999999</v>
      </c>
      <c r="E145" s="133">
        <v>-0.39700000000000002</v>
      </c>
      <c r="F145" s="134">
        <v>-0.06</v>
      </c>
      <c r="G145" s="162">
        <v>5.53</v>
      </c>
      <c r="H145" s="163"/>
      <c r="I145" s="166"/>
      <c r="J145" s="40">
        <v>5.2999999999999999E-2</v>
      </c>
    </row>
    <row r="146" spans="1:10" ht="27.75" customHeight="1">
      <c r="A146" s="160" t="s">
        <v>649</v>
      </c>
      <c r="B146" s="24"/>
      <c r="C146" s="161" t="s">
        <v>714</v>
      </c>
      <c r="D146" s="132">
        <v>1.5189999999999999</v>
      </c>
      <c r="E146" s="133">
        <v>0.27600000000000002</v>
      </c>
      <c r="F146" s="134">
        <v>3.9E-2</v>
      </c>
      <c r="G146" s="162">
        <v>11.43</v>
      </c>
      <c r="H146" s="163"/>
      <c r="I146" s="166"/>
      <c r="J146" s="41"/>
    </row>
    <row r="147" spans="1:10" ht="27.75" customHeight="1">
      <c r="A147" s="160" t="s">
        <v>650</v>
      </c>
      <c r="B147" s="24"/>
      <c r="C147" s="161" t="s">
        <v>715</v>
      </c>
      <c r="D147" s="132">
        <v>1.5189999999999999</v>
      </c>
      <c r="E147" s="133">
        <v>0.27600000000000002</v>
      </c>
      <c r="F147" s="134">
        <v>3.9E-2</v>
      </c>
      <c r="G147" s="163"/>
      <c r="H147" s="163"/>
      <c r="I147" s="166"/>
      <c r="J147" s="41"/>
    </row>
    <row r="148" spans="1:10" ht="27.75" customHeight="1">
      <c r="A148" s="160" t="s">
        <v>651</v>
      </c>
      <c r="B148" s="24"/>
      <c r="C148" s="161" t="s">
        <v>716</v>
      </c>
      <c r="D148" s="132">
        <v>1.752</v>
      </c>
      <c r="E148" s="133">
        <v>0.318</v>
      </c>
      <c r="F148" s="134">
        <v>4.4999999999999998E-2</v>
      </c>
      <c r="G148" s="162">
        <v>0.82</v>
      </c>
      <c r="H148" s="163"/>
      <c r="I148" s="166"/>
      <c r="J148" s="41"/>
    </row>
    <row r="149" spans="1:10" ht="27.75" customHeight="1">
      <c r="A149" s="160" t="s">
        <v>652</v>
      </c>
      <c r="B149" s="24"/>
      <c r="C149" s="161" t="s">
        <v>716</v>
      </c>
      <c r="D149" s="132">
        <v>1.752</v>
      </c>
      <c r="E149" s="133">
        <v>0.318</v>
      </c>
      <c r="F149" s="134">
        <v>4.4999999999999998E-2</v>
      </c>
      <c r="G149" s="162">
        <v>1.38</v>
      </c>
      <c r="H149" s="163"/>
      <c r="I149" s="166"/>
      <c r="J149" s="41"/>
    </row>
    <row r="150" spans="1:10" ht="27.75" customHeight="1">
      <c r="A150" s="160" t="s">
        <v>653</v>
      </c>
      <c r="B150" s="24"/>
      <c r="C150" s="161" t="s">
        <v>716</v>
      </c>
      <c r="D150" s="132">
        <v>1.752</v>
      </c>
      <c r="E150" s="133">
        <v>0.318</v>
      </c>
      <c r="F150" s="134">
        <v>4.4999999999999998E-2</v>
      </c>
      <c r="G150" s="162">
        <v>3.58</v>
      </c>
      <c r="H150" s="163"/>
      <c r="I150" s="166"/>
      <c r="J150" s="41"/>
    </row>
    <row r="151" spans="1:10" ht="27.75" customHeight="1">
      <c r="A151" s="160" t="s">
        <v>654</v>
      </c>
      <c r="B151" s="24"/>
      <c r="C151" s="161" t="s">
        <v>716</v>
      </c>
      <c r="D151" s="132">
        <v>1.752</v>
      </c>
      <c r="E151" s="133">
        <v>0.318</v>
      </c>
      <c r="F151" s="134">
        <v>4.4999999999999998E-2</v>
      </c>
      <c r="G151" s="162">
        <v>7.66</v>
      </c>
      <c r="H151" s="163"/>
      <c r="I151" s="166"/>
      <c r="J151" s="41"/>
    </row>
    <row r="152" spans="1:10" ht="27.75" customHeight="1">
      <c r="A152" s="160" t="s">
        <v>655</v>
      </c>
      <c r="B152" s="24"/>
      <c r="C152" s="161" t="s">
        <v>716</v>
      </c>
      <c r="D152" s="132">
        <v>1.752</v>
      </c>
      <c r="E152" s="133">
        <v>0.318</v>
      </c>
      <c r="F152" s="134">
        <v>4.4999999999999998E-2</v>
      </c>
      <c r="G152" s="162">
        <v>22.13</v>
      </c>
      <c r="H152" s="163"/>
      <c r="I152" s="166"/>
      <c r="J152" s="41"/>
    </row>
    <row r="153" spans="1:10" ht="27.75" customHeight="1">
      <c r="A153" s="160" t="s">
        <v>656</v>
      </c>
      <c r="B153" s="24"/>
      <c r="C153" s="161" t="s">
        <v>717</v>
      </c>
      <c r="D153" s="132">
        <v>1.752</v>
      </c>
      <c r="E153" s="133">
        <v>0.318</v>
      </c>
      <c r="F153" s="134">
        <v>4.4999999999999998E-2</v>
      </c>
      <c r="G153" s="163"/>
      <c r="H153" s="163"/>
      <c r="I153" s="166"/>
      <c r="J153" s="41"/>
    </row>
    <row r="154" spans="1:10" ht="27.75" customHeight="1">
      <c r="A154" s="160" t="s">
        <v>657</v>
      </c>
      <c r="B154" s="24"/>
      <c r="C154" s="161">
        <v>0</v>
      </c>
      <c r="D154" s="132">
        <v>1.282</v>
      </c>
      <c r="E154" s="133">
        <v>0.214</v>
      </c>
      <c r="F154" s="134">
        <v>3.1E-2</v>
      </c>
      <c r="G154" s="162">
        <v>3.22</v>
      </c>
      <c r="H154" s="162">
        <v>0.56999999999999995</v>
      </c>
      <c r="I154" s="167">
        <v>0.86</v>
      </c>
      <c r="J154" s="40">
        <v>2.8000000000000001E-2</v>
      </c>
    </row>
    <row r="155" spans="1:10" ht="27.75" customHeight="1">
      <c r="A155" s="160" t="s">
        <v>658</v>
      </c>
      <c r="B155" s="24"/>
      <c r="C155" s="161">
        <v>0</v>
      </c>
      <c r="D155" s="132">
        <v>1.282</v>
      </c>
      <c r="E155" s="133">
        <v>0.214</v>
      </c>
      <c r="F155" s="134">
        <v>3.1E-2</v>
      </c>
      <c r="G155" s="162">
        <v>31.24</v>
      </c>
      <c r="H155" s="162">
        <v>0.56999999999999995</v>
      </c>
      <c r="I155" s="167">
        <v>0.86</v>
      </c>
      <c r="J155" s="40">
        <v>2.8000000000000001E-2</v>
      </c>
    </row>
    <row r="156" spans="1:10" ht="27.75" customHeight="1">
      <c r="A156" s="160" t="s">
        <v>659</v>
      </c>
      <c r="B156" s="24"/>
      <c r="C156" s="161">
        <v>0</v>
      </c>
      <c r="D156" s="132">
        <v>1.282</v>
      </c>
      <c r="E156" s="133">
        <v>0.214</v>
      </c>
      <c r="F156" s="134">
        <v>3.1E-2</v>
      </c>
      <c r="G156" s="162">
        <v>73.08</v>
      </c>
      <c r="H156" s="162">
        <v>0.56999999999999995</v>
      </c>
      <c r="I156" s="167">
        <v>0.86</v>
      </c>
      <c r="J156" s="40">
        <v>2.8000000000000001E-2</v>
      </c>
    </row>
    <row r="157" spans="1:10" ht="27.75" customHeight="1">
      <c r="A157" s="160" t="s">
        <v>660</v>
      </c>
      <c r="B157" s="24"/>
      <c r="C157" s="161">
        <v>0</v>
      </c>
      <c r="D157" s="132">
        <v>1.282</v>
      </c>
      <c r="E157" s="133">
        <v>0.214</v>
      </c>
      <c r="F157" s="134">
        <v>3.1E-2</v>
      </c>
      <c r="G157" s="162">
        <v>117.17</v>
      </c>
      <c r="H157" s="162">
        <v>0.56999999999999995</v>
      </c>
      <c r="I157" s="167">
        <v>0.86</v>
      </c>
      <c r="J157" s="40">
        <v>2.8000000000000001E-2</v>
      </c>
    </row>
    <row r="158" spans="1:10" ht="27.75" customHeight="1">
      <c r="A158" s="160" t="s">
        <v>661</v>
      </c>
      <c r="B158" s="24"/>
      <c r="C158" s="161">
        <v>0</v>
      </c>
      <c r="D158" s="132">
        <v>1.282</v>
      </c>
      <c r="E158" s="133">
        <v>0.214</v>
      </c>
      <c r="F158" s="134">
        <v>3.1E-2</v>
      </c>
      <c r="G158" s="162">
        <v>242.45</v>
      </c>
      <c r="H158" s="162">
        <v>0.56999999999999995</v>
      </c>
      <c r="I158" s="167">
        <v>0.86</v>
      </c>
      <c r="J158" s="40">
        <v>2.8000000000000001E-2</v>
      </c>
    </row>
    <row r="159" spans="1:10" ht="27.75" customHeight="1">
      <c r="A159" s="160" t="s">
        <v>662</v>
      </c>
      <c r="B159" s="24"/>
      <c r="C159" s="161">
        <v>0</v>
      </c>
      <c r="D159" s="132">
        <v>1.605</v>
      </c>
      <c r="E159" s="133">
        <v>0.24299999999999999</v>
      </c>
      <c r="F159" s="134">
        <v>3.5999999999999997E-2</v>
      </c>
      <c r="G159" s="162">
        <v>15.99</v>
      </c>
      <c r="H159" s="162">
        <v>0.91</v>
      </c>
      <c r="I159" s="167">
        <v>1.56</v>
      </c>
      <c r="J159" s="40">
        <v>3.2000000000000001E-2</v>
      </c>
    </row>
    <row r="160" spans="1:10" ht="27.75" customHeight="1">
      <c r="A160" s="160" t="s">
        <v>663</v>
      </c>
      <c r="B160" s="24"/>
      <c r="C160" s="161">
        <v>0</v>
      </c>
      <c r="D160" s="132">
        <v>1.605</v>
      </c>
      <c r="E160" s="133">
        <v>0.24299999999999999</v>
      </c>
      <c r="F160" s="134">
        <v>3.5999999999999997E-2</v>
      </c>
      <c r="G160" s="162">
        <v>59.49</v>
      </c>
      <c r="H160" s="162">
        <v>0.91</v>
      </c>
      <c r="I160" s="167">
        <v>1.56</v>
      </c>
      <c r="J160" s="40">
        <v>3.2000000000000001E-2</v>
      </c>
    </row>
    <row r="161" spans="1:10" ht="27.75" customHeight="1">
      <c r="A161" s="160" t="s">
        <v>664</v>
      </c>
      <c r="B161" s="24"/>
      <c r="C161" s="161">
        <v>0</v>
      </c>
      <c r="D161" s="132">
        <v>1.605</v>
      </c>
      <c r="E161" s="133">
        <v>0.24299999999999999</v>
      </c>
      <c r="F161" s="134">
        <v>3.5999999999999997E-2</v>
      </c>
      <c r="G161" s="162">
        <v>124.46</v>
      </c>
      <c r="H161" s="162">
        <v>0.91</v>
      </c>
      <c r="I161" s="167">
        <v>1.56</v>
      </c>
      <c r="J161" s="40">
        <v>3.2000000000000001E-2</v>
      </c>
    </row>
    <row r="162" spans="1:10" ht="27.75" customHeight="1">
      <c r="A162" s="160" t="s">
        <v>665</v>
      </c>
      <c r="B162" s="24"/>
      <c r="C162" s="161">
        <v>0</v>
      </c>
      <c r="D162" s="132">
        <v>1.605</v>
      </c>
      <c r="E162" s="133">
        <v>0.24299999999999999</v>
      </c>
      <c r="F162" s="134">
        <v>3.5999999999999997E-2</v>
      </c>
      <c r="G162" s="162">
        <v>192.91</v>
      </c>
      <c r="H162" s="162">
        <v>0.91</v>
      </c>
      <c r="I162" s="167">
        <v>1.56</v>
      </c>
      <c r="J162" s="40">
        <v>3.2000000000000001E-2</v>
      </c>
    </row>
    <row r="163" spans="1:10" ht="27.75" customHeight="1">
      <c r="A163" s="160" t="s">
        <v>666</v>
      </c>
      <c r="B163" s="24"/>
      <c r="C163" s="161">
        <v>0</v>
      </c>
      <c r="D163" s="132">
        <v>1.605</v>
      </c>
      <c r="E163" s="133">
        <v>0.24299999999999999</v>
      </c>
      <c r="F163" s="134">
        <v>3.5999999999999997E-2</v>
      </c>
      <c r="G163" s="162">
        <v>387.42</v>
      </c>
      <c r="H163" s="162">
        <v>0.91</v>
      </c>
      <c r="I163" s="167">
        <v>1.56</v>
      </c>
      <c r="J163" s="40">
        <v>3.2000000000000001E-2</v>
      </c>
    </row>
    <row r="164" spans="1:10" ht="27.75" customHeight="1">
      <c r="A164" s="160" t="s">
        <v>667</v>
      </c>
      <c r="B164" s="24"/>
      <c r="C164" s="161">
        <v>0</v>
      </c>
      <c r="D164" s="132">
        <v>1.2929999999999999</v>
      </c>
      <c r="E164" s="133">
        <v>0.16300000000000001</v>
      </c>
      <c r="F164" s="134">
        <v>2.5999999999999999E-2</v>
      </c>
      <c r="G164" s="162">
        <v>41.08</v>
      </c>
      <c r="H164" s="162">
        <v>1.04</v>
      </c>
      <c r="I164" s="167">
        <v>1.9</v>
      </c>
      <c r="J164" s="40">
        <v>2.3E-2</v>
      </c>
    </row>
    <row r="165" spans="1:10" ht="27.75" customHeight="1">
      <c r="A165" s="160" t="s">
        <v>668</v>
      </c>
      <c r="B165" s="24"/>
      <c r="C165" s="161">
        <v>0</v>
      </c>
      <c r="D165" s="132">
        <v>1.2929999999999999</v>
      </c>
      <c r="E165" s="133">
        <v>0.16300000000000001</v>
      </c>
      <c r="F165" s="134">
        <v>2.5999999999999999E-2</v>
      </c>
      <c r="G165" s="162">
        <v>365.72</v>
      </c>
      <c r="H165" s="162">
        <v>1.04</v>
      </c>
      <c r="I165" s="167">
        <v>1.9</v>
      </c>
      <c r="J165" s="40">
        <v>2.3E-2</v>
      </c>
    </row>
    <row r="166" spans="1:10" ht="27.75" customHeight="1">
      <c r="A166" s="160" t="s">
        <v>669</v>
      </c>
      <c r="B166" s="24"/>
      <c r="C166" s="161">
        <v>0</v>
      </c>
      <c r="D166" s="132">
        <v>1.2929999999999999</v>
      </c>
      <c r="E166" s="133">
        <v>0.16300000000000001</v>
      </c>
      <c r="F166" s="134">
        <v>2.5999999999999999E-2</v>
      </c>
      <c r="G166" s="162">
        <v>1102.23</v>
      </c>
      <c r="H166" s="162">
        <v>1.04</v>
      </c>
      <c r="I166" s="167">
        <v>1.9</v>
      </c>
      <c r="J166" s="40">
        <v>2.3E-2</v>
      </c>
    </row>
    <row r="167" spans="1:10" ht="27.75" customHeight="1">
      <c r="A167" s="160" t="s">
        <v>670</v>
      </c>
      <c r="B167" s="24"/>
      <c r="C167" s="161">
        <v>0</v>
      </c>
      <c r="D167" s="132">
        <v>1.2929999999999999</v>
      </c>
      <c r="E167" s="133">
        <v>0.16300000000000001</v>
      </c>
      <c r="F167" s="134">
        <v>2.5999999999999999E-2</v>
      </c>
      <c r="G167" s="162">
        <v>2265.5</v>
      </c>
      <c r="H167" s="162">
        <v>1.04</v>
      </c>
      <c r="I167" s="167">
        <v>1.9</v>
      </c>
      <c r="J167" s="40">
        <v>2.3E-2</v>
      </c>
    </row>
    <row r="168" spans="1:10" ht="27.75" customHeight="1">
      <c r="A168" s="160" t="s">
        <v>671</v>
      </c>
      <c r="B168" s="24"/>
      <c r="C168" s="161">
        <v>0</v>
      </c>
      <c r="D168" s="132">
        <v>1.2929999999999999</v>
      </c>
      <c r="E168" s="133">
        <v>0.16300000000000001</v>
      </c>
      <c r="F168" s="134">
        <v>2.5999999999999999E-2</v>
      </c>
      <c r="G168" s="162">
        <v>5228.49</v>
      </c>
      <c r="H168" s="162">
        <v>1.04</v>
      </c>
      <c r="I168" s="167">
        <v>1.9</v>
      </c>
      <c r="J168" s="40">
        <v>2.3E-2</v>
      </c>
    </row>
    <row r="169" spans="1:10" ht="27.75" customHeight="1">
      <c r="A169" s="160" t="s">
        <v>672</v>
      </c>
      <c r="B169" s="24"/>
      <c r="C169" s="161" t="s">
        <v>115</v>
      </c>
      <c r="D169" s="135">
        <v>3.0449999999999999</v>
      </c>
      <c r="E169" s="136">
        <v>0.71799999999999997</v>
      </c>
      <c r="F169" s="134">
        <v>0.55100000000000005</v>
      </c>
      <c r="G169" s="163"/>
      <c r="H169" s="163"/>
      <c r="I169" s="166"/>
      <c r="J169" s="41"/>
    </row>
    <row r="170" spans="1:10" ht="27.75" customHeight="1">
      <c r="A170" s="160" t="s">
        <v>673</v>
      </c>
      <c r="B170" s="24"/>
      <c r="C170" s="161" t="s">
        <v>118</v>
      </c>
      <c r="D170" s="132">
        <v>-1.841</v>
      </c>
      <c r="E170" s="133">
        <v>-0.33400000000000002</v>
      </c>
      <c r="F170" s="134">
        <v>-4.7E-2</v>
      </c>
      <c r="G170" s="162">
        <v>0</v>
      </c>
      <c r="H170" s="163"/>
      <c r="I170" s="166"/>
      <c r="J170" s="41"/>
    </row>
    <row r="171" spans="1:10" ht="27.75" customHeight="1">
      <c r="A171" s="160" t="s">
        <v>674</v>
      </c>
      <c r="B171" s="24"/>
      <c r="C171" s="161" t="s">
        <v>118</v>
      </c>
      <c r="D171" s="132">
        <v>-1.7949999999999999</v>
      </c>
      <c r="E171" s="133">
        <v>-0.30499999999999999</v>
      </c>
      <c r="F171" s="134">
        <v>-4.3999999999999997E-2</v>
      </c>
      <c r="G171" s="162">
        <v>0</v>
      </c>
      <c r="H171" s="163"/>
      <c r="I171" s="166"/>
      <c r="J171" s="41"/>
    </row>
    <row r="172" spans="1:10" ht="27.75" customHeight="1">
      <c r="A172" s="160" t="s">
        <v>675</v>
      </c>
      <c r="B172" s="24"/>
      <c r="C172" s="161">
        <v>0</v>
      </c>
      <c r="D172" s="132">
        <v>-1.841</v>
      </c>
      <c r="E172" s="133">
        <v>-0.33400000000000002</v>
      </c>
      <c r="F172" s="134">
        <v>-4.7E-2</v>
      </c>
      <c r="G172" s="162">
        <v>0</v>
      </c>
      <c r="H172" s="163"/>
      <c r="I172" s="166"/>
      <c r="J172" s="40">
        <v>3.5999999999999997E-2</v>
      </c>
    </row>
    <row r="173" spans="1:10" ht="27.75" customHeight="1">
      <c r="A173" s="160" t="s">
        <v>676</v>
      </c>
      <c r="B173" s="24"/>
      <c r="C173" s="161">
        <v>0</v>
      </c>
      <c r="D173" s="132">
        <v>-1.7949999999999999</v>
      </c>
      <c r="E173" s="133">
        <v>-0.30499999999999999</v>
      </c>
      <c r="F173" s="134">
        <v>-4.3999999999999997E-2</v>
      </c>
      <c r="G173" s="162">
        <v>0</v>
      </c>
      <c r="H173" s="163"/>
      <c r="I173" s="166"/>
      <c r="J173" s="40">
        <v>3.5000000000000003E-2</v>
      </c>
    </row>
    <row r="174" spans="1:10" ht="27.75" customHeight="1">
      <c r="A174" s="160" t="s">
        <v>677</v>
      </c>
      <c r="B174" s="24"/>
      <c r="C174" s="161">
        <v>0</v>
      </c>
      <c r="D174" s="132">
        <v>-2.0630000000000002</v>
      </c>
      <c r="E174" s="133">
        <v>-0.29899999999999999</v>
      </c>
      <c r="F174" s="134">
        <v>-4.5999999999999999E-2</v>
      </c>
      <c r="G174" s="162">
        <v>4.17</v>
      </c>
      <c r="H174" s="163"/>
      <c r="I174" s="166"/>
      <c r="J174" s="40">
        <v>0.04</v>
      </c>
    </row>
    <row r="175" spans="1:10" ht="27.75" customHeight="1">
      <c r="A175" s="160" t="s">
        <v>678</v>
      </c>
      <c r="B175" s="24"/>
      <c r="C175" s="161" t="s">
        <v>714</v>
      </c>
      <c r="D175" s="132">
        <v>0.54200000000000004</v>
      </c>
      <c r="E175" s="133">
        <v>9.8000000000000004E-2</v>
      </c>
      <c r="F175" s="134">
        <v>1.4E-2</v>
      </c>
      <c r="G175" s="162">
        <v>10.16</v>
      </c>
      <c r="H175" s="163"/>
      <c r="I175" s="166"/>
      <c r="J175" s="41"/>
    </row>
    <row r="176" spans="1:10" ht="27.75" customHeight="1">
      <c r="A176" s="160" t="s">
        <v>679</v>
      </c>
      <c r="B176" s="24"/>
      <c r="C176" s="161" t="s">
        <v>715</v>
      </c>
      <c r="D176" s="132">
        <v>0.54200000000000004</v>
      </c>
      <c r="E176" s="133">
        <v>9.8000000000000004E-2</v>
      </c>
      <c r="F176" s="134">
        <v>1.4E-2</v>
      </c>
      <c r="G176" s="163"/>
      <c r="H176" s="163"/>
      <c r="I176" s="166"/>
      <c r="J176" s="41"/>
    </row>
    <row r="177" spans="1:10" ht="27.75" customHeight="1">
      <c r="A177" s="160" t="s">
        <v>680</v>
      </c>
      <c r="B177" s="24"/>
      <c r="C177" s="161" t="s">
        <v>716</v>
      </c>
      <c r="D177" s="132">
        <v>0.625</v>
      </c>
      <c r="E177" s="133">
        <v>0.114</v>
      </c>
      <c r="F177" s="134">
        <v>1.6E-2</v>
      </c>
      <c r="G177" s="162">
        <v>0.32</v>
      </c>
      <c r="H177" s="163"/>
      <c r="I177" s="166"/>
      <c r="J177" s="41"/>
    </row>
    <row r="178" spans="1:10" ht="27.75" customHeight="1">
      <c r="A178" s="160" t="s">
        <v>681</v>
      </c>
      <c r="B178" s="24"/>
      <c r="C178" s="161" t="s">
        <v>716</v>
      </c>
      <c r="D178" s="132">
        <v>0.625</v>
      </c>
      <c r="E178" s="133">
        <v>0.114</v>
      </c>
      <c r="F178" s="134">
        <v>1.6E-2</v>
      </c>
      <c r="G178" s="162">
        <v>0.52</v>
      </c>
      <c r="H178" s="163"/>
      <c r="I178" s="166"/>
      <c r="J178" s="41"/>
    </row>
    <row r="179" spans="1:10" ht="27.75" customHeight="1">
      <c r="A179" s="160" t="s">
        <v>682</v>
      </c>
      <c r="B179" s="24"/>
      <c r="C179" s="161" t="s">
        <v>716</v>
      </c>
      <c r="D179" s="132">
        <v>0.625</v>
      </c>
      <c r="E179" s="133">
        <v>0.114</v>
      </c>
      <c r="F179" s="134">
        <v>1.6E-2</v>
      </c>
      <c r="G179" s="162">
        <v>1.3</v>
      </c>
      <c r="H179" s="163"/>
      <c r="I179" s="166"/>
      <c r="J179" s="41"/>
    </row>
    <row r="180" spans="1:10" ht="27.75" customHeight="1">
      <c r="A180" s="160" t="s">
        <v>683</v>
      </c>
      <c r="B180" s="24"/>
      <c r="C180" s="161" t="s">
        <v>716</v>
      </c>
      <c r="D180" s="132">
        <v>0.625</v>
      </c>
      <c r="E180" s="133">
        <v>0.114</v>
      </c>
      <c r="F180" s="134">
        <v>1.6E-2</v>
      </c>
      <c r="G180" s="162">
        <v>2.76</v>
      </c>
      <c r="H180" s="163"/>
      <c r="I180" s="166"/>
      <c r="J180" s="41"/>
    </row>
    <row r="181" spans="1:10" ht="27.75" customHeight="1">
      <c r="A181" s="160" t="s">
        <v>684</v>
      </c>
      <c r="B181" s="24"/>
      <c r="C181" s="161" t="s">
        <v>716</v>
      </c>
      <c r="D181" s="132">
        <v>0.625</v>
      </c>
      <c r="E181" s="133">
        <v>0.114</v>
      </c>
      <c r="F181" s="134">
        <v>1.6E-2</v>
      </c>
      <c r="G181" s="162">
        <v>7.92</v>
      </c>
      <c r="H181" s="163"/>
      <c r="I181" s="166"/>
      <c r="J181" s="41"/>
    </row>
    <row r="182" spans="1:10" ht="27.75" customHeight="1">
      <c r="A182" s="160" t="s">
        <v>685</v>
      </c>
      <c r="B182" s="24"/>
      <c r="C182" s="161" t="s">
        <v>717</v>
      </c>
      <c r="D182" s="132">
        <v>0.625</v>
      </c>
      <c r="E182" s="133">
        <v>0.114</v>
      </c>
      <c r="F182" s="134">
        <v>1.6E-2</v>
      </c>
      <c r="G182" s="163"/>
      <c r="H182" s="163"/>
      <c r="I182" s="166"/>
      <c r="J182" s="41"/>
    </row>
    <row r="183" spans="1:10" ht="27.75" customHeight="1">
      <c r="A183" s="160" t="s">
        <v>686</v>
      </c>
      <c r="B183" s="24"/>
      <c r="C183" s="161">
        <v>0</v>
      </c>
      <c r="D183" s="132">
        <v>0.45700000000000002</v>
      </c>
      <c r="E183" s="133">
        <v>7.5999999999999998E-2</v>
      </c>
      <c r="F183" s="134">
        <v>1.0999999999999999E-2</v>
      </c>
      <c r="G183" s="162">
        <v>1.17</v>
      </c>
      <c r="H183" s="162">
        <v>0.2</v>
      </c>
      <c r="I183" s="167">
        <v>0.31</v>
      </c>
      <c r="J183" s="40">
        <v>0.01</v>
      </c>
    </row>
    <row r="184" spans="1:10" ht="27.75" customHeight="1">
      <c r="A184" s="160" t="s">
        <v>687</v>
      </c>
      <c r="B184" s="24"/>
      <c r="C184" s="161">
        <v>0</v>
      </c>
      <c r="D184" s="132">
        <v>0.45700000000000002</v>
      </c>
      <c r="E184" s="133">
        <v>7.5999999999999998E-2</v>
      </c>
      <c r="F184" s="134">
        <v>1.0999999999999999E-2</v>
      </c>
      <c r="G184" s="162">
        <v>11.17</v>
      </c>
      <c r="H184" s="162">
        <v>0.2</v>
      </c>
      <c r="I184" s="167">
        <v>0.31</v>
      </c>
      <c r="J184" s="40">
        <v>0.01</v>
      </c>
    </row>
    <row r="185" spans="1:10" ht="27.75" customHeight="1">
      <c r="A185" s="160" t="s">
        <v>688</v>
      </c>
      <c r="B185" s="24"/>
      <c r="C185" s="161">
        <v>0</v>
      </c>
      <c r="D185" s="132">
        <v>0.45700000000000002</v>
      </c>
      <c r="E185" s="133">
        <v>7.5999999999999998E-2</v>
      </c>
      <c r="F185" s="134">
        <v>1.0999999999999999E-2</v>
      </c>
      <c r="G185" s="162">
        <v>26.11</v>
      </c>
      <c r="H185" s="162">
        <v>0.2</v>
      </c>
      <c r="I185" s="167">
        <v>0.31</v>
      </c>
      <c r="J185" s="40">
        <v>0.01</v>
      </c>
    </row>
    <row r="186" spans="1:10" ht="27.75" customHeight="1">
      <c r="A186" s="160" t="s">
        <v>689</v>
      </c>
      <c r="B186" s="24"/>
      <c r="C186" s="161">
        <v>0</v>
      </c>
      <c r="D186" s="132">
        <v>0.45700000000000002</v>
      </c>
      <c r="E186" s="133">
        <v>7.5999999999999998E-2</v>
      </c>
      <c r="F186" s="134">
        <v>1.0999999999999999E-2</v>
      </c>
      <c r="G186" s="162">
        <v>41.84</v>
      </c>
      <c r="H186" s="162">
        <v>0.2</v>
      </c>
      <c r="I186" s="167">
        <v>0.31</v>
      </c>
      <c r="J186" s="40">
        <v>0.01</v>
      </c>
    </row>
    <row r="187" spans="1:10" ht="27.75" customHeight="1">
      <c r="A187" s="160" t="s">
        <v>690</v>
      </c>
      <c r="B187" s="24"/>
      <c r="C187" s="161">
        <v>0</v>
      </c>
      <c r="D187" s="132">
        <v>0.45700000000000002</v>
      </c>
      <c r="E187" s="133">
        <v>7.5999999999999998E-2</v>
      </c>
      <c r="F187" s="134">
        <v>1.0999999999999999E-2</v>
      </c>
      <c r="G187" s="162">
        <v>86.55</v>
      </c>
      <c r="H187" s="162">
        <v>0.2</v>
      </c>
      <c r="I187" s="167">
        <v>0.31</v>
      </c>
      <c r="J187" s="40">
        <v>0.01</v>
      </c>
    </row>
    <row r="188" spans="1:10" ht="27.75" customHeight="1">
      <c r="A188" s="160" t="s">
        <v>691</v>
      </c>
      <c r="B188" s="24"/>
      <c r="C188" s="161">
        <v>0</v>
      </c>
      <c r="D188" s="132">
        <v>0.57299999999999995</v>
      </c>
      <c r="E188" s="133">
        <v>8.6999999999999994E-2</v>
      </c>
      <c r="F188" s="134">
        <v>1.2999999999999999E-2</v>
      </c>
      <c r="G188" s="162">
        <v>5.73</v>
      </c>
      <c r="H188" s="162">
        <v>0.32</v>
      </c>
      <c r="I188" s="167">
        <v>0.56000000000000005</v>
      </c>
      <c r="J188" s="40">
        <v>1.0999999999999999E-2</v>
      </c>
    </row>
    <row r="189" spans="1:10" ht="27.75" customHeight="1">
      <c r="A189" s="160" t="s">
        <v>692</v>
      </c>
      <c r="B189" s="24"/>
      <c r="C189" s="161">
        <v>0</v>
      </c>
      <c r="D189" s="132">
        <v>0.57299999999999995</v>
      </c>
      <c r="E189" s="133">
        <v>8.6999999999999994E-2</v>
      </c>
      <c r="F189" s="134">
        <v>1.2999999999999999E-2</v>
      </c>
      <c r="G189" s="162">
        <v>21.25</v>
      </c>
      <c r="H189" s="162">
        <v>0.32</v>
      </c>
      <c r="I189" s="167">
        <v>0.56000000000000005</v>
      </c>
      <c r="J189" s="40">
        <v>1.0999999999999999E-2</v>
      </c>
    </row>
    <row r="190" spans="1:10" ht="27.75" customHeight="1">
      <c r="A190" s="160" t="s">
        <v>693</v>
      </c>
      <c r="B190" s="24"/>
      <c r="C190" s="161">
        <v>0</v>
      </c>
      <c r="D190" s="132">
        <v>0.57299999999999995</v>
      </c>
      <c r="E190" s="133">
        <v>8.6999999999999994E-2</v>
      </c>
      <c r="F190" s="134">
        <v>1.2999999999999999E-2</v>
      </c>
      <c r="G190" s="162">
        <v>44.44</v>
      </c>
      <c r="H190" s="162">
        <v>0.32</v>
      </c>
      <c r="I190" s="167">
        <v>0.56000000000000005</v>
      </c>
      <c r="J190" s="40">
        <v>1.0999999999999999E-2</v>
      </c>
    </row>
    <row r="191" spans="1:10" ht="27.75" customHeight="1">
      <c r="A191" s="160" t="s">
        <v>694</v>
      </c>
      <c r="B191" s="24"/>
      <c r="C191" s="161">
        <v>0</v>
      </c>
      <c r="D191" s="132">
        <v>0.57299999999999995</v>
      </c>
      <c r="E191" s="133">
        <v>8.6999999999999994E-2</v>
      </c>
      <c r="F191" s="134">
        <v>1.2999999999999999E-2</v>
      </c>
      <c r="G191" s="162">
        <v>68.87</v>
      </c>
      <c r="H191" s="162">
        <v>0.32</v>
      </c>
      <c r="I191" s="167">
        <v>0.56000000000000005</v>
      </c>
      <c r="J191" s="40">
        <v>1.0999999999999999E-2</v>
      </c>
    </row>
    <row r="192" spans="1:10" ht="27.75" customHeight="1">
      <c r="A192" s="160" t="s">
        <v>695</v>
      </c>
      <c r="B192" s="24"/>
      <c r="C192" s="161">
        <v>0</v>
      </c>
      <c r="D192" s="132">
        <v>0.57299999999999995</v>
      </c>
      <c r="E192" s="133">
        <v>8.6999999999999994E-2</v>
      </c>
      <c r="F192" s="134">
        <v>1.2999999999999999E-2</v>
      </c>
      <c r="G192" s="162">
        <v>138.28</v>
      </c>
      <c r="H192" s="162">
        <v>0.32</v>
      </c>
      <c r="I192" s="167">
        <v>0.56000000000000005</v>
      </c>
      <c r="J192" s="40">
        <v>1.0999999999999999E-2</v>
      </c>
    </row>
    <row r="193" spans="1:10" ht="27.75" customHeight="1">
      <c r="A193" s="160" t="s">
        <v>696</v>
      </c>
      <c r="B193" s="24"/>
      <c r="C193" s="161">
        <v>0</v>
      </c>
      <c r="D193" s="132">
        <v>0.46200000000000002</v>
      </c>
      <c r="E193" s="133">
        <v>5.8000000000000003E-2</v>
      </c>
      <c r="F193" s="134">
        <v>8.9999999999999993E-3</v>
      </c>
      <c r="G193" s="162">
        <v>14.68</v>
      </c>
      <c r="H193" s="162">
        <v>0.37</v>
      </c>
      <c r="I193" s="167">
        <v>0.68</v>
      </c>
      <c r="J193" s="40">
        <v>8.0000000000000002E-3</v>
      </c>
    </row>
    <row r="194" spans="1:10" ht="27.75" customHeight="1">
      <c r="A194" s="160" t="s">
        <v>697</v>
      </c>
      <c r="B194" s="24"/>
      <c r="C194" s="161">
        <v>0</v>
      </c>
      <c r="D194" s="132">
        <v>0.46200000000000002</v>
      </c>
      <c r="E194" s="133">
        <v>5.8000000000000003E-2</v>
      </c>
      <c r="F194" s="134">
        <v>8.9999999999999993E-3</v>
      </c>
      <c r="G194" s="162">
        <v>130.54</v>
      </c>
      <c r="H194" s="162">
        <v>0.37</v>
      </c>
      <c r="I194" s="167">
        <v>0.68</v>
      </c>
      <c r="J194" s="40">
        <v>8.0000000000000002E-3</v>
      </c>
    </row>
    <row r="195" spans="1:10" ht="27.75" customHeight="1">
      <c r="A195" s="160" t="s">
        <v>698</v>
      </c>
      <c r="B195" s="24"/>
      <c r="C195" s="161">
        <v>0</v>
      </c>
      <c r="D195" s="132">
        <v>0.46200000000000002</v>
      </c>
      <c r="E195" s="133">
        <v>5.8000000000000003E-2</v>
      </c>
      <c r="F195" s="134">
        <v>8.9999999999999993E-3</v>
      </c>
      <c r="G195" s="162">
        <v>393.37</v>
      </c>
      <c r="H195" s="162">
        <v>0.37</v>
      </c>
      <c r="I195" s="167">
        <v>0.68</v>
      </c>
      <c r="J195" s="40">
        <v>8.0000000000000002E-3</v>
      </c>
    </row>
    <row r="196" spans="1:10" ht="27.75" customHeight="1">
      <c r="A196" s="160" t="s">
        <v>699</v>
      </c>
      <c r="B196" s="24"/>
      <c r="C196" s="161">
        <v>0</v>
      </c>
      <c r="D196" s="132">
        <v>0.46200000000000002</v>
      </c>
      <c r="E196" s="133">
        <v>5.8000000000000003E-2</v>
      </c>
      <c r="F196" s="134">
        <v>8.9999999999999993E-3</v>
      </c>
      <c r="G196" s="162">
        <v>808.49</v>
      </c>
      <c r="H196" s="162">
        <v>0.37</v>
      </c>
      <c r="I196" s="167">
        <v>0.68</v>
      </c>
      <c r="J196" s="40">
        <v>8.0000000000000002E-3</v>
      </c>
    </row>
    <row r="197" spans="1:10" ht="27.75" customHeight="1">
      <c r="A197" s="160" t="s">
        <v>700</v>
      </c>
      <c r="B197" s="24"/>
      <c r="C197" s="161">
        <v>0</v>
      </c>
      <c r="D197" s="132">
        <v>0.46200000000000002</v>
      </c>
      <c r="E197" s="133">
        <v>5.8000000000000003E-2</v>
      </c>
      <c r="F197" s="134">
        <v>8.9999999999999993E-3</v>
      </c>
      <c r="G197" s="162">
        <v>1865.86</v>
      </c>
      <c r="H197" s="162">
        <v>0.37</v>
      </c>
      <c r="I197" s="167">
        <v>0.68</v>
      </c>
      <c r="J197" s="40">
        <v>8.0000000000000002E-3</v>
      </c>
    </row>
    <row r="198" spans="1:10" ht="27.75" customHeight="1">
      <c r="A198" s="160" t="s">
        <v>701</v>
      </c>
      <c r="B198" s="24"/>
      <c r="C198" s="161" t="s">
        <v>115</v>
      </c>
      <c r="D198" s="135">
        <v>1.0860000000000001</v>
      </c>
      <c r="E198" s="136">
        <v>0.25600000000000001</v>
      </c>
      <c r="F198" s="134">
        <v>0.19700000000000001</v>
      </c>
      <c r="G198" s="163"/>
      <c r="H198" s="163"/>
      <c r="I198" s="166"/>
      <c r="J198" s="41"/>
    </row>
    <row r="199" spans="1:10" ht="27.75" customHeight="1">
      <c r="A199" s="160" t="s">
        <v>702</v>
      </c>
      <c r="B199" s="24"/>
      <c r="C199" s="161" t="s">
        <v>118</v>
      </c>
      <c r="D199" s="132">
        <v>-0.65700000000000003</v>
      </c>
      <c r="E199" s="133">
        <v>-0.11899999999999999</v>
      </c>
      <c r="F199" s="134">
        <v>-1.7000000000000001E-2</v>
      </c>
      <c r="G199" s="162">
        <v>0</v>
      </c>
      <c r="H199" s="163"/>
      <c r="I199" s="166"/>
      <c r="J199" s="41"/>
    </row>
    <row r="200" spans="1:10" ht="27.75" customHeight="1">
      <c r="A200" s="160" t="s">
        <v>703</v>
      </c>
      <c r="B200" s="24"/>
      <c r="C200" s="161" t="s">
        <v>118</v>
      </c>
      <c r="D200" s="132">
        <v>-0.64</v>
      </c>
      <c r="E200" s="133">
        <v>-0.109</v>
      </c>
      <c r="F200" s="134">
        <v>-1.6E-2</v>
      </c>
      <c r="G200" s="162">
        <v>0</v>
      </c>
      <c r="H200" s="163"/>
      <c r="I200" s="166"/>
      <c r="J200" s="41"/>
    </row>
    <row r="201" spans="1:10" ht="27.75" customHeight="1">
      <c r="A201" s="160" t="s">
        <v>704</v>
      </c>
      <c r="B201" s="24"/>
      <c r="C201" s="161">
        <v>0</v>
      </c>
      <c r="D201" s="132">
        <v>-0.65700000000000003</v>
      </c>
      <c r="E201" s="133">
        <v>-0.11899999999999999</v>
      </c>
      <c r="F201" s="134">
        <v>-1.7000000000000001E-2</v>
      </c>
      <c r="G201" s="162">
        <v>0</v>
      </c>
      <c r="H201" s="163"/>
      <c r="I201" s="166"/>
      <c r="J201" s="40">
        <v>1.2999999999999999E-2</v>
      </c>
    </row>
    <row r="202" spans="1:10" ht="27.75" customHeight="1">
      <c r="A202" s="160" t="s">
        <v>705</v>
      </c>
      <c r="B202" s="24"/>
      <c r="C202" s="161">
        <v>0</v>
      </c>
      <c r="D202" s="132">
        <v>-0.64</v>
      </c>
      <c r="E202" s="133">
        <v>-0.109</v>
      </c>
      <c r="F202" s="134">
        <v>-1.6E-2</v>
      </c>
      <c r="G202" s="162">
        <v>0</v>
      </c>
      <c r="H202" s="163"/>
      <c r="I202" s="166"/>
      <c r="J202" s="40">
        <v>1.2999999999999999E-2</v>
      </c>
    </row>
    <row r="203" spans="1:10" ht="27.75" customHeight="1">
      <c r="A203" s="160" t="s">
        <v>706</v>
      </c>
      <c r="B203" s="24"/>
      <c r="C203" s="161">
        <v>0</v>
      </c>
      <c r="D203" s="132">
        <v>-0.73599999999999999</v>
      </c>
      <c r="E203" s="133">
        <v>-0.107</v>
      </c>
      <c r="F203" s="134">
        <v>-1.6E-2</v>
      </c>
      <c r="G203" s="162">
        <v>1.49</v>
      </c>
      <c r="H203" s="163"/>
      <c r="I203" s="166"/>
      <c r="J203" s="40">
        <v>1.4E-2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UKPN SPN Area (GSP Group _J)"</f>
        <v>Southern Electric Power Distribution plc - Effective from 1 April 2022 - Final LDNO tariffs in UKPN SPN Area (GSP Group _J)</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78" t="s">
        <v>45</v>
      </c>
      <c r="B6" s="234" t="s">
        <v>46</v>
      </c>
      <c r="C6" s="234" t="s">
        <v>47</v>
      </c>
      <c r="D6" s="177" t="s">
        <v>48</v>
      </c>
      <c r="E6" s="169"/>
      <c r="F6" s="332" t="s">
        <v>49</v>
      </c>
      <c r="G6" s="334"/>
      <c r="H6" s="234" t="s">
        <v>46</v>
      </c>
      <c r="I6" s="234" t="s">
        <v>47</v>
      </c>
      <c r="J6" s="177" t="s">
        <v>48</v>
      </c>
      <c r="K6" s="169"/>
      <c r="L6" s="4"/>
      <c r="M6" s="4"/>
    </row>
    <row r="7" spans="1:13" ht="45" customHeight="1">
      <c r="A7" s="78" t="s">
        <v>50</v>
      </c>
      <c r="B7" s="237"/>
      <c r="C7" s="195"/>
      <c r="D7" s="234" t="s">
        <v>51</v>
      </c>
      <c r="E7" s="169"/>
      <c r="F7" s="332" t="s">
        <v>52</v>
      </c>
      <c r="G7" s="334"/>
      <c r="H7" s="237"/>
      <c r="I7" s="234" t="s">
        <v>53</v>
      </c>
      <c r="J7" s="177" t="s">
        <v>48</v>
      </c>
      <c r="K7" s="169"/>
      <c r="L7" s="4"/>
      <c r="M7" s="4"/>
    </row>
    <row r="8" spans="1:13" ht="45" customHeight="1">
      <c r="A8" s="244" t="s">
        <v>54</v>
      </c>
      <c r="B8" s="332" t="s">
        <v>55</v>
      </c>
      <c r="C8" s="333"/>
      <c r="D8" s="334"/>
      <c r="E8" s="169"/>
      <c r="F8" s="332" t="s">
        <v>50</v>
      </c>
      <c r="G8" s="334"/>
      <c r="H8" s="237"/>
      <c r="I8" s="237"/>
      <c r="J8" s="234" t="s">
        <v>51</v>
      </c>
      <c r="K8" s="169"/>
      <c r="L8" s="4"/>
      <c r="M8" s="4"/>
    </row>
    <row r="9" spans="1:13" s="76" customFormat="1" ht="45" customHeight="1">
      <c r="B9" s="169"/>
      <c r="C9" s="169"/>
      <c r="D9" s="169"/>
      <c r="E9" s="196"/>
      <c r="F9" s="331" t="s">
        <v>54</v>
      </c>
      <c r="G9" s="331"/>
      <c r="H9" s="332" t="s">
        <v>55</v>
      </c>
      <c r="I9" s="333"/>
      <c r="J9" s="334"/>
      <c r="K9" s="169"/>
      <c r="L9" s="49"/>
      <c r="M9" s="49"/>
    </row>
    <row r="10" spans="1:13" ht="18.75" customHeight="1">
      <c r="A10" s="49"/>
      <c r="B10" s="49"/>
      <c r="C10" s="49"/>
      <c r="D10" s="49"/>
      <c r="E10" s="49"/>
      <c r="F10" s="49"/>
      <c r="G10" s="49"/>
      <c r="H10" s="49"/>
      <c r="I10" s="49"/>
      <c r="J10" s="49"/>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hidden="1" customHeight="1">
      <c r="A14" s="160" t="s">
        <v>517</v>
      </c>
      <c r="B14" s="24"/>
      <c r="C14" s="161" t="s">
        <v>69</v>
      </c>
      <c r="D14" s="132">
        <v>11.192</v>
      </c>
      <c r="E14" s="133">
        <v>0.49</v>
      </c>
      <c r="F14" s="134">
        <v>7.4999999999999997E-2</v>
      </c>
      <c r="G14" s="162">
        <v>16.48</v>
      </c>
      <c r="H14" s="163"/>
      <c r="I14" s="166"/>
      <c r="J14" s="41"/>
    </row>
    <row r="15" spans="1:13" ht="27.75" hidden="1" customHeight="1">
      <c r="A15" s="160" t="s">
        <v>518</v>
      </c>
      <c r="B15" s="24"/>
      <c r="C15" s="161">
        <v>2</v>
      </c>
      <c r="D15" s="132">
        <v>11.192</v>
      </c>
      <c r="E15" s="133">
        <v>0.49</v>
      </c>
      <c r="F15" s="134">
        <v>7.4999999999999997E-2</v>
      </c>
      <c r="G15" s="163"/>
      <c r="H15" s="163"/>
      <c r="I15" s="166"/>
      <c r="J15" s="41"/>
    </row>
    <row r="16" spans="1:13" ht="27.75" hidden="1" customHeight="1">
      <c r="A16" s="160" t="s">
        <v>519</v>
      </c>
      <c r="B16" s="24"/>
      <c r="C16" s="161" t="s">
        <v>73</v>
      </c>
      <c r="D16" s="132">
        <v>8.41</v>
      </c>
      <c r="E16" s="133">
        <v>0.36799999999999999</v>
      </c>
      <c r="F16" s="134">
        <v>5.7000000000000002E-2</v>
      </c>
      <c r="G16" s="162">
        <v>2.79</v>
      </c>
      <c r="H16" s="163"/>
      <c r="I16" s="166"/>
      <c r="J16" s="41"/>
    </row>
    <row r="17" spans="1:10" ht="27.75" hidden="1" customHeight="1">
      <c r="A17" s="160" t="s">
        <v>520</v>
      </c>
      <c r="B17" s="24"/>
      <c r="C17" s="161" t="s">
        <v>73</v>
      </c>
      <c r="D17" s="132">
        <v>8.41</v>
      </c>
      <c r="E17" s="133">
        <v>0.36799999999999999</v>
      </c>
      <c r="F17" s="134">
        <v>5.7000000000000002E-2</v>
      </c>
      <c r="G17" s="162">
        <v>4.5</v>
      </c>
      <c r="H17" s="163"/>
      <c r="I17" s="166"/>
      <c r="J17" s="41"/>
    </row>
    <row r="18" spans="1:10" ht="27.75" hidden="1" customHeight="1">
      <c r="A18" s="160" t="s">
        <v>521</v>
      </c>
      <c r="B18" s="24"/>
      <c r="C18" s="161" t="s">
        <v>73</v>
      </c>
      <c r="D18" s="132">
        <v>8.41</v>
      </c>
      <c r="E18" s="133">
        <v>0.36799999999999999</v>
      </c>
      <c r="F18" s="134">
        <v>5.7000000000000002E-2</v>
      </c>
      <c r="G18" s="162">
        <v>13.19</v>
      </c>
      <c r="H18" s="163"/>
      <c r="I18" s="166"/>
      <c r="J18" s="41"/>
    </row>
    <row r="19" spans="1:10" ht="27.75" hidden="1" customHeight="1">
      <c r="A19" s="160" t="s">
        <v>522</v>
      </c>
      <c r="B19" s="24"/>
      <c r="C19" s="161" t="s">
        <v>73</v>
      </c>
      <c r="D19" s="132">
        <v>8.41</v>
      </c>
      <c r="E19" s="133">
        <v>0.36799999999999999</v>
      </c>
      <c r="F19" s="134">
        <v>5.7000000000000002E-2</v>
      </c>
      <c r="G19" s="162">
        <v>28.54</v>
      </c>
      <c r="H19" s="163"/>
      <c r="I19" s="166"/>
      <c r="J19" s="41"/>
    </row>
    <row r="20" spans="1:10" ht="27.75" hidden="1" customHeight="1">
      <c r="A20" s="160" t="s">
        <v>523</v>
      </c>
      <c r="B20" s="24"/>
      <c r="C20" s="161" t="s">
        <v>73</v>
      </c>
      <c r="D20" s="132">
        <v>8.41</v>
      </c>
      <c r="E20" s="133">
        <v>0.36799999999999999</v>
      </c>
      <c r="F20" s="134">
        <v>5.7000000000000002E-2</v>
      </c>
      <c r="G20" s="162">
        <v>78.12</v>
      </c>
      <c r="H20" s="163"/>
      <c r="I20" s="166"/>
      <c r="J20" s="41"/>
    </row>
    <row r="21" spans="1:10" ht="27.75" hidden="1" customHeight="1">
      <c r="A21" s="160" t="s">
        <v>524</v>
      </c>
      <c r="B21" s="24"/>
      <c r="C21" s="161">
        <v>4</v>
      </c>
      <c r="D21" s="132">
        <v>8.41</v>
      </c>
      <c r="E21" s="133">
        <v>0.36799999999999999</v>
      </c>
      <c r="F21" s="134">
        <v>5.7000000000000002E-2</v>
      </c>
      <c r="G21" s="163"/>
      <c r="H21" s="163"/>
      <c r="I21" s="166"/>
      <c r="J21" s="41"/>
    </row>
    <row r="22" spans="1:10" ht="27.75" hidden="1" customHeight="1">
      <c r="A22" s="160" t="s">
        <v>525</v>
      </c>
      <c r="B22" s="24"/>
      <c r="C22" s="161">
        <v>0</v>
      </c>
      <c r="D22" s="132">
        <v>5.9939999999999998</v>
      </c>
      <c r="E22" s="133">
        <v>0.25800000000000001</v>
      </c>
      <c r="F22" s="134">
        <v>3.7999999999999999E-2</v>
      </c>
      <c r="G22" s="162">
        <v>7.73</v>
      </c>
      <c r="H22" s="162">
        <v>2.57</v>
      </c>
      <c r="I22" s="167">
        <v>4.93</v>
      </c>
      <c r="J22" s="40">
        <v>0.19800000000000001</v>
      </c>
    </row>
    <row r="23" spans="1:10" ht="27.75" hidden="1" customHeight="1">
      <c r="A23" s="160" t="s">
        <v>526</v>
      </c>
      <c r="B23" s="24"/>
      <c r="C23" s="161">
        <v>0</v>
      </c>
      <c r="D23" s="132">
        <v>5.9939999999999998</v>
      </c>
      <c r="E23" s="133">
        <v>0.25800000000000001</v>
      </c>
      <c r="F23" s="134">
        <v>3.7999999999999999E-2</v>
      </c>
      <c r="G23" s="162">
        <v>151.16999999999999</v>
      </c>
      <c r="H23" s="162">
        <v>2.57</v>
      </c>
      <c r="I23" s="167">
        <v>4.93</v>
      </c>
      <c r="J23" s="40">
        <v>0.19800000000000001</v>
      </c>
    </row>
    <row r="24" spans="1:10" ht="27.75" hidden="1" customHeight="1">
      <c r="A24" s="160" t="s">
        <v>527</v>
      </c>
      <c r="B24" s="24"/>
      <c r="C24" s="161">
        <v>0</v>
      </c>
      <c r="D24" s="132">
        <v>5.9939999999999998</v>
      </c>
      <c r="E24" s="133">
        <v>0.25800000000000001</v>
      </c>
      <c r="F24" s="134">
        <v>3.7999999999999999E-2</v>
      </c>
      <c r="G24" s="162">
        <v>249.42</v>
      </c>
      <c r="H24" s="162">
        <v>2.57</v>
      </c>
      <c r="I24" s="167">
        <v>4.93</v>
      </c>
      <c r="J24" s="40">
        <v>0.19800000000000001</v>
      </c>
    </row>
    <row r="25" spans="1:10" ht="27.75" hidden="1" customHeight="1">
      <c r="A25" s="160" t="s">
        <v>528</v>
      </c>
      <c r="B25" s="24"/>
      <c r="C25" s="161">
        <v>0</v>
      </c>
      <c r="D25" s="132">
        <v>5.9939999999999998</v>
      </c>
      <c r="E25" s="133">
        <v>0.25800000000000001</v>
      </c>
      <c r="F25" s="134">
        <v>3.7999999999999999E-2</v>
      </c>
      <c r="G25" s="162">
        <v>402.41</v>
      </c>
      <c r="H25" s="162">
        <v>2.57</v>
      </c>
      <c r="I25" s="167">
        <v>4.93</v>
      </c>
      <c r="J25" s="40">
        <v>0.19800000000000001</v>
      </c>
    </row>
    <row r="26" spans="1:10" ht="27.75" hidden="1" customHeight="1">
      <c r="A26" s="160" t="s">
        <v>529</v>
      </c>
      <c r="B26" s="24"/>
      <c r="C26" s="161">
        <v>0</v>
      </c>
      <c r="D26" s="132">
        <v>5.9939999999999998</v>
      </c>
      <c r="E26" s="133">
        <v>0.25800000000000001</v>
      </c>
      <c r="F26" s="134">
        <v>3.7999999999999999E-2</v>
      </c>
      <c r="G26" s="162">
        <v>886.14</v>
      </c>
      <c r="H26" s="162">
        <v>2.57</v>
      </c>
      <c r="I26" s="167">
        <v>4.93</v>
      </c>
      <c r="J26" s="40">
        <v>0.19800000000000001</v>
      </c>
    </row>
    <row r="27" spans="1:10" ht="27.75" hidden="1" customHeight="1">
      <c r="A27" s="160" t="s">
        <v>530</v>
      </c>
      <c r="B27" s="24"/>
      <c r="C27" s="161" t="s">
        <v>115</v>
      </c>
      <c r="D27" s="135">
        <v>27.187999999999999</v>
      </c>
      <c r="E27" s="136">
        <v>1.298</v>
      </c>
      <c r="F27" s="134">
        <v>0.94499999999999995</v>
      </c>
      <c r="G27" s="163"/>
      <c r="H27" s="163"/>
      <c r="I27" s="166"/>
      <c r="J27" s="41"/>
    </row>
    <row r="28" spans="1:10" ht="27.75" hidden="1" customHeight="1">
      <c r="A28" s="160" t="s">
        <v>531</v>
      </c>
      <c r="B28" s="24"/>
      <c r="C28" s="161" t="s">
        <v>118</v>
      </c>
      <c r="D28" s="132">
        <v>-9.2240000000000002</v>
      </c>
      <c r="E28" s="133">
        <v>-0.40400000000000003</v>
      </c>
      <c r="F28" s="134">
        <v>-6.2E-2</v>
      </c>
      <c r="G28" s="162">
        <v>0</v>
      </c>
      <c r="H28" s="163"/>
      <c r="I28" s="166"/>
      <c r="J28" s="41"/>
    </row>
    <row r="29" spans="1:10" ht="27.75" hidden="1" customHeight="1">
      <c r="A29" s="160" t="s">
        <v>532</v>
      </c>
      <c r="B29" s="24"/>
      <c r="C29" s="161">
        <v>0</v>
      </c>
      <c r="D29" s="132">
        <v>-9.2240000000000002</v>
      </c>
      <c r="E29" s="133">
        <v>-0.40400000000000003</v>
      </c>
      <c r="F29" s="134">
        <v>-6.2E-2</v>
      </c>
      <c r="G29" s="162">
        <v>0</v>
      </c>
      <c r="H29" s="163"/>
      <c r="I29" s="166"/>
      <c r="J29" s="40">
        <v>0.27100000000000002</v>
      </c>
    </row>
    <row r="30" spans="1:10" ht="27.75" hidden="1" customHeight="1">
      <c r="A30" s="164" t="s">
        <v>533</v>
      </c>
      <c r="B30" s="24"/>
      <c r="C30" s="161" t="s">
        <v>69</v>
      </c>
      <c r="D30" s="132">
        <v>8.6300000000000008</v>
      </c>
      <c r="E30" s="133">
        <v>0.378</v>
      </c>
      <c r="F30" s="134">
        <v>5.8000000000000003E-2</v>
      </c>
      <c r="G30" s="162">
        <v>14.9</v>
      </c>
      <c r="H30" s="163"/>
      <c r="I30" s="166"/>
      <c r="J30" s="41"/>
    </row>
    <row r="31" spans="1:10" ht="27.75" hidden="1" customHeight="1">
      <c r="A31" s="164" t="s">
        <v>534</v>
      </c>
      <c r="B31" s="24"/>
      <c r="C31" s="161">
        <v>2</v>
      </c>
      <c r="D31" s="132">
        <v>8.6300000000000008</v>
      </c>
      <c r="E31" s="133">
        <v>0.378</v>
      </c>
      <c r="F31" s="134">
        <v>5.8000000000000003E-2</v>
      </c>
      <c r="G31" s="163"/>
      <c r="H31" s="163"/>
      <c r="I31" s="166"/>
      <c r="J31" s="41"/>
    </row>
    <row r="32" spans="1:10" ht="27.75" hidden="1" customHeight="1">
      <c r="A32" s="164" t="s">
        <v>535</v>
      </c>
      <c r="B32" s="24"/>
      <c r="C32" s="161" t="s">
        <v>73</v>
      </c>
      <c r="D32" s="132">
        <v>6.484</v>
      </c>
      <c r="E32" s="133">
        <v>0.28399999999999997</v>
      </c>
      <c r="F32" s="134">
        <v>4.3999999999999997E-2</v>
      </c>
      <c r="G32" s="162">
        <v>2.16</v>
      </c>
      <c r="H32" s="163"/>
      <c r="I32" s="166"/>
      <c r="J32" s="41"/>
    </row>
    <row r="33" spans="1:10" ht="27.75" hidden="1" customHeight="1">
      <c r="A33" s="164" t="s">
        <v>536</v>
      </c>
      <c r="B33" s="24"/>
      <c r="C33" s="161" t="s">
        <v>73</v>
      </c>
      <c r="D33" s="132">
        <v>6.484</v>
      </c>
      <c r="E33" s="133">
        <v>0.28399999999999997</v>
      </c>
      <c r="F33" s="134">
        <v>4.3999999999999997E-2</v>
      </c>
      <c r="G33" s="162">
        <v>3.49</v>
      </c>
      <c r="H33" s="163"/>
      <c r="I33" s="166"/>
      <c r="J33" s="41"/>
    </row>
    <row r="34" spans="1:10" ht="27.75" hidden="1" customHeight="1">
      <c r="A34" s="164" t="s">
        <v>537</v>
      </c>
      <c r="B34" s="24"/>
      <c r="C34" s="161" t="s">
        <v>73</v>
      </c>
      <c r="D34" s="132">
        <v>6.484</v>
      </c>
      <c r="E34" s="133">
        <v>0.28399999999999997</v>
      </c>
      <c r="F34" s="134">
        <v>4.3999999999999997E-2</v>
      </c>
      <c r="G34" s="162">
        <v>10.18</v>
      </c>
      <c r="H34" s="163"/>
      <c r="I34" s="166"/>
      <c r="J34" s="41"/>
    </row>
    <row r="35" spans="1:10" ht="27.75" hidden="1" customHeight="1">
      <c r="A35" s="164" t="s">
        <v>538</v>
      </c>
      <c r="B35" s="24"/>
      <c r="C35" s="161" t="s">
        <v>73</v>
      </c>
      <c r="D35" s="132">
        <v>6.484</v>
      </c>
      <c r="E35" s="133">
        <v>0.28399999999999997</v>
      </c>
      <c r="F35" s="134">
        <v>4.3999999999999997E-2</v>
      </c>
      <c r="G35" s="162">
        <v>22.02</v>
      </c>
      <c r="H35" s="163"/>
      <c r="I35" s="166"/>
      <c r="J35" s="41"/>
    </row>
    <row r="36" spans="1:10" ht="27.75" hidden="1" customHeight="1">
      <c r="A36" s="164" t="s">
        <v>539</v>
      </c>
      <c r="B36" s="24"/>
      <c r="C36" s="161" t="s">
        <v>73</v>
      </c>
      <c r="D36" s="132">
        <v>6.484</v>
      </c>
      <c r="E36" s="133">
        <v>0.28399999999999997</v>
      </c>
      <c r="F36" s="134">
        <v>4.3999999999999997E-2</v>
      </c>
      <c r="G36" s="162">
        <v>60.25</v>
      </c>
      <c r="H36" s="163"/>
      <c r="I36" s="166"/>
      <c r="J36" s="41"/>
    </row>
    <row r="37" spans="1:10" ht="27.75" hidden="1" customHeight="1">
      <c r="A37" s="164" t="s">
        <v>540</v>
      </c>
      <c r="B37" s="24"/>
      <c r="C37" s="161">
        <v>4</v>
      </c>
      <c r="D37" s="132">
        <v>6.484</v>
      </c>
      <c r="E37" s="133">
        <v>0.28399999999999997</v>
      </c>
      <c r="F37" s="134">
        <v>4.3999999999999997E-2</v>
      </c>
      <c r="G37" s="163"/>
      <c r="H37" s="163"/>
      <c r="I37" s="166"/>
      <c r="J37" s="41"/>
    </row>
    <row r="38" spans="1:10" ht="27.75" hidden="1" customHeight="1">
      <c r="A38" s="164" t="s">
        <v>541</v>
      </c>
      <c r="B38" s="24"/>
      <c r="C38" s="161">
        <v>0</v>
      </c>
      <c r="D38" s="132">
        <v>4.6219999999999999</v>
      </c>
      <c r="E38" s="133">
        <v>0.19900000000000001</v>
      </c>
      <c r="F38" s="134">
        <v>0.03</v>
      </c>
      <c r="G38" s="162">
        <v>5.97</v>
      </c>
      <c r="H38" s="162">
        <v>1.98</v>
      </c>
      <c r="I38" s="167">
        <v>3.8</v>
      </c>
      <c r="J38" s="40">
        <v>0.153</v>
      </c>
    </row>
    <row r="39" spans="1:10" ht="27.75" hidden="1" customHeight="1">
      <c r="A39" s="164" t="s">
        <v>542</v>
      </c>
      <c r="B39" s="24"/>
      <c r="C39" s="161">
        <v>0</v>
      </c>
      <c r="D39" s="132">
        <v>4.6219999999999999</v>
      </c>
      <c r="E39" s="133">
        <v>0.19900000000000001</v>
      </c>
      <c r="F39" s="134">
        <v>0.03</v>
      </c>
      <c r="G39" s="162">
        <v>116.57</v>
      </c>
      <c r="H39" s="162">
        <v>1.98</v>
      </c>
      <c r="I39" s="167">
        <v>3.8</v>
      </c>
      <c r="J39" s="40">
        <v>0.153</v>
      </c>
    </row>
    <row r="40" spans="1:10" ht="27.75" hidden="1" customHeight="1">
      <c r="A40" s="164" t="s">
        <v>543</v>
      </c>
      <c r="B40" s="24"/>
      <c r="C40" s="161">
        <v>0</v>
      </c>
      <c r="D40" s="132">
        <v>4.6219999999999999</v>
      </c>
      <c r="E40" s="133">
        <v>0.19900000000000001</v>
      </c>
      <c r="F40" s="134">
        <v>0.03</v>
      </c>
      <c r="G40" s="162">
        <v>192.32</v>
      </c>
      <c r="H40" s="162">
        <v>1.98</v>
      </c>
      <c r="I40" s="167">
        <v>3.8</v>
      </c>
      <c r="J40" s="40">
        <v>0.153</v>
      </c>
    </row>
    <row r="41" spans="1:10" ht="27.75" hidden="1" customHeight="1">
      <c r="A41" s="164" t="s">
        <v>544</v>
      </c>
      <c r="B41" s="24"/>
      <c r="C41" s="161">
        <v>0</v>
      </c>
      <c r="D41" s="132">
        <v>4.6219999999999999</v>
      </c>
      <c r="E41" s="133">
        <v>0.19900000000000001</v>
      </c>
      <c r="F41" s="134">
        <v>0.03</v>
      </c>
      <c r="G41" s="162">
        <v>310.27999999999997</v>
      </c>
      <c r="H41" s="162">
        <v>1.98</v>
      </c>
      <c r="I41" s="167">
        <v>3.8</v>
      </c>
      <c r="J41" s="40">
        <v>0.153</v>
      </c>
    </row>
    <row r="42" spans="1:10" ht="27.75" hidden="1" customHeight="1">
      <c r="A42" s="164" t="s">
        <v>545</v>
      </c>
      <c r="B42" s="24"/>
      <c r="C42" s="161">
        <v>0</v>
      </c>
      <c r="D42" s="132">
        <v>4.6219999999999999</v>
      </c>
      <c r="E42" s="133">
        <v>0.19900000000000001</v>
      </c>
      <c r="F42" s="134">
        <v>0.03</v>
      </c>
      <c r="G42" s="162">
        <v>683.24</v>
      </c>
      <c r="H42" s="162">
        <v>1.98</v>
      </c>
      <c r="I42" s="167">
        <v>3.8</v>
      </c>
      <c r="J42" s="40">
        <v>0.153</v>
      </c>
    </row>
    <row r="43" spans="1:10" ht="27.75" hidden="1" customHeight="1">
      <c r="A43" s="164" t="s">
        <v>546</v>
      </c>
      <c r="B43" s="24"/>
      <c r="C43" s="161">
        <v>0</v>
      </c>
      <c r="D43" s="132">
        <v>4.4790000000000001</v>
      </c>
      <c r="E43" s="133">
        <v>0.186</v>
      </c>
      <c r="F43" s="134">
        <v>2.5999999999999999E-2</v>
      </c>
      <c r="G43" s="162">
        <v>6.58</v>
      </c>
      <c r="H43" s="162">
        <v>4.6399999999999997</v>
      </c>
      <c r="I43" s="167">
        <v>6.04</v>
      </c>
      <c r="J43" s="40">
        <v>0.14199999999999999</v>
      </c>
    </row>
    <row r="44" spans="1:10" ht="27.75" hidden="1" customHeight="1">
      <c r="A44" s="164" t="s">
        <v>547</v>
      </c>
      <c r="B44" s="24"/>
      <c r="C44" s="161">
        <v>0</v>
      </c>
      <c r="D44" s="132">
        <v>4.4790000000000001</v>
      </c>
      <c r="E44" s="133">
        <v>0.186</v>
      </c>
      <c r="F44" s="134">
        <v>2.5999999999999999E-2</v>
      </c>
      <c r="G44" s="162">
        <v>172.1</v>
      </c>
      <c r="H44" s="162">
        <v>4.6399999999999997</v>
      </c>
      <c r="I44" s="167">
        <v>6.04</v>
      </c>
      <c r="J44" s="40">
        <v>0.14199999999999999</v>
      </c>
    </row>
    <row r="45" spans="1:10" ht="27.75" hidden="1" customHeight="1">
      <c r="A45" s="164" t="s">
        <v>548</v>
      </c>
      <c r="B45" s="24"/>
      <c r="C45" s="161">
        <v>0</v>
      </c>
      <c r="D45" s="132">
        <v>4.4790000000000001</v>
      </c>
      <c r="E45" s="133">
        <v>0.186</v>
      </c>
      <c r="F45" s="134">
        <v>2.5999999999999999E-2</v>
      </c>
      <c r="G45" s="162">
        <v>285.47000000000003</v>
      </c>
      <c r="H45" s="162">
        <v>4.6399999999999997</v>
      </c>
      <c r="I45" s="167">
        <v>6.04</v>
      </c>
      <c r="J45" s="40">
        <v>0.14199999999999999</v>
      </c>
    </row>
    <row r="46" spans="1:10" ht="27.75" hidden="1" customHeight="1">
      <c r="A46" s="164" t="s">
        <v>549</v>
      </c>
      <c r="B46" s="24"/>
      <c r="C46" s="161">
        <v>0</v>
      </c>
      <c r="D46" s="132">
        <v>4.4790000000000001</v>
      </c>
      <c r="E46" s="133">
        <v>0.186</v>
      </c>
      <c r="F46" s="134">
        <v>2.5999999999999999E-2</v>
      </c>
      <c r="G46" s="162">
        <v>462.02</v>
      </c>
      <c r="H46" s="162">
        <v>4.6399999999999997</v>
      </c>
      <c r="I46" s="167">
        <v>6.04</v>
      </c>
      <c r="J46" s="40">
        <v>0.14199999999999999</v>
      </c>
    </row>
    <row r="47" spans="1:10" ht="27.75" hidden="1" customHeight="1">
      <c r="A47" s="164" t="s">
        <v>550</v>
      </c>
      <c r="B47" s="24"/>
      <c r="C47" s="161">
        <v>0</v>
      </c>
      <c r="D47" s="132">
        <v>4.4790000000000001</v>
      </c>
      <c r="E47" s="133">
        <v>0.186</v>
      </c>
      <c r="F47" s="134">
        <v>2.5999999999999999E-2</v>
      </c>
      <c r="G47" s="162">
        <v>1020.19</v>
      </c>
      <c r="H47" s="162">
        <v>4.6399999999999997</v>
      </c>
      <c r="I47" s="167">
        <v>6.04</v>
      </c>
      <c r="J47" s="40">
        <v>0.14199999999999999</v>
      </c>
    </row>
    <row r="48" spans="1:10" ht="27.75" hidden="1" customHeight="1">
      <c r="A48" s="164" t="s">
        <v>551</v>
      </c>
      <c r="B48" s="24"/>
      <c r="C48" s="161">
        <v>0</v>
      </c>
      <c r="D48" s="132">
        <v>4.3159999999999998</v>
      </c>
      <c r="E48" s="133">
        <v>0.17699999999999999</v>
      </c>
      <c r="F48" s="134">
        <v>2.3E-2</v>
      </c>
      <c r="G48" s="162">
        <v>98.39</v>
      </c>
      <c r="H48" s="162">
        <v>3.89</v>
      </c>
      <c r="I48" s="167">
        <v>6.03</v>
      </c>
      <c r="J48" s="40">
        <v>0.13800000000000001</v>
      </c>
    </row>
    <row r="49" spans="1:10" ht="27.75" hidden="1" customHeight="1">
      <c r="A49" s="164" t="s">
        <v>552</v>
      </c>
      <c r="B49" s="24"/>
      <c r="C49" s="161">
        <v>0</v>
      </c>
      <c r="D49" s="132">
        <v>4.3159999999999998</v>
      </c>
      <c r="E49" s="133">
        <v>0.17699999999999999</v>
      </c>
      <c r="F49" s="134">
        <v>2.3E-2</v>
      </c>
      <c r="G49" s="162">
        <v>813.68</v>
      </c>
      <c r="H49" s="162">
        <v>3.89</v>
      </c>
      <c r="I49" s="167">
        <v>6.03</v>
      </c>
      <c r="J49" s="40">
        <v>0.13800000000000001</v>
      </c>
    </row>
    <row r="50" spans="1:10" ht="27.75" hidden="1" customHeight="1">
      <c r="A50" s="164" t="s">
        <v>553</v>
      </c>
      <c r="B50" s="24"/>
      <c r="C50" s="161">
        <v>0</v>
      </c>
      <c r="D50" s="132">
        <v>4.3159999999999998</v>
      </c>
      <c r="E50" s="133">
        <v>0.17699999999999999</v>
      </c>
      <c r="F50" s="134">
        <v>2.3E-2</v>
      </c>
      <c r="G50" s="162">
        <v>4137.5600000000004</v>
      </c>
      <c r="H50" s="162">
        <v>3.89</v>
      </c>
      <c r="I50" s="167">
        <v>6.03</v>
      </c>
      <c r="J50" s="40">
        <v>0.13800000000000001</v>
      </c>
    </row>
    <row r="51" spans="1:10" ht="27.75" hidden="1" customHeight="1">
      <c r="A51" s="164" t="s">
        <v>554</v>
      </c>
      <c r="B51" s="24"/>
      <c r="C51" s="161">
        <v>0</v>
      </c>
      <c r="D51" s="132">
        <v>4.3159999999999998</v>
      </c>
      <c r="E51" s="133">
        <v>0.17699999999999999</v>
      </c>
      <c r="F51" s="134">
        <v>2.3E-2</v>
      </c>
      <c r="G51" s="162">
        <v>3618.09</v>
      </c>
      <c r="H51" s="162">
        <v>3.89</v>
      </c>
      <c r="I51" s="167">
        <v>6.03</v>
      </c>
      <c r="J51" s="40">
        <v>0.13800000000000001</v>
      </c>
    </row>
    <row r="52" spans="1:10" ht="27.75" hidden="1" customHeight="1">
      <c r="A52" s="164" t="s">
        <v>555</v>
      </c>
      <c r="B52" s="24"/>
      <c r="C52" s="161">
        <v>0</v>
      </c>
      <c r="D52" s="132">
        <v>4.3159999999999998</v>
      </c>
      <c r="E52" s="133">
        <v>0.17699999999999999</v>
      </c>
      <c r="F52" s="134">
        <v>2.3E-2</v>
      </c>
      <c r="G52" s="162">
        <v>9175.99</v>
      </c>
      <c r="H52" s="162">
        <v>3.89</v>
      </c>
      <c r="I52" s="167">
        <v>6.03</v>
      </c>
      <c r="J52" s="40">
        <v>0.13800000000000001</v>
      </c>
    </row>
    <row r="53" spans="1:10" ht="27.75" hidden="1" customHeight="1">
      <c r="A53" s="164" t="s">
        <v>556</v>
      </c>
      <c r="B53" s="24"/>
      <c r="C53" s="161" t="s">
        <v>115</v>
      </c>
      <c r="D53" s="135">
        <v>20.962</v>
      </c>
      <c r="E53" s="136">
        <v>1.0009999999999999</v>
      </c>
      <c r="F53" s="134">
        <v>0.72899999999999998</v>
      </c>
      <c r="G53" s="163"/>
      <c r="H53" s="163"/>
      <c r="I53" s="166"/>
      <c r="J53" s="41"/>
    </row>
    <row r="54" spans="1:10" ht="27.75" hidden="1" customHeight="1">
      <c r="A54" s="164" t="s">
        <v>557</v>
      </c>
      <c r="B54" s="24"/>
      <c r="C54" s="161" t="s">
        <v>118</v>
      </c>
      <c r="D54" s="132">
        <v>-9.2240000000000002</v>
      </c>
      <c r="E54" s="133">
        <v>-0.40400000000000003</v>
      </c>
      <c r="F54" s="134">
        <v>-6.2E-2</v>
      </c>
      <c r="G54" s="162">
        <v>0</v>
      </c>
      <c r="H54" s="163"/>
      <c r="I54" s="166"/>
      <c r="J54" s="41"/>
    </row>
    <row r="55" spans="1:10" ht="27.75" hidden="1" customHeight="1">
      <c r="A55" s="164" t="s">
        <v>558</v>
      </c>
      <c r="B55" s="24"/>
      <c r="C55" s="161">
        <v>0</v>
      </c>
      <c r="D55" s="132">
        <v>-8.2059999999999995</v>
      </c>
      <c r="E55" s="133">
        <v>-0.35599999999999998</v>
      </c>
      <c r="F55" s="134">
        <v>-5.3999999999999999E-2</v>
      </c>
      <c r="G55" s="162">
        <v>0</v>
      </c>
      <c r="H55" s="163"/>
      <c r="I55" s="166"/>
      <c r="J55" s="41"/>
    </row>
    <row r="56" spans="1:10" ht="27.75" hidden="1" customHeight="1">
      <c r="A56" s="164" t="s">
        <v>559</v>
      </c>
      <c r="B56" s="24"/>
      <c r="C56" s="161">
        <v>0</v>
      </c>
      <c r="D56" s="132">
        <v>-9.2240000000000002</v>
      </c>
      <c r="E56" s="133">
        <v>-0.40400000000000003</v>
      </c>
      <c r="F56" s="134">
        <v>-6.2E-2</v>
      </c>
      <c r="G56" s="162">
        <v>0</v>
      </c>
      <c r="H56" s="163"/>
      <c r="I56" s="166"/>
      <c r="J56" s="40">
        <v>0.27100000000000002</v>
      </c>
    </row>
    <row r="57" spans="1:10" ht="27.75" hidden="1" customHeight="1">
      <c r="A57" s="164" t="s">
        <v>560</v>
      </c>
      <c r="B57" s="24"/>
      <c r="C57" s="161">
        <v>0</v>
      </c>
      <c r="D57" s="132">
        <v>-8.2059999999999995</v>
      </c>
      <c r="E57" s="133">
        <v>-0.35599999999999998</v>
      </c>
      <c r="F57" s="134">
        <v>-5.3999999999999999E-2</v>
      </c>
      <c r="G57" s="162">
        <v>0</v>
      </c>
      <c r="H57" s="163"/>
      <c r="I57" s="166"/>
      <c r="J57" s="40">
        <v>0.246</v>
      </c>
    </row>
    <row r="58" spans="1:10" ht="27.75" hidden="1" customHeight="1">
      <c r="A58" s="164" t="s">
        <v>561</v>
      </c>
      <c r="B58" s="24"/>
      <c r="C58" s="161">
        <v>0</v>
      </c>
      <c r="D58" s="132">
        <v>-5.66</v>
      </c>
      <c r="E58" s="133">
        <v>-0.23499999999999999</v>
      </c>
      <c r="F58" s="134">
        <v>-3.2000000000000001E-2</v>
      </c>
      <c r="G58" s="162">
        <v>0</v>
      </c>
      <c r="H58" s="163"/>
      <c r="I58" s="166"/>
      <c r="J58" s="40">
        <v>0.19900000000000001</v>
      </c>
    </row>
    <row r="59" spans="1:10" ht="27.75" customHeight="1">
      <c r="A59" s="160" t="s">
        <v>562</v>
      </c>
      <c r="B59" s="24"/>
      <c r="C59" s="161" t="s">
        <v>69</v>
      </c>
      <c r="D59" s="132">
        <v>6.2690000000000001</v>
      </c>
      <c r="E59" s="133">
        <v>0.27400000000000002</v>
      </c>
      <c r="F59" s="134">
        <v>4.2000000000000003E-2</v>
      </c>
      <c r="G59" s="162">
        <v>13.44</v>
      </c>
      <c r="H59" s="163"/>
      <c r="I59" s="166"/>
      <c r="J59" s="41"/>
    </row>
    <row r="60" spans="1:10" ht="27.75" customHeight="1">
      <c r="A60" s="160" t="s">
        <v>563</v>
      </c>
      <c r="B60" s="24"/>
      <c r="C60" s="161">
        <v>2</v>
      </c>
      <c r="D60" s="132">
        <v>6.2690000000000001</v>
      </c>
      <c r="E60" s="133">
        <v>0.27400000000000002</v>
      </c>
      <c r="F60" s="134">
        <v>4.2000000000000003E-2</v>
      </c>
      <c r="G60" s="163"/>
      <c r="H60" s="163"/>
      <c r="I60" s="166"/>
      <c r="J60" s="41"/>
    </row>
    <row r="61" spans="1:10" ht="27.75" customHeight="1">
      <c r="A61" s="160" t="s">
        <v>564</v>
      </c>
      <c r="B61" s="24"/>
      <c r="C61" s="161" t="s">
        <v>73</v>
      </c>
      <c r="D61" s="132">
        <v>4.71</v>
      </c>
      <c r="E61" s="133">
        <v>0.20599999999999999</v>
      </c>
      <c r="F61" s="134">
        <v>3.2000000000000001E-2</v>
      </c>
      <c r="G61" s="162">
        <v>1.59</v>
      </c>
      <c r="H61" s="163"/>
      <c r="I61" s="166"/>
      <c r="J61" s="41"/>
    </row>
    <row r="62" spans="1:10" ht="27.75" customHeight="1">
      <c r="A62" s="160" t="s">
        <v>565</v>
      </c>
      <c r="B62" s="24"/>
      <c r="C62" s="161" t="s">
        <v>73</v>
      </c>
      <c r="D62" s="132">
        <v>4.71</v>
      </c>
      <c r="E62" s="133">
        <v>0.20599999999999999</v>
      </c>
      <c r="F62" s="134">
        <v>3.2000000000000001E-2</v>
      </c>
      <c r="G62" s="162">
        <v>2.5499999999999998</v>
      </c>
      <c r="H62" s="163"/>
      <c r="I62" s="166"/>
      <c r="J62" s="41"/>
    </row>
    <row r="63" spans="1:10" ht="27.75" customHeight="1">
      <c r="A63" s="160" t="s">
        <v>566</v>
      </c>
      <c r="B63" s="24"/>
      <c r="C63" s="161" t="s">
        <v>73</v>
      </c>
      <c r="D63" s="132">
        <v>4.71</v>
      </c>
      <c r="E63" s="133">
        <v>0.20599999999999999</v>
      </c>
      <c r="F63" s="134">
        <v>3.2000000000000001E-2</v>
      </c>
      <c r="G63" s="162">
        <v>7.42</v>
      </c>
      <c r="H63" s="163"/>
      <c r="I63" s="166"/>
      <c r="J63" s="41"/>
    </row>
    <row r="64" spans="1:10" ht="27.75" customHeight="1">
      <c r="A64" s="160" t="s">
        <v>567</v>
      </c>
      <c r="B64" s="24"/>
      <c r="C64" s="161" t="s">
        <v>73</v>
      </c>
      <c r="D64" s="132">
        <v>4.71</v>
      </c>
      <c r="E64" s="133">
        <v>0.20599999999999999</v>
      </c>
      <c r="F64" s="134">
        <v>3.2000000000000001E-2</v>
      </c>
      <c r="G64" s="162">
        <v>16.010000000000002</v>
      </c>
      <c r="H64" s="163"/>
      <c r="I64" s="166"/>
      <c r="J64" s="41"/>
    </row>
    <row r="65" spans="1:10" ht="27.75" customHeight="1">
      <c r="A65" s="160" t="s">
        <v>568</v>
      </c>
      <c r="B65" s="24"/>
      <c r="C65" s="161" t="s">
        <v>73</v>
      </c>
      <c r="D65" s="132">
        <v>4.71</v>
      </c>
      <c r="E65" s="133">
        <v>0.20599999999999999</v>
      </c>
      <c r="F65" s="134">
        <v>3.2000000000000001E-2</v>
      </c>
      <c r="G65" s="162">
        <v>43.78</v>
      </c>
      <c r="H65" s="163"/>
      <c r="I65" s="166"/>
      <c r="J65" s="41"/>
    </row>
    <row r="66" spans="1:10" ht="27.75" customHeight="1">
      <c r="A66" s="160" t="s">
        <v>569</v>
      </c>
      <c r="B66" s="24"/>
      <c r="C66" s="161">
        <v>4</v>
      </c>
      <c r="D66" s="132">
        <v>4.71</v>
      </c>
      <c r="E66" s="133">
        <v>0.20599999999999999</v>
      </c>
      <c r="F66" s="134">
        <v>3.2000000000000001E-2</v>
      </c>
      <c r="G66" s="163"/>
      <c r="H66" s="163"/>
      <c r="I66" s="166"/>
      <c r="J66" s="41"/>
    </row>
    <row r="67" spans="1:10" ht="27.75" customHeight="1">
      <c r="A67" s="160" t="s">
        <v>570</v>
      </c>
      <c r="B67" s="24"/>
      <c r="C67" s="161">
        <v>0</v>
      </c>
      <c r="D67" s="132">
        <v>3.3570000000000002</v>
      </c>
      <c r="E67" s="133">
        <v>0.14499999999999999</v>
      </c>
      <c r="F67" s="134">
        <v>2.1000000000000001E-2</v>
      </c>
      <c r="G67" s="162">
        <v>4.3600000000000003</v>
      </c>
      <c r="H67" s="162">
        <v>1.44</v>
      </c>
      <c r="I67" s="167">
        <v>2.76</v>
      </c>
      <c r="J67" s="40">
        <v>0.111</v>
      </c>
    </row>
    <row r="68" spans="1:10" ht="27.75" customHeight="1">
      <c r="A68" s="160" t="s">
        <v>571</v>
      </c>
      <c r="B68" s="24"/>
      <c r="C68" s="161">
        <v>0</v>
      </c>
      <c r="D68" s="132">
        <v>3.3570000000000002</v>
      </c>
      <c r="E68" s="133">
        <v>0.14499999999999999</v>
      </c>
      <c r="F68" s="134">
        <v>2.1000000000000001E-2</v>
      </c>
      <c r="G68" s="162">
        <v>84.69</v>
      </c>
      <c r="H68" s="162">
        <v>1.44</v>
      </c>
      <c r="I68" s="167">
        <v>2.76</v>
      </c>
      <c r="J68" s="40">
        <v>0.111</v>
      </c>
    </row>
    <row r="69" spans="1:10" ht="27.75" customHeight="1">
      <c r="A69" s="160" t="s">
        <v>572</v>
      </c>
      <c r="B69" s="24"/>
      <c r="C69" s="161">
        <v>0</v>
      </c>
      <c r="D69" s="132">
        <v>3.3570000000000002</v>
      </c>
      <c r="E69" s="133">
        <v>0.14499999999999999</v>
      </c>
      <c r="F69" s="134">
        <v>2.1000000000000001E-2</v>
      </c>
      <c r="G69" s="162">
        <v>139.72</v>
      </c>
      <c r="H69" s="162">
        <v>1.44</v>
      </c>
      <c r="I69" s="167">
        <v>2.76</v>
      </c>
      <c r="J69" s="40">
        <v>0.111</v>
      </c>
    </row>
    <row r="70" spans="1:10" ht="27.75" customHeight="1">
      <c r="A70" s="160" t="s">
        <v>573</v>
      </c>
      <c r="B70" s="24"/>
      <c r="C70" s="161">
        <v>0</v>
      </c>
      <c r="D70" s="132">
        <v>3.3570000000000002</v>
      </c>
      <c r="E70" s="133">
        <v>0.14499999999999999</v>
      </c>
      <c r="F70" s="134">
        <v>2.1000000000000001E-2</v>
      </c>
      <c r="G70" s="162">
        <v>225.41</v>
      </c>
      <c r="H70" s="162">
        <v>1.44</v>
      </c>
      <c r="I70" s="167">
        <v>2.76</v>
      </c>
      <c r="J70" s="40">
        <v>0.111</v>
      </c>
    </row>
    <row r="71" spans="1:10" ht="27.75" customHeight="1">
      <c r="A71" s="160" t="s">
        <v>574</v>
      </c>
      <c r="B71" s="24"/>
      <c r="C71" s="161">
        <v>0</v>
      </c>
      <c r="D71" s="132">
        <v>3.3570000000000002</v>
      </c>
      <c r="E71" s="133">
        <v>0.14499999999999999</v>
      </c>
      <c r="F71" s="134">
        <v>2.1000000000000001E-2</v>
      </c>
      <c r="G71" s="162">
        <v>496.34</v>
      </c>
      <c r="H71" s="162">
        <v>1.44</v>
      </c>
      <c r="I71" s="167">
        <v>2.76</v>
      </c>
      <c r="J71" s="40">
        <v>0.111</v>
      </c>
    </row>
    <row r="72" spans="1:10" ht="27.75" customHeight="1">
      <c r="A72" s="160" t="s">
        <v>575</v>
      </c>
      <c r="B72" s="24"/>
      <c r="C72" s="161">
        <v>0</v>
      </c>
      <c r="D72" s="132">
        <v>3.2189999999999999</v>
      </c>
      <c r="E72" s="133">
        <v>0.13400000000000001</v>
      </c>
      <c r="F72" s="134">
        <v>1.7999999999999999E-2</v>
      </c>
      <c r="G72" s="162">
        <v>4.75</v>
      </c>
      <c r="H72" s="162">
        <v>3.33</v>
      </c>
      <c r="I72" s="167">
        <v>4.34</v>
      </c>
      <c r="J72" s="40">
        <v>0.10199999999999999</v>
      </c>
    </row>
    <row r="73" spans="1:10" ht="27.75" customHeight="1">
      <c r="A73" s="160" t="s">
        <v>576</v>
      </c>
      <c r="B73" s="24"/>
      <c r="C73" s="161">
        <v>0</v>
      </c>
      <c r="D73" s="132">
        <v>3.2189999999999999</v>
      </c>
      <c r="E73" s="133">
        <v>0.13400000000000001</v>
      </c>
      <c r="F73" s="134">
        <v>1.7999999999999999E-2</v>
      </c>
      <c r="G73" s="162">
        <v>123.69</v>
      </c>
      <c r="H73" s="162">
        <v>3.33</v>
      </c>
      <c r="I73" s="167">
        <v>4.34</v>
      </c>
      <c r="J73" s="40">
        <v>0.10199999999999999</v>
      </c>
    </row>
    <row r="74" spans="1:10" ht="27.75" customHeight="1">
      <c r="A74" s="160" t="s">
        <v>577</v>
      </c>
      <c r="B74" s="24"/>
      <c r="C74" s="161">
        <v>0</v>
      </c>
      <c r="D74" s="132">
        <v>3.2189999999999999</v>
      </c>
      <c r="E74" s="133">
        <v>0.13400000000000001</v>
      </c>
      <c r="F74" s="134">
        <v>1.7999999999999999E-2</v>
      </c>
      <c r="G74" s="162">
        <v>205.16</v>
      </c>
      <c r="H74" s="162">
        <v>3.33</v>
      </c>
      <c r="I74" s="167">
        <v>4.34</v>
      </c>
      <c r="J74" s="40">
        <v>0.10199999999999999</v>
      </c>
    </row>
    <row r="75" spans="1:10" ht="27.75" customHeight="1">
      <c r="A75" s="160" t="s">
        <v>578</v>
      </c>
      <c r="B75" s="24"/>
      <c r="C75" s="161">
        <v>0</v>
      </c>
      <c r="D75" s="132">
        <v>3.2189999999999999</v>
      </c>
      <c r="E75" s="133">
        <v>0.13400000000000001</v>
      </c>
      <c r="F75" s="134">
        <v>1.7999999999999999E-2</v>
      </c>
      <c r="G75" s="162">
        <v>332.02</v>
      </c>
      <c r="H75" s="162">
        <v>3.33</v>
      </c>
      <c r="I75" s="167">
        <v>4.34</v>
      </c>
      <c r="J75" s="40">
        <v>0.10199999999999999</v>
      </c>
    </row>
    <row r="76" spans="1:10" ht="27.75" customHeight="1">
      <c r="A76" s="160" t="s">
        <v>579</v>
      </c>
      <c r="B76" s="24"/>
      <c r="C76" s="161">
        <v>0</v>
      </c>
      <c r="D76" s="132">
        <v>3.2189999999999999</v>
      </c>
      <c r="E76" s="133">
        <v>0.13400000000000001</v>
      </c>
      <c r="F76" s="134">
        <v>1.7999999999999999E-2</v>
      </c>
      <c r="G76" s="162">
        <v>733.13</v>
      </c>
      <c r="H76" s="162">
        <v>3.33</v>
      </c>
      <c r="I76" s="167">
        <v>4.34</v>
      </c>
      <c r="J76" s="40">
        <v>0.10199999999999999</v>
      </c>
    </row>
    <row r="77" spans="1:10" ht="27.75" customHeight="1">
      <c r="A77" s="160" t="s">
        <v>580</v>
      </c>
      <c r="B77" s="24"/>
      <c r="C77" s="161">
        <v>0</v>
      </c>
      <c r="D77" s="132">
        <v>3.089</v>
      </c>
      <c r="E77" s="133">
        <v>0.127</v>
      </c>
      <c r="F77" s="134">
        <v>1.6E-2</v>
      </c>
      <c r="G77" s="162">
        <v>70.45</v>
      </c>
      <c r="H77" s="162">
        <v>2.79</v>
      </c>
      <c r="I77" s="167">
        <v>4.32</v>
      </c>
      <c r="J77" s="40">
        <v>9.9000000000000005E-2</v>
      </c>
    </row>
    <row r="78" spans="1:10" ht="27.75" customHeight="1">
      <c r="A78" s="160" t="s">
        <v>581</v>
      </c>
      <c r="B78" s="24"/>
      <c r="C78" s="161">
        <v>0</v>
      </c>
      <c r="D78" s="132">
        <v>3.089</v>
      </c>
      <c r="E78" s="133">
        <v>0.127</v>
      </c>
      <c r="F78" s="134">
        <v>1.6E-2</v>
      </c>
      <c r="G78" s="162">
        <v>582.46</v>
      </c>
      <c r="H78" s="162">
        <v>2.79</v>
      </c>
      <c r="I78" s="167">
        <v>4.32</v>
      </c>
      <c r="J78" s="40">
        <v>9.9000000000000005E-2</v>
      </c>
    </row>
    <row r="79" spans="1:10" ht="27.75" customHeight="1">
      <c r="A79" s="160" t="s">
        <v>582</v>
      </c>
      <c r="B79" s="24"/>
      <c r="C79" s="161">
        <v>0</v>
      </c>
      <c r="D79" s="132">
        <v>3.089</v>
      </c>
      <c r="E79" s="133">
        <v>0.127</v>
      </c>
      <c r="F79" s="134">
        <v>1.6E-2</v>
      </c>
      <c r="G79" s="162">
        <v>2961.72</v>
      </c>
      <c r="H79" s="162">
        <v>2.79</v>
      </c>
      <c r="I79" s="167">
        <v>4.32</v>
      </c>
      <c r="J79" s="40">
        <v>9.9000000000000005E-2</v>
      </c>
    </row>
    <row r="80" spans="1:10" ht="27.75" customHeight="1">
      <c r="A80" s="160" t="s">
        <v>583</v>
      </c>
      <c r="B80" s="24"/>
      <c r="C80" s="161">
        <v>0</v>
      </c>
      <c r="D80" s="132">
        <v>3.089</v>
      </c>
      <c r="E80" s="133">
        <v>0.127</v>
      </c>
      <c r="F80" s="134">
        <v>1.6E-2</v>
      </c>
      <c r="G80" s="162">
        <v>2589.87</v>
      </c>
      <c r="H80" s="162">
        <v>2.79</v>
      </c>
      <c r="I80" s="167">
        <v>4.32</v>
      </c>
      <c r="J80" s="40">
        <v>9.9000000000000005E-2</v>
      </c>
    </row>
    <row r="81" spans="1:10" ht="27.75" customHeight="1">
      <c r="A81" s="160" t="s">
        <v>584</v>
      </c>
      <c r="B81" s="24"/>
      <c r="C81" s="161">
        <v>0</v>
      </c>
      <c r="D81" s="132">
        <v>3.089</v>
      </c>
      <c r="E81" s="133">
        <v>0.127</v>
      </c>
      <c r="F81" s="134">
        <v>1.6E-2</v>
      </c>
      <c r="G81" s="162">
        <v>6568.26</v>
      </c>
      <c r="H81" s="162">
        <v>2.79</v>
      </c>
      <c r="I81" s="167">
        <v>4.32</v>
      </c>
      <c r="J81" s="40">
        <v>9.9000000000000005E-2</v>
      </c>
    </row>
    <row r="82" spans="1:10" ht="27.75" customHeight="1">
      <c r="A82" s="160" t="s">
        <v>585</v>
      </c>
      <c r="B82" s="24"/>
      <c r="C82" s="161" t="s">
        <v>115</v>
      </c>
      <c r="D82" s="135">
        <v>15.227</v>
      </c>
      <c r="E82" s="136">
        <v>0.72699999999999998</v>
      </c>
      <c r="F82" s="134">
        <v>0.52900000000000003</v>
      </c>
      <c r="G82" s="163"/>
      <c r="H82" s="163"/>
      <c r="I82" s="166"/>
      <c r="J82" s="41"/>
    </row>
    <row r="83" spans="1:10" ht="27.75" customHeight="1">
      <c r="A83" s="160" t="s">
        <v>586</v>
      </c>
      <c r="B83" s="24"/>
      <c r="C83" s="161" t="s">
        <v>118</v>
      </c>
      <c r="D83" s="132">
        <v>-5.2089999999999996</v>
      </c>
      <c r="E83" s="133">
        <v>-0.22800000000000001</v>
      </c>
      <c r="F83" s="134">
        <v>-3.5000000000000003E-2</v>
      </c>
      <c r="G83" s="162">
        <v>0</v>
      </c>
      <c r="H83" s="163"/>
      <c r="I83" s="166"/>
      <c r="J83" s="41"/>
    </row>
    <row r="84" spans="1:10" ht="27.75" customHeight="1">
      <c r="A84" s="160" t="s">
        <v>587</v>
      </c>
      <c r="B84" s="24"/>
      <c r="C84" s="161">
        <v>0</v>
      </c>
      <c r="D84" s="132">
        <v>-5.1509999999999998</v>
      </c>
      <c r="E84" s="133">
        <v>-0.223</v>
      </c>
      <c r="F84" s="134">
        <v>-3.4000000000000002E-2</v>
      </c>
      <c r="G84" s="162">
        <v>0</v>
      </c>
      <c r="H84" s="163"/>
      <c r="I84" s="166"/>
      <c r="J84" s="41"/>
    </row>
    <row r="85" spans="1:10" ht="27.75" customHeight="1">
      <c r="A85" s="160" t="s">
        <v>588</v>
      </c>
      <c r="B85" s="24"/>
      <c r="C85" s="161">
        <v>0</v>
      </c>
      <c r="D85" s="132">
        <v>-5.2089999999999996</v>
      </c>
      <c r="E85" s="133">
        <v>-0.22800000000000001</v>
      </c>
      <c r="F85" s="134">
        <v>-3.5000000000000003E-2</v>
      </c>
      <c r="G85" s="162">
        <v>0</v>
      </c>
      <c r="H85" s="163"/>
      <c r="I85" s="166"/>
      <c r="J85" s="40">
        <v>0.153</v>
      </c>
    </row>
    <row r="86" spans="1:10" ht="27.75" customHeight="1">
      <c r="A86" s="160" t="s">
        <v>589</v>
      </c>
      <c r="B86" s="24"/>
      <c r="C86" s="161">
        <v>0</v>
      </c>
      <c r="D86" s="132">
        <v>-5.1509999999999998</v>
      </c>
      <c r="E86" s="133">
        <v>-0.223</v>
      </c>
      <c r="F86" s="134">
        <v>-3.4000000000000002E-2</v>
      </c>
      <c r="G86" s="162">
        <v>0</v>
      </c>
      <c r="H86" s="163"/>
      <c r="I86" s="166"/>
      <c r="J86" s="40">
        <v>0.154</v>
      </c>
    </row>
    <row r="87" spans="1:10" ht="27.75" customHeight="1">
      <c r="A87" s="160" t="s">
        <v>590</v>
      </c>
      <c r="B87" s="24"/>
      <c r="C87" s="161">
        <v>0</v>
      </c>
      <c r="D87" s="132">
        <v>-5.66</v>
      </c>
      <c r="E87" s="133">
        <v>-0.23499999999999999</v>
      </c>
      <c r="F87" s="134">
        <v>-3.2000000000000001E-2</v>
      </c>
      <c r="G87" s="162">
        <v>9.49</v>
      </c>
      <c r="H87" s="163"/>
      <c r="I87" s="166"/>
      <c r="J87" s="40">
        <v>0.19900000000000001</v>
      </c>
    </row>
    <row r="88" spans="1:10" ht="27.75" customHeight="1">
      <c r="A88" s="160" t="s">
        <v>591</v>
      </c>
      <c r="B88" s="24"/>
      <c r="C88" s="161" t="s">
        <v>69</v>
      </c>
      <c r="D88" s="132">
        <v>5.0990000000000002</v>
      </c>
      <c r="E88" s="133">
        <v>0.223</v>
      </c>
      <c r="F88" s="134">
        <v>3.4000000000000002E-2</v>
      </c>
      <c r="G88" s="162">
        <v>12.72</v>
      </c>
      <c r="H88" s="163"/>
      <c r="I88" s="166"/>
      <c r="J88" s="41"/>
    </row>
    <row r="89" spans="1:10" ht="27.75" customHeight="1">
      <c r="A89" s="160" t="s">
        <v>592</v>
      </c>
      <c r="B89" s="24"/>
      <c r="C89" s="161">
        <v>2</v>
      </c>
      <c r="D89" s="132">
        <v>5.0990000000000002</v>
      </c>
      <c r="E89" s="133">
        <v>0.223</v>
      </c>
      <c r="F89" s="134">
        <v>3.4000000000000002E-2</v>
      </c>
      <c r="G89" s="163"/>
      <c r="H89" s="163"/>
      <c r="I89" s="166"/>
      <c r="J89" s="41"/>
    </row>
    <row r="90" spans="1:10" ht="27.75" customHeight="1">
      <c r="A90" s="160" t="s">
        <v>593</v>
      </c>
      <c r="B90" s="24"/>
      <c r="C90" s="161" t="s">
        <v>73</v>
      </c>
      <c r="D90" s="132">
        <v>3.831</v>
      </c>
      <c r="E90" s="133">
        <v>0.16800000000000001</v>
      </c>
      <c r="F90" s="134">
        <v>2.5999999999999999E-2</v>
      </c>
      <c r="G90" s="162">
        <v>1.31</v>
      </c>
      <c r="H90" s="163"/>
      <c r="I90" s="166"/>
      <c r="J90" s="41"/>
    </row>
    <row r="91" spans="1:10" ht="27.75" customHeight="1">
      <c r="A91" s="160" t="s">
        <v>594</v>
      </c>
      <c r="B91" s="24"/>
      <c r="C91" s="161" t="s">
        <v>73</v>
      </c>
      <c r="D91" s="132">
        <v>3.831</v>
      </c>
      <c r="E91" s="133">
        <v>0.16800000000000001</v>
      </c>
      <c r="F91" s="134">
        <v>2.5999999999999999E-2</v>
      </c>
      <c r="G91" s="162">
        <v>2.09</v>
      </c>
      <c r="H91" s="163"/>
      <c r="I91" s="166"/>
      <c r="J91" s="41"/>
    </row>
    <row r="92" spans="1:10" ht="27.75" customHeight="1">
      <c r="A92" s="160" t="s">
        <v>595</v>
      </c>
      <c r="B92" s="24"/>
      <c r="C92" s="161" t="s">
        <v>73</v>
      </c>
      <c r="D92" s="132">
        <v>3.831</v>
      </c>
      <c r="E92" s="133">
        <v>0.16800000000000001</v>
      </c>
      <c r="F92" s="134">
        <v>2.5999999999999999E-2</v>
      </c>
      <c r="G92" s="162">
        <v>6.04</v>
      </c>
      <c r="H92" s="163"/>
      <c r="I92" s="166"/>
      <c r="J92" s="41"/>
    </row>
    <row r="93" spans="1:10" ht="27.75" customHeight="1">
      <c r="A93" s="160" t="s">
        <v>596</v>
      </c>
      <c r="B93" s="24"/>
      <c r="C93" s="161" t="s">
        <v>73</v>
      </c>
      <c r="D93" s="132">
        <v>3.831</v>
      </c>
      <c r="E93" s="133">
        <v>0.16800000000000001</v>
      </c>
      <c r="F93" s="134">
        <v>2.5999999999999999E-2</v>
      </c>
      <c r="G93" s="162">
        <v>13.04</v>
      </c>
      <c r="H93" s="163"/>
      <c r="I93" s="166"/>
      <c r="J93" s="41"/>
    </row>
    <row r="94" spans="1:10" ht="27.75" customHeight="1">
      <c r="A94" s="160" t="s">
        <v>597</v>
      </c>
      <c r="B94" s="24"/>
      <c r="C94" s="161" t="s">
        <v>73</v>
      </c>
      <c r="D94" s="132">
        <v>3.831</v>
      </c>
      <c r="E94" s="133">
        <v>0.16800000000000001</v>
      </c>
      <c r="F94" s="134">
        <v>2.5999999999999999E-2</v>
      </c>
      <c r="G94" s="162">
        <v>35.619999999999997</v>
      </c>
      <c r="H94" s="163"/>
      <c r="I94" s="166"/>
      <c r="J94" s="41"/>
    </row>
    <row r="95" spans="1:10" ht="27.75" customHeight="1">
      <c r="A95" s="160" t="s">
        <v>598</v>
      </c>
      <c r="B95" s="24"/>
      <c r="C95" s="161">
        <v>4</v>
      </c>
      <c r="D95" s="132">
        <v>3.831</v>
      </c>
      <c r="E95" s="133">
        <v>0.16800000000000001</v>
      </c>
      <c r="F95" s="134">
        <v>2.5999999999999999E-2</v>
      </c>
      <c r="G95" s="163"/>
      <c r="H95" s="163"/>
      <c r="I95" s="166"/>
      <c r="J95" s="41"/>
    </row>
    <row r="96" spans="1:10" ht="27.75" customHeight="1">
      <c r="A96" s="160" t="s">
        <v>599</v>
      </c>
      <c r="B96" s="24"/>
      <c r="C96" s="161">
        <v>0</v>
      </c>
      <c r="D96" s="132">
        <v>2.7309999999999999</v>
      </c>
      <c r="E96" s="133">
        <v>0.11799999999999999</v>
      </c>
      <c r="F96" s="134">
        <v>1.7000000000000001E-2</v>
      </c>
      <c r="G96" s="162">
        <v>3.55</v>
      </c>
      <c r="H96" s="162">
        <v>1.17</v>
      </c>
      <c r="I96" s="167">
        <v>2.25</v>
      </c>
      <c r="J96" s="40">
        <v>0.09</v>
      </c>
    </row>
    <row r="97" spans="1:10" ht="27.75" customHeight="1">
      <c r="A97" s="160" t="s">
        <v>600</v>
      </c>
      <c r="B97" s="24"/>
      <c r="C97" s="161">
        <v>0</v>
      </c>
      <c r="D97" s="132">
        <v>2.7309999999999999</v>
      </c>
      <c r="E97" s="133">
        <v>0.11799999999999999</v>
      </c>
      <c r="F97" s="134">
        <v>1.7000000000000001E-2</v>
      </c>
      <c r="G97" s="162">
        <v>68.900000000000006</v>
      </c>
      <c r="H97" s="162">
        <v>1.17</v>
      </c>
      <c r="I97" s="167">
        <v>2.25</v>
      </c>
      <c r="J97" s="40">
        <v>0.09</v>
      </c>
    </row>
    <row r="98" spans="1:10" ht="27.75" customHeight="1">
      <c r="A98" s="160" t="s">
        <v>601</v>
      </c>
      <c r="B98" s="24"/>
      <c r="C98" s="161">
        <v>0</v>
      </c>
      <c r="D98" s="132">
        <v>2.7309999999999999</v>
      </c>
      <c r="E98" s="133">
        <v>0.11799999999999999</v>
      </c>
      <c r="F98" s="134">
        <v>1.7000000000000001E-2</v>
      </c>
      <c r="G98" s="162">
        <v>113.66</v>
      </c>
      <c r="H98" s="162">
        <v>1.17</v>
      </c>
      <c r="I98" s="167">
        <v>2.25</v>
      </c>
      <c r="J98" s="40">
        <v>0.09</v>
      </c>
    </row>
    <row r="99" spans="1:10" ht="27.75" customHeight="1">
      <c r="A99" s="160" t="s">
        <v>602</v>
      </c>
      <c r="B99" s="24"/>
      <c r="C99" s="161">
        <v>0</v>
      </c>
      <c r="D99" s="132">
        <v>2.7309999999999999</v>
      </c>
      <c r="E99" s="133">
        <v>0.11799999999999999</v>
      </c>
      <c r="F99" s="134">
        <v>1.7000000000000001E-2</v>
      </c>
      <c r="G99" s="162">
        <v>183.36</v>
      </c>
      <c r="H99" s="162">
        <v>1.17</v>
      </c>
      <c r="I99" s="167">
        <v>2.25</v>
      </c>
      <c r="J99" s="40">
        <v>0.09</v>
      </c>
    </row>
    <row r="100" spans="1:10" ht="27.75" customHeight="1">
      <c r="A100" s="160" t="s">
        <v>603</v>
      </c>
      <c r="B100" s="24"/>
      <c r="C100" s="161">
        <v>0</v>
      </c>
      <c r="D100" s="132">
        <v>2.7309999999999999</v>
      </c>
      <c r="E100" s="133">
        <v>0.11799999999999999</v>
      </c>
      <c r="F100" s="134">
        <v>1.7000000000000001E-2</v>
      </c>
      <c r="G100" s="162">
        <v>403.72</v>
      </c>
      <c r="H100" s="162">
        <v>1.17</v>
      </c>
      <c r="I100" s="167">
        <v>2.25</v>
      </c>
      <c r="J100" s="40">
        <v>0.09</v>
      </c>
    </row>
    <row r="101" spans="1:10" ht="27.75" customHeight="1">
      <c r="A101" s="160" t="s">
        <v>604</v>
      </c>
      <c r="B101" s="24"/>
      <c r="C101" s="161">
        <v>0</v>
      </c>
      <c r="D101" s="132">
        <v>2.6179999999999999</v>
      </c>
      <c r="E101" s="133">
        <v>0.109</v>
      </c>
      <c r="F101" s="134">
        <v>1.4999999999999999E-2</v>
      </c>
      <c r="G101" s="162">
        <v>3.87</v>
      </c>
      <c r="H101" s="162">
        <v>2.71</v>
      </c>
      <c r="I101" s="167">
        <v>3.53</v>
      </c>
      <c r="J101" s="40">
        <v>8.3000000000000004E-2</v>
      </c>
    </row>
    <row r="102" spans="1:10" ht="27.75" customHeight="1">
      <c r="A102" s="160" t="s">
        <v>605</v>
      </c>
      <c r="B102" s="24"/>
      <c r="C102" s="161">
        <v>0</v>
      </c>
      <c r="D102" s="132">
        <v>2.6179999999999999</v>
      </c>
      <c r="E102" s="133">
        <v>0.109</v>
      </c>
      <c r="F102" s="134">
        <v>1.4999999999999999E-2</v>
      </c>
      <c r="G102" s="162">
        <v>100.62</v>
      </c>
      <c r="H102" s="162">
        <v>2.71</v>
      </c>
      <c r="I102" s="167">
        <v>3.53</v>
      </c>
      <c r="J102" s="40">
        <v>8.3000000000000004E-2</v>
      </c>
    </row>
    <row r="103" spans="1:10" ht="27.75" customHeight="1">
      <c r="A103" s="160" t="s">
        <v>606</v>
      </c>
      <c r="B103" s="24"/>
      <c r="C103" s="161">
        <v>0</v>
      </c>
      <c r="D103" s="132">
        <v>2.6179999999999999</v>
      </c>
      <c r="E103" s="133">
        <v>0.109</v>
      </c>
      <c r="F103" s="134">
        <v>1.4999999999999999E-2</v>
      </c>
      <c r="G103" s="162">
        <v>166.88</v>
      </c>
      <c r="H103" s="162">
        <v>2.71</v>
      </c>
      <c r="I103" s="167">
        <v>3.53</v>
      </c>
      <c r="J103" s="40">
        <v>8.3000000000000004E-2</v>
      </c>
    </row>
    <row r="104" spans="1:10" ht="27.75" customHeight="1">
      <c r="A104" s="160" t="s">
        <v>607</v>
      </c>
      <c r="B104" s="24"/>
      <c r="C104" s="161">
        <v>0</v>
      </c>
      <c r="D104" s="132">
        <v>2.6179999999999999</v>
      </c>
      <c r="E104" s="133">
        <v>0.109</v>
      </c>
      <c r="F104" s="134">
        <v>1.4999999999999999E-2</v>
      </c>
      <c r="G104" s="162">
        <v>270.07</v>
      </c>
      <c r="H104" s="162">
        <v>2.71</v>
      </c>
      <c r="I104" s="167">
        <v>3.53</v>
      </c>
      <c r="J104" s="40">
        <v>8.3000000000000004E-2</v>
      </c>
    </row>
    <row r="105" spans="1:10" ht="27.75" customHeight="1">
      <c r="A105" s="160" t="s">
        <v>608</v>
      </c>
      <c r="B105" s="24"/>
      <c r="C105" s="161">
        <v>0</v>
      </c>
      <c r="D105" s="132">
        <v>2.6179999999999999</v>
      </c>
      <c r="E105" s="133">
        <v>0.109</v>
      </c>
      <c r="F105" s="134">
        <v>1.4999999999999999E-2</v>
      </c>
      <c r="G105" s="162">
        <v>596.30999999999995</v>
      </c>
      <c r="H105" s="162">
        <v>2.71</v>
      </c>
      <c r="I105" s="167">
        <v>3.53</v>
      </c>
      <c r="J105" s="40">
        <v>8.3000000000000004E-2</v>
      </c>
    </row>
    <row r="106" spans="1:10" ht="27.75" customHeight="1">
      <c r="A106" s="160" t="s">
        <v>609</v>
      </c>
      <c r="B106" s="24"/>
      <c r="C106" s="161">
        <v>0</v>
      </c>
      <c r="D106" s="132">
        <v>2.5129999999999999</v>
      </c>
      <c r="E106" s="133">
        <v>0.10299999999999999</v>
      </c>
      <c r="F106" s="134">
        <v>1.2999999999999999E-2</v>
      </c>
      <c r="G106" s="162">
        <v>57.31</v>
      </c>
      <c r="H106" s="162">
        <v>2.27</v>
      </c>
      <c r="I106" s="167">
        <v>3.51</v>
      </c>
      <c r="J106" s="40">
        <v>0.08</v>
      </c>
    </row>
    <row r="107" spans="1:10" ht="27.75" customHeight="1">
      <c r="A107" s="160" t="s">
        <v>610</v>
      </c>
      <c r="B107" s="24"/>
      <c r="C107" s="161">
        <v>0</v>
      </c>
      <c r="D107" s="132">
        <v>2.5129999999999999</v>
      </c>
      <c r="E107" s="133">
        <v>0.10299999999999999</v>
      </c>
      <c r="F107" s="134">
        <v>1.2999999999999999E-2</v>
      </c>
      <c r="G107" s="162">
        <v>473.77</v>
      </c>
      <c r="H107" s="162">
        <v>2.27</v>
      </c>
      <c r="I107" s="167">
        <v>3.51</v>
      </c>
      <c r="J107" s="40">
        <v>0.08</v>
      </c>
    </row>
    <row r="108" spans="1:10" ht="27.75" customHeight="1">
      <c r="A108" s="160" t="s">
        <v>611</v>
      </c>
      <c r="B108" s="24"/>
      <c r="C108" s="161">
        <v>0</v>
      </c>
      <c r="D108" s="132">
        <v>2.5129999999999999</v>
      </c>
      <c r="E108" s="133">
        <v>0.10299999999999999</v>
      </c>
      <c r="F108" s="134">
        <v>1.2999999999999999E-2</v>
      </c>
      <c r="G108" s="162">
        <v>2408.9699999999998</v>
      </c>
      <c r="H108" s="162">
        <v>2.27</v>
      </c>
      <c r="I108" s="167">
        <v>3.51</v>
      </c>
      <c r="J108" s="40">
        <v>0.08</v>
      </c>
    </row>
    <row r="109" spans="1:10" ht="27.75" customHeight="1">
      <c r="A109" s="160" t="s">
        <v>612</v>
      </c>
      <c r="B109" s="24"/>
      <c r="C109" s="161">
        <v>0</v>
      </c>
      <c r="D109" s="132">
        <v>2.5129999999999999</v>
      </c>
      <c r="E109" s="133">
        <v>0.10299999999999999</v>
      </c>
      <c r="F109" s="134">
        <v>1.2999999999999999E-2</v>
      </c>
      <c r="G109" s="162">
        <v>2106.5300000000002</v>
      </c>
      <c r="H109" s="162">
        <v>2.27</v>
      </c>
      <c r="I109" s="167">
        <v>3.51</v>
      </c>
      <c r="J109" s="40">
        <v>0.08</v>
      </c>
    </row>
    <row r="110" spans="1:10" ht="27.75" customHeight="1">
      <c r="A110" s="160" t="s">
        <v>613</v>
      </c>
      <c r="B110" s="24"/>
      <c r="C110" s="161">
        <v>0</v>
      </c>
      <c r="D110" s="132">
        <v>2.5129999999999999</v>
      </c>
      <c r="E110" s="133">
        <v>0.10299999999999999</v>
      </c>
      <c r="F110" s="134">
        <v>1.2999999999999999E-2</v>
      </c>
      <c r="G110" s="162">
        <v>5342.42</v>
      </c>
      <c r="H110" s="162">
        <v>2.27</v>
      </c>
      <c r="I110" s="167">
        <v>3.51</v>
      </c>
      <c r="J110" s="40">
        <v>0.08</v>
      </c>
    </row>
    <row r="111" spans="1:10" ht="27.75" customHeight="1">
      <c r="A111" s="160" t="s">
        <v>614</v>
      </c>
      <c r="B111" s="24"/>
      <c r="C111" s="161" t="s">
        <v>115</v>
      </c>
      <c r="D111" s="135">
        <v>12.385</v>
      </c>
      <c r="E111" s="136">
        <v>0.59099999999999997</v>
      </c>
      <c r="F111" s="134">
        <v>0.43099999999999999</v>
      </c>
      <c r="G111" s="163"/>
      <c r="H111" s="163"/>
      <c r="I111" s="166"/>
      <c r="J111" s="41"/>
    </row>
    <row r="112" spans="1:10" ht="27.75" customHeight="1">
      <c r="A112" s="160" t="s">
        <v>615</v>
      </c>
      <c r="B112" s="24"/>
      <c r="C112" s="161" t="s">
        <v>118</v>
      </c>
      <c r="D112" s="132">
        <v>-4.2370000000000001</v>
      </c>
      <c r="E112" s="133">
        <v>-0.185</v>
      </c>
      <c r="F112" s="134">
        <v>-2.8000000000000001E-2</v>
      </c>
      <c r="G112" s="162">
        <v>0</v>
      </c>
      <c r="H112" s="163"/>
      <c r="I112" s="166"/>
      <c r="J112" s="41"/>
    </row>
    <row r="113" spans="1:10" ht="27.75" customHeight="1">
      <c r="A113" s="160" t="s">
        <v>616</v>
      </c>
      <c r="B113" s="24"/>
      <c r="C113" s="161">
        <v>0</v>
      </c>
      <c r="D113" s="132">
        <v>-4.1890000000000001</v>
      </c>
      <c r="E113" s="133">
        <v>-0.182</v>
      </c>
      <c r="F113" s="134">
        <v>-2.7E-2</v>
      </c>
      <c r="G113" s="162">
        <v>0</v>
      </c>
      <c r="H113" s="163"/>
      <c r="I113" s="166"/>
      <c r="J113" s="41"/>
    </row>
    <row r="114" spans="1:10" ht="27.75" customHeight="1">
      <c r="A114" s="160" t="s">
        <v>617</v>
      </c>
      <c r="B114" s="24"/>
      <c r="C114" s="161">
        <v>0</v>
      </c>
      <c r="D114" s="132">
        <v>-4.2370000000000001</v>
      </c>
      <c r="E114" s="133">
        <v>-0.185</v>
      </c>
      <c r="F114" s="134">
        <v>-2.8000000000000001E-2</v>
      </c>
      <c r="G114" s="162">
        <v>0</v>
      </c>
      <c r="H114" s="163"/>
      <c r="I114" s="166"/>
      <c r="J114" s="40">
        <v>0.125</v>
      </c>
    </row>
    <row r="115" spans="1:10" ht="27.75" customHeight="1">
      <c r="A115" s="160" t="s">
        <v>618</v>
      </c>
      <c r="B115" s="24"/>
      <c r="C115" s="161">
        <v>0</v>
      </c>
      <c r="D115" s="132">
        <v>-4.1890000000000001</v>
      </c>
      <c r="E115" s="133">
        <v>-0.182</v>
      </c>
      <c r="F115" s="134">
        <v>-2.7E-2</v>
      </c>
      <c r="G115" s="162">
        <v>0</v>
      </c>
      <c r="H115" s="163"/>
      <c r="I115" s="166"/>
      <c r="J115" s="40">
        <v>0.126</v>
      </c>
    </row>
    <row r="116" spans="1:10" ht="27.75" customHeight="1">
      <c r="A116" s="160" t="s">
        <v>619</v>
      </c>
      <c r="B116" s="24"/>
      <c r="C116" s="161">
        <v>0</v>
      </c>
      <c r="D116" s="132">
        <v>-4.6040000000000001</v>
      </c>
      <c r="E116" s="133">
        <v>-0.191</v>
      </c>
      <c r="F116" s="134">
        <v>-2.5999999999999999E-2</v>
      </c>
      <c r="G116" s="162">
        <v>7.72</v>
      </c>
      <c r="H116" s="163"/>
      <c r="I116" s="166"/>
      <c r="J116" s="40">
        <v>0.16200000000000001</v>
      </c>
    </row>
    <row r="117" spans="1:10" ht="27.75" customHeight="1">
      <c r="A117" s="160" t="s">
        <v>620</v>
      </c>
      <c r="B117" s="24"/>
      <c r="C117" s="161" t="s">
        <v>69</v>
      </c>
      <c r="D117" s="132">
        <v>4.2709999999999999</v>
      </c>
      <c r="E117" s="133">
        <v>0.187</v>
      </c>
      <c r="F117" s="134">
        <v>2.9000000000000001E-2</v>
      </c>
      <c r="G117" s="162">
        <v>12.21</v>
      </c>
      <c r="H117" s="163"/>
      <c r="I117" s="166"/>
      <c r="J117" s="41"/>
    </row>
    <row r="118" spans="1:10" ht="27.75" customHeight="1">
      <c r="A118" s="160" t="s">
        <v>621</v>
      </c>
      <c r="B118" s="24"/>
      <c r="C118" s="161">
        <v>2</v>
      </c>
      <c r="D118" s="132">
        <v>4.2709999999999999</v>
      </c>
      <c r="E118" s="133">
        <v>0.187</v>
      </c>
      <c r="F118" s="134">
        <v>2.9000000000000001E-2</v>
      </c>
      <c r="G118" s="163"/>
      <c r="H118" s="163"/>
      <c r="I118" s="166"/>
      <c r="J118" s="41"/>
    </row>
    <row r="119" spans="1:10" ht="27.75" customHeight="1">
      <c r="A119" s="160" t="s">
        <v>622</v>
      </c>
      <c r="B119" s="24"/>
      <c r="C119" s="161" t="s">
        <v>73</v>
      </c>
      <c r="D119" s="132">
        <v>3.2090000000000001</v>
      </c>
      <c r="E119" s="133">
        <v>0.14000000000000001</v>
      </c>
      <c r="F119" s="134">
        <v>2.1999999999999999E-2</v>
      </c>
      <c r="G119" s="162">
        <v>1.1000000000000001</v>
      </c>
      <c r="H119" s="163"/>
      <c r="I119" s="166"/>
      <c r="J119" s="41"/>
    </row>
    <row r="120" spans="1:10" ht="27.75" customHeight="1">
      <c r="A120" s="160" t="s">
        <v>623</v>
      </c>
      <c r="B120" s="24"/>
      <c r="C120" s="161" t="s">
        <v>73</v>
      </c>
      <c r="D120" s="132">
        <v>3.2090000000000001</v>
      </c>
      <c r="E120" s="133">
        <v>0.14000000000000001</v>
      </c>
      <c r="F120" s="134">
        <v>2.1999999999999999E-2</v>
      </c>
      <c r="G120" s="162">
        <v>1.76</v>
      </c>
      <c r="H120" s="163"/>
      <c r="I120" s="166"/>
      <c r="J120" s="41"/>
    </row>
    <row r="121" spans="1:10" ht="27.75" customHeight="1">
      <c r="A121" s="160" t="s">
        <v>624</v>
      </c>
      <c r="B121" s="24"/>
      <c r="C121" s="161" t="s">
        <v>73</v>
      </c>
      <c r="D121" s="132">
        <v>3.2090000000000001</v>
      </c>
      <c r="E121" s="133">
        <v>0.14000000000000001</v>
      </c>
      <c r="F121" s="134">
        <v>2.1999999999999999E-2</v>
      </c>
      <c r="G121" s="162">
        <v>5.07</v>
      </c>
      <c r="H121" s="163"/>
      <c r="I121" s="166"/>
      <c r="J121" s="41"/>
    </row>
    <row r="122" spans="1:10" ht="27.75" customHeight="1">
      <c r="A122" s="160" t="s">
        <v>625</v>
      </c>
      <c r="B122" s="24"/>
      <c r="C122" s="161" t="s">
        <v>73</v>
      </c>
      <c r="D122" s="132">
        <v>3.2090000000000001</v>
      </c>
      <c r="E122" s="133">
        <v>0.14000000000000001</v>
      </c>
      <c r="F122" s="134">
        <v>2.1999999999999999E-2</v>
      </c>
      <c r="G122" s="162">
        <v>10.93</v>
      </c>
      <c r="H122" s="163"/>
      <c r="I122" s="166"/>
      <c r="J122" s="41"/>
    </row>
    <row r="123" spans="1:10" ht="27.75" customHeight="1">
      <c r="A123" s="160" t="s">
        <v>626</v>
      </c>
      <c r="B123" s="24"/>
      <c r="C123" s="161" t="s">
        <v>73</v>
      </c>
      <c r="D123" s="132">
        <v>3.2090000000000001</v>
      </c>
      <c r="E123" s="133">
        <v>0.14000000000000001</v>
      </c>
      <c r="F123" s="134">
        <v>2.1999999999999999E-2</v>
      </c>
      <c r="G123" s="162">
        <v>29.85</v>
      </c>
      <c r="H123" s="163"/>
      <c r="I123" s="166"/>
      <c r="J123" s="41"/>
    </row>
    <row r="124" spans="1:10" ht="27.75" customHeight="1">
      <c r="A124" s="160" t="s">
        <v>627</v>
      </c>
      <c r="B124" s="24"/>
      <c r="C124" s="161">
        <v>4</v>
      </c>
      <c r="D124" s="132">
        <v>3.2090000000000001</v>
      </c>
      <c r="E124" s="133">
        <v>0.14000000000000001</v>
      </c>
      <c r="F124" s="134">
        <v>2.1999999999999999E-2</v>
      </c>
      <c r="G124" s="163"/>
      <c r="H124" s="163"/>
      <c r="I124" s="166"/>
      <c r="J124" s="41"/>
    </row>
    <row r="125" spans="1:10" ht="27.75" customHeight="1">
      <c r="A125" s="160" t="s">
        <v>628</v>
      </c>
      <c r="B125" s="24"/>
      <c r="C125" s="161">
        <v>0</v>
      </c>
      <c r="D125" s="132">
        <v>2.2869999999999999</v>
      </c>
      <c r="E125" s="133">
        <v>9.9000000000000005E-2</v>
      </c>
      <c r="F125" s="134">
        <v>1.4999999999999999E-2</v>
      </c>
      <c r="G125" s="162">
        <v>2.99</v>
      </c>
      <c r="H125" s="162">
        <v>0.98</v>
      </c>
      <c r="I125" s="167">
        <v>1.88</v>
      </c>
      <c r="J125" s="40">
        <v>7.5999999999999998E-2</v>
      </c>
    </row>
    <row r="126" spans="1:10" ht="27.75" customHeight="1">
      <c r="A126" s="160" t="s">
        <v>629</v>
      </c>
      <c r="B126" s="24"/>
      <c r="C126" s="161">
        <v>0</v>
      </c>
      <c r="D126" s="132">
        <v>2.2869999999999999</v>
      </c>
      <c r="E126" s="133">
        <v>9.9000000000000005E-2</v>
      </c>
      <c r="F126" s="134">
        <v>1.4999999999999999E-2</v>
      </c>
      <c r="G126" s="162">
        <v>57.72</v>
      </c>
      <c r="H126" s="162">
        <v>0.98</v>
      </c>
      <c r="I126" s="167">
        <v>1.88</v>
      </c>
      <c r="J126" s="40">
        <v>7.5999999999999998E-2</v>
      </c>
    </row>
    <row r="127" spans="1:10" ht="27.75" customHeight="1">
      <c r="A127" s="160" t="s">
        <v>630</v>
      </c>
      <c r="B127" s="24"/>
      <c r="C127" s="161">
        <v>0</v>
      </c>
      <c r="D127" s="132">
        <v>2.2869999999999999</v>
      </c>
      <c r="E127" s="133">
        <v>9.9000000000000005E-2</v>
      </c>
      <c r="F127" s="134">
        <v>1.4999999999999999E-2</v>
      </c>
      <c r="G127" s="162">
        <v>95.22</v>
      </c>
      <c r="H127" s="162">
        <v>0.98</v>
      </c>
      <c r="I127" s="167">
        <v>1.88</v>
      </c>
      <c r="J127" s="40">
        <v>7.5999999999999998E-2</v>
      </c>
    </row>
    <row r="128" spans="1:10" ht="27.75" customHeight="1">
      <c r="A128" s="160" t="s">
        <v>631</v>
      </c>
      <c r="B128" s="24"/>
      <c r="C128" s="161">
        <v>0</v>
      </c>
      <c r="D128" s="132">
        <v>2.2869999999999999</v>
      </c>
      <c r="E128" s="133">
        <v>9.9000000000000005E-2</v>
      </c>
      <c r="F128" s="134">
        <v>1.4999999999999999E-2</v>
      </c>
      <c r="G128" s="162">
        <v>153.6</v>
      </c>
      <c r="H128" s="162">
        <v>0.98</v>
      </c>
      <c r="I128" s="167">
        <v>1.88</v>
      </c>
      <c r="J128" s="40">
        <v>7.5999999999999998E-2</v>
      </c>
    </row>
    <row r="129" spans="1:10" ht="27.75" customHeight="1">
      <c r="A129" s="160" t="s">
        <v>632</v>
      </c>
      <c r="B129" s="24"/>
      <c r="C129" s="161">
        <v>0</v>
      </c>
      <c r="D129" s="132">
        <v>2.2869999999999999</v>
      </c>
      <c r="E129" s="133">
        <v>9.9000000000000005E-2</v>
      </c>
      <c r="F129" s="134">
        <v>1.4999999999999999E-2</v>
      </c>
      <c r="G129" s="162">
        <v>338.18</v>
      </c>
      <c r="H129" s="162">
        <v>0.98</v>
      </c>
      <c r="I129" s="167">
        <v>1.88</v>
      </c>
      <c r="J129" s="40">
        <v>7.5999999999999998E-2</v>
      </c>
    </row>
    <row r="130" spans="1:10" ht="27.75" customHeight="1">
      <c r="A130" s="160" t="s">
        <v>633</v>
      </c>
      <c r="B130" s="24"/>
      <c r="C130" s="161">
        <v>0</v>
      </c>
      <c r="D130" s="132">
        <v>2.1930000000000001</v>
      </c>
      <c r="E130" s="133">
        <v>9.0999999999999998E-2</v>
      </c>
      <c r="F130" s="134">
        <v>1.2999999999999999E-2</v>
      </c>
      <c r="G130" s="162">
        <v>3.25</v>
      </c>
      <c r="H130" s="162">
        <v>2.27</v>
      </c>
      <c r="I130" s="167">
        <v>2.96</v>
      </c>
      <c r="J130" s="40">
        <v>7.0000000000000007E-2</v>
      </c>
    </row>
    <row r="131" spans="1:10" ht="27.75" customHeight="1">
      <c r="A131" s="160" t="s">
        <v>634</v>
      </c>
      <c r="B131" s="24"/>
      <c r="C131" s="161">
        <v>0</v>
      </c>
      <c r="D131" s="132">
        <v>2.1930000000000001</v>
      </c>
      <c r="E131" s="133">
        <v>9.0999999999999998E-2</v>
      </c>
      <c r="F131" s="134">
        <v>1.2999999999999999E-2</v>
      </c>
      <c r="G131" s="162">
        <v>84.29</v>
      </c>
      <c r="H131" s="162">
        <v>2.27</v>
      </c>
      <c r="I131" s="167">
        <v>2.96</v>
      </c>
      <c r="J131" s="40">
        <v>7.0000000000000007E-2</v>
      </c>
    </row>
    <row r="132" spans="1:10" ht="27.75" customHeight="1">
      <c r="A132" s="160" t="s">
        <v>635</v>
      </c>
      <c r="B132" s="24"/>
      <c r="C132" s="161">
        <v>0</v>
      </c>
      <c r="D132" s="132">
        <v>2.1930000000000001</v>
      </c>
      <c r="E132" s="133">
        <v>9.0999999999999998E-2</v>
      </c>
      <c r="F132" s="134">
        <v>1.2999999999999999E-2</v>
      </c>
      <c r="G132" s="162">
        <v>139.80000000000001</v>
      </c>
      <c r="H132" s="162">
        <v>2.27</v>
      </c>
      <c r="I132" s="167">
        <v>2.96</v>
      </c>
      <c r="J132" s="40">
        <v>7.0000000000000007E-2</v>
      </c>
    </row>
    <row r="133" spans="1:10" ht="27.75" customHeight="1">
      <c r="A133" s="160" t="s">
        <v>636</v>
      </c>
      <c r="B133" s="24"/>
      <c r="C133" s="161">
        <v>0</v>
      </c>
      <c r="D133" s="132">
        <v>2.1930000000000001</v>
      </c>
      <c r="E133" s="133">
        <v>9.0999999999999998E-2</v>
      </c>
      <c r="F133" s="134">
        <v>1.2999999999999999E-2</v>
      </c>
      <c r="G133" s="162">
        <v>226.23</v>
      </c>
      <c r="H133" s="162">
        <v>2.27</v>
      </c>
      <c r="I133" s="167">
        <v>2.96</v>
      </c>
      <c r="J133" s="40">
        <v>7.0000000000000007E-2</v>
      </c>
    </row>
    <row r="134" spans="1:10" ht="27.75" customHeight="1">
      <c r="A134" s="160" t="s">
        <v>637</v>
      </c>
      <c r="B134" s="24"/>
      <c r="C134" s="161">
        <v>0</v>
      </c>
      <c r="D134" s="132">
        <v>2.1930000000000001</v>
      </c>
      <c r="E134" s="133">
        <v>9.0999999999999998E-2</v>
      </c>
      <c r="F134" s="134">
        <v>1.2999999999999999E-2</v>
      </c>
      <c r="G134" s="162">
        <v>499.51</v>
      </c>
      <c r="H134" s="162">
        <v>2.27</v>
      </c>
      <c r="I134" s="167">
        <v>2.96</v>
      </c>
      <c r="J134" s="40">
        <v>7.0000000000000007E-2</v>
      </c>
    </row>
    <row r="135" spans="1:10" ht="27.75" customHeight="1">
      <c r="A135" s="160" t="s">
        <v>638</v>
      </c>
      <c r="B135" s="24"/>
      <c r="C135" s="161">
        <v>0</v>
      </c>
      <c r="D135" s="132">
        <v>2.105</v>
      </c>
      <c r="E135" s="133">
        <v>8.5999999999999993E-2</v>
      </c>
      <c r="F135" s="134">
        <v>1.0999999999999999E-2</v>
      </c>
      <c r="G135" s="162">
        <v>48.02</v>
      </c>
      <c r="H135" s="162">
        <v>1.9</v>
      </c>
      <c r="I135" s="167">
        <v>2.94</v>
      </c>
      <c r="J135" s="40">
        <v>6.7000000000000004E-2</v>
      </c>
    </row>
    <row r="136" spans="1:10" ht="27.75" customHeight="1">
      <c r="A136" s="160" t="s">
        <v>639</v>
      </c>
      <c r="B136" s="24"/>
      <c r="C136" s="161">
        <v>0</v>
      </c>
      <c r="D136" s="132">
        <v>2.105</v>
      </c>
      <c r="E136" s="133">
        <v>8.5999999999999993E-2</v>
      </c>
      <c r="F136" s="134">
        <v>1.0999999999999999E-2</v>
      </c>
      <c r="G136" s="162">
        <v>396.86</v>
      </c>
      <c r="H136" s="162">
        <v>1.9</v>
      </c>
      <c r="I136" s="167">
        <v>2.94</v>
      </c>
      <c r="J136" s="40">
        <v>6.7000000000000004E-2</v>
      </c>
    </row>
    <row r="137" spans="1:10" ht="27.75" customHeight="1">
      <c r="A137" s="160" t="s">
        <v>640</v>
      </c>
      <c r="B137" s="24"/>
      <c r="C137" s="161">
        <v>0</v>
      </c>
      <c r="D137" s="132">
        <v>2.105</v>
      </c>
      <c r="E137" s="133">
        <v>8.5999999999999993E-2</v>
      </c>
      <c r="F137" s="134">
        <v>1.0999999999999999E-2</v>
      </c>
      <c r="G137" s="162">
        <v>2017.87</v>
      </c>
      <c r="H137" s="162">
        <v>1.9</v>
      </c>
      <c r="I137" s="167">
        <v>2.94</v>
      </c>
      <c r="J137" s="40">
        <v>6.7000000000000004E-2</v>
      </c>
    </row>
    <row r="138" spans="1:10" ht="27.75" customHeight="1">
      <c r="A138" s="160" t="s">
        <v>641</v>
      </c>
      <c r="B138" s="24"/>
      <c r="C138" s="161">
        <v>0</v>
      </c>
      <c r="D138" s="132">
        <v>2.105</v>
      </c>
      <c r="E138" s="133">
        <v>8.5999999999999993E-2</v>
      </c>
      <c r="F138" s="134">
        <v>1.0999999999999999E-2</v>
      </c>
      <c r="G138" s="162">
        <v>1764.53</v>
      </c>
      <c r="H138" s="162">
        <v>1.9</v>
      </c>
      <c r="I138" s="167">
        <v>2.94</v>
      </c>
      <c r="J138" s="40">
        <v>6.7000000000000004E-2</v>
      </c>
    </row>
    <row r="139" spans="1:10" ht="27.75" customHeight="1">
      <c r="A139" s="160" t="s">
        <v>642</v>
      </c>
      <c r="B139" s="24"/>
      <c r="C139" s="161">
        <v>0</v>
      </c>
      <c r="D139" s="132">
        <v>2.105</v>
      </c>
      <c r="E139" s="133">
        <v>8.5999999999999993E-2</v>
      </c>
      <c r="F139" s="134">
        <v>1.0999999999999999E-2</v>
      </c>
      <c r="G139" s="162">
        <v>4475.04</v>
      </c>
      <c r="H139" s="162">
        <v>1.9</v>
      </c>
      <c r="I139" s="167">
        <v>2.94</v>
      </c>
      <c r="J139" s="40">
        <v>6.7000000000000004E-2</v>
      </c>
    </row>
    <row r="140" spans="1:10" ht="27.75" customHeight="1">
      <c r="A140" s="160" t="s">
        <v>643</v>
      </c>
      <c r="B140" s="24"/>
      <c r="C140" s="161" t="s">
        <v>115</v>
      </c>
      <c r="D140" s="135">
        <v>10.375</v>
      </c>
      <c r="E140" s="136">
        <v>0.495</v>
      </c>
      <c r="F140" s="134">
        <v>0.36099999999999999</v>
      </c>
      <c r="G140" s="163"/>
      <c r="H140" s="163"/>
      <c r="I140" s="166"/>
      <c r="J140" s="41"/>
    </row>
    <row r="141" spans="1:10" ht="27.75" customHeight="1">
      <c r="A141" s="160" t="s">
        <v>644</v>
      </c>
      <c r="B141" s="24"/>
      <c r="C141" s="161" t="s">
        <v>118</v>
      </c>
      <c r="D141" s="132">
        <v>-3.5489999999999999</v>
      </c>
      <c r="E141" s="133">
        <v>-0.155</v>
      </c>
      <c r="F141" s="134">
        <v>-2.4E-2</v>
      </c>
      <c r="G141" s="162">
        <v>0</v>
      </c>
      <c r="H141" s="163"/>
      <c r="I141" s="166"/>
      <c r="J141" s="41"/>
    </row>
    <row r="142" spans="1:10" ht="27.75" customHeight="1">
      <c r="A142" s="160" t="s">
        <v>645</v>
      </c>
      <c r="B142" s="24"/>
      <c r="C142" s="161">
        <v>0</v>
      </c>
      <c r="D142" s="132">
        <v>-3.5089999999999999</v>
      </c>
      <c r="E142" s="133">
        <v>-0.152</v>
      </c>
      <c r="F142" s="134">
        <v>-2.3E-2</v>
      </c>
      <c r="G142" s="162">
        <v>0</v>
      </c>
      <c r="H142" s="163"/>
      <c r="I142" s="166"/>
      <c r="J142" s="41"/>
    </row>
    <row r="143" spans="1:10" ht="27.75" customHeight="1">
      <c r="A143" s="160" t="s">
        <v>646</v>
      </c>
      <c r="B143" s="24"/>
      <c r="C143" s="161">
        <v>0</v>
      </c>
      <c r="D143" s="132">
        <v>-3.5489999999999999</v>
      </c>
      <c r="E143" s="133">
        <v>-0.155</v>
      </c>
      <c r="F143" s="134">
        <v>-2.4E-2</v>
      </c>
      <c r="G143" s="162">
        <v>0</v>
      </c>
      <c r="H143" s="163"/>
      <c r="I143" s="166"/>
      <c r="J143" s="40">
        <v>0.104</v>
      </c>
    </row>
    <row r="144" spans="1:10" ht="27.75" customHeight="1">
      <c r="A144" s="160" t="s">
        <v>647</v>
      </c>
      <c r="B144" s="24"/>
      <c r="C144" s="161">
        <v>0</v>
      </c>
      <c r="D144" s="132">
        <v>-3.5089999999999999</v>
      </c>
      <c r="E144" s="133">
        <v>-0.152</v>
      </c>
      <c r="F144" s="134">
        <v>-2.3E-2</v>
      </c>
      <c r="G144" s="162">
        <v>0</v>
      </c>
      <c r="H144" s="163"/>
      <c r="I144" s="166"/>
      <c r="J144" s="40">
        <v>0.105</v>
      </c>
    </row>
    <row r="145" spans="1:10" ht="27.75" customHeight="1">
      <c r="A145" s="160" t="s">
        <v>648</v>
      </c>
      <c r="B145" s="24"/>
      <c r="C145" s="161">
        <v>0</v>
      </c>
      <c r="D145" s="132">
        <v>-3.8570000000000002</v>
      </c>
      <c r="E145" s="133">
        <v>-0.16</v>
      </c>
      <c r="F145" s="134">
        <v>-2.1999999999999999E-2</v>
      </c>
      <c r="G145" s="162">
        <v>6.47</v>
      </c>
      <c r="H145" s="163"/>
      <c r="I145" s="166"/>
      <c r="J145" s="40">
        <v>0.13600000000000001</v>
      </c>
    </row>
    <row r="146" spans="1:10" ht="27.75" customHeight="1">
      <c r="A146" s="160" t="s">
        <v>649</v>
      </c>
      <c r="B146" s="24"/>
      <c r="C146" s="161" t="s">
        <v>69</v>
      </c>
      <c r="D146" s="132">
        <v>3.052</v>
      </c>
      <c r="E146" s="133">
        <v>0.13400000000000001</v>
      </c>
      <c r="F146" s="134">
        <v>2.1000000000000001E-2</v>
      </c>
      <c r="G146" s="162">
        <v>11.46</v>
      </c>
      <c r="H146" s="163"/>
      <c r="I146" s="166"/>
      <c r="J146" s="41"/>
    </row>
    <row r="147" spans="1:10" ht="27.75" customHeight="1">
      <c r="A147" s="160" t="s">
        <v>650</v>
      </c>
      <c r="B147" s="24"/>
      <c r="C147" s="161">
        <v>2</v>
      </c>
      <c r="D147" s="132">
        <v>3.052</v>
      </c>
      <c r="E147" s="133">
        <v>0.13400000000000001</v>
      </c>
      <c r="F147" s="134">
        <v>2.1000000000000001E-2</v>
      </c>
      <c r="G147" s="163"/>
      <c r="H147" s="163"/>
      <c r="I147" s="166"/>
      <c r="J147" s="41"/>
    </row>
    <row r="148" spans="1:10" ht="27.75" customHeight="1">
      <c r="A148" s="160" t="s">
        <v>651</v>
      </c>
      <c r="B148" s="24"/>
      <c r="C148" s="161" t="s">
        <v>73</v>
      </c>
      <c r="D148" s="132">
        <v>2.2930000000000001</v>
      </c>
      <c r="E148" s="133">
        <v>0.1</v>
      </c>
      <c r="F148" s="134">
        <v>1.4999999999999999E-2</v>
      </c>
      <c r="G148" s="162">
        <v>0.81</v>
      </c>
      <c r="H148" s="163"/>
      <c r="I148" s="166"/>
      <c r="J148" s="41"/>
    </row>
    <row r="149" spans="1:10" ht="27.75" customHeight="1">
      <c r="A149" s="160" t="s">
        <v>652</v>
      </c>
      <c r="B149" s="24"/>
      <c r="C149" s="161" t="s">
        <v>73</v>
      </c>
      <c r="D149" s="132">
        <v>2.2930000000000001</v>
      </c>
      <c r="E149" s="133">
        <v>0.1</v>
      </c>
      <c r="F149" s="134">
        <v>1.4999999999999999E-2</v>
      </c>
      <c r="G149" s="162">
        <v>1.28</v>
      </c>
      <c r="H149" s="163"/>
      <c r="I149" s="166"/>
      <c r="J149" s="41"/>
    </row>
    <row r="150" spans="1:10" ht="27.75" customHeight="1">
      <c r="A150" s="160" t="s">
        <v>653</v>
      </c>
      <c r="B150" s="24"/>
      <c r="C150" s="161" t="s">
        <v>73</v>
      </c>
      <c r="D150" s="132">
        <v>2.2930000000000001</v>
      </c>
      <c r="E150" s="133">
        <v>0.1</v>
      </c>
      <c r="F150" s="134">
        <v>1.4999999999999999E-2</v>
      </c>
      <c r="G150" s="162">
        <v>3.64</v>
      </c>
      <c r="H150" s="163"/>
      <c r="I150" s="166"/>
      <c r="J150" s="41"/>
    </row>
    <row r="151" spans="1:10" ht="27.75" customHeight="1">
      <c r="A151" s="160" t="s">
        <v>654</v>
      </c>
      <c r="B151" s="24"/>
      <c r="C151" s="161" t="s">
        <v>73</v>
      </c>
      <c r="D151" s="132">
        <v>2.2930000000000001</v>
      </c>
      <c r="E151" s="133">
        <v>0.1</v>
      </c>
      <c r="F151" s="134">
        <v>1.4999999999999999E-2</v>
      </c>
      <c r="G151" s="162">
        <v>7.83</v>
      </c>
      <c r="H151" s="163"/>
      <c r="I151" s="166"/>
      <c r="J151" s="41"/>
    </row>
    <row r="152" spans="1:10" ht="27.75" customHeight="1">
      <c r="A152" s="160" t="s">
        <v>655</v>
      </c>
      <c r="B152" s="24"/>
      <c r="C152" s="161" t="s">
        <v>73</v>
      </c>
      <c r="D152" s="132">
        <v>2.2930000000000001</v>
      </c>
      <c r="E152" s="133">
        <v>0.1</v>
      </c>
      <c r="F152" s="134">
        <v>1.4999999999999999E-2</v>
      </c>
      <c r="G152" s="162">
        <v>21.35</v>
      </c>
      <c r="H152" s="163"/>
      <c r="I152" s="166"/>
      <c r="J152" s="41"/>
    </row>
    <row r="153" spans="1:10" ht="27.75" customHeight="1">
      <c r="A153" s="160" t="s">
        <v>656</v>
      </c>
      <c r="B153" s="24"/>
      <c r="C153" s="161">
        <v>4</v>
      </c>
      <c r="D153" s="132">
        <v>2.2930000000000001</v>
      </c>
      <c r="E153" s="133">
        <v>0.1</v>
      </c>
      <c r="F153" s="134">
        <v>1.4999999999999999E-2</v>
      </c>
      <c r="G153" s="163"/>
      <c r="H153" s="163"/>
      <c r="I153" s="166"/>
      <c r="J153" s="41"/>
    </row>
    <row r="154" spans="1:10" ht="27.75" customHeight="1">
      <c r="A154" s="160" t="s">
        <v>657</v>
      </c>
      <c r="B154" s="24"/>
      <c r="C154" s="161">
        <v>0</v>
      </c>
      <c r="D154" s="132">
        <v>1.635</v>
      </c>
      <c r="E154" s="133">
        <v>7.0000000000000007E-2</v>
      </c>
      <c r="F154" s="134">
        <v>0.01</v>
      </c>
      <c r="G154" s="162">
        <v>2.15</v>
      </c>
      <c r="H154" s="162">
        <v>0.7</v>
      </c>
      <c r="I154" s="167">
        <v>1.35</v>
      </c>
      <c r="J154" s="40">
        <v>5.3999999999999999E-2</v>
      </c>
    </row>
    <row r="155" spans="1:10" ht="27.75" customHeight="1">
      <c r="A155" s="160" t="s">
        <v>658</v>
      </c>
      <c r="B155" s="24"/>
      <c r="C155" s="161">
        <v>0</v>
      </c>
      <c r="D155" s="132">
        <v>1.635</v>
      </c>
      <c r="E155" s="133">
        <v>7.0000000000000007E-2</v>
      </c>
      <c r="F155" s="134">
        <v>0.01</v>
      </c>
      <c r="G155" s="162">
        <v>41.27</v>
      </c>
      <c r="H155" s="162">
        <v>0.7</v>
      </c>
      <c r="I155" s="167">
        <v>1.35</v>
      </c>
      <c r="J155" s="40">
        <v>5.3999999999999999E-2</v>
      </c>
    </row>
    <row r="156" spans="1:10" ht="27.75" customHeight="1">
      <c r="A156" s="160" t="s">
        <v>659</v>
      </c>
      <c r="B156" s="24"/>
      <c r="C156" s="161">
        <v>0</v>
      </c>
      <c r="D156" s="132">
        <v>1.635</v>
      </c>
      <c r="E156" s="133">
        <v>7.0000000000000007E-2</v>
      </c>
      <c r="F156" s="134">
        <v>0.01</v>
      </c>
      <c r="G156" s="162">
        <v>68.069999999999993</v>
      </c>
      <c r="H156" s="162">
        <v>0.7</v>
      </c>
      <c r="I156" s="167">
        <v>1.35</v>
      </c>
      <c r="J156" s="40">
        <v>5.3999999999999999E-2</v>
      </c>
    </row>
    <row r="157" spans="1:10" ht="27.75" customHeight="1">
      <c r="A157" s="160" t="s">
        <v>660</v>
      </c>
      <c r="B157" s="24"/>
      <c r="C157" s="161">
        <v>0</v>
      </c>
      <c r="D157" s="132">
        <v>1.635</v>
      </c>
      <c r="E157" s="133">
        <v>7.0000000000000007E-2</v>
      </c>
      <c r="F157" s="134">
        <v>0.01</v>
      </c>
      <c r="G157" s="162">
        <v>109.79</v>
      </c>
      <c r="H157" s="162">
        <v>0.7</v>
      </c>
      <c r="I157" s="167">
        <v>1.35</v>
      </c>
      <c r="J157" s="40">
        <v>5.3999999999999999E-2</v>
      </c>
    </row>
    <row r="158" spans="1:10" ht="27.75" customHeight="1">
      <c r="A158" s="160" t="s">
        <v>661</v>
      </c>
      <c r="B158" s="24"/>
      <c r="C158" s="161">
        <v>0</v>
      </c>
      <c r="D158" s="132">
        <v>1.635</v>
      </c>
      <c r="E158" s="133">
        <v>7.0000000000000007E-2</v>
      </c>
      <c r="F158" s="134">
        <v>0.01</v>
      </c>
      <c r="G158" s="162">
        <v>241.71</v>
      </c>
      <c r="H158" s="162">
        <v>0.7</v>
      </c>
      <c r="I158" s="167">
        <v>1.35</v>
      </c>
      <c r="J158" s="40">
        <v>5.3999999999999999E-2</v>
      </c>
    </row>
    <row r="159" spans="1:10" ht="27.75" customHeight="1">
      <c r="A159" s="160" t="s">
        <v>662</v>
      </c>
      <c r="B159" s="24"/>
      <c r="C159" s="161">
        <v>0</v>
      </c>
      <c r="D159" s="132">
        <v>1.5669999999999999</v>
      </c>
      <c r="E159" s="133">
        <v>6.5000000000000002E-2</v>
      </c>
      <c r="F159" s="134">
        <v>8.9999999999999993E-3</v>
      </c>
      <c r="G159" s="162">
        <v>2.34</v>
      </c>
      <c r="H159" s="162">
        <v>1.62</v>
      </c>
      <c r="I159" s="167">
        <v>2.11</v>
      </c>
      <c r="J159" s="40">
        <v>0.05</v>
      </c>
    </row>
    <row r="160" spans="1:10" ht="27.75" customHeight="1">
      <c r="A160" s="160" t="s">
        <v>663</v>
      </c>
      <c r="B160" s="24"/>
      <c r="C160" s="161">
        <v>0</v>
      </c>
      <c r="D160" s="132">
        <v>1.5669999999999999</v>
      </c>
      <c r="E160" s="133">
        <v>6.5000000000000002E-2</v>
      </c>
      <c r="F160" s="134">
        <v>8.9999999999999993E-3</v>
      </c>
      <c r="G160" s="162">
        <v>60.26</v>
      </c>
      <c r="H160" s="162">
        <v>1.62</v>
      </c>
      <c r="I160" s="167">
        <v>2.11</v>
      </c>
      <c r="J160" s="40">
        <v>0.05</v>
      </c>
    </row>
    <row r="161" spans="1:10" ht="27.75" customHeight="1">
      <c r="A161" s="160" t="s">
        <v>664</v>
      </c>
      <c r="B161" s="24"/>
      <c r="C161" s="161">
        <v>0</v>
      </c>
      <c r="D161" s="132">
        <v>1.5669999999999999</v>
      </c>
      <c r="E161" s="133">
        <v>6.5000000000000002E-2</v>
      </c>
      <c r="F161" s="134">
        <v>8.9999999999999993E-3</v>
      </c>
      <c r="G161" s="162">
        <v>99.93</v>
      </c>
      <c r="H161" s="162">
        <v>1.62</v>
      </c>
      <c r="I161" s="167">
        <v>2.11</v>
      </c>
      <c r="J161" s="40">
        <v>0.05</v>
      </c>
    </row>
    <row r="162" spans="1:10" ht="27.75" customHeight="1">
      <c r="A162" s="160" t="s">
        <v>665</v>
      </c>
      <c r="B162" s="24"/>
      <c r="C162" s="161">
        <v>0</v>
      </c>
      <c r="D162" s="132">
        <v>1.5669999999999999</v>
      </c>
      <c r="E162" s="133">
        <v>6.5000000000000002E-2</v>
      </c>
      <c r="F162" s="134">
        <v>8.9999999999999993E-3</v>
      </c>
      <c r="G162" s="162">
        <v>161.69999999999999</v>
      </c>
      <c r="H162" s="162">
        <v>1.62</v>
      </c>
      <c r="I162" s="167">
        <v>2.11</v>
      </c>
      <c r="J162" s="40">
        <v>0.05</v>
      </c>
    </row>
    <row r="163" spans="1:10" ht="27.75" customHeight="1">
      <c r="A163" s="160" t="s">
        <v>666</v>
      </c>
      <c r="B163" s="24"/>
      <c r="C163" s="161">
        <v>0</v>
      </c>
      <c r="D163" s="132">
        <v>1.5669999999999999</v>
      </c>
      <c r="E163" s="133">
        <v>6.5000000000000002E-2</v>
      </c>
      <c r="F163" s="134">
        <v>8.9999999999999993E-3</v>
      </c>
      <c r="G163" s="162">
        <v>357</v>
      </c>
      <c r="H163" s="162">
        <v>1.62</v>
      </c>
      <c r="I163" s="167">
        <v>2.11</v>
      </c>
      <c r="J163" s="40">
        <v>0.05</v>
      </c>
    </row>
    <row r="164" spans="1:10" ht="27.75" customHeight="1">
      <c r="A164" s="160" t="s">
        <v>667</v>
      </c>
      <c r="B164" s="24"/>
      <c r="C164" s="161">
        <v>0</v>
      </c>
      <c r="D164" s="132">
        <v>1.504</v>
      </c>
      <c r="E164" s="133">
        <v>6.2E-2</v>
      </c>
      <c r="F164" s="134">
        <v>8.0000000000000002E-3</v>
      </c>
      <c r="G164" s="162">
        <v>34.33</v>
      </c>
      <c r="H164" s="162">
        <v>1.36</v>
      </c>
      <c r="I164" s="167">
        <v>2.1</v>
      </c>
      <c r="J164" s="40">
        <v>4.8000000000000001E-2</v>
      </c>
    </row>
    <row r="165" spans="1:10" ht="27.75" customHeight="1">
      <c r="A165" s="160" t="s">
        <v>668</v>
      </c>
      <c r="B165" s="24"/>
      <c r="C165" s="161">
        <v>0</v>
      </c>
      <c r="D165" s="132">
        <v>1.504</v>
      </c>
      <c r="E165" s="133">
        <v>6.2E-2</v>
      </c>
      <c r="F165" s="134">
        <v>8.0000000000000002E-3</v>
      </c>
      <c r="G165" s="162">
        <v>283.64</v>
      </c>
      <c r="H165" s="162">
        <v>1.36</v>
      </c>
      <c r="I165" s="167">
        <v>2.1</v>
      </c>
      <c r="J165" s="40">
        <v>4.8000000000000001E-2</v>
      </c>
    </row>
    <row r="166" spans="1:10" ht="27.75" customHeight="1">
      <c r="A166" s="160" t="s">
        <v>669</v>
      </c>
      <c r="B166" s="24"/>
      <c r="C166" s="161">
        <v>0</v>
      </c>
      <c r="D166" s="132">
        <v>1.504</v>
      </c>
      <c r="E166" s="133">
        <v>6.2E-2</v>
      </c>
      <c r="F166" s="134">
        <v>8.0000000000000002E-3</v>
      </c>
      <c r="G166" s="162">
        <v>1442.13</v>
      </c>
      <c r="H166" s="162">
        <v>1.36</v>
      </c>
      <c r="I166" s="167">
        <v>2.1</v>
      </c>
      <c r="J166" s="40">
        <v>4.8000000000000001E-2</v>
      </c>
    </row>
    <row r="167" spans="1:10" ht="27.75" customHeight="1">
      <c r="A167" s="160" t="s">
        <v>670</v>
      </c>
      <c r="B167" s="24"/>
      <c r="C167" s="161">
        <v>0</v>
      </c>
      <c r="D167" s="132">
        <v>1.504</v>
      </c>
      <c r="E167" s="133">
        <v>6.2E-2</v>
      </c>
      <c r="F167" s="134">
        <v>8.0000000000000002E-3</v>
      </c>
      <c r="G167" s="162">
        <v>1261.08</v>
      </c>
      <c r="H167" s="162">
        <v>1.36</v>
      </c>
      <c r="I167" s="167">
        <v>2.1</v>
      </c>
      <c r="J167" s="40">
        <v>4.8000000000000001E-2</v>
      </c>
    </row>
    <row r="168" spans="1:10" ht="27.75" customHeight="1">
      <c r="A168" s="160" t="s">
        <v>671</v>
      </c>
      <c r="B168" s="24"/>
      <c r="C168" s="161">
        <v>0</v>
      </c>
      <c r="D168" s="132">
        <v>1.504</v>
      </c>
      <c r="E168" s="133">
        <v>6.2E-2</v>
      </c>
      <c r="F168" s="134">
        <v>8.0000000000000002E-3</v>
      </c>
      <c r="G168" s="162">
        <v>3198.21</v>
      </c>
      <c r="H168" s="162">
        <v>1.36</v>
      </c>
      <c r="I168" s="167">
        <v>2.1</v>
      </c>
      <c r="J168" s="40">
        <v>4.8000000000000001E-2</v>
      </c>
    </row>
    <row r="169" spans="1:10" ht="27.75" customHeight="1">
      <c r="A169" s="160" t="s">
        <v>672</v>
      </c>
      <c r="B169" s="24"/>
      <c r="C169" s="161" t="s">
        <v>115</v>
      </c>
      <c r="D169" s="135">
        <v>7.4139999999999997</v>
      </c>
      <c r="E169" s="136">
        <v>0.35399999999999998</v>
      </c>
      <c r="F169" s="134">
        <v>0.25800000000000001</v>
      </c>
      <c r="G169" s="163"/>
      <c r="H169" s="163"/>
      <c r="I169" s="166"/>
      <c r="J169" s="41"/>
    </row>
    <row r="170" spans="1:10" ht="27.75" customHeight="1">
      <c r="A170" s="160" t="s">
        <v>673</v>
      </c>
      <c r="B170" s="24"/>
      <c r="C170" s="161" t="s">
        <v>118</v>
      </c>
      <c r="D170" s="132">
        <v>-2.536</v>
      </c>
      <c r="E170" s="133">
        <v>-0.111</v>
      </c>
      <c r="F170" s="134">
        <v>-1.7000000000000001E-2</v>
      </c>
      <c r="G170" s="162">
        <v>0</v>
      </c>
      <c r="H170" s="163"/>
      <c r="I170" s="166"/>
      <c r="J170" s="41"/>
    </row>
    <row r="171" spans="1:10" ht="27.75" customHeight="1">
      <c r="A171" s="160" t="s">
        <v>674</v>
      </c>
      <c r="B171" s="24"/>
      <c r="C171" s="161">
        <v>0</v>
      </c>
      <c r="D171" s="132">
        <v>-2.508</v>
      </c>
      <c r="E171" s="133">
        <v>-0.109</v>
      </c>
      <c r="F171" s="134">
        <v>-1.6E-2</v>
      </c>
      <c r="G171" s="162">
        <v>0</v>
      </c>
      <c r="H171" s="163"/>
      <c r="I171" s="166"/>
      <c r="J171" s="41"/>
    </row>
    <row r="172" spans="1:10" ht="27.75" customHeight="1">
      <c r="A172" s="160" t="s">
        <v>675</v>
      </c>
      <c r="B172" s="24"/>
      <c r="C172" s="161">
        <v>0</v>
      </c>
      <c r="D172" s="132">
        <v>-2.536</v>
      </c>
      <c r="E172" s="133">
        <v>-0.111</v>
      </c>
      <c r="F172" s="134">
        <v>-1.7000000000000001E-2</v>
      </c>
      <c r="G172" s="162">
        <v>0</v>
      </c>
      <c r="H172" s="163"/>
      <c r="I172" s="166"/>
      <c r="J172" s="40">
        <v>7.4999999999999997E-2</v>
      </c>
    </row>
    <row r="173" spans="1:10" ht="27.75" customHeight="1">
      <c r="A173" s="160" t="s">
        <v>676</v>
      </c>
      <c r="B173" s="24"/>
      <c r="C173" s="161">
        <v>0</v>
      </c>
      <c r="D173" s="132">
        <v>-2.508</v>
      </c>
      <c r="E173" s="133">
        <v>-0.109</v>
      </c>
      <c r="F173" s="134">
        <v>-1.6E-2</v>
      </c>
      <c r="G173" s="162">
        <v>0</v>
      </c>
      <c r="H173" s="163"/>
      <c r="I173" s="166"/>
      <c r="J173" s="40">
        <v>7.4999999999999997E-2</v>
      </c>
    </row>
    <row r="174" spans="1:10" ht="27.75" customHeight="1">
      <c r="A174" s="160" t="s">
        <v>677</v>
      </c>
      <c r="B174" s="24"/>
      <c r="C174" s="161">
        <v>0</v>
      </c>
      <c r="D174" s="132">
        <v>-2.7559999999999998</v>
      </c>
      <c r="E174" s="133">
        <v>-0.114</v>
      </c>
      <c r="F174" s="134">
        <v>-1.4999999999999999E-2</v>
      </c>
      <c r="G174" s="162">
        <v>4.62</v>
      </c>
      <c r="H174" s="163"/>
      <c r="I174" s="166"/>
      <c r="J174" s="40">
        <v>9.7000000000000003E-2</v>
      </c>
    </row>
    <row r="175" spans="1:10" ht="27.75" customHeight="1">
      <c r="A175" s="160" t="s">
        <v>678</v>
      </c>
      <c r="B175" s="24"/>
      <c r="C175" s="161" t="s">
        <v>69</v>
      </c>
      <c r="D175" s="132">
        <v>1.1559999999999999</v>
      </c>
      <c r="E175" s="133">
        <v>5.0999999999999997E-2</v>
      </c>
      <c r="F175" s="134">
        <v>8.0000000000000002E-3</v>
      </c>
      <c r="G175" s="162">
        <v>10.29</v>
      </c>
      <c r="H175" s="163"/>
      <c r="I175" s="166"/>
      <c r="J175" s="41"/>
    </row>
    <row r="176" spans="1:10" ht="27.75" customHeight="1">
      <c r="A176" s="160" t="s">
        <v>679</v>
      </c>
      <c r="B176" s="24"/>
      <c r="C176" s="161">
        <v>2</v>
      </c>
      <c r="D176" s="132">
        <v>1.1559999999999999</v>
      </c>
      <c r="E176" s="133">
        <v>5.0999999999999997E-2</v>
      </c>
      <c r="F176" s="134">
        <v>8.0000000000000002E-3</v>
      </c>
      <c r="G176" s="163"/>
      <c r="H176" s="163"/>
      <c r="I176" s="166"/>
      <c r="J176" s="41"/>
    </row>
    <row r="177" spans="1:10" ht="27.75" customHeight="1">
      <c r="A177" s="160" t="s">
        <v>680</v>
      </c>
      <c r="B177" s="24"/>
      <c r="C177" s="161" t="s">
        <v>73</v>
      </c>
      <c r="D177" s="132">
        <v>0.86899999999999999</v>
      </c>
      <c r="E177" s="133">
        <v>3.7999999999999999E-2</v>
      </c>
      <c r="F177" s="134">
        <v>6.0000000000000001E-3</v>
      </c>
      <c r="G177" s="162">
        <v>0.35</v>
      </c>
      <c r="H177" s="163"/>
      <c r="I177" s="166"/>
      <c r="J177" s="41"/>
    </row>
    <row r="178" spans="1:10" ht="27.75" customHeight="1">
      <c r="A178" s="160" t="s">
        <v>681</v>
      </c>
      <c r="B178" s="24"/>
      <c r="C178" s="161" t="s">
        <v>73</v>
      </c>
      <c r="D178" s="132">
        <v>0.86899999999999999</v>
      </c>
      <c r="E178" s="133">
        <v>3.7999999999999999E-2</v>
      </c>
      <c r="F178" s="134">
        <v>6.0000000000000001E-3</v>
      </c>
      <c r="G178" s="162">
        <v>0.52</v>
      </c>
      <c r="H178" s="163"/>
      <c r="I178" s="166"/>
      <c r="J178" s="41"/>
    </row>
    <row r="179" spans="1:10" ht="27.75" customHeight="1">
      <c r="A179" s="160" t="s">
        <v>682</v>
      </c>
      <c r="B179" s="24"/>
      <c r="C179" s="161" t="s">
        <v>73</v>
      </c>
      <c r="D179" s="132">
        <v>0.86899999999999999</v>
      </c>
      <c r="E179" s="133">
        <v>3.7999999999999999E-2</v>
      </c>
      <c r="F179" s="134">
        <v>6.0000000000000001E-3</v>
      </c>
      <c r="G179" s="162">
        <v>1.42</v>
      </c>
      <c r="H179" s="163"/>
      <c r="I179" s="166"/>
      <c r="J179" s="41"/>
    </row>
    <row r="180" spans="1:10" ht="27.75" customHeight="1">
      <c r="A180" s="160" t="s">
        <v>683</v>
      </c>
      <c r="B180" s="24"/>
      <c r="C180" s="161" t="s">
        <v>73</v>
      </c>
      <c r="D180" s="132">
        <v>0.86899999999999999</v>
      </c>
      <c r="E180" s="133">
        <v>3.7999999999999999E-2</v>
      </c>
      <c r="F180" s="134">
        <v>6.0000000000000001E-3</v>
      </c>
      <c r="G180" s="162">
        <v>3.01</v>
      </c>
      <c r="H180" s="163"/>
      <c r="I180" s="166"/>
      <c r="J180" s="41"/>
    </row>
    <row r="181" spans="1:10" ht="27.75" customHeight="1">
      <c r="A181" s="160" t="s">
        <v>684</v>
      </c>
      <c r="B181" s="24"/>
      <c r="C181" s="161" t="s">
        <v>73</v>
      </c>
      <c r="D181" s="132">
        <v>0.86899999999999999</v>
      </c>
      <c r="E181" s="133">
        <v>3.7999999999999999E-2</v>
      </c>
      <c r="F181" s="134">
        <v>6.0000000000000001E-3</v>
      </c>
      <c r="G181" s="162">
        <v>8.1300000000000008</v>
      </c>
      <c r="H181" s="163"/>
      <c r="I181" s="166"/>
      <c r="J181" s="41"/>
    </row>
    <row r="182" spans="1:10" ht="27.75" customHeight="1">
      <c r="A182" s="160" t="s">
        <v>685</v>
      </c>
      <c r="B182" s="24"/>
      <c r="C182" s="161">
        <v>4</v>
      </c>
      <c r="D182" s="132">
        <v>0.86899999999999999</v>
      </c>
      <c r="E182" s="133">
        <v>3.7999999999999999E-2</v>
      </c>
      <c r="F182" s="134">
        <v>6.0000000000000001E-3</v>
      </c>
      <c r="G182" s="163"/>
      <c r="H182" s="163"/>
      <c r="I182" s="166"/>
      <c r="J182" s="41"/>
    </row>
    <row r="183" spans="1:10" ht="27.75" customHeight="1">
      <c r="A183" s="160" t="s">
        <v>686</v>
      </c>
      <c r="B183" s="24"/>
      <c r="C183" s="161">
        <v>0</v>
      </c>
      <c r="D183" s="132">
        <v>0.61899999999999999</v>
      </c>
      <c r="E183" s="133">
        <v>2.7E-2</v>
      </c>
      <c r="F183" s="134">
        <v>4.0000000000000001E-3</v>
      </c>
      <c r="G183" s="162">
        <v>0.86</v>
      </c>
      <c r="H183" s="162">
        <v>0.27</v>
      </c>
      <c r="I183" s="167">
        <v>0.51</v>
      </c>
      <c r="J183" s="40">
        <v>0.02</v>
      </c>
    </row>
    <row r="184" spans="1:10" ht="27.75" customHeight="1">
      <c r="A184" s="160" t="s">
        <v>687</v>
      </c>
      <c r="B184" s="24"/>
      <c r="C184" s="161">
        <v>0</v>
      </c>
      <c r="D184" s="132">
        <v>0.61899999999999999</v>
      </c>
      <c r="E184" s="133">
        <v>2.7E-2</v>
      </c>
      <c r="F184" s="134">
        <v>4.0000000000000001E-3</v>
      </c>
      <c r="G184" s="162">
        <v>15.67</v>
      </c>
      <c r="H184" s="162">
        <v>0.27</v>
      </c>
      <c r="I184" s="167">
        <v>0.51</v>
      </c>
      <c r="J184" s="40">
        <v>0.02</v>
      </c>
    </row>
    <row r="185" spans="1:10" ht="27.75" customHeight="1">
      <c r="A185" s="160" t="s">
        <v>688</v>
      </c>
      <c r="B185" s="24"/>
      <c r="C185" s="161">
        <v>0</v>
      </c>
      <c r="D185" s="132">
        <v>0.61899999999999999</v>
      </c>
      <c r="E185" s="133">
        <v>2.7E-2</v>
      </c>
      <c r="F185" s="134">
        <v>4.0000000000000001E-3</v>
      </c>
      <c r="G185" s="162">
        <v>25.82</v>
      </c>
      <c r="H185" s="162">
        <v>0.27</v>
      </c>
      <c r="I185" s="167">
        <v>0.51</v>
      </c>
      <c r="J185" s="40">
        <v>0.02</v>
      </c>
    </row>
    <row r="186" spans="1:10" ht="27.75" customHeight="1">
      <c r="A186" s="160" t="s">
        <v>689</v>
      </c>
      <c r="B186" s="24"/>
      <c r="C186" s="161">
        <v>0</v>
      </c>
      <c r="D186" s="132">
        <v>0.61899999999999999</v>
      </c>
      <c r="E186" s="133">
        <v>2.7E-2</v>
      </c>
      <c r="F186" s="134">
        <v>4.0000000000000001E-3</v>
      </c>
      <c r="G186" s="162">
        <v>41.62</v>
      </c>
      <c r="H186" s="162">
        <v>0.27</v>
      </c>
      <c r="I186" s="167">
        <v>0.51</v>
      </c>
      <c r="J186" s="40">
        <v>0.02</v>
      </c>
    </row>
    <row r="187" spans="1:10" ht="27.75" customHeight="1">
      <c r="A187" s="160" t="s">
        <v>690</v>
      </c>
      <c r="B187" s="24"/>
      <c r="C187" s="161">
        <v>0</v>
      </c>
      <c r="D187" s="132">
        <v>0.61899999999999999</v>
      </c>
      <c r="E187" s="133">
        <v>2.7E-2</v>
      </c>
      <c r="F187" s="134">
        <v>4.0000000000000001E-3</v>
      </c>
      <c r="G187" s="162">
        <v>91.59</v>
      </c>
      <c r="H187" s="162">
        <v>0.27</v>
      </c>
      <c r="I187" s="167">
        <v>0.51</v>
      </c>
      <c r="J187" s="40">
        <v>0.02</v>
      </c>
    </row>
    <row r="188" spans="1:10" ht="27.75" customHeight="1">
      <c r="A188" s="160" t="s">
        <v>691</v>
      </c>
      <c r="B188" s="24"/>
      <c r="C188" s="161">
        <v>0</v>
      </c>
      <c r="D188" s="132">
        <v>0.59399999999999997</v>
      </c>
      <c r="E188" s="133">
        <v>2.5000000000000001E-2</v>
      </c>
      <c r="F188" s="134">
        <v>3.0000000000000001E-3</v>
      </c>
      <c r="G188" s="162">
        <v>0.93</v>
      </c>
      <c r="H188" s="162">
        <v>0.61</v>
      </c>
      <c r="I188" s="167">
        <v>0.8</v>
      </c>
      <c r="J188" s="40">
        <v>1.9E-2</v>
      </c>
    </row>
    <row r="189" spans="1:10" ht="27.75" customHeight="1">
      <c r="A189" s="160" t="s">
        <v>692</v>
      </c>
      <c r="B189" s="24"/>
      <c r="C189" s="161">
        <v>0</v>
      </c>
      <c r="D189" s="132">
        <v>0.59399999999999997</v>
      </c>
      <c r="E189" s="133">
        <v>2.5000000000000001E-2</v>
      </c>
      <c r="F189" s="134">
        <v>3.0000000000000001E-3</v>
      </c>
      <c r="G189" s="162">
        <v>22.86</v>
      </c>
      <c r="H189" s="162">
        <v>0.61</v>
      </c>
      <c r="I189" s="167">
        <v>0.8</v>
      </c>
      <c r="J189" s="40">
        <v>1.9E-2</v>
      </c>
    </row>
    <row r="190" spans="1:10" ht="27.75" customHeight="1">
      <c r="A190" s="160" t="s">
        <v>693</v>
      </c>
      <c r="B190" s="24"/>
      <c r="C190" s="161">
        <v>0</v>
      </c>
      <c r="D190" s="132">
        <v>0.59399999999999997</v>
      </c>
      <c r="E190" s="133">
        <v>2.5000000000000001E-2</v>
      </c>
      <c r="F190" s="134">
        <v>3.0000000000000001E-3</v>
      </c>
      <c r="G190" s="162">
        <v>37.89</v>
      </c>
      <c r="H190" s="162">
        <v>0.61</v>
      </c>
      <c r="I190" s="167">
        <v>0.8</v>
      </c>
      <c r="J190" s="40">
        <v>1.9E-2</v>
      </c>
    </row>
    <row r="191" spans="1:10" ht="27.75" customHeight="1">
      <c r="A191" s="160" t="s">
        <v>694</v>
      </c>
      <c r="B191" s="24"/>
      <c r="C191" s="161">
        <v>0</v>
      </c>
      <c r="D191" s="132">
        <v>0.59399999999999997</v>
      </c>
      <c r="E191" s="133">
        <v>2.5000000000000001E-2</v>
      </c>
      <c r="F191" s="134">
        <v>3.0000000000000001E-3</v>
      </c>
      <c r="G191" s="162">
        <v>61.29</v>
      </c>
      <c r="H191" s="162">
        <v>0.61</v>
      </c>
      <c r="I191" s="167">
        <v>0.8</v>
      </c>
      <c r="J191" s="40">
        <v>1.9E-2</v>
      </c>
    </row>
    <row r="192" spans="1:10" ht="27.75" customHeight="1">
      <c r="A192" s="160" t="s">
        <v>695</v>
      </c>
      <c r="B192" s="24"/>
      <c r="C192" s="161">
        <v>0</v>
      </c>
      <c r="D192" s="132">
        <v>0.59399999999999997</v>
      </c>
      <c r="E192" s="133">
        <v>2.5000000000000001E-2</v>
      </c>
      <c r="F192" s="134">
        <v>3.0000000000000001E-3</v>
      </c>
      <c r="G192" s="162">
        <v>135.26</v>
      </c>
      <c r="H192" s="162">
        <v>0.61</v>
      </c>
      <c r="I192" s="167">
        <v>0.8</v>
      </c>
      <c r="J192" s="40">
        <v>1.9E-2</v>
      </c>
    </row>
    <row r="193" spans="1:10" ht="27.75" customHeight="1">
      <c r="A193" s="160" t="s">
        <v>696</v>
      </c>
      <c r="B193" s="24"/>
      <c r="C193" s="161">
        <v>0</v>
      </c>
      <c r="D193" s="132">
        <v>0.56999999999999995</v>
      </c>
      <c r="E193" s="133">
        <v>2.3E-2</v>
      </c>
      <c r="F193" s="134">
        <v>3.0000000000000001E-3</v>
      </c>
      <c r="G193" s="162">
        <v>13.05</v>
      </c>
      <c r="H193" s="162">
        <v>0.51</v>
      </c>
      <c r="I193" s="167">
        <v>0.8</v>
      </c>
      <c r="J193" s="40">
        <v>1.7999999999999999E-2</v>
      </c>
    </row>
    <row r="194" spans="1:10" ht="27.75" customHeight="1">
      <c r="A194" s="160" t="s">
        <v>697</v>
      </c>
      <c r="B194" s="24"/>
      <c r="C194" s="161">
        <v>0</v>
      </c>
      <c r="D194" s="132">
        <v>0.56999999999999995</v>
      </c>
      <c r="E194" s="133">
        <v>2.3E-2</v>
      </c>
      <c r="F194" s="134">
        <v>3.0000000000000001E-3</v>
      </c>
      <c r="G194" s="162">
        <v>107.47</v>
      </c>
      <c r="H194" s="162">
        <v>0.51</v>
      </c>
      <c r="I194" s="167">
        <v>0.8</v>
      </c>
      <c r="J194" s="40">
        <v>1.7999999999999999E-2</v>
      </c>
    </row>
    <row r="195" spans="1:10" ht="27.75" customHeight="1">
      <c r="A195" s="160" t="s">
        <v>698</v>
      </c>
      <c r="B195" s="24"/>
      <c r="C195" s="161">
        <v>0</v>
      </c>
      <c r="D195" s="132">
        <v>0.56999999999999995</v>
      </c>
      <c r="E195" s="133">
        <v>2.3E-2</v>
      </c>
      <c r="F195" s="134">
        <v>3.0000000000000001E-3</v>
      </c>
      <c r="G195" s="162">
        <v>546.26</v>
      </c>
      <c r="H195" s="162">
        <v>0.51</v>
      </c>
      <c r="I195" s="167">
        <v>0.8</v>
      </c>
      <c r="J195" s="40">
        <v>1.7999999999999999E-2</v>
      </c>
    </row>
    <row r="196" spans="1:10" ht="27.75" customHeight="1">
      <c r="A196" s="160" t="s">
        <v>699</v>
      </c>
      <c r="B196" s="24"/>
      <c r="C196" s="161">
        <v>0</v>
      </c>
      <c r="D196" s="132">
        <v>0.56999999999999995</v>
      </c>
      <c r="E196" s="133">
        <v>2.3E-2</v>
      </c>
      <c r="F196" s="134">
        <v>3.0000000000000001E-3</v>
      </c>
      <c r="G196" s="162">
        <v>477.69</v>
      </c>
      <c r="H196" s="162">
        <v>0.51</v>
      </c>
      <c r="I196" s="167">
        <v>0.8</v>
      </c>
      <c r="J196" s="40">
        <v>1.7999999999999999E-2</v>
      </c>
    </row>
    <row r="197" spans="1:10" ht="27.75" customHeight="1">
      <c r="A197" s="160" t="s">
        <v>700</v>
      </c>
      <c r="B197" s="24"/>
      <c r="C197" s="161">
        <v>0</v>
      </c>
      <c r="D197" s="132">
        <v>0.56999999999999995</v>
      </c>
      <c r="E197" s="133">
        <v>2.3E-2</v>
      </c>
      <c r="F197" s="134">
        <v>3.0000000000000001E-3</v>
      </c>
      <c r="G197" s="162">
        <v>1211.4000000000001</v>
      </c>
      <c r="H197" s="162">
        <v>0.51</v>
      </c>
      <c r="I197" s="167">
        <v>0.8</v>
      </c>
      <c r="J197" s="40">
        <v>1.7999999999999999E-2</v>
      </c>
    </row>
    <row r="198" spans="1:10" ht="27.75" customHeight="1">
      <c r="A198" s="160" t="s">
        <v>701</v>
      </c>
      <c r="B198" s="24"/>
      <c r="C198" s="161" t="s">
        <v>115</v>
      </c>
      <c r="D198" s="135">
        <v>2.8079999999999998</v>
      </c>
      <c r="E198" s="136">
        <v>0.13400000000000001</v>
      </c>
      <c r="F198" s="134">
        <v>9.8000000000000004E-2</v>
      </c>
      <c r="G198" s="163"/>
      <c r="H198" s="163"/>
      <c r="I198" s="166"/>
      <c r="J198" s="41"/>
    </row>
    <row r="199" spans="1:10" ht="27.75" customHeight="1">
      <c r="A199" s="160" t="s">
        <v>702</v>
      </c>
      <c r="B199" s="24"/>
      <c r="C199" s="161" t="s">
        <v>118</v>
      </c>
      <c r="D199" s="132">
        <v>-0.96099999999999997</v>
      </c>
      <c r="E199" s="133">
        <v>-4.2000000000000003E-2</v>
      </c>
      <c r="F199" s="134">
        <v>-6.0000000000000001E-3</v>
      </c>
      <c r="G199" s="162">
        <v>0</v>
      </c>
      <c r="H199" s="163"/>
      <c r="I199" s="166"/>
      <c r="J199" s="41"/>
    </row>
    <row r="200" spans="1:10" ht="27.75" customHeight="1">
      <c r="A200" s="160" t="s">
        <v>703</v>
      </c>
      <c r="B200" s="24"/>
      <c r="C200" s="161">
        <v>0</v>
      </c>
      <c r="D200" s="132">
        <v>-0.95</v>
      </c>
      <c r="E200" s="133">
        <v>-4.1000000000000002E-2</v>
      </c>
      <c r="F200" s="134">
        <v>-6.0000000000000001E-3</v>
      </c>
      <c r="G200" s="162">
        <v>0</v>
      </c>
      <c r="H200" s="163"/>
      <c r="I200" s="166"/>
      <c r="J200" s="41"/>
    </row>
    <row r="201" spans="1:10" ht="27.75" customHeight="1">
      <c r="A201" s="160" t="s">
        <v>704</v>
      </c>
      <c r="B201" s="24"/>
      <c r="C201" s="161">
        <v>0</v>
      </c>
      <c r="D201" s="132">
        <v>-0.96099999999999997</v>
      </c>
      <c r="E201" s="133">
        <v>-4.2000000000000003E-2</v>
      </c>
      <c r="F201" s="134">
        <v>-6.0000000000000001E-3</v>
      </c>
      <c r="G201" s="162">
        <v>0</v>
      </c>
      <c r="H201" s="163"/>
      <c r="I201" s="166"/>
      <c r="J201" s="40">
        <v>2.8000000000000001E-2</v>
      </c>
    </row>
    <row r="202" spans="1:10" ht="27.75" customHeight="1">
      <c r="A202" s="160" t="s">
        <v>705</v>
      </c>
      <c r="B202" s="24"/>
      <c r="C202" s="161">
        <v>0</v>
      </c>
      <c r="D202" s="132">
        <v>-0.95</v>
      </c>
      <c r="E202" s="133">
        <v>-4.1000000000000002E-2</v>
      </c>
      <c r="F202" s="134">
        <v>-6.0000000000000001E-3</v>
      </c>
      <c r="G202" s="162">
        <v>0</v>
      </c>
      <c r="H202" s="163"/>
      <c r="I202" s="166"/>
      <c r="J202" s="40">
        <v>2.8000000000000001E-2</v>
      </c>
    </row>
    <row r="203" spans="1:10" ht="27.75" customHeight="1">
      <c r="A203" s="160" t="s">
        <v>706</v>
      </c>
      <c r="B203" s="24"/>
      <c r="C203" s="161">
        <v>0</v>
      </c>
      <c r="D203" s="132">
        <v>-1.044</v>
      </c>
      <c r="E203" s="133">
        <v>-4.2999999999999997E-2</v>
      </c>
      <c r="F203" s="134">
        <v>-6.0000000000000001E-3</v>
      </c>
      <c r="G203" s="162">
        <v>1.75</v>
      </c>
      <c r="H203" s="163"/>
      <c r="I203" s="166"/>
      <c r="J203" s="40">
        <v>3.6999999999999998E-2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7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WPD South Wales Area (GSP Group _K)"</f>
        <v>Southern Electric Power Distribution plc - Effective from 1 April 2022 - Final LDNO tariffs in WPD South Wales Area (GSP Group _K)</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187" t="s">
        <v>132</v>
      </c>
      <c r="B6" s="182" t="s">
        <v>370</v>
      </c>
      <c r="C6" s="198" t="s">
        <v>371</v>
      </c>
      <c r="D6" s="183" t="s">
        <v>372</v>
      </c>
      <c r="E6" s="169"/>
      <c r="F6" s="338" t="s">
        <v>411</v>
      </c>
      <c r="G6" s="338"/>
      <c r="H6" s="182" t="s">
        <v>370</v>
      </c>
      <c r="I6" s="245" t="s">
        <v>371</v>
      </c>
      <c r="J6" s="245" t="s">
        <v>372</v>
      </c>
      <c r="K6" s="169"/>
      <c r="L6" s="4"/>
      <c r="M6" s="4"/>
    </row>
    <row r="7" spans="1:13" ht="45" customHeight="1">
      <c r="A7" s="187" t="s">
        <v>137</v>
      </c>
      <c r="B7" s="184"/>
      <c r="C7" s="198" t="s">
        <v>374</v>
      </c>
      <c r="D7" s="245" t="s">
        <v>378</v>
      </c>
      <c r="E7" s="169"/>
      <c r="F7" s="338" t="s">
        <v>415</v>
      </c>
      <c r="G7" s="338"/>
      <c r="H7" s="184"/>
      <c r="I7" s="245" t="s">
        <v>377</v>
      </c>
      <c r="J7" s="245" t="s">
        <v>372</v>
      </c>
      <c r="K7" s="169"/>
      <c r="L7" s="4"/>
      <c r="M7" s="4"/>
    </row>
    <row r="8" spans="1:13" ht="45" customHeight="1">
      <c r="A8" s="241" t="s">
        <v>54</v>
      </c>
      <c r="B8" s="324" t="s">
        <v>141</v>
      </c>
      <c r="C8" s="324"/>
      <c r="D8" s="324"/>
      <c r="E8" s="169"/>
      <c r="F8" s="338" t="s">
        <v>137</v>
      </c>
      <c r="G8" s="338"/>
      <c r="H8" s="184"/>
      <c r="I8" s="245" t="s">
        <v>374</v>
      </c>
      <c r="J8" s="245" t="s">
        <v>378</v>
      </c>
      <c r="K8" s="169"/>
      <c r="L8" s="4"/>
      <c r="M8" s="4"/>
    </row>
    <row r="9" spans="1:13" s="76" customFormat="1" ht="45" customHeight="1">
      <c r="A9" s="199"/>
      <c r="B9" s="200"/>
      <c r="C9" s="201"/>
      <c r="D9" s="200"/>
      <c r="E9" s="196"/>
      <c r="F9" s="348" t="s">
        <v>54</v>
      </c>
      <c r="G9" s="348"/>
      <c r="H9" s="349" t="s">
        <v>141</v>
      </c>
      <c r="I9" s="350"/>
      <c r="J9" s="351"/>
      <c r="K9" s="169"/>
      <c r="L9" s="49"/>
      <c r="M9" s="49"/>
    </row>
    <row r="10" spans="1:13" ht="18.75" customHeight="1">
      <c r="A10" s="49"/>
      <c r="B10" s="49"/>
      <c r="C10" s="49"/>
      <c r="D10" s="49"/>
      <c r="E10" s="49"/>
      <c r="F10" s="49"/>
      <c r="G10" s="49"/>
      <c r="H10" s="49"/>
      <c r="I10" s="49"/>
      <c r="J10" s="49"/>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hidden="1" customHeight="1">
      <c r="A14" s="160" t="s">
        <v>517</v>
      </c>
      <c r="B14" s="24"/>
      <c r="C14" s="161" t="s">
        <v>69</v>
      </c>
      <c r="D14" s="132">
        <v>6.6230000000000002</v>
      </c>
      <c r="E14" s="133">
        <v>0.752</v>
      </c>
      <c r="F14" s="134">
        <v>0.107</v>
      </c>
      <c r="G14" s="162">
        <v>20.36</v>
      </c>
      <c r="H14" s="163" t="s">
        <v>143</v>
      </c>
      <c r="I14" s="166" t="s">
        <v>143</v>
      </c>
      <c r="J14" s="41" t="s">
        <v>143</v>
      </c>
    </row>
    <row r="15" spans="1:13" ht="27.75" hidden="1" customHeight="1">
      <c r="A15" s="160" t="s">
        <v>518</v>
      </c>
      <c r="B15" s="24"/>
      <c r="C15" s="161">
        <v>2</v>
      </c>
      <c r="D15" s="132">
        <v>6.6230000000000002</v>
      </c>
      <c r="E15" s="133">
        <v>0.752</v>
      </c>
      <c r="F15" s="134">
        <v>0.107</v>
      </c>
      <c r="G15" s="163" t="s">
        <v>143</v>
      </c>
      <c r="H15" s="163" t="s">
        <v>143</v>
      </c>
      <c r="I15" s="166" t="s">
        <v>143</v>
      </c>
      <c r="J15" s="41" t="s">
        <v>143</v>
      </c>
    </row>
    <row r="16" spans="1:13" ht="27.75" hidden="1" customHeight="1">
      <c r="A16" s="160" t="s">
        <v>519</v>
      </c>
      <c r="B16" s="24"/>
      <c r="C16" s="161" t="s">
        <v>73</v>
      </c>
      <c r="D16" s="132">
        <v>5.6920000000000002</v>
      </c>
      <c r="E16" s="133">
        <v>0.64600000000000002</v>
      </c>
      <c r="F16" s="134">
        <v>9.1999999999999998E-2</v>
      </c>
      <c r="G16" s="162">
        <v>6.68</v>
      </c>
      <c r="H16" s="163" t="s">
        <v>143</v>
      </c>
      <c r="I16" s="166" t="s">
        <v>143</v>
      </c>
      <c r="J16" s="41" t="s">
        <v>143</v>
      </c>
    </row>
    <row r="17" spans="1:10" ht="27.75" hidden="1" customHeight="1">
      <c r="A17" s="160" t="s">
        <v>520</v>
      </c>
      <c r="B17" s="24"/>
      <c r="C17" s="161" t="s">
        <v>73</v>
      </c>
      <c r="D17" s="132">
        <v>5.6920000000000002</v>
      </c>
      <c r="E17" s="133">
        <v>0.64600000000000002</v>
      </c>
      <c r="F17" s="134">
        <v>9.1999999999999998E-2</v>
      </c>
      <c r="G17" s="162">
        <v>10.1</v>
      </c>
      <c r="H17" s="163" t="s">
        <v>143</v>
      </c>
      <c r="I17" s="166" t="s">
        <v>143</v>
      </c>
      <c r="J17" s="41" t="s">
        <v>143</v>
      </c>
    </row>
    <row r="18" spans="1:10" ht="27.75" hidden="1" customHeight="1">
      <c r="A18" s="160" t="s">
        <v>521</v>
      </c>
      <c r="B18" s="24"/>
      <c r="C18" s="161" t="s">
        <v>73</v>
      </c>
      <c r="D18" s="132">
        <v>5.6920000000000002</v>
      </c>
      <c r="E18" s="133">
        <v>0.64600000000000002</v>
      </c>
      <c r="F18" s="134">
        <v>9.1999999999999998E-2</v>
      </c>
      <c r="G18" s="162">
        <v>25.37</v>
      </c>
      <c r="H18" s="163" t="s">
        <v>143</v>
      </c>
      <c r="I18" s="166" t="s">
        <v>143</v>
      </c>
      <c r="J18" s="41" t="s">
        <v>143</v>
      </c>
    </row>
    <row r="19" spans="1:10" ht="27.75" hidden="1" customHeight="1">
      <c r="A19" s="160" t="s">
        <v>522</v>
      </c>
      <c r="B19" s="24"/>
      <c r="C19" s="161" t="s">
        <v>73</v>
      </c>
      <c r="D19" s="132">
        <v>5.6920000000000002</v>
      </c>
      <c r="E19" s="133">
        <v>0.64600000000000002</v>
      </c>
      <c r="F19" s="134">
        <v>9.1999999999999998E-2</v>
      </c>
      <c r="G19" s="162">
        <v>53.09</v>
      </c>
      <c r="H19" s="163" t="s">
        <v>143</v>
      </c>
      <c r="I19" s="166" t="s">
        <v>143</v>
      </c>
      <c r="J19" s="41" t="s">
        <v>143</v>
      </c>
    </row>
    <row r="20" spans="1:10" ht="27.75" hidden="1" customHeight="1">
      <c r="A20" s="160" t="s">
        <v>523</v>
      </c>
      <c r="B20" s="24"/>
      <c r="C20" s="161" t="s">
        <v>73</v>
      </c>
      <c r="D20" s="132">
        <v>5.6920000000000002</v>
      </c>
      <c r="E20" s="133">
        <v>0.64600000000000002</v>
      </c>
      <c r="F20" s="134">
        <v>9.1999999999999998E-2</v>
      </c>
      <c r="G20" s="162">
        <v>150.97999999999999</v>
      </c>
      <c r="H20" s="163" t="s">
        <v>143</v>
      </c>
      <c r="I20" s="166" t="s">
        <v>143</v>
      </c>
      <c r="J20" s="41" t="s">
        <v>143</v>
      </c>
    </row>
    <row r="21" spans="1:10" ht="27.75" hidden="1" customHeight="1">
      <c r="A21" s="160" t="s">
        <v>524</v>
      </c>
      <c r="B21" s="24"/>
      <c r="C21" s="161">
        <v>4</v>
      </c>
      <c r="D21" s="132">
        <v>5.6920000000000002</v>
      </c>
      <c r="E21" s="133">
        <v>0.64600000000000002</v>
      </c>
      <c r="F21" s="134">
        <v>9.1999999999999998E-2</v>
      </c>
      <c r="G21" s="163" t="s">
        <v>143</v>
      </c>
      <c r="H21" s="163" t="s">
        <v>143</v>
      </c>
      <c r="I21" s="166" t="s">
        <v>143</v>
      </c>
      <c r="J21" s="41" t="s">
        <v>143</v>
      </c>
    </row>
    <row r="22" spans="1:10" ht="27.75" hidden="1" customHeight="1">
      <c r="A22" s="160" t="s">
        <v>525</v>
      </c>
      <c r="B22" s="24"/>
      <c r="C22" s="161">
        <v>0</v>
      </c>
      <c r="D22" s="132">
        <v>4.3620000000000001</v>
      </c>
      <c r="E22" s="133">
        <v>0.48799999999999999</v>
      </c>
      <c r="F22" s="134">
        <v>7.2999999999999995E-2</v>
      </c>
      <c r="G22" s="162">
        <v>10.28</v>
      </c>
      <c r="H22" s="162">
        <v>2.4</v>
      </c>
      <c r="I22" s="167">
        <v>4.7699999999999996</v>
      </c>
      <c r="J22" s="40">
        <v>0.125</v>
      </c>
    </row>
    <row r="23" spans="1:10" ht="27.75" hidden="1" customHeight="1">
      <c r="A23" s="160" t="s">
        <v>526</v>
      </c>
      <c r="B23" s="24"/>
      <c r="C23" s="161">
        <v>0</v>
      </c>
      <c r="D23" s="132">
        <v>4.3620000000000001</v>
      </c>
      <c r="E23" s="133">
        <v>0.48799999999999999</v>
      </c>
      <c r="F23" s="134">
        <v>7.2999999999999995E-2</v>
      </c>
      <c r="G23" s="162">
        <v>228.79</v>
      </c>
      <c r="H23" s="162">
        <v>2.4</v>
      </c>
      <c r="I23" s="167">
        <v>4.7699999999999996</v>
      </c>
      <c r="J23" s="40">
        <v>0.125</v>
      </c>
    </row>
    <row r="24" spans="1:10" ht="27.75" hidden="1" customHeight="1">
      <c r="A24" s="160" t="s">
        <v>527</v>
      </c>
      <c r="B24" s="24"/>
      <c r="C24" s="161">
        <v>0</v>
      </c>
      <c r="D24" s="132">
        <v>4.3620000000000001</v>
      </c>
      <c r="E24" s="133">
        <v>0.48799999999999999</v>
      </c>
      <c r="F24" s="134">
        <v>7.2999999999999995E-2</v>
      </c>
      <c r="G24" s="162">
        <v>464.19</v>
      </c>
      <c r="H24" s="162">
        <v>2.4</v>
      </c>
      <c r="I24" s="167">
        <v>4.7699999999999996</v>
      </c>
      <c r="J24" s="40">
        <v>0.125</v>
      </c>
    </row>
    <row r="25" spans="1:10" ht="27.75" hidden="1" customHeight="1">
      <c r="A25" s="160" t="s">
        <v>528</v>
      </c>
      <c r="B25" s="24"/>
      <c r="C25" s="161">
        <v>0</v>
      </c>
      <c r="D25" s="132">
        <v>4.3620000000000001</v>
      </c>
      <c r="E25" s="133">
        <v>0.48799999999999999</v>
      </c>
      <c r="F25" s="134">
        <v>7.2999999999999995E-2</v>
      </c>
      <c r="G25" s="162">
        <v>735.94</v>
      </c>
      <c r="H25" s="162">
        <v>2.4</v>
      </c>
      <c r="I25" s="167">
        <v>4.7699999999999996</v>
      </c>
      <c r="J25" s="40">
        <v>0.125</v>
      </c>
    </row>
    <row r="26" spans="1:10" ht="27.75" hidden="1" customHeight="1">
      <c r="A26" s="160" t="s">
        <v>529</v>
      </c>
      <c r="B26" s="24"/>
      <c r="C26" s="161">
        <v>0</v>
      </c>
      <c r="D26" s="132">
        <v>4.3620000000000001</v>
      </c>
      <c r="E26" s="133">
        <v>0.48799999999999999</v>
      </c>
      <c r="F26" s="134">
        <v>7.2999999999999995E-2</v>
      </c>
      <c r="G26" s="162">
        <v>1614.62</v>
      </c>
      <c r="H26" s="162">
        <v>2.4</v>
      </c>
      <c r="I26" s="167">
        <v>4.7699999999999996</v>
      </c>
      <c r="J26" s="40">
        <v>0.125</v>
      </c>
    </row>
    <row r="27" spans="1:10" ht="27.75" hidden="1" customHeight="1">
      <c r="A27" s="160" t="s">
        <v>530</v>
      </c>
      <c r="B27" s="24"/>
      <c r="C27" s="161" t="s">
        <v>115</v>
      </c>
      <c r="D27" s="135">
        <v>17.7</v>
      </c>
      <c r="E27" s="136">
        <v>2.4889999999999999</v>
      </c>
      <c r="F27" s="134">
        <v>1.7030000000000001</v>
      </c>
      <c r="G27" s="163" t="s">
        <v>143</v>
      </c>
      <c r="H27" s="163" t="s">
        <v>143</v>
      </c>
      <c r="I27" s="166" t="s">
        <v>143</v>
      </c>
      <c r="J27" s="41" t="s">
        <v>143</v>
      </c>
    </row>
    <row r="28" spans="1:10" ht="27.75" hidden="1" customHeight="1">
      <c r="A28" s="160" t="s">
        <v>531</v>
      </c>
      <c r="B28" s="24"/>
      <c r="C28" s="161" t="s">
        <v>118</v>
      </c>
      <c r="D28" s="132">
        <v>-6.532</v>
      </c>
      <c r="E28" s="133">
        <v>-0.74199999999999999</v>
      </c>
      <c r="F28" s="134">
        <v>-0.105</v>
      </c>
      <c r="G28" s="162">
        <v>0</v>
      </c>
      <c r="H28" s="163" t="s">
        <v>143</v>
      </c>
      <c r="I28" s="166" t="s">
        <v>143</v>
      </c>
      <c r="J28" s="41" t="s">
        <v>143</v>
      </c>
    </row>
    <row r="29" spans="1:10" ht="27.75" hidden="1" customHeight="1">
      <c r="A29" s="160" t="s">
        <v>532</v>
      </c>
      <c r="B29" s="24"/>
      <c r="C29" s="161">
        <v>0</v>
      </c>
      <c r="D29" s="132">
        <v>-6.532</v>
      </c>
      <c r="E29" s="133">
        <v>-0.74199999999999999</v>
      </c>
      <c r="F29" s="134">
        <v>-0.105</v>
      </c>
      <c r="G29" s="162">
        <v>0</v>
      </c>
      <c r="H29" s="163" t="s">
        <v>143</v>
      </c>
      <c r="I29" s="166" t="s">
        <v>143</v>
      </c>
      <c r="J29" s="40">
        <v>0.20399999999999999</v>
      </c>
    </row>
    <row r="30" spans="1:10" ht="27.75" hidden="1" customHeight="1">
      <c r="A30" s="164" t="s">
        <v>533</v>
      </c>
      <c r="B30" s="24"/>
      <c r="C30" s="161" t="s">
        <v>69</v>
      </c>
      <c r="D30" s="132">
        <v>4.1509999999999998</v>
      </c>
      <c r="E30" s="133">
        <v>0.47099999999999997</v>
      </c>
      <c r="F30" s="134">
        <v>6.7000000000000004E-2</v>
      </c>
      <c r="G30" s="162">
        <v>16.38</v>
      </c>
      <c r="H30" s="163" t="s">
        <v>143</v>
      </c>
      <c r="I30" s="166" t="s">
        <v>143</v>
      </c>
      <c r="J30" s="41" t="s">
        <v>143</v>
      </c>
    </row>
    <row r="31" spans="1:10" ht="27.75" hidden="1" customHeight="1">
      <c r="A31" s="164" t="s">
        <v>534</v>
      </c>
      <c r="B31" s="24"/>
      <c r="C31" s="161">
        <v>2</v>
      </c>
      <c r="D31" s="132">
        <v>4.1509999999999998</v>
      </c>
      <c r="E31" s="133">
        <v>0.47099999999999997</v>
      </c>
      <c r="F31" s="134">
        <v>6.7000000000000004E-2</v>
      </c>
      <c r="G31" s="163" t="s">
        <v>143</v>
      </c>
      <c r="H31" s="163" t="s">
        <v>143</v>
      </c>
      <c r="I31" s="166" t="s">
        <v>143</v>
      </c>
      <c r="J31" s="41" t="s">
        <v>143</v>
      </c>
    </row>
    <row r="32" spans="1:10" ht="27.75" hidden="1" customHeight="1">
      <c r="A32" s="164" t="s">
        <v>535</v>
      </c>
      <c r="B32" s="24"/>
      <c r="C32" s="161" t="s">
        <v>73</v>
      </c>
      <c r="D32" s="132">
        <v>3.5670000000000002</v>
      </c>
      <c r="E32" s="133">
        <v>0.40500000000000003</v>
      </c>
      <c r="F32" s="134">
        <v>5.8000000000000003E-2</v>
      </c>
      <c r="G32" s="162">
        <v>4.21</v>
      </c>
      <c r="H32" s="163" t="s">
        <v>143</v>
      </c>
      <c r="I32" s="166" t="s">
        <v>143</v>
      </c>
      <c r="J32" s="41" t="s">
        <v>143</v>
      </c>
    </row>
    <row r="33" spans="1:10" ht="27.75" hidden="1" customHeight="1">
      <c r="A33" s="164" t="s">
        <v>536</v>
      </c>
      <c r="B33" s="24"/>
      <c r="C33" s="161" t="s">
        <v>73</v>
      </c>
      <c r="D33" s="132">
        <v>3.5670000000000002</v>
      </c>
      <c r="E33" s="133">
        <v>0.40500000000000003</v>
      </c>
      <c r="F33" s="134">
        <v>5.8000000000000003E-2</v>
      </c>
      <c r="G33" s="162">
        <v>6.36</v>
      </c>
      <c r="H33" s="163" t="s">
        <v>143</v>
      </c>
      <c r="I33" s="166" t="s">
        <v>143</v>
      </c>
      <c r="J33" s="41" t="s">
        <v>143</v>
      </c>
    </row>
    <row r="34" spans="1:10" ht="27.75" hidden="1" customHeight="1">
      <c r="A34" s="164" t="s">
        <v>537</v>
      </c>
      <c r="B34" s="24"/>
      <c r="C34" s="161" t="s">
        <v>73</v>
      </c>
      <c r="D34" s="132">
        <v>3.5670000000000002</v>
      </c>
      <c r="E34" s="133">
        <v>0.40500000000000003</v>
      </c>
      <c r="F34" s="134">
        <v>5.8000000000000003E-2</v>
      </c>
      <c r="G34" s="162">
        <v>15.93</v>
      </c>
      <c r="H34" s="163" t="s">
        <v>143</v>
      </c>
      <c r="I34" s="166" t="s">
        <v>143</v>
      </c>
      <c r="J34" s="41" t="s">
        <v>143</v>
      </c>
    </row>
    <row r="35" spans="1:10" ht="27.75" hidden="1" customHeight="1">
      <c r="A35" s="164" t="s">
        <v>538</v>
      </c>
      <c r="B35" s="24"/>
      <c r="C35" s="161" t="s">
        <v>73</v>
      </c>
      <c r="D35" s="132">
        <v>3.5670000000000002</v>
      </c>
      <c r="E35" s="133">
        <v>0.40500000000000003</v>
      </c>
      <c r="F35" s="134">
        <v>5.8000000000000003E-2</v>
      </c>
      <c r="G35" s="162">
        <v>33.299999999999997</v>
      </c>
      <c r="H35" s="163" t="s">
        <v>143</v>
      </c>
      <c r="I35" s="166" t="s">
        <v>143</v>
      </c>
      <c r="J35" s="41" t="s">
        <v>143</v>
      </c>
    </row>
    <row r="36" spans="1:10" ht="27.75" hidden="1" customHeight="1">
      <c r="A36" s="164" t="s">
        <v>539</v>
      </c>
      <c r="B36" s="24"/>
      <c r="C36" s="161" t="s">
        <v>73</v>
      </c>
      <c r="D36" s="132">
        <v>3.5670000000000002</v>
      </c>
      <c r="E36" s="133">
        <v>0.40500000000000003</v>
      </c>
      <c r="F36" s="134">
        <v>5.8000000000000003E-2</v>
      </c>
      <c r="G36" s="162">
        <v>94.65</v>
      </c>
      <c r="H36" s="163" t="s">
        <v>143</v>
      </c>
      <c r="I36" s="166" t="s">
        <v>143</v>
      </c>
      <c r="J36" s="41" t="s">
        <v>143</v>
      </c>
    </row>
    <row r="37" spans="1:10" ht="27.75" hidden="1" customHeight="1">
      <c r="A37" s="164" t="s">
        <v>540</v>
      </c>
      <c r="B37" s="24"/>
      <c r="C37" s="161">
        <v>4</v>
      </c>
      <c r="D37" s="132">
        <v>3.5670000000000002</v>
      </c>
      <c r="E37" s="133">
        <v>0.40500000000000003</v>
      </c>
      <c r="F37" s="134">
        <v>5.8000000000000003E-2</v>
      </c>
      <c r="G37" s="163" t="s">
        <v>143</v>
      </c>
      <c r="H37" s="163" t="s">
        <v>143</v>
      </c>
      <c r="I37" s="166" t="s">
        <v>143</v>
      </c>
      <c r="J37" s="41" t="s">
        <v>143</v>
      </c>
    </row>
    <row r="38" spans="1:10" ht="27.75" hidden="1" customHeight="1">
      <c r="A38" s="164" t="s">
        <v>541</v>
      </c>
      <c r="B38" s="24"/>
      <c r="C38" s="161">
        <v>0</v>
      </c>
      <c r="D38" s="132">
        <v>2.734</v>
      </c>
      <c r="E38" s="133">
        <v>0.30599999999999999</v>
      </c>
      <c r="F38" s="134">
        <v>4.5999999999999999E-2</v>
      </c>
      <c r="G38" s="162">
        <v>6.47</v>
      </c>
      <c r="H38" s="162">
        <v>1.51</v>
      </c>
      <c r="I38" s="167">
        <v>2.99</v>
      </c>
      <c r="J38" s="40">
        <v>7.8E-2</v>
      </c>
    </row>
    <row r="39" spans="1:10" ht="27.75" hidden="1" customHeight="1">
      <c r="A39" s="164" t="s">
        <v>542</v>
      </c>
      <c r="B39" s="24"/>
      <c r="C39" s="161">
        <v>0</v>
      </c>
      <c r="D39" s="132">
        <v>2.734</v>
      </c>
      <c r="E39" s="133">
        <v>0.30599999999999999</v>
      </c>
      <c r="F39" s="134">
        <v>4.5999999999999999E-2</v>
      </c>
      <c r="G39" s="162">
        <v>143.41999999999999</v>
      </c>
      <c r="H39" s="162">
        <v>1.51</v>
      </c>
      <c r="I39" s="167">
        <v>2.99</v>
      </c>
      <c r="J39" s="40">
        <v>7.8E-2</v>
      </c>
    </row>
    <row r="40" spans="1:10" ht="27.75" hidden="1" customHeight="1">
      <c r="A40" s="164" t="s">
        <v>543</v>
      </c>
      <c r="B40" s="24"/>
      <c r="C40" s="161">
        <v>0</v>
      </c>
      <c r="D40" s="132">
        <v>2.734</v>
      </c>
      <c r="E40" s="133">
        <v>0.30599999999999999</v>
      </c>
      <c r="F40" s="134">
        <v>4.5999999999999999E-2</v>
      </c>
      <c r="G40" s="162">
        <v>290.95</v>
      </c>
      <c r="H40" s="162">
        <v>1.51</v>
      </c>
      <c r="I40" s="167">
        <v>2.99</v>
      </c>
      <c r="J40" s="40">
        <v>7.8E-2</v>
      </c>
    </row>
    <row r="41" spans="1:10" ht="27.75" hidden="1" customHeight="1">
      <c r="A41" s="164" t="s">
        <v>544</v>
      </c>
      <c r="B41" s="24"/>
      <c r="C41" s="161">
        <v>0</v>
      </c>
      <c r="D41" s="132">
        <v>2.734</v>
      </c>
      <c r="E41" s="133">
        <v>0.30599999999999999</v>
      </c>
      <c r="F41" s="134">
        <v>4.5999999999999999E-2</v>
      </c>
      <c r="G41" s="162">
        <v>461.27</v>
      </c>
      <c r="H41" s="162">
        <v>1.51</v>
      </c>
      <c r="I41" s="167">
        <v>2.99</v>
      </c>
      <c r="J41" s="40">
        <v>7.8E-2</v>
      </c>
    </row>
    <row r="42" spans="1:10" ht="27.75" hidden="1" customHeight="1">
      <c r="A42" s="164" t="s">
        <v>545</v>
      </c>
      <c r="B42" s="24"/>
      <c r="C42" s="161">
        <v>0</v>
      </c>
      <c r="D42" s="132">
        <v>2.734</v>
      </c>
      <c r="E42" s="133">
        <v>0.30599999999999999</v>
      </c>
      <c r="F42" s="134">
        <v>4.5999999999999999E-2</v>
      </c>
      <c r="G42" s="162">
        <v>1011.97</v>
      </c>
      <c r="H42" s="162">
        <v>1.51</v>
      </c>
      <c r="I42" s="167">
        <v>2.99</v>
      </c>
      <c r="J42" s="40">
        <v>7.8E-2</v>
      </c>
    </row>
    <row r="43" spans="1:10" ht="27.75" hidden="1" customHeight="1">
      <c r="A43" s="164" t="s">
        <v>546</v>
      </c>
      <c r="B43" s="24"/>
      <c r="C43" s="161">
        <v>0</v>
      </c>
      <c r="D43" s="132">
        <v>2.8860000000000001</v>
      </c>
      <c r="E43" s="133">
        <v>0.311</v>
      </c>
      <c r="F43" s="134">
        <v>5.2999999999999999E-2</v>
      </c>
      <c r="G43" s="162">
        <v>7.77</v>
      </c>
      <c r="H43" s="162">
        <v>2.44</v>
      </c>
      <c r="I43" s="167">
        <v>4.29</v>
      </c>
      <c r="J43" s="40">
        <v>8.8999999999999996E-2</v>
      </c>
    </row>
    <row r="44" spans="1:10" ht="27.75" hidden="1" customHeight="1">
      <c r="A44" s="164" t="s">
        <v>547</v>
      </c>
      <c r="B44" s="24"/>
      <c r="C44" s="161">
        <v>0</v>
      </c>
      <c r="D44" s="132">
        <v>2.8860000000000001</v>
      </c>
      <c r="E44" s="133">
        <v>0.311</v>
      </c>
      <c r="F44" s="134">
        <v>5.2999999999999999E-2</v>
      </c>
      <c r="G44" s="162">
        <v>219.03</v>
      </c>
      <c r="H44" s="162">
        <v>2.44</v>
      </c>
      <c r="I44" s="167">
        <v>4.29</v>
      </c>
      <c r="J44" s="40">
        <v>8.8999999999999996E-2</v>
      </c>
    </row>
    <row r="45" spans="1:10" ht="27.75" hidden="1" customHeight="1">
      <c r="A45" s="164" t="s">
        <v>548</v>
      </c>
      <c r="B45" s="24"/>
      <c r="C45" s="161">
        <v>0</v>
      </c>
      <c r="D45" s="132">
        <v>2.8860000000000001</v>
      </c>
      <c r="E45" s="133">
        <v>0.311</v>
      </c>
      <c r="F45" s="134">
        <v>5.2999999999999999E-2</v>
      </c>
      <c r="G45" s="162">
        <v>446.6</v>
      </c>
      <c r="H45" s="162">
        <v>2.44</v>
      </c>
      <c r="I45" s="167">
        <v>4.29</v>
      </c>
      <c r="J45" s="40">
        <v>8.8999999999999996E-2</v>
      </c>
    </row>
    <row r="46" spans="1:10" ht="27.75" hidden="1" customHeight="1">
      <c r="A46" s="164" t="s">
        <v>549</v>
      </c>
      <c r="B46" s="24"/>
      <c r="C46" s="161">
        <v>0</v>
      </c>
      <c r="D46" s="132">
        <v>2.8860000000000001</v>
      </c>
      <c r="E46" s="133">
        <v>0.311</v>
      </c>
      <c r="F46" s="134">
        <v>5.2999999999999999E-2</v>
      </c>
      <c r="G46" s="162">
        <v>709.32</v>
      </c>
      <c r="H46" s="162">
        <v>2.44</v>
      </c>
      <c r="I46" s="167">
        <v>4.29</v>
      </c>
      <c r="J46" s="40">
        <v>8.8999999999999996E-2</v>
      </c>
    </row>
    <row r="47" spans="1:10" ht="27.75" hidden="1" customHeight="1">
      <c r="A47" s="164" t="s">
        <v>550</v>
      </c>
      <c r="B47" s="24"/>
      <c r="C47" s="161">
        <v>0</v>
      </c>
      <c r="D47" s="132">
        <v>2.8860000000000001</v>
      </c>
      <c r="E47" s="133">
        <v>0.311</v>
      </c>
      <c r="F47" s="134">
        <v>5.2999999999999999E-2</v>
      </c>
      <c r="G47" s="162">
        <v>1558.8</v>
      </c>
      <c r="H47" s="162">
        <v>2.44</v>
      </c>
      <c r="I47" s="167">
        <v>4.29</v>
      </c>
      <c r="J47" s="40">
        <v>8.8999999999999996E-2</v>
      </c>
    </row>
    <row r="48" spans="1:10" ht="27.75" hidden="1" customHeight="1">
      <c r="A48" s="164" t="s">
        <v>551</v>
      </c>
      <c r="B48" s="24"/>
      <c r="C48" s="161">
        <v>0</v>
      </c>
      <c r="D48" s="132">
        <v>2.8610000000000002</v>
      </c>
      <c r="E48" s="133">
        <v>0.29799999999999999</v>
      </c>
      <c r="F48" s="134">
        <v>5.3999999999999999E-2</v>
      </c>
      <c r="G48" s="162">
        <v>85.87</v>
      </c>
      <c r="H48" s="162">
        <v>3.04</v>
      </c>
      <c r="I48" s="167">
        <v>5.54</v>
      </c>
      <c r="J48" s="40">
        <v>7.6999999999999999E-2</v>
      </c>
    </row>
    <row r="49" spans="1:10" ht="27.75" hidden="1" customHeight="1">
      <c r="A49" s="164" t="s">
        <v>552</v>
      </c>
      <c r="B49" s="24"/>
      <c r="C49" s="161">
        <v>0</v>
      </c>
      <c r="D49" s="132">
        <v>2.8610000000000002</v>
      </c>
      <c r="E49" s="133">
        <v>0.29799999999999999</v>
      </c>
      <c r="F49" s="134">
        <v>5.3999999999999999E-2</v>
      </c>
      <c r="G49" s="162">
        <v>918.97</v>
      </c>
      <c r="H49" s="162">
        <v>3.04</v>
      </c>
      <c r="I49" s="167">
        <v>5.54</v>
      </c>
      <c r="J49" s="40">
        <v>7.6999999999999999E-2</v>
      </c>
    </row>
    <row r="50" spans="1:10" ht="27.75" hidden="1" customHeight="1">
      <c r="A50" s="164" t="s">
        <v>553</v>
      </c>
      <c r="B50" s="24"/>
      <c r="C50" s="161">
        <v>0</v>
      </c>
      <c r="D50" s="132">
        <v>2.8610000000000002</v>
      </c>
      <c r="E50" s="133">
        <v>0.29799999999999999</v>
      </c>
      <c r="F50" s="134">
        <v>5.3999999999999999E-2</v>
      </c>
      <c r="G50" s="162">
        <v>4653.51</v>
      </c>
      <c r="H50" s="162">
        <v>3.04</v>
      </c>
      <c r="I50" s="167">
        <v>5.54</v>
      </c>
      <c r="J50" s="40">
        <v>7.6999999999999999E-2</v>
      </c>
    </row>
    <row r="51" spans="1:10" ht="27.75" hidden="1" customHeight="1">
      <c r="A51" s="164" t="s">
        <v>554</v>
      </c>
      <c r="B51" s="24"/>
      <c r="C51" s="161">
        <v>0</v>
      </c>
      <c r="D51" s="132">
        <v>2.8610000000000002</v>
      </c>
      <c r="E51" s="133">
        <v>0.29799999999999999</v>
      </c>
      <c r="F51" s="134">
        <v>5.3999999999999999E-2</v>
      </c>
      <c r="G51" s="162">
        <v>9492.7199999999993</v>
      </c>
      <c r="H51" s="162">
        <v>3.04</v>
      </c>
      <c r="I51" s="167">
        <v>5.54</v>
      </c>
      <c r="J51" s="40">
        <v>7.6999999999999999E-2</v>
      </c>
    </row>
    <row r="52" spans="1:10" ht="27.75" hidden="1" customHeight="1">
      <c r="A52" s="164" t="s">
        <v>555</v>
      </c>
      <c r="B52" s="24"/>
      <c r="C52" s="161">
        <v>0</v>
      </c>
      <c r="D52" s="132">
        <v>2.8610000000000002</v>
      </c>
      <c r="E52" s="133">
        <v>0.29799999999999999</v>
      </c>
      <c r="F52" s="134">
        <v>5.3999999999999999E-2</v>
      </c>
      <c r="G52" s="162">
        <v>21154.79</v>
      </c>
      <c r="H52" s="162">
        <v>3.04</v>
      </c>
      <c r="I52" s="167">
        <v>5.54</v>
      </c>
      <c r="J52" s="40">
        <v>7.6999999999999999E-2</v>
      </c>
    </row>
    <row r="53" spans="1:10" ht="27.75" hidden="1" customHeight="1">
      <c r="A53" s="164" t="s">
        <v>556</v>
      </c>
      <c r="B53" s="24"/>
      <c r="C53" s="161" t="s">
        <v>115</v>
      </c>
      <c r="D53" s="135">
        <v>11.093</v>
      </c>
      <c r="E53" s="136">
        <v>1.56</v>
      </c>
      <c r="F53" s="134">
        <v>1.0669999999999999</v>
      </c>
      <c r="G53" s="163" t="s">
        <v>143</v>
      </c>
      <c r="H53" s="163" t="s">
        <v>143</v>
      </c>
      <c r="I53" s="166" t="s">
        <v>143</v>
      </c>
      <c r="J53" s="41" t="s">
        <v>143</v>
      </c>
    </row>
    <row r="54" spans="1:10" ht="27.75" hidden="1" customHeight="1">
      <c r="A54" s="164" t="s">
        <v>557</v>
      </c>
      <c r="B54" s="24"/>
      <c r="C54" s="161" t="s">
        <v>118</v>
      </c>
      <c r="D54" s="132">
        <v>-6.532</v>
      </c>
      <c r="E54" s="133">
        <v>-0.74199999999999999</v>
      </c>
      <c r="F54" s="134">
        <v>-0.105</v>
      </c>
      <c r="G54" s="162">
        <v>0</v>
      </c>
      <c r="H54" s="163" t="s">
        <v>143</v>
      </c>
      <c r="I54" s="166" t="s">
        <v>143</v>
      </c>
      <c r="J54" s="41" t="s">
        <v>143</v>
      </c>
    </row>
    <row r="55" spans="1:10" ht="27.75" hidden="1" customHeight="1">
      <c r="A55" s="164" t="s">
        <v>558</v>
      </c>
      <c r="B55" s="24"/>
      <c r="C55" s="161">
        <v>0</v>
      </c>
      <c r="D55" s="132">
        <v>-5.9560000000000004</v>
      </c>
      <c r="E55" s="133">
        <v>-0.67</v>
      </c>
      <c r="F55" s="134">
        <v>-9.9000000000000005E-2</v>
      </c>
      <c r="G55" s="162">
        <v>0</v>
      </c>
      <c r="H55" s="163" t="s">
        <v>143</v>
      </c>
      <c r="I55" s="166" t="s">
        <v>143</v>
      </c>
      <c r="J55" s="41" t="s">
        <v>143</v>
      </c>
    </row>
    <row r="56" spans="1:10" ht="27.75" hidden="1" customHeight="1">
      <c r="A56" s="164" t="s">
        <v>559</v>
      </c>
      <c r="B56" s="24"/>
      <c r="C56" s="161">
        <v>0</v>
      </c>
      <c r="D56" s="132">
        <v>-6.532</v>
      </c>
      <c r="E56" s="133">
        <v>-0.74199999999999999</v>
      </c>
      <c r="F56" s="134">
        <v>-0.105</v>
      </c>
      <c r="G56" s="162">
        <v>0</v>
      </c>
      <c r="H56" s="163" t="s">
        <v>143</v>
      </c>
      <c r="I56" s="166" t="s">
        <v>143</v>
      </c>
      <c r="J56" s="40">
        <v>0.20399999999999999</v>
      </c>
    </row>
    <row r="57" spans="1:10" ht="27.75" hidden="1" customHeight="1">
      <c r="A57" s="164" t="s">
        <v>560</v>
      </c>
      <c r="B57" s="24"/>
      <c r="C57" s="161">
        <v>0</v>
      </c>
      <c r="D57" s="132">
        <v>-5.9560000000000004</v>
      </c>
      <c r="E57" s="133">
        <v>-0.67</v>
      </c>
      <c r="F57" s="134">
        <v>-9.9000000000000005E-2</v>
      </c>
      <c r="G57" s="162">
        <v>0</v>
      </c>
      <c r="H57" s="163" t="s">
        <v>143</v>
      </c>
      <c r="I57" s="166" t="s">
        <v>143</v>
      </c>
      <c r="J57" s="40">
        <v>0.17</v>
      </c>
    </row>
    <row r="58" spans="1:10" ht="27.75" hidden="1" customHeight="1">
      <c r="A58" s="164" t="s">
        <v>561</v>
      </c>
      <c r="B58" s="24"/>
      <c r="C58" s="161">
        <v>0</v>
      </c>
      <c r="D58" s="132">
        <v>-4.0869999999999997</v>
      </c>
      <c r="E58" s="133">
        <v>-0.437</v>
      </c>
      <c r="F58" s="134">
        <v>-7.5999999999999998E-2</v>
      </c>
      <c r="G58" s="162">
        <v>0</v>
      </c>
      <c r="H58" s="163" t="s">
        <v>143</v>
      </c>
      <c r="I58" s="166" t="s">
        <v>143</v>
      </c>
      <c r="J58" s="40">
        <v>0.14299999999999999</v>
      </c>
    </row>
    <row r="59" spans="1:10" ht="27.75" customHeight="1">
      <c r="A59" s="160" t="s">
        <v>562</v>
      </c>
      <c r="B59" s="24"/>
      <c r="C59" s="161" t="s">
        <v>69</v>
      </c>
      <c r="D59" s="132">
        <v>2.54</v>
      </c>
      <c r="E59" s="133">
        <v>0.28799999999999998</v>
      </c>
      <c r="F59" s="134">
        <v>4.1000000000000002E-2</v>
      </c>
      <c r="G59" s="162">
        <v>13.78</v>
      </c>
      <c r="H59" s="163" t="s">
        <v>143</v>
      </c>
      <c r="I59" s="166" t="s">
        <v>143</v>
      </c>
      <c r="J59" s="41" t="s">
        <v>143</v>
      </c>
    </row>
    <row r="60" spans="1:10" ht="27.75" customHeight="1">
      <c r="A60" s="160" t="s">
        <v>563</v>
      </c>
      <c r="B60" s="24"/>
      <c r="C60" s="161">
        <v>2</v>
      </c>
      <c r="D60" s="132">
        <v>2.54</v>
      </c>
      <c r="E60" s="133">
        <v>0.28799999999999998</v>
      </c>
      <c r="F60" s="134">
        <v>4.1000000000000002E-2</v>
      </c>
      <c r="G60" s="163" t="s">
        <v>143</v>
      </c>
      <c r="H60" s="163" t="s">
        <v>143</v>
      </c>
      <c r="I60" s="166" t="s">
        <v>143</v>
      </c>
      <c r="J60" s="41" t="s">
        <v>143</v>
      </c>
    </row>
    <row r="61" spans="1:10" ht="27.75" customHeight="1">
      <c r="A61" s="160" t="s">
        <v>564</v>
      </c>
      <c r="B61" s="24"/>
      <c r="C61" s="161" t="s">
        <v>73</v>
      </c>
      <c r="D61" s="132">
        <v>2.1829999999999998</v>
      </c>
      <c r="E61" s="133">
        <v>0.248</v>
      </c>
      <c r="F61" s="134">
        <v>3.5000000000000003E-2</v>
      </c>
      <c r="G61" s="162">
        <v>2.61</v>
      </c>
      <c r="H61" s="163" t="s">
        <v>143</v>
      </c>
      <c r="I61" s="166" t="s">
        <v>143</v>
      </c>
      <c r="J61" s="41" t="s">
        <v>143</v>
      </c>
    </row>
    <row r="62" spans="1:10" ht="27.75" customHeight="1">
      <c r="A62" s="160" t="s">
        <v>565</v>
      </c>
      <c r="B62" s="24"/>
      <c r="C62" s="161" t="s">
        <v>73</v>
      </c>
      <c r="D62" s="132">
        <v>2.1829999999999998</v>
      </c>
      <c r="E62" s="133">
        <v>0.248</v>
      </c>
      <c r="F62" s="134">
        <v>3.5000000000000003E-2</v>
      </c>
      <c r="G62" s="162">
        <v>3.92</v>
      </c>
      <c r="H62" s="163" t="s">
        <v>143</v>
      </c>
      <c r="I62" s="166" t="s">
        <v>143</v>
      </c>
      <c r="J62" s="41" t="s">
        <v>143</v>
      </c>
    </row>
    <row r="63" spans="1:10" ht="27.75" customHeight="1">
      <c r="A63" s="160" t="s">
        <v>566</v>
      </c>
      <c r="B63" s="24"/>
      <c r="C63" s="161" t="s">
        <v>73</v>
      </c>
      <c r="D63" s="132">
        <v>2.1829999999999998</v>
      </c>
      <c r="E63" s="133">
        <v>0.248</v>
      </c>
      <c r="F63" s="134">
        <v>3.5000000000000003E-2</v>
      </c>
      <c r="G63" s="162">
        <v>9.7799999999999994</v>
      </c>
      <c r="H63" s="163" t="s">
        <v>143</v>
      </c>
      <c r="I63" s="166" t="s">
        <v>143</v>
      </c>
      <c r="J63" s="41" t="s">
        <v>143</v>
      </c>
    </row>
    <row r="64" spans="1:10" ht="27.75" customHeight="1">
      <c r="A64" s="160" t="s">
        <v>567</v>
      </c>
      <c r="B64" s="24"/>
      <c r="C64" s="161" t="s">
        <v>73</v>
      </c>
      <c r="D64" s="132">
        <v>2.1829999999999998</v>
      </c>
      <c r="E64" s="133">
        <v>0.248</v>
      </c>
      <c r="F64" s="134">
        <v>3.5000000000000003E-2</v>
      </c>
      <c r="G64" s="162">
        <v>20.41</v>
      </c>
      <c r="H64" s="163" t="s">
        <v>143</v>
      </c>
      <c r="I64" s="166" t="s">
        <v>143</v>
      </c>
      <c r="J64" s="41" t="s">
        <v>143</v>
      </c>
    </row>
    <row r="65" spans="1:10" ht="27.75" customHeight="1">
      <c r="A65" s="160" t="s">
        <v>568</v>
      </c>
      <c r="B65" s="24"/>
      <c r="C65" s="161" t="s">
        <v>73</v>
      </c>
      <c r="D65" s="132">
        <v>2.1829999999999998</v>
      </c>
      <c r="E65" s="133">
        <v>0.248</v>
      </c>
      <c r="F65" s="134">
        <v>3.5000000000000003E-2</v>
      </c>
      <c r="G65" s="162">
        <v>57.96</v>
      </c>
      <c r="H65" s="163" t="s">
        <v>143</v>
      </c>
      <c r="I65" s="166" t="s">
        <v>143</v>
      </c>
      <c r="J65" s="41" t="s">
        <v>143</v>
      </c>
    </row>
    <row r="66" spans="1:10" ht="27.75" customHeight="1">
      <c r="A66" s="160" t="s">
        <v>569</v>
      </c>
      <c r="B66" s="24"/>
      <c r="C66" s="161">
        <v>4</v>
      </c>
      <c r="D66" s="132">
        <v>2.1829999999999998</v>
      </c>
      <c r="E66" s="133">
        <v>0.248</v>
      </c>
      <c r="F66" s="134">
        <v>3.5000000000000003E-2</v>
      </c>
      <c r="G66" s="163" t="s">
        <v>143</v>
      </c>
      <c r="H66" s="163" t="s">
        <v>143</v>
      </c>
      <c r="I66" s="166" t="s">
        <v>143</v>
      </c>
      <c r="J66" s="41" t="s">
        <v>143</v>
      </c>
    </row>
    <row r="67" spans="1:10" ht="27.75" customHeight="1">
      <c r="A67" s="160" t="s">
        <v>570</v>
      </c>
      <c r="B67" s="24"/>
      <c r="C67" s="161">
        <v>0</v>
      </c>
      <c r="D67" s="132">
        <v>1.673</v>
      </c>
      <c r="E67" s="133">
        <v>0.187</v>
      </c>
      <c r="F67" s="134">
        <v>2.8000000000000001E-2</v>
      </c>
      <c r="G67" s="162">
        <v>3.99</v>
      </c>
      <c r="H67" s="162">
        <v>0.92</v>
      </c>
      <c r="I67" s="167">
        <v>1.83</v>
      </c>
      <c r="J67" s="40">
        <v>4.8000000000000001E-2</v>
      </c>
    </row>
    <row r="68" spans="1:10" ht="27.75" customHeight="1">
      <c r="A68" s="160" t="s">
        <v>571</v>
      </c>
      <c r="B68" s="24"/>
      <c r="C68" s="161">
        <v>0</v>
      </c>
      <c r="D68" s="132">
        <v>1.673</v>
      </c>
      <c r="E68" s="133">
        <v>0.187</v>
      </c>
      <c r="F68" s="134">
        <v>2.8000000000000001E-2</v>
      </c>
      <c r="G68" s="162">
        <v>87.81</v>
      </c>
      <c r="H68" s="162">
        <v>0.92</v>
      </c>
      <c r="I68" s="167">
        <v>1.83</v>
      </c>
      <c r="J68" s="40">
        <v>4.8000000000000001E-2</v>
      </c>
    </row>
    <row r="69" spans="1:10" ht="27.75" customHeight="1">
      <c r="A69" s="160" t="s">
        <v>572</v>
      </c>
      <c r="B69" s="24"/>
      <c r="C69" s="161">
        <v>0</v>
      </c>
      <c r="D69" s="132">
        <v>1.673</v>
      </c>
      <c r="E69" s="133">
        <v>0.187</v>
      </c>
      <c r="F69" s="134">
        <v>2.8000000000000001E-2</v>
      </c>
      <c r="G69" s="162">
        <v>178.1</v>
      </c>
      <c r="H69" s="162">
        <v>0.92</v>
      </c>
      <c r="I69" s="167">
        <v>1.83</v>
      </c>
      <c r="J69" s="40">
        <v>4.8000000000000001E-2</v>
      </c>
    </row>
    <row r="70" spans="1:10" ht="27.75" customHeight="1">
      <c r="A70" s="160" t="s">
        <v>573</v>
      </c>
      <c r="B70" s="24"/>
      <c r="C70" s="161">
        <v>0</v>
      </c>
      <c r="D70" s="132">
        <v>1.673</v>
      </c>
      <c r="E70" s="133">
        <v>0.187</v>
      </c>
      <c r="F70" s="134">
        <v>2.8000000000000001E-2</v>
      </c>
      <c r="G70" s="162">
        <v>282.35000000000002</v>
      </c>
      <c r="H70" s="162">
        <v>0.92</v>
      </c>
      <c r="I70" s="167">
        <v>1.83</v>
      </c>
      <c r="J70" s="40">
        <v>4.8000000000000001E-2</v>
      </c>
    </row>
    <row r="71" spans="1:10" ht="27.75" customHeight="1">
      <c r="A71" s="160" t="s">
        <v>574</v>
      </c>
      <c r="B71" s="24"/>
      <c r="C71" s="161">
        <v>0</v>
      </c>
      <c r="D71" s="132">
        <v>1.673</v>
      </c>
      <c r="E71" s="133">
        <v>0.187</v>
      </c>
      <c r="F71" s="134">
        <v>2.8000000000000001E-2</v>
      </c>
      <c r="G71" s="162">
        <v>619.4</v>
      </c>
      <c r="H71" s="162">
        <v>0.92</v>
      </c>
      <c r="I71" s="167">
        <v>1.83</v>
      </c>
      <c r="J71" s="40">
        <v>4.8000000000000001E-2</v>
      </c>
    </row>
    <row r="72" spans="1:10" ht="27.75" customHeight="1">
      <c r="A72" s="160" t="s">
        <v>575</v>
      </c>
      <c r="B72" s="24"/>
      <c r="C72" s="161">
        <v>0</v>
      </c>
      <c r="D72" s="132">
        <v>1.7270000000000001</v>
      </c>
      <c r="E72" s="133">
        <v>0.186</v>
      </c>
      <c r="F72" s="134">
        <v>3.2000000000000001E-2</v>
      </c>
      <c r="G72" s="162">
        <v>4.68</v>
      </c>
      <c r="H72" s="162">
        <v>1.46</v>
      </c>
      <c r="I72" s="167">
        <v>2.57</v>
      </c>
      <c r="J72" s="40">
        <v>5.2999999999999999E-2</v>
      </c>
    </row>
    <row r="73" spans="1:10" ht="27.75" customHeight="1">
      <c r="A73" s="160" t="s">
        <v>576</v>
      </c>
      <c r="B73" s="24"/>
      <c r="C73" s="161">
        <v>0</v>
      </c>
      <c r="D73" s="132">
        <v>1.7270000000000001</v>
      </c>
      <c r="E73" s="133">
        <v>0.186</v>
      </c>
      <c r="F73" s="134">
        <v>3.2000000000000001E-2</v>
      </c>
      <c r="G73" s="162">
        <v>131.09</v>
      </c>
      <c r="H73" s="162">
        <v>1.46</v>
      </c>
      <c r="I73" s="167">
        <v>2.57</v>
      </c>
      <c r="J73" s="40">
        <v>5.2999999999999999E-2</v>
      </c>
    </row>
    <row r="74" spans="1:10" ht="27.75" customHeight="1">
      <c r="A74" s="160" t="s">
        <v>577</v>
      </c>
      <c r="B74" s="24"/>
      <c r="C74" s="161">
        <v>0</v>
      </c>
      <c r="D74" s="132">
        <v>1.7270000000000001</v>
      </c>
      <c r="E74" s="133">
        <v>0.186</v>
      </c>
      <c r="F74" s="134">
        <v>3.2000000000000001E-2</v>
      </c>
      <c r="G74" s="162">
        <v>267.26</v>
      </c>
      <c r="H74" s="162">
        <v>1.46</v>
      </c>
      <c r="I74" s="167">
        <v>2.57</v>
      </c>
      <c r="J74" s="40">
        <v>5.2999999999999999E-2</v>
      </c>
    </row>
    <row r="75" spans="1:10" ht="27.75" customHeight="1">
      <c r="A75" s="160" t="s">
        <v>578</v>
      </c>
      <c r="B75" s="24"/>
      <c r="C75" s="161">
        <v>0</v>
      </c>
      <c r="D75" s="132">
        <v>1.7270000000000001</v>
      </c>
      <c r="E75" s="133">
        <v>0.186</v>
      </c>
      <c r="F75" s="134">
        <v>3.2000000000000001E-2</v>
      </c>
      <c r="G75" s="162">
        <v>424.47</v>
      </c>
      <c r="H75" s="162">
        <v>1.46</v>
      </c>
      <c r="I75" s="167">
        <v>2.57</v>
      </c>
      <c r="J75" s="40">
        <v>5.2999999999999999E-2</v>
      </c>
    </row>
    <row r="76" spans="1:10" ht="27.75" customHeight="1">
      <c r="A76" s="160" t="s">
        <v>579</v>
      </c>
      <c r="B76" s="24"/>
      <c r="C76" s="161">
        <v>0</v>
      </c>
      <c r="D76" s="132">
        <v>1.7270000000000001</v>
      </c>
      <c r="E76" s="133">
        <v>0.186</v>
      </c>
      <c r="F76" s="134">
        <v>3.2000000000000001E-2</v>
      </c>
      <c r="G76" s="162">
        <v>932.77</v>
      </c>
      <c r="H76" s="162">
        <v>1.46</v>
      </c>
      <c r="I76" s="167">
        <v>2.57</v>
      </c>
      <c r="J76" s="40">
        <v>5.2999999999999999E-2</v>
      </c>
    </row>
    <row r="77" spans="1:10" ht="27.75" customHeight="1">
      <c r="A77" s="160" t="s">
        <v>580</v>
      </c>
      <c r="B77" s="24"/>
      <c r="C77" s="161">
        <v>0</v>
      </c>
      <c r="D77" s="132">
        <v>1.6859999999999999</v>
      </c>
      <c r="E77" s="133">
        <v>0.17499999999999999</v>
      </c>
      <c r="F77" s="134">
        <v>3.2000000000000001E-2</v>
      </c>
      <c r="G77" s="162">
        <v>50.63</v>
      </c>
      <c r="H77" s="162">
        <v>1.79</v>
      </c>
      <c r="I77" s="167">
        <v>3.27</v>
      </c>
      <c r="J77" s="40">
        <v>4.4999999999999998E-2</v>
      </c>
    </row>
    <row r="78" spans="1:10" ht="27.75" customHeight="1">
      <c r="A78" s="160" t="s">
        <v>581</v>
      </c>
      <c r="B78" s="24"/>
      <c r="C78" s="161">
        <v>0</v>
      </c>
      <c r="D78" s="132">
        <v>1.6859999999999999</v>
      </c>
      <c r="E78" s="133">
        <v>0.17499999999999999</v>
      </c>
      <c r="F78" s="134">
        <v>3.2000000000000001E-2</v>
      </c>
      <c r="G78" s="162">
        <v>541.55999999999995</v>
      </c>
      <c r="H78" s="162">
        <v>1.79</v>
      </c>
      <c r="I78" s="167">
        <v>3.27</v>
      </c>
      <c r="J78" s="40">
        <v>4.4999999999999998E-2</v>
      </c>
    </row>
    <row r="79" spans="1:10" ht="27.75" customHeight="1">
      <c r="A79" s="160" t="s">
        <v>582</v>
      </c>
      <c r="B79" s="24"/>
      <c r="C79" s="161">
        <v>0</v>
      </c>
      <c r="D79" s="132">
        <v>1.6859999999999999</v>
      </c>
      <c r="E79" s="133">
        <v>0.17499999999999999</v>
      </c>
      <c r="F79" s="134">
        <v>3.2000000000000001E-2</v>
      </c>
      <c r="G79" s="162">
        <v>2742.24</v>
      </c>
      <c r="H79" s="162">
        <v>1.79</v>
      </c>
      <c r="I79" s="167">
        <v>3.27</v>
      </c>
      <c r="J79" s="40">
        <v>4.4999999999999998E-2</v>
      </c>
    </row>
    <row r="80" spans="1:10" ht="27.75" customHeight="1">
      <c r="A80" s="160" t="s">
        <v>583</v>
      </c>
      <c r="B80" s="24"/>
      <c r="C80" s="161">
        <v>0</v>
      </c>
      <c r="D80" s="132">
        <v>1.6859999999999999</v>
      </c>
      <c r="E80" s="133">
        <v>0.17499999999999999</v>
      </c>
      <c r="F80" s="134">
        <v>3.2000000000000001E-2</v>
      </c>
      <c r="G80" s="162">
        <v>5593.87</v>
      </c>
      <c r="H80" s="162">
        <v>1.79</v>
      </c>
      <c r="I80" s="167">
        <v>3.27</v>
      </c>
      <c r="J80" s="40">
        <v>4.4999999999999998E-2</v>
      </c>
    </row>
    <row r="81" spans="1:10" ht="27.75" customHeight="1">
      <c r="A81" s="160" t="s">
        <v>584</v>
      </c>
      <c r="B81" s="24"/>
      <c r="C81" s="161">
        <v>0</v>
      </c>
      <c r="D81" s="132">
        <v>1.6859999999999999</v>
      </c>
      <c r="E81" s="133">
        <v>0.17499999999999999</v>
      </c>
      <c r="F81" s="134">
        <v>3.2000000000000001E-2</v>
      </c>
      <c r="G81" s="162">
        <v>12466.07</v>
      </c>
      <c r="H81" s="162">
        <v>1.79</v>
      </c>
      <c r="I81" s="167">
        <v>3.27</v>
      </c>
      <c r="J81" s="40">
        <v>4.4999999999999998E-2</v>
      </c>
    </row>
    <row r="82" spans="1:10" ht="27.75" customHeight="1">
      <c r="A82" s="160" t="s">
        <v>585</v>
      </c>
      <c r="B82" s="24"/>
      <c r="C82" s="161" t="s">
        <v>115</v>
      </c>
      <c r="D82" s="135">
        <v>6.7889999999999997</v>
      </c>
      <c r="E82" s="136">
        <v>0.95499999999999996</v>
      </c>
      <c r="F82" s="134">
        <v>0.65300000000000002</v>
      </c>
      <c r="G82" s="163" t="s">
        <v>143</v>
      </c>
      <c r="H82" s="163" t="s">
        <v>143</v>
      </c>
      <c r="I82" s="166" t="s">
        <v>143</v>
      </c>
      <c r="J82" s="41" t="s">
        <v>143</v>
      </c>
    </row>
    <row r="83" spans="1:10" ht="27.75" customHeight="1">
      <c r="A83" s="160" t="s">
        <v>586</v>
      </c>
      <c r="B83" s="24"/>
      <c r="C83" s="161" t="s">
        <v>118</v>
      </c>
      <c r="D83" s="132">
        <v>-2.5129999999999999</v>
      </c>
      <c r="E83" s="133">
        <v>-0.28499999999999998</v>
      </c>
      <c r="F83" s="134">
        <v>-4.1000000000000002E-2</v>
      </c>
      <c r="G83" s="162">
        <v>0</v>
      </c>
      <c r="H83" s="163" t="s">
        <v>143</v>
      </c>
      <c r="I83" s="166" t="s">
        <v>143</v>
      </c>
      <c r="J83" s="41" t="s">
        <v>143</v>
      </c>
    </row>
    <row r="84" spans="1:10" ht="27.75" customHeight="1">
      <c r="A84" s="160" t="s">
        <v>587</v>
      </c>
      <c r="B84" s="24"/>
      <c r="C84" s="161">
        <v>0</v>
      </c>
      <c r="D84" s="132">
        <v>-2.7229999999999999</v>
      </c>
      <c r="E84" s="133">
        <v>-0.30599999999999999</v>
      </c>
      <c r="F84" s="134">
        <v>-4.4999999999999998E-2</v>
      </c>
      <c r="G84" s="162">
        <v>0</v>
      </c>
      <c r="H84" s="163" t="s">
        <v>143</v>
      </c>
      <c r="I84" s="166" t="s">
        <v>143</v>
      </c>
      <c r="J84" s="41" t="s">
        <v>143</v>
      </c>
    </row>
    <row r="85" spans="1:10" ht="27.75" customHeight="1">
      <c r="A85" s="160" t="s">
        <v>588</v>
      </c>
      <c r="B85" s="24"/>
      <c r="C85" s="161">
        <v>0</v>
      </c>
      <c r="D85" s="132">
        <v>-2.5129999999999999</v>
      </c>
      <c r="E85" s="133">
        <v>-0.28499999999999998</v>
      </c>
      <c r="F85" s="134">
        <v>-4.1000000000000002E-2</v>
      </c>
      <c r="G85" s="162">
        <v>0</v>
      </c>
      <c r="H85" s="163" t="s">
        <v>143</v>
      </c>
      <c r="I85" s="166" t="s">
        <v>143</v>
      </c>
      <c r="J85" s="40">
        <v>7.9000000000000001E-2</v>
      </c>
    </row>
    <row r="86" spans="1:10" ht="27.75" customHeight="1">
      <c r="A86" s="160" t="s">
        <v>589</v>
      </c>
      <c r="B86" s="24"/>
      <c r="C86" s="161">
        <v>0</v>
      </c>
      <c r="D86" s="132">
        <v>-2.7229999999999999</v>
      </c>
      <c r="E86" s="133">
        <v>-0.30599999999999999</v>
      </c>
      <c r="F86" s="134">
        <v>-4.4999999999999998E-2</v>
      </c>
      <c r="G86" s="162">
        <v>0</v>
      </c>
      <c r="H86" s="163" t="s">
        <v>143</v>
      </c>
      <c r="I86" s="166" t="s">
        <v>143</v>
      </c>
      <c r="J86" s="40">
        <v>7.8E-2</v>
      </c>
    </row>
    <row r="87" spans="1:10" ht="27.75" customHeight="1">
      <c r="A87" s="160" t="s">
        <v>590</v>
      </c>
      <c r="B87" s="24"/>
      <c r="C87" s="161">
        <v>0</v>
      </c>
      <c r="D87" s="132">
        <v>-4.0869999999999997</v>
      </c>
      <c r="E87" s="133">
        <v>-0.437</v>
      </c>
      <c r="F87" s="134">
        <v>-7.5999999999999998E-2</v>
      </c>
      <c r="G87" s="162">
        <v>69.2</v>
      </c>
      <c r="H87" s="163" t="s">
        <v>143</v>
      </c>
      <c r="I87" s="166" t="s">
        <v>143</v>
      </c>
      <c r="J87" s="40">
        <v>0.14299999999999999</v>
      </c>
    </row>
    <row r="88" spans="1:10" ht="27.75" customHeight="1">
      <c r="A88" s="160" t="s">
        <v>591</v>
      </c>
      <c r="B88" s="24"/>
      <c r="C88" s="161" t="s">
        <v>69</v>
      </c>
      <c r="D88" s="132">
        <v>2.0259999999999998</v>
      </c>
      <c r="E88" s="133">
        <v>0.23</v>
      </c>
      <c r="F88" s="134">
        <v>3.3000000000000002E-2</v>
      </c>
      <c r="G88" s="162">
        <v>12.96</v>
      </c>
      <c r="H88" s="163" t="s">
        <v>143</v>
      </c>
      <c r="I88" s="166" t="s">
        <v>143</v>
      </c>
      <c r="J88" s="41" t="s">
        <v>143</v>
      </c>
    </row>
    <row r="89" spans="1:10" ht="27.75" customHeight="1">
      <c r="A89" s="160" t="s">
        <v>592</v>
      </c>
      <c r="B89" s="24"/>
      <c r="C89" s="161">
        <v>2</v>
      </c>
      <c r="D89" s="132">
        <v>2.0259999999999998</v>
      </c>
      <c r="E89" s="133">
        <v>0.23</v>
      </c>
      <c r="F89" s="134">
        <v>3.3000000000000002E-2</v>
      </c>
      <c r="G89" s="163" t="s">
        <v>143</v>
      </c>
      <c r="H89" s="163" t="s">
        <v>143</v>
      </c>
      <c r="I89" s="166" t="s">
        <v>143</v>
      </c>
      <c r="J89" s="41" t="s">
        <v>143</v>
      </c>
    </row>
    <row r="90" spans="1:10" ht="27.75" customHeight="1">
      <c r="A90" s="160" t="s">
        <v>593</v>
      </c>
      <c r="B90" s="24"/>
      <c r="C90" s="161" t="s">
        <v>73</v>
      </c>
      <c r="D90" s="132">
        <v>1.7410000000000001</v>
      </c>
      <c r="E90" s="133">
        <v>0.19800000000000001</v>
      </c>
      <c r="F90" s="134">
        <v>2.8000000000000001E-2</v>
      </c>
      <c r="G90" s="162">
        <v>2.09</v>
      </c>
      <c r="H90" s="163" t="s">
        <v>143</v>
      </c>
      <c r="I90" s="166" t="s">
        <v>143</v>
      </c>
      <c r="J90" s="41" t="s">
        <v>143</v>
      </c>
    </row>
    <row r="91" spans="1:10" ht="27.75" customHeight="1">
      <c r="A91" s="160" t="s">
        <v>594</v>
      </c>
      <c r="B91" s="24"/>
      <c r="C91" s="161" t="s">
        <v>73</v>
      </c>
      <c r="D91" s="132">
        <v>1.7410000000000001</v>
      </c>
      <c r="E91" s="133">
        <v>0.19800000000000001</v>
      </c>
      <c r="F91" s="134">
        <v>2.8000000000000001E-2</v>
      </c>
      <c r="G91" s="162">
        <v>3.14</v>
      </c>
      <c r="H91" s="163" t="s">
        <v>143</v>
      </c>
      <c r="I91" s="166" t="s">
        <v>143</v>
      </c>
      <c r="J91" s="41" t="s">
        <v>143</v>
      </c>
    </row>
    <row r="92" spans="1:10" ht="27.75" customHeight="1">
      <c r="A92" s="160" t="s">
        <v>595</v>
      </c>
      <c r="B92" s="24"/>
      <c r="C92" s="161" t="s">
        <v>73</v>
      </c>
      <c r="D92" s="132">
        <v>1.7410000000000001</v>
      </c>
      <c r="E92" s="133">
        <v>0.19800000000000001</v>
      </c>
      <c r="F92" s="134">
        <v>2.8000000000000001E-2</v>
      </c>
      <c r="G92" s="162">
        <v>7.81</v>
      </c>
      <c r="H92" s="163" t="s">
        <v>143</v>
      </c>
      <c r="I92" s="166" t="s">
        <v>143</v>
      </c>
      <c r="J92" s="41" t="s">
        <v>143</v>
      </c>
    </row>
    <row r="93" spans="1:10" ht="27.75" customHeight="1">
      <c r="A93" s="160" t="s">
        <v>596</v>
      </c>
      <c r="B93" s="24"/>
      <c r="C93" s="161" t="s">
        <v>73</v>
      </c>
      <c r="D93" s="132">
        <v>1.7410000000000001</v>
      </c>
      <c r="E93" s="133">
        <v>0.19800000000000001</v>
      </c>
      <c r="F93" s="134">
        <v>2.8000000000000001E-2</v>
      </c>
      <c r="G93" s="162">
        <v>16.29</v>
      </c>
      <c r="H93" s="163" t="s">
        <v>143</v>
      </c>
      <c r="I93" s="166" t="s">
        <v>143</v>
      </c>
      <c r="J93" s="41" t="s">
        <v>143</v>
      </c>
    </row>
    <row r="94" spans="1:10" ht="27.75" customHeight="1">
      <c r="A94" s="160" t="s">
        <v>597</v>
      </c>
      <c r="B94" s="24"/>
      <c r="C94" s="161" t="s">
        <v>73</v>
      </c>
      <c r="D94" s="132">
        <v>1.7410000000000001</v>
      </c>
      <c r="E94" s="133">
        <v>0.19800000000000001</v>
      </c>
      <c r="F94" s="134">
        <v>2.8000000000000001E-2</v>
      </c>
      <c r="G94" s="162">
        <v>46.24</v>
      </c>
      <c r="H94" s="163" t="s">
        <v>143</v>
      </c>
      <c r="I94" s="166" t="s">
        <v>143</v>
      </c>
      <c r="J94" s="41" t="s">
        <v>143</v>
      </c>
    </row>
    <row r="95" spans="1:10" ht="27.75" customHeight="1">
      <c r="A95" s="160" t="s">
        <v>598</v>
      </c>
      <c r="B95" s="24"/>
      <c r="C95" s="161">
        <v>4</v>
      </c>
      <c r="D95" s="132">
        <v>1.7410000000000001</v>
      </c>
      <c r="E95" s="133">
        <v>0.19800000000000001</v>
      </c>
      <c r="F95" s="134">
        <v>2.8000000000000001E-2</v>
      </c>
      <c r="G95" s="163" t="s">
        <v>143</v>
      </c>
      <c r="H95" s="163" t="s">
        <v>143</v>
      </c>
      <c r="I95" s="166" t="s">
        <v>143</v>
      </c>
      <c r="J95" s="41" t="s">
        <v>143</v>
      </c>
    </row>
    <row r="96" spans="1:10" ht="27.75" customHeight="1">
      <c r="A96" s="160" t="s">
        <v>599</v>
      </c>
      <c r="B96" s="24"/>
      <c r="C96" s="161">
        <v>0</v>
      </c>
      <c r="D96" s="132">
        <v>1.3340000000000001</v>
      </c>
      <c r="E96" s="133">
        <v>0.14899999999999999</v>
      </c>
      <c r="F96" s="134">
        <v>2.1999999999999999E-2</v>
      </c>
      <c r="G96" s="162">
        <v>3.19</v>
      </c>
      <c r="H96" s="162">
        <v>0.74</v>
      </c>
      <c r="I96" s="167">
        <v>1.46</v>
      </c>
      <c r="J96" s="40">
        <v>3.7999999999999999E-2</v>
      </c>
    </row>
    <row r="97" spans="1:10" ht="27.75" customHeight="1">
      <c r="A97" s="160" t="s">
        <v>600</v>
      </c>
      <c r="B97" s="24"/>
      <c r="C97" s="161">
        <v>0</v>
      </c>
      <c r="D97" s="132">
        <v>1.3340000000000001</v>
      </c>
      <c r="E97" s="133">
        <v>0.14899999999999999</v>
      </c>
      <c r="F97" s="134">
        <v>2.1999999999999999E-2</v>
      </c>
      <c r="G97" s="162">
        <v>70.040000000000006</v>
      </c>
      <c r="H97" s="162">
        <v>0.74</v>
      </c>
      <c r="I97" s="167">
        <v>1.46</v>
      </c>
      <c r="J97" s="40">
        <v>3.7999999999999999E-2</v>
      </c>
    </row>
    <row r="98" spans="1:10" ht="27.75" customHeight="1">
      <c r="A98" s="160" t="s">
        <v>601</v>
      </c>
      <c r="B98" s="24"/>
      <c r="C98" s="161">
        <v>0</v>
      </c>
      <c r="D98" s="132">
        <v>1.3340000000000001</v>
      </c>
      <c r="E98" s="133">
        <v>0.14899999999999999</v>
      </c>
      <c r="F98" s="134">
        <v>2.1999999999999999E-2</v>
      </c>
      <c r="G98" s="162">
        <v>142.05000000000001</v>
      </c>
      <c r="H98" s="162">
        <v>0.74</v>
      </c>
      <c r="I98" s="167">
        <v>1.46</v>
      </c>
      <c r="J98" s="40">
        <v>3.7999999999999999E-2</v>
      </c>
    </row>
    <row r="99" spans="1:10" ht="27.75" customHeight="1">
      <c r="A99" s="160" t="s">
        <v>602</v>
      </c>
      <c r="B99" s="24"/>
      <c r="C99" s="161">
        <v>0</v>
      </c>
      <c r="D99" s="132">
        <v>1.3340000000000001</v>
      </c>
      <c r="E99" s="133">
        <v>0.14899999999999999</v>
      </c>
      <c r="F99" s="134">
        <v>2.1999999999999999E-2</v>
      </c>
      <c r="G99" s="162">
        <v>225.18</v>
      </c>
      <c r="H99" s="162">
        <v>0.74</v>
      </c>
      <c r="I99" s="167">
        <v>1.46</v>
      </c>
      <c r="J99" s="40">
        <v>3.7999999999999999E-2</v>
      </c>
    </row>
    <row r="100" spans="1:10" ht="27.75" customHeight="1">
      <c r="A100" s="160" t="s">
        <v>603</v>
      </c>
      <c r="B100" s="24"/>
      <c r="C100" s="161">
        <v>0</v>
      </c>
      <c r="D100" s="132">
        <v>1.3340000000000001</v>
      </c>
      <c r="E100" s="133">
        <v>0.14899999999999999</v>
      </c>
      <c r="F100" s="134">
        <v>2.1999999999999999E-2</v>
      </c>
      <c r="G100" s="162">
        <v>493.97</v>
      </c>
      <c r="H100" s="162">
        <v>0.74</v>
      </c>
      <c r="I100" s="167">
        <v>1.46</v>
      </c>
      <c r="J100" s="40">
        <v>3.7999999999999999E-2</v>
      </c>
    </row>
    <row r="101" spans="1:10" ht="27.75" customHeight="1">
      <c r="A101" s="160" t="s">
        <v>604</v>
      </c>
      <c r="B101" s="24"/>
      <c r="C101" s="161">
        <v>0</v>
      </c>
      <c r="D101" s="132">
        <v>1.377</v>
      </c>
      <c r="E101" s="133">
        <v>0.14899999999999999</v>
      </c>
      <c r="F101" s="134">
        <v>2.5000000000000001E-2</v>
      </c>
      <c r="G101" s="162">
        <v>3.75</v>
      </c>
      <c r="H101" s="162">
        <v>1.1599999999999999</v>
      </c>
      <c r="I101" s="167">
        <v>2.0499999999999998</v>
      </c>
      <c r="J101" s="40">
        <v>4.2999999999999997E-2</v>
      </c>
    </row>
    <row r="102" spans="1:10" ht="27.75" customHeight="1">
      <c r="A102" s="160" t="s">
        <v>605</v>
      </c>
      <c r="B102" s="24"/>
      <c r="C102" s="161">
        <v>0</v>
      </c>
      <c r="D102" s="132">
        <v>1.377</v>
      </c>
      <c r="E102" s="133">
        <v>0.14899999999999999</v>
      </c>
      <c r="F102" s="134">
        <v>2.5000000000000001E-2</v>
      </c>
      <c r="G102" s="162">
        <v>104.55</v>
      </c>
      <c r="H102" s="162">
        <v>1.1599999999999999</v>
      </c>
      <c r="I102" s="167">
        <v>2.0499999999999998</v>
      </c>
      <c r="J102" s="40">
        <v>4.2999999999999997E-2</v>
      </c>
    </row>
    <row r="103" spans="1:10" ht="27.75" customHeight="1">
      <c r="A103" s="160" t="s">
        <v>606</v>
      </c>
      <c r="B103" s="24"/>
      <c r="C103" s="161">
        <v>0</v>
      </c>
      <c r="D103" s="132">
        <v>1.377</v>
      </c>
      <c r="E103" s="133">
        <v>0.14899999999999999</v>
      </c>
      <c r="F103" s="134">
        <v>2.5000000000000001E-2</v>
      </c>
      <c r="G103" s="162">
        <v>213.15</v>
      </c>
      <c r="H103" s="162">
        <v>1.1599999999999999</v>
      </c>
      <c r="I103" s="167">
        <v>2.0499999999999998</v>
      </c>
      <c r="J103" s="40">
        <v>4.2999999999999997E-2</v>
      </c>
    </row>
    <row r="104" spans="1:10" ht="27.75" customHeight="1">
      <c r="A104" s="160" t="s">
        <v>607</v>
      </c>
      <c r="B104" s="24"/>
      <c r="C104" s="161">
        <v>0</v>
      </c>
      <c r="D104" s="132">
        <v>1.377</v>
      </c>
      <c r="E104" s="133">
        <v>0.14899999999999999</v>
      </c>
      <c r="F104" s="134">
        <v>2.5000000000000001E-2</v>
      </c>
      <c r="G104" s="162">
        <v>338.51</v>
      </c>
      <c r="H104" s="162">
        <v>1.1599999999999999</v>
      </c>
      <c r="I104" s="167">
        <v>2.0499999999999998</v>
      </c>
      <c r="J104" s="40">
        <v>4.2999999999999997E-2</v>
      </c>
    </row>
    <row r="105" spans="1:10" ht="27.75" customHeight="1">
      <c r="A105" s="160" t="s">
        <v>608</v>
      </c>
      <c r="B105" s="24"/>
      <c r="C105" s="161">
        <v>0</v>
      </c>
      <c r="D105" s="132">
        <v>1.377</v>
      </c>
      <c r="E105" s="133">
        <v>0.14899999999999999</v>
      </c>
      <c r="F105" s="134">
        <v>2.5000000000000001E-2</v>
      </c>
      <c r="G105" s="162">
        <v>743.87</v>
      </c>
      <c r="H105" s="162">
        <v>1.1599999999999999</v>
      </c>
      <c r="I105" s="167">
        <v>2.0499999999999998</v>
      </c>
      <c r="J105" s="40">
        <v>4.2999999999999997E-2</v>
      </c>
    </row>
    <row r="106" spans="1:10" ht="27.75" customHeight="1">
      <c r="A106" s="160" t="s">
        <v>609</v>
      </c>
      <c r="B106" s="24"/>
      <c r="C106" s="161">
        <v>0</v>
      </c>
      <c r="D106" s="132">
        <v>1.345</v>
      </c>
      <c r="E106" s="133">
        <v>0.14000000000000001</v>
      </c>
      <c r="F106" s="134">
        <v>2.5999999999999999E-2</v>
      </c>
      <c r="G106" s="162">
        <v>40.39</v>
      </c>
      <c r="H106" s="162">
        <v>1.43</v>
      </c>
      <c r="I106" s="167">
        <v>2.6</v>
      </c>
      <c r="J106" s="40">
        <v>3.5999999999999997E-2</v>
      </c>
    </row>
    <row r="107" spans="1:10" ht="27.75" customHeight="1">
      <c r="A107" s="160" t="s">
        <v>610</v>
      </c>
      <c r="B107" s="24"/>
      <c r="C107" s="161">
        <v>0</v>
      </c>
      <c r="D107" s="132">
        <v>1.345</v>
      </c>
      <c r="E107" s="133">
        <v>0.14000000000000001</v>
      </c>
      <c r="F107" s="134">
        <v>2.5999999999999999E-2</v>
      </c>
      <c r="G107" s="162">
        <v>431.89</v>
      </c>
      <c r="H107" s="162">
        <v>1.43</v>
      </c>
      <c r="I107" s="167">
        <v>2.6</v>
      </c>
      <c r="J107" s="40">
        <v>3.5999999999999997E-2</v>
      </c>
    </row>
    <row r="108" spans="1:10" ht="27.75" customHeight="1">
      <c r="A108" s="160" t="s">
        <v>611</v>
      </c>
      <c r="B108" s="24"/>
      <c r="C108" s="161">
        <v>0</v>
      </c>
      <c r="D108" s="132">
        <v>1.345</v>
      </c>
      <c r="E108" s="133">
        <v>0.14000000000000001</v>
      </c>
      <c r="F108" s="134">
        <v>2.5999999999999999E-2</v>
      </c>
      <c r="G108" s="162">
        <v>2186.87</v>
      </c>
      <c r="H108" s="162">
        <v>1.43</v>
      </c>
      <c r="I108" s="167">
        <v>2.6</v>
      </c>
      <c r="J108" s="40">
        <v>3.5999999999999997E-2</v>
      </c>
    </row>
    <row r="109" spans="1:10" ht="27.75" customHeight="1">
      <c r="A109" s="160" t="s">
        <v>612</v>
      </c>
      <c r="B109" s="24"/>
      <c r="C109" s="161">
        <v>0</v>
      </c>
      <c r="D109" s="132">
        <v>1.345</v>
      </c>
      <c r="E109" s="133">
        <v>0.14000000000000001</v>
      </c>
      <c r="F109" s="134">
        <v>2.5999999999999999E-2</v>
      </c>
      <c r="G109" s="162">
        <v>4460.96</v>
      </c>
      <c r="H109" s="162">
        <v>1.43</v>
      </c>
      <c r="I109" s="167">
        <v>2.6</v>
      </c>
      <c r="J109" s="40">
        <v>3.5999999999999997E-2</v>
      </c>
    </row>
    <row r="110" spans="1:10" ht="27.75" customHeight="1">
      <c r="A110" s="160" t="s">
        <v>613</v>
      </c>
      <c r="B110" s="24"/>
      <c r="C110" s="161">
        <v>0</v>
      </c>
      <c r="D110" s="132">
        <v>1.345</v>
      </c>
      <c r="E110" s="133">
        <v>0.14000000000000001</v>
      </c>
      <c r="F110" s="134">
        <v>2.5999999999999999E-2</v>
      </c>
      <c r="G110" s="162">
        <v>9941.33</v>
      </c>
      <c r="H110" s="162">
        <v>1.43</v>
      </c>
      <c r="I110" s="167">
        <v>2.6</v>
      </c>
      <c r="J110" s="40">
        <v>3.5999999999999997E-2</v>
      </c>
    </row>
    <row r="111" spans="1:10" ht="27.75" customHeight="1">
      <c r="A111" s="160" t="s">
        <v>614</v>
      </c>
      <c r="B111" s="24"/>
      <c r="C111" s="161" t="s">
        <v>115</v>
      </c>
      <c r="D111" s="135">
        <v>5.4139999999999997</v>
      </c>
      <c r="E111" s="136">
        <v>0.76200000000000001</v>
      </c>
      <c r="F111" s="134">
        <v>0.52100000000000002</v>
      </c>
      <c r="G111" s="163" t="s">
        <v>143</v>
      </c>
      <c r="H111" s="163" t="s">
        <v>143</v>
      </c>
      <c r="I111" s="166" t="s">
        <v>143</v>
      </c>
      <c r="J111" s="41" t="s">
        <v>143</v>
      </c>
    </row>
    <row r="112" spans="1:10" ht="27.75" customHeight="1">
      <c r="A112" s="160" t="s">
        <v>615</v>
      </c>
      <c r="B112" s="24"/>
      <c r="C112" s="161" t="s">
        <v>118</v>
      </c>
      <c r="D112" s="132">
        <v>-2.004</v>
      </c>
      <c r="E112" s="133">
        <v>-0.22700000000000001</v>
      </c>
      <c r="F112" s="134">
        <v>-3.2000000000000001E-2</v>
      </c>
      <c r="G112" s="162">
        <v>0</v>
      </c>
      <c r="H112" s="163" t="s">
        <v>143</v>
      </c>
      <c r="I112" s="166" t="s">
        <v>143</v>
      </c>
      <c r="J112" s="41" t="s">
        <v>143</v>
      </c>
    </row>
    <row r="113" spans="1:10" ht="27.75" customHeight="1">
      <c r="A113" s="160" t="s">
        <v>616</v>
      </c>
      <c r="B113" s="24"/>
      <c r="C113" s="161">
        <v>0</v>
      </c>
      <c r="D113" s="132">
        <v>-2.1720000000000002</v>
      </c>
      <c r="E113" s="133">
        <v>-0.24399999999999999</v>
      </c>
      <c r="F113" s="134">
        <v>-3.5999999999999997E-2</v>
      </c>
      <c r="G113" s="162">
        <v>0</v>
      </c>
      <c r="H113" s="163" t="s">
        <v>143</v>
      </c>
      <c r="I113" s="166" t="s">
        <v>143</v>
      </c>
      <c r="J113" s="41" t="s">
        <v>143</v>
      </c>
    </row>
    <row r="114" spans="1:10" ht="27.75" customHeight="1">
      <c r="A114" s="160" t="s">
        <v>617</v>
      </c>
      <c r="B114" s="24"/>
      <c r="C114" s="161">
        <v>0</v>
      </c>
      <c r="D114" s="132">
        <v>-2.004</v>
      </c>
      <c r="E114" s="133">
        <v>-0.22700000000000001</v>
      </c>
      <c r="F114" s="134">
        <v>-3.2000000000000001E-2</v>
      </c>
      <c r="G114" s="162">
        <v>0</v>
      </c>
      <c r="H114" s="163" t="s">
        <v>143</v>
      </c>
      <c r="I114" s="166" t="s">
        <v>143</v>
      </c>
      <c r="J114" s="40">
        <v>6.3E-2</v>
      </c>
    </row>
    <row r="115" spans="1:10" ht="27.75" customHeight="1">
      <c r="A115" s="160" t="s">
        <v>618</v>
      </c>
      <c r="B115" s="24"/>
      <c r="C115" s="161">
        <v>0</v>
      </c>
      <c r="D115" s="132">
        <v>-2.1720000000000002</v>
      </c>
      <c r="E115" s="133">
        <v>-0.24399999999999999</v>
      </c>
      <c r="F115" s="134">
        <v>-3.5999999999999997E-2</v>
      </c>
      <c r="G115" s="162">
        <v>0</v>
      </c>
      <c r="H115" s="163" t="s">
        <v>143</v>
      </c>
      <c r="I115" s="166" t="s">
        <v>143</v>
      </c>
      <c r="J115" s="40">
        <v>6.2E-2</v>
      </c>
    </row>
    <row r="116" spans="1:10" ht="27.75" customHeight="1">
      <c r="A116" s="160" t="s">
        <v>619</v>
      </c>
      <c r="B116" s="24"/>
      <c r="C116" s="161">
        <v>0</v>
      </c>
      <c r="D116" s="132">
        <v>-3.26</v>
      </c>
      <c r="E116" s="133">
        <v>-0.34899999999999998</v>
      </c>
      <c r="F116" s="134">
        <v>-6.0999999999999999E-2</v>
      </c>
      <c r="G116" s="162">
        <v>55.19</v>
      </c>
      <c r="H116" s="163" t="s">
        <v>143</v>
      </c>
      <c r="I116" s="166" t="s">
        <v>143</v>
      </c>
      <c r="J116" s="40">
        <v>0.114</v>
      </c>
    </row>
    <row r="117" spans="1:10" ht="27.75" customHeight="1">
      <c r="A117" s="160" t="s">
        <v>620</v>
      </c>
      <c r="B117" s="24"/>
      <c r="C117" s="161" t="s">
        <v>69</v>
      </c>
      <c r="D117" s="132">
        <v>1.698</v>
      </c>
      <c r="E117" s="133">
        <v>0.193</v>
      </c>
      <c r="F117" s="134">
        <v>2.7E-2</v>
      </c>
      <c r="G117" s="162">
        <v>12.43</v>
      </c>
      <c r="H117" s="163" t="s">
        <v>143</v>
      </c>
      <c r="I117" s="166" t="s">
        <v>143</v>
      </c>
      <c r="J117" s="41" t="s">
        <v>143</v>
      </c>
    </row>
    <row r="118" spans="1:10" ht="27.75" customHeight="1">
      <c r="A118" s="160" t="s">
        <v>621</v>
      </c>
      <c r="B118" s="24"/>
      <c r="C118" s="161">
        <v>2</v>
      </c>
      <c r="D118" s="132">
        <v>1.698</v>
      </c>
      <c r="E118" s="133">
        <v>0.193</v>
      </c>
      <c r="F118" s="134">
        <v>2.7E-2</v>
      </c>
      <c r="G118" s="163" t="s">
        <v>143</v>
      </c>
      <c r="H118" s="163" t="s">
        <v>143</v>
      </c>
      <c r="I118" s="166" t="s">
        <v>143</v>
      </c>
      <c r="J118" s="41" t="s">
        <v>143</v>
      </c>
    </row>
    <row r="119" spans="1:10" ht="27.75" customHeight="1">
      <c r="A119" s="160" t="s">
        <v>622</v>
      </c>
      <c r="B119" s="24"/>
      <c r="C119" s="161" t="s">
        <v>73</v>
      </c>
      <c r="D119" s="132">
        <v>1.4590000000000001</v>
      </c>
      <c r="E119" s="133">
        <v>0.16600000000000001</v>
      </c>
      <c r="F119" s="134">
        <v>2.4E-2</v>
      </c>
      <c r="G119" s="162">
        <v>1.77</v>
      </c>
      <c r="H119" s="163" t="s">
        <v>143</v>
      </c>
      <c r="I119" s="166" t="s">
        <v>143</v>
      </c>
      <c r="J119" s="41" t="s">
        <v>143</v>
      </c>
    </row>
    <row r="120" spans="1:10" ht="27.75" customHeight="1">
      <c r="A120" s="160" t="s">
        <v>623</v>
      </c>
      <c r="B120" s="24"/>
      <c r="C120" s="161" t="s">
        <v>73</v>
      </c>
      <c r="D120" s="132">
        <v>1.4590000000000001</v>
      </c>
      <c r="E120" s="133">
        <v>0.16600000000000001</v>
      </c>
      <c r="F120" s="134">
        <v>2.4E-2</v>
      </c>
      <c r="G120" s="162">
        <v>2.64</v>
      </c>
      <c r="H120" s="163" t="s">
        <v>143</v>
      </c>
      <c r="I120" s="166" t="s">
        <v>143</v>
      </c>
      <c r="J120" s="41" t="s">
        <v>143</v>
      </c>
    </row>
    <row r="121" spans="1:10" ht="27.75" customHeight="1">
      <c r="A121" s="160" t="s">
        <v>624</v>
      </c>
      <c r="B121" s="24"/>
      <c r="C121" s="161" t="s">
        <v>73</v>
      </c>
      <c r="D121" s="132">
        <v>1.4590000000000001</v>
      </c>
      <c r="E121" s="133">
        <v>0.16600000000000001</v>
      </c>
      <c r="F121" s="134">
        <v>2.4E-2</v>
      </c>
      <c r="G121" s="162">
        <v>6.56</v>
      </c>
      <c r="H121" s="163" t="s">
        <v>143</v>
      </c>
      <c r="I121" s="166" t="s">
        <v>143</v>
      </c>
      <c r="J121" s="41" t="s">
        <v>143</v>
      </c>
    </row>
    <row r="122" spans="1:10" ht="27.75" customHeight="1">
      <c r="A122" s="160" t="s">
        <v>625</v>
      </c>
      <c r="B122" s="24"/>
      <c r="C122" s="161" t="s">
        <v>73</v>
      </c>
      <c r="D122" s="132">
        <v>1.4590000000000001</v>
      </c>
      <c r="E122" s="133">
        <v>0.16600000000000001</v>
      </c>
      <c r="F122" s="134">
        <v>2.4E-2</v>
      </c>
      <c r="G122" s="162">
        <v>13.66</v>
      </c>
      <c r="H122" s="163" t="s">
        <v>143</v>
      </c>
      <c r="I122" s="166" t="s">
        <v>143</v>
      </c>
      <c r="J122" s="41" t="s">
        <v>143</v>
      </c>
    </row>
    <row r="123" spans="1:10" ht="27.75" customHeight="1">
      <c r="A123" s="160" t="s">
        <v>626</v>
      </c>
      <c r="B123" s="24"/>
      <c r="C123" s="161" t="s">
        <v>73</v>
      </c>
      <c r="D123" s="132">
        <v>1.4590000000000001</v>
      </c>
      <c r="E123" s="133">
        <v>0.16600000000000001</v>
      </c>
      <c r="F123" s="134">
        <v>2.4E-2</v>
      </c>
      <c r="G123" s="162">
        <v>38.75</v>
      </c>
      <c r="H123" s="163" t="s">
        <v>143</v>
      </c>
      <c r="I123" s="166" t="s">
        <v>143</v>
      </c>
      <c r="J123" s="41" t="s">
        <v>143</v>
      </c>
    </row>
    <row r="124" spans="1:10" ht="27.75" customHeight="1">
      <c r="A124" s="160" t="s">
        <v>627</v>
      </c>
      <c r="B124" s="24"/>
      <c r="C124" s="161">
        <v>4</v>
      </c>
      <c r="D124" s="132">
        <v>1.4590000000000001</v>
      </c>
      <c r="E124" s="133">
        <v>0.16600000000000001</v>
      </c>
      <c r="F124" s="134">
        <v>2.4E-2</v>
      </c>
      <c r="G124" s="163" t="s">
        <v>143</v>
      </c>
      <c r="H124" s="163" t="s">
        <v>143</v>
      </c>
      <c r="I124" s="166" t="s">
        <v>143</v>
      </c>
      <c r="J124" s="41" t="s">
        <v>143</v>
      </c>
    </row>
    <row r="125" spans="1:10" ht="27.75" customHeight="1">
      <c r="A125" s="160" t="s">
        <v>628</v>
      </c>
      <c r="B125" s="24"/>
      <c r="C125" s="161">
        <v>0</v>
      </c>
      <c r="D125" s="132">
        <v>1.1180000000000001</v>
      </c>
      <c r="E125" s="133">
        <v>0.125</v>
      </c>
      <c r="F125" s="134">
        <v>1.9E-2</v>
      </c>
      <c r="G125" s="162">
        <v>2.69</v>
      </c>
      <c r="H125" s="162">
        <v>0.62</v>
      </c>
      <c r="I125" s="167">
        <v>1.22</v>
      </c>
      <c r="J125" s="40">
        <v>3.2000000000000001E-2</v>
      </c>
    </row>
    <row r="126" spans="1:10" ht="27.75" customHeight="1">
      <c r="A126" s="160" t="s">
        <v>629</v>
      </c>
      <c r="B126" s="24"/>
      <c r="C126" s="161">
        <v>0</v>
      </c>
      <c r="D126" s="132">
        <v>1.1180000000000001</v>
      </c>
      <c r="E126" s="133">
        <v>0.125</v>
      </c>
      <c r="F126" s="134">
        <v>1.9E-2</v>
      </c>
      <c r="G126" s="162">
        <v>58.7</v>
      </c>
      <c r="H126" s="162">
        <v>0.62</v>
      </c>
      <c r="I126" s="167">
        <v>1.22</v>
      </c>
      <c r="J126" s="40">
        <v>3.2000000000000001E-2</v>
      </c>
    </row>
    <row r="127" spans="1:10" ht="27.75" customHeight="1">
      <c r="A127" s="160" t="s">
        <v>630</v>
      </c>
      <c r="B127" s="24"/>
      <c r="C127" s="161">
        <v>0</v>
      </c>
      <c r="D127" s="132">
        <v>1.1180000000000001</v>
      </c>
      <c r="E127" s="133">
        <v>0.125</v>
      </c>
      <c r="F127" s="134">
        <v>1.9E-2</v>
      </c>
      <c r="G127" s="162">
        <v>119.04</v>
      </c>
      <c r="H127" s="162">
        <v>0.62</v>
      </c>
      <c r="I127" s="167">
        <v>1.22</v>
      </c>
      <c r="J127" s="40">
        <v>3.2000000000000001E-2</v>
      </c>
    </row>
    <row r="128" spans="1:10" ht="27.75" customHeight="1">
      <c r="A128" s="160" t="s">
        <v>631</v>
      </c>
      <c r="B128" s="24"/>
      <c r="C128" s="161">
        <v>0</v>
      </c>
      <c r="D128" s="132">
        <v>1.1180000000000001</v>
      </c>
      <c r="E128" s="133">
        <v>0.125</v>
      </c>
      <c r="F128" s="134">
        <v>1.9E-2</v>
      </c>
      <c r="G128" s="162">
        <v>188.7</v>
      </c>
      <c r="H128" s="162">
        <v>0.62</v>
      </c>
      <c r="I128" s="167">
        <v>1.22</v>
      </c>
      <c r="J128" s="40">
        <v>3.2000000000000001E-2</v>
      </c>
    </row>
    <row r="129" spans="1:10" ht="27.75" customHeight="1">
      <c r="A129" s="160" t="s">
        <v>632</v>
      </c>
      <c r="B129" s="24"/>
      <c r="C129" s="161">
        <v>0</v>
      </c>
      <c r="D129" s="132">
        <v>1.1180000000000001</v>
      </c>
      <c r="E129" s="133">
        <v>0.125</v>
      </c>
      <c r="F129" s="134">
        <v>1.9E-2</v>
      </c>
      <c r="G129" s="162">
        <v>413.93</v>
      </c>
      <c r="H129" s="162">
        <v>0.62</v>
      </c>
      <c r="I129" s="167">
        <v>1.22</v>
      </c>
      <c r="J129" s="40">
        <v>3.2000000000000001E-2</v>
      </c>
    </row>
    <row r="130" spans="1:10" ht="27.75" customHeight="1">
      <c r="A130" s="160" t="s">
        <v>633</v>
      </c>
      <c r="B130" s="24"/>
      <c r="C130" s="161">
        <v>0</v>
      </c>
      <c r="D130" s="132">
        <v>1.1539999999999999</v>
      </c>
      <c r="E130" s="133">
        <v>0.124</v>
      </c>
      <c r="F130" s="134">
        <v>2.1000000000000001E-2</v>
      </c>
      <c r="G130" s="162">
        <v>3.15</v>
      </c>
      <c r="H130" s="162">
        <v>0.97</v>
      </c>
      <c r="I130" s="167">
        <v>1.72</v>
      </c>
      <c r="J130" s="40">
        <v>3.5999999999999997E-2</v>
      </c>
    </row>
    <row r="131" spans="1:10" ht="27.75" customHeight="1">
      <c r="A131" s="160" t="s">
        <v>634</v>
      </c>
      <c r="B131" s="24"/>
      <c r="C131" s="161">
        <v>0</v>
      </c>
      <c r="D131" s="132">
        <v>1.1539999999999999</v>
      </c>
      <c r="E131" s="133">
        <v>0.124</v>
      </c>
      <c r="F131" s="134">
        <v>2.1000000000000001E-2</v>
      </c>
      <c r="G131" s="162">
        <v>87.62</v>
      </c>
      <c r="H131" s="162">
        <v>0.97</v>
      </c>
      <c r="I131" s="167">
        <v>1.72</v>
      </c>
      <c r="J131" s="40">
        <v>3.5999999999999997E-2</v>
      </c>
    </row>
    <row r="132" spans="1:10" ht="27.75" customHeight="1">
      <c r="A132" s="160" t="s">
        <v>635</v>
      </c>
      <c r="B132" s="24"/>
      <c r="C132" s="161">
        <v>0</v>
      </c>
      <c r="D132" s="132">
        <v>1.1539999999999999</v>
      </c>
      <c r="E132" s="133">
        <v>0.124</v>
      </c>
      <c r="F132" s="134">
        <v>2.1000000000000001E-2</v>
      </c>
      <c r="G132" s="162">
        <v>178.62</v>
      </c>
      <c r="H132" s="162">
        <v>0.97</v>
      </c>
      <c r="I132" s="167">
        <v>1.72</v>
      </c>
      <c r="J132" s="40">
        <v>3.5999999999999997E-2</v>
      </c>
    </row>
    <row r="133" spans="1:10" ht="27.75" customHeight="1">
      <c r="A133" s="160" t="s">
        <v>636</v>
      </c>
      <c r="B133" s="24"/>
      <c r="C133" s="161">
        <v>0</v>
      </c>
      <c r="D133" s="132">
        <v>1.1539999999999999</v>
      </c>
      <c r="E133" s="133">
        <v>0.124</v>
      </c>
      <c r="F133" s="134">
        <v>2.1000000000000001E-2</v>
      </c>
      <c r="G133" s="162">
        <v>283.66000000000003</v>
      </c>
      <c r="H133" s="162">
        <v>0.97</v>
      </c>
      <c r="I133" s="167">
        <v>1.72</v>
      </c>
      <c r="J133" s="40">
        <v>3.5999999999999997E-2</v>
      </c>
    </row>
    <row r="134" spans="1:10" ht="27.75" customHeight="1">
      <c r="A134" s="160" t="s">
        <v>637</v>
      </c>
      <c r="B134" s="24"/>
      <c r="C134" s="161">
        <v>0</v>
      </c>
      <c r="D134" s="132">
        <v>1.1539999999999999</v>
      </c>
      <c r="E134" s="133">
        <v>0.124</v>
      </c>
      <c r="F134" s="134">
        <v>2.1000000000000001E-2</v>
      </c>
      <c r="G134" s="162">
        <v>623.33000000000004</v>
      </c>
      <c r="H134" s="162">
        <v>0.97</v>
      </c>
      <c r="I134" s="167">
        <v>1.72</v>
      </c>
      <c r="J134" s="40">
        <v>3.5999999999999997E-2</v>
      </c>
    </row>
    <row r="135" spans="1:10" ht="27.75" customHeight="1">
      <c r="A135" s="160" t="s">
        <v>638</v>
      </c>
      <c r="B135" s="24"/>
      <c r="C135" s="161">
        <v>0</v>
      </c>
      <c r="D135" s="132">
        <v>1.127</v>
      </c>
      <c r="E135" s="133">
        <v>0.11700000000000001</v>
      </c>
      <c r="F135" s="134">
        <v>2.1000000000000001E-2</v>
      </c>
      <c r="G135" s="162">
        <v>33.86</v>
      </c>
      <c r="H135" s="162">
        <v>1.2</v>
      </c>
      <c r="I135" s="167">
        <v>2.1800000000000002</v>
      </c>
      <c r="J135" s="40">
        <v>0.03</v>
      </c>
    </row>
    <row r="136" spans="1:10" ht="27.75" customHeight="1">
      <c r="A136" s="160" t="s">
        <v>639</v>
      </c>
      <c r="B136" s="24"/>
      <c r="C136" s="161">
        <v>0</v>
      </c>
      <c r="D136" s="132">
        <v>1.127</v>
      </c>
      <c r="E136" s="133">
        <v>0.11700000000000001</v>
      </c>
      <c r="F136" s="134">
        <v>2.1000000000000001E-2</v>
      </c>
      <c r="G136" s="162">
        <v>361.91</v>
      </c>
      <c r="H136" s="162">
        <v>1.2</v>
      </c>
      <c r="I136" s="167">
        <v>2.1800000000000002</v>
      </c>
      <c r="J136" s="40">
        <v>0.03</v>
      </c>
    </row>
    <row r="137" spans="1:10" ht="27.75" customHeight="1">
      <c r="A137" s="160" t="s">
        <v>640</v>
      </c>
      <c r="B137" s="24"/>
      <c r="C137" s="161">
        <v>0</v>
      </c>
      <c r="D137" s="132">
        <v>1.127</v>
      </c>
      <c r="E137" s="133">
        <v>0.11700000000000001</v>
      </c>
      <c r="F137" s="134">
        <v>2.1000000000000001E-2</v>
      </c>
      <c r="G137" s="162">
        <v>1832.46</v>
      </c>
      <c r="H137" s="162">
        <v>1.2</v>
      </c>
      <c r="I137" s="167">
        <v>2.1800000000000002</v>
      </c>
      <c r="J137" s="40">
        <v>0.03</v>
      </c>
    </row>
    <row r="138" spans="1:10" ht="27.75" customHeight="1">
      <c r="A138" s="160" t="s">
        <v>641</v>
      </c>
      <c r="B138" s="24"/>
      <c r="C138" s="161">
        <v>0</v>
      </c>
      <c r="D138" s="132">
        <v>1.127</v>
      </c>
      <c r="E138" s="133">
        <v>0.11700000000000001</v>
      </c>
      <c r="F138" s="134">
        <v>2.1000000000000001E-2</v>
      </c>
      <c r="G138" s="162">
        <v>3738.01</v>
      </c>
      <c r="H138" s="162">
        <v>1.2</v>
      </c>
      <c r="I138" s="167">
        <v>2.1800000000000002</v>
      </c>
      <c r="J138" s="40">
        <v>0.03</v>
      </c>
    </row>
    <row r="139" spans="1:10" ht="27.75" customHeight="1">
      <c r="A139" s="160" t="s">
        <v>642</v>
      </c>
      <c r="B139" s="24"/>
      <c r="C139" s="161">
        <v>0</v>
      </c>
      <c r="D139" s="132">
        <v>1.127</v>
      </c>
      <c r="E139" s="133">
        <v>0.11700000000000001</v>
      </c>
      <c r="F139" s="134">
        <v>2.1000000000000001E-2</v>
      </c>
      <c r="G139" s="162">
        <v>8330.2000000000007</v>
      </c>
      <c r="H139" s="162">
        <v>1.2</v>
      </c>
      <c r="I139" s="167">
        <v>2.1800000000000002</v>
      </c>
      <c r="J139" s="40">
        <v>0.03</v>
      </c>
    </row>
    <row r="140" spans="1:10" ht="27.75" customHeight="1">
      <c r="A140" s="160" t="s">
        <v>643</v>
      </c>
      <c r="B140" s="24"/>
      <c r="C140" s="161" t="s">
        <v>115</v>
      </c>
      <c r="D140" s="135">
        <v>4.5369999999999999</v>
      </c>
      <c r="E140" s="136">
        <v>0.63800000000000001</v>
      </c>
      <c r="F140" s="134">
        <v>0.436</v>
      </c>
      <c r="G140" s="163" t="s">
        <v>143</v>
      </c>
      <c r="H140" s="163" t="s">
        <v>143</v>
      </c>
      <c r="I140" s="166" t="s">
        <v>143</v>
      </c>
      <c r="J140" s="41" t="s">
        <v>143</v>
      </c>
    </row>
    <row r="141" spans="1:10" ht="27.75" customHeight="1">
      <c r="A141" s="160" t="s">
        <v>644</v>
      </c>
      <c r="B141" s="24"/>
      <c r="C141" s="161" t="s">
        <v>118</v>
      </c>
      <c r="D141" s="132">
        <v>-1.679</v>
      </c>
      <c r="E141" s="133">
        <v>-0.191</v>
      </c>
      <c r="F141" s="134">
        <v>-2.7E-2</v>
      </c>
      <c r="G141" s="162">
        <v>0</v>
      </c>
      <c r="H141" s="163" t="s">
        <v>143</v>
      </c>
      <c r="I141" s="166" t="s">
        <v>143</v>
      </c>
      <c r="J141" s="41" t="s">
        <v>143</v>
      </c>
    </row>
    <row r="142" spans="1:10" ht="27.75" customHeight="1">
      <c r="A142" s="160" t="s">
        <v>645</v>
      </c>
      <c r="B142" s="24"/>
      <c r="C142" s="161">
        <v>0</v>
      </c>
      <c r="D142" s="132">
        <v>-1.82</v>
      </c>
      <c r="E142" s="133">
        <v>-0.20499999999999999</v>
      </c>
      <c r="F142" s="134">
        <v>-0.03</v>
      </c>
      <c r="G142" s="162">
        <v>0</v>
      </c>
      <c r="H142" s="163" t="s">
        <v>143</v>
      </c>
      <c r="I142" s="166" t="s">
        <v>143</v>
      </c>
      <c r="J142" s="41" t="s">
        <v>143</v>
      </c>
    </row>
    <row r="143" spans="1:10" ht="27.75" customHeight="1">
      <c r="A143" s="160" t="s">
        <v>646</v>
      </c>
      <c r="B143" s="24"/>
      <c r="C143" s="161">
        <v>0</v>
      </c>
      <c r="D143" s="132">
        <v>-1.679</v>
      </c>
      <c r="E143" s="133">
        <v>-0.191</v>
      </c>
      <c r="F143" s="134">
        <v>-2.7E-2</v>
      </c>
      <c r="G143" s="162">
        <v>0</v>
      </c>
      <c r="H143" s="163" t="s">
        <v>143</v>
      </c>
      <c r="I143" s="166" t="s">
        <v>143</v>
      </c>
      <c r="J143" s="40">
        <v>5.1999999999999998E-2</v>
      </c>
    </row>
    <row r="144" spans="1:10" ht="27.75" customHeight="1">
      <c r="A144" s="160" t="s">
        <v>647</v>
      </c>
      <c r="B144" s="24"/>
      <c r="C144" s="161">
        <v>0</v>
      </c>
      <c r="D144" s="132">
        <v>-1.82</v>
      </c>
      <c r="E144" s="133">
        <v>-0.20499999999999999</v>
      </c>
      <c r="F144" s="134">
        <v>-0.03</v>
      </c>
      <c r="G144" s="162">
        <v>0</v>
      </c>
      <c r="H144" s="163" t="s">
        <v>143</v>
      </c>
      <c r="I144" s="166" t="s">
        <v>143</v>
      </c>
      <c r="J144" s="40">
        <v>5.1999999999999998E-2</v>
      </c>
    </row>
    <row r="145" spans="1:10" ht="27.75" customHeight="1">
      <c r="A145" s="160" t="s">
        <v>648</v>
      </c>
      <c r="B145" s="24"/>
      <c r="C145" s="161">
        <v>0</v>
      </c>
      <c r="D145" s="132">
        <v>-2.7309999999999999</v>
      </c>
      <c r="E145" s="133">
        <v>-0.29199999999999998</v>
      </c>
      <c r="F145" s="134">
        <v>-5.0999999999999997E-2</v>
      </c>
      <c r="G145" s="162">
        <v>46.24</v>
      </c>
      <c r="H145" s="163" t="s">
        <v>143</v>
      </c>
      <c r="I145" s="166" t="s">
        <v>143</v>
      </c>
      <c r="J145" s="40">
        <v>9.5000000000000001E-2</v>
      </c>
    </row>
    <row r="146" spans="1:10" ht="27.75" customHeight="1">
      <c r="A146" s="160" t="s">
        <v>649</v>
      </c>
      <c r="B146" s="24"/>
      <c r="C146" s="161" t="s">
        <v>69</v>
      </c>
      <c r="D146" s="132">
        <v>0.96</v>
      </c>
      <c r="E146" s="133">
        <v>0.109</v>
      </c>
      <c r="F146" s="134">
        <v>1.4999999999999999E-2</v>
      </c>
      <c r="G146" s="162">
        <v>11.24</v>
      </c>
      <c r="H146" s="163" t="s">
        <v>143</v>
      </c>
      <c r="I146" s="166" t="s">
        <v>143</v>
      </c>
      <c r="J146" s="41" t="s">
        <v>143</v>
      </c>
    </row>
    <row r="147" spans="1:10" ht="27.75" customHeight="1">
      <c r="A147" s="160" t="s">
        <v>650</v>
      </c>
      <c r="B147" s="24"/>
      <c r="C147" s="161">
        <v>2</v>
      </c>
      <c r="D147" s="132">
        <v>0.96</v>
      </c>
      <c r="E147" s="133">
        <v>0.109</v>
      </c>
      <c r="F147" s="134">
        <v>1.4999999999999999E-2</v>
      </c>
      <c r="G147" s="163" t="s">
        <v>143</v>
      </c>
      <c r="H147" s="163" t="s">
        <v>143</v>
      </c>
      <c r="I147" s="166" t="s">
        <v>143</v>
      </c>
      <c r="J147" s="41" t="s">
        <v>143</v>
      </c>
    </row>
    <row r="148" spans="1:10" ht="27.75" customHeight="1">
      <c r="A148" s="160" t="s">
        <v>651</v>
      </c>
      <c r="B148" s="24"/>
      <c r="C148" s="161" t="s">
        <v>73</v>
      </c>
      <c r="D148" s="132">
        <v>0.82499999999999996</v>
      </c>
      <c r="E148" s="133">
        <v>9.4E-2</v>
      </c>
      <c r="F148" s="134">
        <v>1.2999999999999999E-2</v>
      </c>
      <c r="G148" s="162">
        <v>1.03</v>
      </c>
      <c r="H148" s="163" t="s">
        <v>143</v>
      </c>
      <c r="I148" s="166" t="s">
        <v>143</v>
      </c>
      <c r="J148" s="41" t="s">
        <v>143</v>
      </c>
    </row>
    <row r="149" spans="1:10" ht="27.75" customHeight="1">
      <c r="A149" s="160" t="s">
        <v>652</v>
      </c>
      <c r="B149" s="24"/>
      <c r="C149" s="161" t="s">
        <v>73</v>
      </c>
      <c r="D149" s="132">
        <v>0.82499999999999996</v>
      </c>
      <c r="E149" s="133">
        <v>9.4E-2</v>
      </c>
      <c r="F149" s="134">
        <v>1.2999999999999999E-2</v>
      </c>
      <c r="G149" s="162">
        <v>1.53</v>
      </c>
      <c r="H149" s="163" t="s">
        <v>143</v>
      </c>
      <c r="I149" s="166" t="s">
        <v>143</v>
      </c>
      <c r="J149" s="41" t="s">
        <v>143</v>
      </c>
    </row>
    <row r="150" spans="1:10" ht="27.75" customHeight="1">
      <c r="A150" s="160" t="s">
        <v>653</v>
      </c>
      <c r="B150" s="24"/>
      <c r="C150" s="161" t="s">
        <v>73</v>
      </c>
      <c r="D150" s="132">
        <v>0.82499999999999996</v>
      </c>
      <c r="E150" s="133">
        <v>9.4E-2</v>
      </c>
      <c r="F150" s="134">
        <v>1.2999999999999999E-2</v>
      </c>
      <c r="G150" s="162">
        <v>3.74</v>
      </c>
      <c r="H150" s="163" t="s">
        <v>143</v>
      </c>
      <c r="I150" s="166" t="s">
        <v>143</v>
      </c>
      <c r="J150" s="41" t="s">
        <v>143</v>
      </c>
    </row>
    <row r="151" spans="1:10" ht="27.75" customHeight="1">
      <c r="A151" s="160" t="s">
        <v>654</v>
      </c>
      <c r="B151" s="24"/>
      <c r="C151" s="161" t="s">
        <v>73</v>
      </c>
      <c r="D151" s="132">
        <v>0.82499999999999996</v>
      </c>
      <c r="E151" s="133">
        <v>9.4E-2</v>
      </c>
      <c r="F151" s="134">
        <v>1.2999999999999999E-2</v>
      </c>
      <c r="G151" s="162">
        <v>7.76</v>
      </c>
      <c r="H151" s="163" t="s">
        <v>143</v>
      </c>
      <c r="I151" s="166" t="s">
        <v>143</v>
      </c>
      <c r="J151" s="41" t="s">
        <v>143</v>
      </c>
    </row>
    <row r="152" spans="1:10" ht="27.75" customHeight="1">
      <c r="A152" s="160" t="s">
        <v>655</v>
      </c>
      <c r="B152" s="24"/>
      <c r="C152" s="161" t="s">
        <v>73</v>
      </c>
      <c r="D152" s="132">
        <v>0.82499999999999996</v>
      </c>
      <c r="E152" s="133">
        <v>9.4E-2</v>
      </c>
      <c r="F152" s="134">
        <v>1.2999999999999999E-2</v>
      </c>
      <c r="G152" s="162">
        <v>21.95</v>
      </c>
      <c r="H152" s="163" t="s">
        <v>143</v>
      </c>
      <c r="I152" s="166" t="s">
        <v>143</v>
      </c>
      <c r="J152" s="41" t="s">
        <v>143</v>
      </c>
    </row>
    <row r="153" spans="1:10" ht="27.75" customHeight="1">
      <c r="A153" s="160" t="s">
        <v>656</v>
      </c>
      <c r="B153" s="24"/>
      <c r="C153" s="161">
        <v>4</v>
      </c>
      <c r="D153" s="132">
        <v>0.82499999999999996</v>
      </c>
      <c r="E153" s="133">
        <v>9.4E-2</v>
      </c>
      <c r="F153" s="134">
        <v>1.2999999999999999E-2</v>
      </c>
      <c r="G153" s="163" t="s">
        <v>143</v>
      </c>
      <c r="H153" s="163" t="s">
        <v>143</v>
      </c>
      <c r="I153" s="166" t="s">
        <v>143</v>
      </c>
      <c r="J153" s="41" t="s">
        <v>143</v>
      </c>
    </row>
    <row r="154" spans="1:10" ht="27.75" customHeight="1">
      <c r="A154" s="160" t="s">
        <v>657</v>
      </c>
      <c r="B154" s="24"/>
      <c r="C154" s="161">
        <v>0</v>
      </c>
      <c r="D154" s="132">
        <v>0.63200000000000001</v>
      </c>
      <c r="E154" s="133">
        <v>7.0999999999999994E-2</v>
      </c>
      <c r="F154" s="134">
        <v>1.0999999999999999E-2</v>
      </c>
      <c r="G154" s="162">
        <v>1.55</v>
      </c>
      <c r="H154" s="162">
        <v>0.35</v>
      </c>
      <c r="I154" s="167">
        <v>0.69</v>
      </c>
      <c r="J154" s="40">
        <v>1.7999999999999999E-2</v>
      </c>
    </row>
    <row r="155" spans="1:10" ht="27.75" customHeight="1">
      <c r="A155" s="160" t="s">
        <v>658</v>
      </c>
      <c r="B155" s="24"/>
      <c r="C155" s="161">
        <v>0</v>
      </c>
      <c r="D155" s="132">
        <v>0.63200000000000001</v>
      </c>
      <c r="E155" s="133">
        <v>7.0999999999999994E-2</v>
      </c>
      <c r="F155" s="134">
        <v>1.0999999999999999E-2</v>
      </c>
      <c r="G155" s="162">
        <v>33.229999999999997</v>
      </c>
      <c r="H155" s="162">
        <v>0.35</v>
      </c>
      <c r="I155" s="167">
        <v>0.69</v>
      </c>
      <c r="J155" s="40">
        <v>1.7999999999999999E-2</v>
      </c>
    </row>
    <row r="156" spans="1:10" ht="27.75" customHeight="1">
      <c r="A156" s="160" t="s">
        <v>659</v>
      </c>
      <c r="B156" s="24"/>
      <c r="C156" s="161">
        <v>0</v>
      </c>
      <c r="D156" s="132">
        <v>0.63200000000000001</v>
      </c>
      <c r="E156" s="133">
        <v>7.0999999999999994E-2</v>
      </c>
      <c r="F156" s="134">
        <v>1.0999999999999999E-2</v>
      </c>
      <c r="G156" s="162">
        <v>67.349999999999994</v>
      </c>
      <c r="H156" s="162">
        <v>0.35</v>
      </c>
      <c r="I156" s="167">
        <v>0.69</v>
      </c>
      <c r="J156" s="40">
        <v>1.7999999999999999E-2</v>
      </c>
    </row>
    <row r="157" spans="1:10" ht="27.75" customHeight="1">
      <c r="A157" s="160" t="s">
        <v>660</v>
      </c>
      <c r="B157" s="24"/>
      <c r="C157" s="161">
        <v>0</v>
      </c>
      <c r="D157" s="132">
        <v>0.63200000000000001</v>
      </c>
      <c r="E157" s="133">
        <v>7.0999999999999994E-2</v>
      </c>
      <c r="F157" s="134">
        <v>1.0999999999999999E-2</v>
      </c>
      <c r="G157" s="162">
        <v>106.74</v>
      </c>
      <c r="H157" s="162">
        <v>0.35</v>
      </c>
      <c r="I157" s="167">
        <v>0.69</v>
      </c>
      <c r="J157" s="40">
        <v>1.7999999999999999E-2</v>
      </c>
    </row>
    <row r="158" spans="1:10" ht="27.75" customHeight="1">
      <c r="A158" s="160" t="s">
        <v>661</v>
      </c>
      <c r="B158" s="24"/>
      <c r="C158" s="161">
        <v>0</v>
      </c>
      <c r="D158" s="132">
        <v>0.63200000000000001</v>
      </c>
      <c r="E158" s="133">
        <v>7.0999999999999994E-2</v>
      </c>
      <c r="F158" s="134">
        <v>1.0999999999999999E-2</v>
      </c>
      <c r="G158" s="162">
        <v>234.1</v>
      </c>
      <c r="H158" s="162">
        <v>0.35</v>
      </c>
      <c r="I158" s="167">
        <v>0.69</v>
      </c>
      <c r="J158" s="40">
        <v>1.7999999999999999E-2</v>
      </c>
    </row>
    <row r="159" spans="1:10" ht="27.75" customHeight="1">
      <c r="A159" s="160" t="s">
        <v>662</v>
      </c>
      <c r="B159" s="24"/>
      <c r="C159" s="161">
        <v>0</v>
      </c>
      <c r="D159" s="132">
        <v>0.65300000000000002</v>
      </c>
      <c r="E159" s="133">
        <v>7.0000000000000007E-2</v>
      </c>
      <c r="F159" s="134">
        <v>1.2E-2</v>
      </c>
      <c r="G159" s="162">
        <v>1.81</v>
      </c>
      <c r="H159" s="162">
        <v>0.55000000000000004</v>
      </c>
      <c r="I159" s="167">
        <v>0.97</v>
      </c>
      <c r="J159" s="40">
        <v>0.02</v>
      </c>
    </row>
    <row r="160" spans="1:10" ht="27.75" customHeight="1">
      <c r="A160" s="160" t="s">
        <v>663</v>
      </c>
      <c r="B160" s="24"/>
      <c r="C160" s="161">
        <v>0</v>
      </c>
      <c r="D160" s="132">
        <v>0.65300000000000002</v>
      </c>
      <c r="E160" s="133">
        <v>7.0000000000000007E-2</v>
      </c>
      <c r="F160" s="134">
        <v>1.2E-2</v>
      </c>
      <c r="G160" s="162">
        <v>49.58</v>
      </c>
      <c r="H160" s="162">
        <v>0.55000000000000004</v>
      </c>
      <c r="I160" s="167">
        <v>0.97</v>
      </c>
      <c r="J160" s="40">
        <v>0.02</v>
      </c>
    </row>
    <row r="161" spans="1:10" ht="27.75" customHeight="1">
      <c r="A161" s="160" t="s">
        <v>664</v>
      </c>
      <c r="B161" s="24"/>
      <c r="C161" s="161">
        <v>0</v>
      </c>
      <c r="D161" s="132">
        <v>0.65300000000000002</v>
      </c>
      <c r="E161" s="133">
        <v>7.0000000000000007E-2</v>
      </c>
      <c r="F161" s="134">
        <v>1.2E-2</v>
      </c>
      <c r="G161" s="162">
        <v>101.04</v>
      </c>
      <c r="H161" s="162">
        <v>0.55000000000000004</v>
      </c>
      <c r="I161" s="167">
        <v>0.97</v>
      </c>
      <c r="J161" s="40">
        <v>0.02</v>
      </c>
    </row>
    <row r="162" spans="1:10" ht="27.75" customHeight="1">
      <c r="A162" s="160" t="s">
        <v>665</v>
      </c>
      <c r="B162" s="24"/>
      <c r="C162" s="161">
        <v>0</v>
      </c>
      <c r="D162" s="132">
        <v>0.65300000000000002</v>
      </c>
      <c r="E162" s="133">
        <v>7.0000000000000007E-2</v>
      </c>
      <c r="F162" s="134">
        <v>1.2E-2</v>
      </c>
      <c r="G162" s="162">
        <v>160.44</v>
      </c>
      <c r="H162" s="162">
        <v>0.55000000000000004</v>
      </c>
      <c r="I162" s="167">
        <v>0.97</v>
      </c>
      <c r="J162" s="40">
        <v>0.02</v>
      </c>
    </row>
    <row r="163" spans="1:10" ht="27.75" customHeight="1">
      <c r="A163" s="160" t="s">
        <v>666</v>
      </c>
      <c r="B163" s="24"/>
      <c r="C163" s="161">
        <v>0</v>
      </c>
      <c r="D163" s="132">
        <v>0.65300000000000002</v>
      </c>
      <c r="E163" s="133">
        <v>7.0000000000000007E-2</v>
      </c>
      <c r="F163" s="134">
        <v>1.2E-2</v>
      </c>
      <c r="G163" s="162">
        <v>352.52</v>
      </c>
      <c r="H163" s="162">
        <v>0.55000000000000004</v>
      </c>
      <c r="I163" s="167">
        <v>0.97</v>
      </c>
      <c r="J163" s="40">
        <v>0.02</v>
      </c>
    </row>
    <row r="164" spans="1:10" ht="27.75" customHeight="1">
      <c r="A164" s="160" t="s">
        <v>667</v>
      </c>
      <c r="B164" s="24"/>
      <c r="C164" s="161">
        <v>0</v>
      </c>
      <c r="D164" s="132">
        <v>0.63700000000000001</v>
      </c>
      <c r="E164" s="133">
        <v>6.6000000000000003E-2</v>
      </c>
      <c r="F164" s="134">
        <v>1.2E-2</v>
      </c>
      <c r="G164" s="162">
        <v>19.18</v>
      </c>
      <c r="H164" s="162">
        <v>0.68</v>
      </c>
      <c r="I164" s="167">
        <v>1.23</v>
      </c>
      <c r="J164" s="40">
        <v>1.7000000000000001E-2</v>
      </c>
    </row>
    <row r="165" spans="1:10" ht="27.75" customHeight="1">
      <c r="A165" s="160" t="s">
        <v>668</v>
      </c>
      <c r="B165" s="24"/>
      <c r="C165" s="161">
        <v>0</v>
      </c>
      <c r="D165" s="132">
        <v>0.63700000000000001</v>
      </c>
      <c r="E165" s="133">
        <v>6.6000000000000003E-2</v>
      </c>
      <c r="F165" s="134">
        <v>1.2E-2</v>
      </c>
      <c r="G165" s="162">
        <v>204.69</v>
      </c>
      <c r="H165" s="162">
        <v>0.68</v>
      </c>
      <c r="I165" s="167">
        <v>1.23</v>
      </c>
      <c r="J165" s="40">
        <v>1.7000000000000001E-2</v>
      </c>
    </row>
    <row r="166" spans="1:10" ht="27.75" customHeight="1">
      <c r="A166" s="160" t="s">
        <v>669</v>
      </c>
      <c r="B166" s="24"/>
      <c r="C166" s="161">
        <v>0</v>
      </c>
      <c r="D166" s="132">
        <v>0.63700000000000001</v>
      </c>
      <c r="E166" s="133">
        <v>6.6000000000000003E-2</v>
      </c>
      <c r="F166" s="134">
        <v>1.2E-2</v>
      </c>
      <c r="G166" s="162">
        <v>1036.27</v>
      </c>
      <c r="H166" s="162">
        <v>0.68</v>
      </c>
      <c r="I166" s="167">
        <v>1.23</v>
      </c>
      <c r="J166" s="40">
        <v>1.7000000000000001E-2</v>
      </c>
    </row>
    <row r="167" spans="1:10" ht="27.75" customHeight="1">
      <c r="A167" s="160" t="s">
        <v>670</v>
      </c>
      <c r="B167" s="24"/>
      <c r="C167" s="161">
        <v>0</v>
      </c>
      <c r="D167" s="132">
        <v>0.63700000000000001</v>
      </c>
      <c r="E167" s="133">
        <v>6.6000000000000003E-2</v>
      </c>
      <c r="F167" s="134">
        <v>1.2E-2</v>
      </c>
      <c r="G167" s="162">
        <v>2113.83</v>
      </c>
      <c r="H167" s="162">
        <v>0.68</v>
      </c>
      <c r="I167" s="167">
        <v>1.23</v>
      </c>
      <c r="J167" s="40">
        <v>1.7000000000000001E-2</v>
      </c>
    </row>
    <row r="168" spans="1:10" ht="27.75" customHeight="1">
      <c r="A168" s="160" t="s">
        <v>671</v>
      </c>
      <c r="B168" s="24"/>
      <c r="C168" s="161">
        <v>0</v>
      </c>
      <c r="D168" s="132">
        <v>0.63700000000000001</v>
      </c>
      <c r="E168" s="133">
        <v>6.6000000000000003E-2</v>
      </c>
      <c r="F168" s="134">
        <v>1.2E-2</v>
      </c>
      <c r="G168" s="162">
        <v>4710.67</v>
      </c>
      <c r="H168" s="162">
        <v>0.68</v>
      </c>
      <c r="I168" s="167">
        <v>1.23</v>
      </c>
      <c r="J168" s="40">
        <v>1.7000000000000001E-2</v>
      </c>
    </row>
    <row r="169" spans="1:10" ht="27.75" customHeight="1">
      <c r="A169" s="160" t="s">
        <v>672</v>
      </c>
      <c r="B169" s="24"/>
      <c r="C169" s="161" t="s">
        <v>115</v>
      </c>
      <c r="D169" s="135">
        <v>2.5659999999999998</v>
      </c>
      <c r="E169" s="136">
        <v>0.36099999999999999</v>
      </c>
      <c r="F169" s="134">
        <v>0.247</v>
      </c>
      <c r="G169" s="163" t="s">
        <v>143</v>
      </c>
      <c r="H169" s="163" t="s">
        <v>143</v>
      </c>
      <c r="I169" s="166" t="s">
        <v>143</v>
      </c>
      <c r="J169" s="41" t="s">
        <v>143</v>
      </c>
    </row>
    <row r="170" spans="1:10" ht="27.75" customHeight="1">
      <c r="A170" s="160" t="s">
        <v>673</v>
      </c>
      <c r="B170" s="24"/>
      <c r="C170" s="161" t="s">
        <v>118</v>
      </c>
      <c r="D170" s="132">
        <v>-0.95</v>
      </c>
      <c r="E170" s="133">
        <v>-0.108</v>
      </c>
      <c r="F170" s="134">
        <v>-1.4999999999999999E-2</v>
      </c>
      <c r="G170" s="162">
        <v>0</v>
      </c>
      <c r="H170" s="163" t="s">
        <v>143</v>
      </c>
      <c r="I170" s="166" t="s">
        <v>143</v>
      </c>
      <c r="J170" s="41" t="s">
        <v>143</v>
      </c>
    </row>
    <row r="171" spans="1:10" ht="27.75" customHeight="1">
      <c r="A171" s="160" t="s">
        <v>674</v>
      </c>
      <c r="B171" s="24"/>
      <c r="C171" s="161">
        <v>0</v>
      </c>
      <c r="D171" s="132">
        <v>-1.0289999999999999</v>
      </c>
      <c r="E171" s="133">
        <v>-0.11600000000000001</v>
      </c>
      <c r="F171" s="134">
        <v>-1.7000000000000001E-2</v>
      </c>
      <c r="G171" s="162">
        <v>0</v>
      </c>
      <c r="H171" s="163" t="s">
        <v>143</v>
      </c>
      <c r="I171" s="166" t="s">
        <v>143</v>
      </c>
      <c r="J171" s="41" t="s">
        <v>143</v>
      </c>
    </row>
    <row r="172" spans="1:10" ht="27.75" customHeight="1">
      <c r="A172" s="160" t="s">
        <v>675</v>
      </c>
      <c r="B172" s="24"/>
      <c r="C172" s="161">
        <v>0</v>
      </c>
      <c r="D172" s="132">
        <v>-0.95</v>
      </c>
      <c r="E172" s="133">
        <v>-0.108</v>
      </c>
      <c r="F172" s="134">
        <v>-1.4999999999999999E-2</v>
      </c>
      <c r="G172" s="162">
        <v>0</v>
      </c>
      <c r="H172" s="163" t="s">
        <v>143</v>
      </c>
      <c r="I172" s="166" t="s">
        <v>143</v>
      </c>
      <c r="J172" s="40">
        <v>0.03</v>
      </c>
    </row>
    <row r="173" spans="1:10" ht="27.75" customHeight="1">
      <c r="A173" s="160" t="s">
        <v>676</v>
      </c>
      <c r="B173" s="24"/>
      <c r="C173" s="161">
        <v>0</v>
      </c>
      <c r="D173" s="132">
        <v>-1.0289999999999999</v>
      </c>
      <c r="E173" s="133">
        <v>-0.11600000000000001</v>
      </c>
      <c r="F173" s="134">
        <v>-1.7000000000000001E-2</v>
      </c>
      <c r="G173" s="162">
        <v>0</v>
      </c>
      <c r="H173" s="163" t="s">
        <v>143</v>
      </c>
      <c r="I173" s="166" t="s">
        <v>143</v>
      </c>
      <c r="J173" s="40">
        <v>2.9000000000000001E-2</v>
      </c>
    </row>
    <row r="174" spans="1:10" ht="27.75" customHeight="1">
      <c r="A174" s="160" t="s">
        <v>677</v>
      </c>
      <c r="B174" s="24"/>
      <c r="C174" s="161">
        <v>0</v>
      </c>
      <c r="D174" s="132">
        <v>-1.544</v>
      </c>
      <c r="E174" s="133">
        <v>-0.16500000000000001</v>
      </c>
      <c r="F174" s="134">
        <v>-2.9000000000000001E-2</v>
      </c>
      <c r="G174" s="162">
        <v>26.15</v>
      </c>
      <c r="H174" s="163" t="s">
        <v>143</v>
      </c>
      <c r="I174" s="166" t="s">
        <v>143</v>
      </c>
      <c r="J174" s="40">
        <v>5.3999999999999999E-2</v>
      </c>
    </row>
    <row r="175" spans="1:10" ht="27.75" customHeight="1">
      <c r="A175" s="160" t="s">
        <v>678</v>
      </c>
      <c r="B175" s="24"/>
      <c r="C175" s="161" t="s">
        <v>69</v>
      </c>
      <c r="D175" s="132">
        <v>0.27900000000000003</v>
      </c>
      <c r="E175" s="133">
        <v>3.2000000000000001E-2</v>
      </c>
      <c r="F175" s="134">
        <v>4.0000000000000001E-3</v>
      </c>
      <c r="G175" s="162">
        <v>10.14</v>
      </c>
      <c r="H175" s="163" t="s">
        <v>143</v>
      </c>
      <c r="I175" s="166" t="s">
        <v>143</v>
      </c>
      <c r="J175" s="41" t="s">
        <v>143</v>
      </c>
    </row>
    <row r="176" spans="1:10" ht="27.75" customHeight="1">
      <c r="A176" s="160" t="s">
        <v>679</v>
      </c>
      <c r="B176" s="24"/>
      <c r="C176" s="161">
        <v>2</v>
      </c>
      <c r="D176" s="132">
        <v>0.27900000000000003</v>
      </c>
      <c r="E176" s="133">
        <v>3.2000000000000001E-2</v>
      </c>
      <c r="F176" s="134">
        <v>4.0000000000000001E-3</v>
      </c>
      <c r="G176" s="163" t="s">
        <v>143</v>
      </c>
      <c r="H176" s="163" t="s">
        <v>143</v>
      </c>
      <c r="I176" s="166" t="s">
        <v>143</v>
      </c>
      <c r="J176" s="41" t="s">
        <v>143</v>
      </c>
    </row>
    <row r="177" spans="1:10" ht="27.75" customHeight="1">
      <c r="A177" s="160" t="s">
        <v>680</v>
      </c>
      <c r="B177" s="24"/>
      <c r="C177" s="161" t="s">
        <v>73</v>
      </c>
      <c r="D177" s="132">
        <v>0.24</v>
      </c>
      <c r="E177" s="133">
        <v>2.7E-2</v>
      </c>
      <c r="F177" s="134">
        <v>4.0000000000000001E-3</v>
      </c>
      <c r="G177" s="162">
        <v>0.35</v>
      </c>
      <c r="H177" s="163" t="s">
        <v>143</v>
      </c>
      <c r="I177" s="166" t="s">
        <v>143</v>
      </c>
      <c r="J177" s="41" t="s">
        <v>143</v>
      </c>
    </row>
    <row r="178" spans="1:10" ht="27.75" customHeight="1">
      <c r="A178" s="160" t="s">
        <v>681</v>
      </c>
      <c r="B178" s="24"/>
      <c r="C178" s="161" t="s">
        <v>73</v>
      </c>
      <c r="D178" s="132">
        <v>0.24</v>
      </c>
      <c r="E178" s="133">
        <v>2.7E-2</v>
      </c>
      <c r="F178" s="134">
        <v>4.0000000000000001E-3</v>
      </c>
      <c r="G178" s="162">
        <v>0.49</v>
      </c>
      <c r="H178" s="163" t="s">
        <v>143</v>
      </c>
      <c r="I178" s="166" t="s">
        <v>143</v>
      </c>
      <c r="J178" s="41" t="s">
        <v>143</v>
      </c>
    </row>
    <row r="179" spans="1:10" ht="27.75" customHeight="1">
      <c r="A179" s="160" t="s">
        <v>682</v>
      </c>
      <c r="B179" s="24"/>
      <c r="C179" s="161" t="s">
        <v>73</v>
      </c>
      <c r="D179" s="132">
        <v>0.24</v>
      </c>
      <c r="E179" s="133">
        <v>2.7E-2</v>
      </c>
      <c r="F179" s="134">
        <v>4.0000000000000001E-3</v>
      </c>
      <c r="G179" s="162">
        <v>1.1399999999999999</v>
      </c>
      <c r="H179" s="163" t="s">
        <v>143</v>
      </c>
      <c r="I179" s="166" t="s">
        <v>143</v>
      </c>
      <c r="J179" s="41" t="s">
        <v>143</v>
      </c>
    </row>
    <row r="180" spans="1:10" ht="27.75" customHeight="1">
      <c r="A180" s="160" t="s">
        <v>683</v>
      </c>
      <c r="B180" s="24"/>
      <c r="C180" s="161" t="s">
        <v>73</v>
      </c>
      <c r="D180" s="132">
        <v>0.24</v>
      </c>
      <c r="E180" s="133">
        <v>2.7E-2</v>
      </c>
      <c r="F180" s="134">
        <v>4.0000000000000001E-3</v>
      </c>
      <c r="G180" s="162">
        <v>2.2999999999999998</v>
      </c>
      <c r="H180" s="163" t="s">
        <v>143</v>
      </c>
      <c r="I180" s="166" t="s">
        <v>143</v>
      </c>
      <c r="J180" s="41" t="s">
        <v>143</v>
      </c>
    </row>
    <row r="181" spans="1:10" ht="27.75" customHeight="1">
      <c r="A181" s="160" t="s">
        <v>684</v>
      </c>
      <c r="B181" s="24"/>
      <c r="C181" s="161" t="s">
        <v>73</v>
      </c>
      <c r="D181" s="132">
        <v>0.24</v>
      </c>
      <c r="E181" s="133">
        <v>2.7E-2</v>
      </c>
      <c r="F181" s="134">
        <v>4.0000000000000001E-3</v>
      </c>
      <c r="G181" s="162">
        <v>6.43</v>
      </c>
      <c r="H181" s="163" t="s">
        <v>143</v>
      </c>
      <c r="I181" s="166" t="s">
        <v>143</v>
      </c>
      <c r="J181" s="41" t="s">
        <v>143</v>
      </c>
    </row>
    <row r="182" spans="1:10" ht="27.75" customHeight="1">
      <c r="A182" s="160" t="s">
        <v>685</v>
      </c>
      <c r="B182" s="24"/>
      <c r="C182" s="161">
        <v>4</v>
      </c>
      <c r="D182" s="132">
        <v>0.24</v>
      </c>
      <c r="E182" s="133">
        <v>2.7E-2</v>
      </c>
      <c r="F182" s="134">
        <v>4.0000000000000001E-3</v>
      </c>
      <c r="G182" s="163" t="s">
        <v>143</v>
      </c>
      <c r="H182" s="163" t="s">
        <v>143</v>
      </c>
      <c r="I182" s="166" t="s">
        <v>143</v>
      </c>
      <c r="J182" s="41" t="s">
        <v>143</v>
      </c>
    </row>
    <row r="183" spans="1:10" ht="27.75" customHeight="1">
      <c r="A183" s="160" t="s">
        <v>686</v>
      </c>
      <c r="B183" s="24"/>
      <c r="C183" s="161">
        <v>0</v>
      </c>
      <c r="D183" s="132">
        <v>0.184</v>
      </c>
      <c r="E183" s="133">
        <v>2.1000000000000001E-2</v>
      </c>
      <c r="F183" s="134">
        <v>3.0000000000000001E-3</v>
      </c>
      <c r="G183" s="162">
        <v>0.5</v>
      </c>
      <c r="H183" s="162">
        <v>0.1</v>
      </c>
      <c r="I183" s="167">
        <v>0.2</v>
      </c>
      <c r="J183" s="40">
        <v>5.0000000000000001E-3</v>
      </c>
    </row>
    <row r="184" spans="1:10" ht="27.75" customHeight="1">
      <c r="A184" s="160" t="s">
        <v>687</v>
      </c>
      <c r="B184" s="24"/>
      <c r="C184" s="161">
        <v>0</v>
      </c>
      <c r="D184" s="132">
        <v>0.184</v>
      </c>
      <c r="E184" s="133">
        <v>2.1000000000000001E-2</v>
      </c>
      <c r="F184" s="134">
        <v>3.0000000000000001E-3</v>
      </c>
      <c r="G184" s="162">
        <v>9.6999999999999993</v>
      </c>
      <c r="H184" s="162">
        <v>0.1</v>
      </c>
      <c r="I184" s="167">
        <v>0.2</v>
      </c>
      <c r="J184" s="40">
        <v>5.0000000000000001E-3</v>
      </c>
    </row>
    <row r="185" spans="1:10" ht="27.75" customHeight="1">
      <c r="A185" s="160" t="s">
        <v>688</v>
      </c>
      <c r="B185" s="24"/>
      <c r="C185" s="161">
        <v>0</v>
      </c>
      <c r="D185" s="132">
        <v>0.184</v>
      </c>
      <c r="E185" s="133">
        <v>2.1000000000000001E-2</v>
      </c>
      <c r="F185" s="134">
        <v>3.0000000000000001E-3</v>
      </c>
      <c r="G185" s="162">
        <v>19.62</v>
      </c>
      <c r="H185" s="162">
        <v>0.1</v>
      </c>
      <c r="I185" s="167">
        <v>0.2</v>
      </c>
      <c r="J185" s="40">
        <v>5.0000000000000001E-3</v>
      </c>
    </row>
    <row r="186" spans="1:10" ht="27.75" customHeight="1">
      <c r="A186" s="160" t="s">
        <v>689</v>
      </c>
      <c r="B186" s="24"/>
      <c r="C186" s="161">
        <v>0</v>
      </c>
      <c r="D186" s="132">
        <v>0.184</v>
      </c>
      <c r="E186" s="133">
        <v>2.1000000000000001E-2</v>
      </c>
      <c r="F186" s="134">
        <v>3.0000000000000001E-3</v>
      </c>
      <c r="G186" s="162">
        <v>31.06</v>
      </c>
      <c r="H186" s="162">
        <v>0.1</v>
      </c>
      <c r="I186" s="167">
        <v>0.2</v>
      </c>
      <c r="J186" s="40">
        <v>5.0000000000000001E-3</v>
      </c>
    </row>
    <row r="187" spans="1:10" ht="27.75" customHeight="1">
      <c r="A187" s="160" t="s">
        <v>690</v>
      </c>
      <c r="B187" s="24"/>
      <c r="C187" s="161">
        <v>0</v>
      </c>
      <c r="D187" s="132">
        <v>0.184</v>
      </c>
      <c r="E187" s="133">
        <v>2.1000000000000001E-2</v>
      </c>
      <c r="F187" s="134">
        <v>3.0000000000000001E-3</v>
      </c>
      <c r="G187" s="162">
        <v>68.06</v>
      </c>
      <c r="H187" s="162">
        <v>0.1</v>
      </c>
      <c r="I187" s="167">
        <v>0.2</v>
      </c>
      <c r="J187" s="40">
        <v>5.0000000000000001E-3</v>
      </c>
    </row>
    <row r="188" spans="1:10" ht="27.75" customHeight="1">
      <c r="A188" s="160" t="s">
        <v>691</v>
      </c>
      <c r="B188" s="24"/>
      <c r="C188" s="161">
        <v>0</v>
      </c>
      <c r="D188" s="132">
        <v>0.19</v>
      </c>
      <c r="E188" s="133">
        <v>0.02</v>
      </c>
      <c r="F188" s="134">
        <v>3.0000000000000001E-3</v>
      </c>
      <c r="G188" s="162">
        <v>0.57999999999999996</v>
      </c>
      <c r="H188" s="162">
        <v>0.16</v>
      </c>
      <c r="I188" s="167">
        <v>0.28000000000000003</v>
      </c>
      <c r="J188" s="40">
        <v>6.0000000000000001E-3</v>
      </c>
    </row>
    <row r="189" spans="1:10" ht="27.75" customHeight="1">
      <c r="A189" s="160" t="s">
        <v>692</v>
      </c>
      <c r="B189" s="24"/>
      <c r="C189" s="161">
        <v>0</v>
      </c>
      <c r="D189" s="132">
        <v>0.19</v>
      </c>
      <c r="E189" s="133">
        <v>0.02</v>
      </c>
      <c r="F189" s="134">
        <v>3.0000000000000001E-3</v>
      </c>
      <c r="G189" s="162">
        <v>14.45</v>
      </c>
      <c r="H189" s="162">
        <v>0.16</v>
      </c>
      <c r="I189" s="167">
        <v>0.28000000000000003</v>
      </c>
      <c r="J189" s="40">
        <v>6.0000000000000001E-3</v>
      </c>
    </row>
    <row r="190" spans="1:10" ht="27.75" customHeight="1">
      <c r="A190" s="160" t="s">
        <v>693</v>
      </c>
      <c r="B190" s="24"/>
      <c r="C190" s="161">
        <v>0</v>
      </c>
      <c r="D190" s="132">
        <v>0.19</v>
      </c>
      <c r="E190" s="133">
        <v>0.02</v>
      </c>
      <c r="F190" s="134">
        <v>3.0000000000000001E-3</v>
      </c>
      <c r="G190" s="162">
        <v>29.4</v>
      </c>
      <c r="H190" s="162">
        <v>0.16</v>
      </c>
      <c r="I190" s="167">
        <v>0.28000000000000003</v>
      </c>
      <c r="J190" s="40">
        <v>6.0000000000000001E-3</v>
      </c>
    </row>
    <row r="191" spans="1:10" ht="27.75" customHeight="1">
      <c r="A191" s="160" t="s">
        <v>694</v>
      </c>
      <c r="B191" s="24"/>
      <c r="C191" s="161">
        <v>0</v>
      </c>
      <c r="D191" s="132">
        <v>0.19</v>
      </c>
      <c r="E191" s="133">
        <v>0.02</v>
      </c>
      <c r="F191" s="134">
        <v>3.0000000000000001E-3</v>
      </c>
      <c r="G191" s="162">
        <v>46.66</v>
      </c>
      <c r="H191" s="162">
        <v>0.16</v>
      </c>
      <c r="I191" s="167">
        <v>0.28000000000000003</v>
      </c>
      <c r="J191" s="40">
        <v>6.0000000000000001E-3</v>
      </c>
    </row>
    <row r="192" spans="1:10" ht="27.75" customHeight="1">
      <c r="A192" s="160" t="s">
        <v>695</v>
      </c>
      <c r="B192" s="24"/>
      <c r="C192" s="161">
        <v>0</v>
      </c>
      <c r="D192" s="132">
        <v>0.19</v>
      </c>
      <c r="E192" s="133">
        <v>0.02</v>
      </c>
      <c r="F192" s="134">
        <v>3.0000000000000001E-3</v>
      </c>
      <c r="G192" s="162">
        <v>102.46</v>
      </c>
      <c r="H192" s="162">
        <v>0.16</v>
      </c>
      <c r="I192" s="167">
        <v>0.28000000000000003</v>
      </c>
      <c r="J192" s="40">
        <v>6.0000000000000001E-3</v>
      </c>
    </row>
    <row r="193" spans="1:10" ht="27.75" customHeight="1">
      <c r="A193" s="160" t="s">
        <v>696</v>
      </c>
      <c r="B193" s="24"/>
      <c r="C193" s="161">
        <v>0</v>
      </c>
      <c r="D193" s="132">
        <v>0.185</v>
      </c>
      <c r="E193" s="133">
        <v>1.9E-2</v>
      </c>
      <c r="F193" s="134">
        <v>4.0000000000000001E-3</v>
      </c>
      <c r="G193" s="162">
        <v>5.62</v>
      </c>
      <c r="H193" s="162">
        <v>0.2</v>
      </c>
      <c r="I193" s="167">
        <v>0.36</v>
      </c>
      <c r="J193" s="40">
        <v>5.0000000000000001E-3</v>
      </c>
    </row>
    <row r="194" spans="1:10" ht="27.75" customHeight="1">
      <c r="A194" s="160" t="s">
        <v>697</v>
      </c>
      <c r="B194" s="24"/>
      <c r="C194" s="161">
        <v>0</v>
      </c>
      <c r="D194" s="132">
        <v>0.185</v>
      </c>
      <c r="E194" s="133">
        <v>1.9E-2</v>
      </c>
      <c r="F194" s="134">
        <v>4.0000000000000001E-3</v>
      </c>
      <c r="G194" s="162">
        <v>59.51</v>
      </c>
      <c r="H194" s="162">
        <v>0.2</v>
      </c>
      <c r="I194" s="167">
        <v>0.36</v>
      </c>
      <c r="J194" s="40">
        <v>5.0000000000000001E-3</v>
      </c>
    </row>
    <row r="195" spans="1:10" ht="27.75" customHeight="1">
      <c r="A195" s="160" t="s">
        <v>698</v>
      </c>
      <c r="B195" s="24"/>
      <c r="C195" s="161">
        <v>0</v>
      </c>
      <c r="D195" s="132">
        <v>0.185</v>
      </c>
      <c r="E195" s="133">
        <v>1.9E-2</v>
      </c>
      <c r="F195" s="134">
        <v>4.0000000000000001E-3</v>
      </c>
      <c r="G195" s="162">
        <v>301.08999999999997</v>
      </c>
      <c r="H195" s="162">
        <v>0.2</v>
      </c>
      <c r="I195" s="167">
        <v>0.36</v>
      </c>
      <c r="J195" s="40">
        <v>5.0000000000000001E-3</v>
      </c>
    </row>
    <row r="196" spans="1:10" ht="27.75" customHeight="1">
      <c r="A196" s="160" t="s">
        <v>699</v>
      </c>
      <c r="B196" s="24"/>
      <c r="C196" s="161">
        <v>0</v>
      </c>
      <c r="D196" s="132">
        <v>0.185</v>
      </c>
      <c r="E196" s="133">
        <v>1.9E-2</v>
      </c>
      <c r="F196" s="134">
        <v>4.0000000000000001E-3</v>
      </c>
      <c r="G196" s="162">
        <v>614.12</v>
      </c>
      <c r="H196" s="162">
        <v>0.2</v>
      </c>
      <c r="I196" s="167">
        <v>0.36</v>
      </c>
      <c r="J196" s="40">
        <v>5.0000000000000001E-3</v>
      </c>
    </row>
    <row r="197" spans="1:10" ht="27.75" customHeight="1">
      <c r="A197" s="160" t="s">
        <v>700</v>
      </c>
      <c r="B197" s="24"/>
      <c r="C197" s="161">
        <v>0</v>
      </c>
      <c r="D197" s="132">
        <v>0.185</v>
      </c>
      <c r="E197" s="133">
        <v>1.9E-2</v>
      </c>
      <c r="F197" s="134">
        <v>4.0000000000000001E-3</v>
      </c>
      <c r="G197" s="162">
        <v>1368.51</v>
      </c>
      <c r="H197" s="162">
        <v>0.2</v>
      </c>
      <c r="I197" s="167">
        <v>0.36</v>
      </c>
      <c r="J197" s="40">
        <v>5.0000000000000001E-3</v>
      </c>
    </row>
    <row r="198" spans="1:10" ht="27.75" customHeight="1">
      <c r="A198" s="160" t="s">
        <v>701</v>
      </c>
      <c r="B198" s="24"/>
      <c r="C198" s="161" t="s">
        <v>115</v>
      </c>
      <c r="D198" s="135">
        <v>0.745</v>
      </c>
      <c r="E198" s="136">
        <v>0.105</v>
      </c>
      <c r="F198" s="134">
        <v>7.1999999999999995E-2</v>
      </c>
      <c r="G198" s="163" t="s">
        <v>143</v>
      </c>
      <c r="H198" s="163" t="s">
        <v>143</v>
      </c>
      <c r="I198" s="166" t="s">
        <v>143</v>
      </c>
      <c r="J198" s="41" t="s">
        <v>143</v>
      </c>
    </row>
    <row r="199" spans="1:10" ht="27.75" customHeight="1">
      <c r="A199" s="160" t="s">
        <v>702</v>
      </c>
      <c r="B199" s="24"/>
      <c r="C199" s="161" t="s">
        <v>118</v>
      </c>
      <c r="D199" s="132">
        <v>-0.27600000000000002</v>
      </c>
      <c r="E199" s="133">
        <v>-3.1E-2</v>
      </c>
      <c r="F199" s="134">
        <v>-4.0000000000000001E-3</v>
      </c>
      <c r="G199" s="162">
        <v>0</v>
      </c>
      <c r="H199" s="163" t="s">
        <v>143</v>
      </c>
      <c r="I199" s="166" t="s">
        <v>143</v>
      </c>
      <c r="J199" s="41" t="s">
        <v>143</v>
      </c>
    </row>
    <row r="200" spans="1:10" ht="27.75" customHeight="1">
      <c r="A200" s="160" t="s">
        <v>703</v>
      </c>
      <c r="B200" s="24"/>
      <c r="C200" s="161">
        <v>0</v>
      </c>
      <c r="D200" s="132">
        <v>-0.29899999999999999</v>
      </c>
      <c r="E200" s="133">
        <v>-3.4000000000000002E-2</v>
      </c>
      <c r="F200" s="134">
        <v>-5.0000000000000001E-3</v>
      </c>
      <c r="G200" s="162">
        <v>0</v>
      </c>
      <c r="H200" s="163" t="s">
        <v>143</v>
      </c>
      <c r="I200" s="166" t="s">
        <v>143</v>
      </c>
      <c r="J200" s="41" t="s">
        <v>143</v>
      </c>
    </row>
    <row r="201" spans="1:10" ht="27.75" customHeight="1">
      <c r="A201" s="160" t="s">
        <v>704</v>
      </c>
      <c r="B201" s="24"/>
      <c r="C201" s="161">
        <v>0</v>
      </c>
      <c r="D201" s="132">
        <v>-0.27600000000000002</v>
      </c>
      <c r="E201" s="133">
        <v>-3.1E-2</v>
      </c>
      <c r="F201" s="134">
        <v>-4.0000000000000001E-3</v>
      </c>
      <c r="G201" s="162">
        <v>0</v>
      </c>
      <c r="H201" s="163" t="s">
        <v>143</v>
      </c>
      <c r="I201" s="166" t="s">
        <v>143</v>
      </c>
      <c r="J201" s="40">
        <v>8.9999999999999993E-3</v>
      </c>
    </row>
    <row r="202" spans="1:10" ht="27.75" customHeight="1">
      <c r="A202" s="160" t="s">
        <v>705</v>
      </c>
      <c r="B202" s="24"/>
      <c r="C202" s="161">
        <v>0</v>
      </c>
      <c r="D202" s="132">
        <v>-0.29899999999999999</v>
      </c>
      <c r="E202" s="133">
        <v>-3.4000000000000002E-2</v>
      </c>
      <c r="F202" s="134">
        <v>-5.0000000000000001E-3</v>
      </c>
      <c r="G202" s="162">
        <v>0</v>
      </c>
      <c r="H202" s="163" t="s">
        <v>143</v>
      </c>
      <c r="I202" s="166" t="s">
        <v>143</v>
      </c>
      <c r="J202" s="40">
        <v>8.9999999999999993E-3</v>
      </c>
    </row>
    <row r="203" spans="1:10" ht="27.75" customHeight="1">
      <c r="A203" s="160" t="s">
        <v>706</v>
      </c>
      <c r="B203" s="24"/>
      <c r="C203" s="161">
        <v>0</v>
      </c>
      <c r="D203" s="132">
        <v>-0.44900000000000001</v>
      </c>
      <c r="E203" s="133">
        <v>-4.8000000000000001E-2</v>
      </c>
      <c r="F203" s="134">
        <v>-8.0000000000000002E-3</v>
      </c>
      <c r="G203" s="162">
        <v>7.6</v>
      </c>
      <c r="H203" s="163" t="s">
        <v>143</v>
      </c>
      <c r="I203" s="166" t="s">
        <v>143</v>
      </c>
      <c r="J203" s="40">
        <v>1.6E-2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8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C1" s="3"/>
      <c r="D1" s="3"/>
      <c r="F1" s="2"/>
      <c r="G1" s="2"/>
      <c r="H1" s="2"/>
      <c r="I1" s="2"/>
      <c r="J1" s="2"/>
      <c r="K1" s="2"/>
    </row>
    <row r="2" spans="1:13" ht="31.5" customHeight="1">
      <c r="A2" s="386" t="str">
        <f>Overview!B4&amp; " - Effective from "&amp;Overview!D4&amp;" - "&amp;Overview!E4&amp;" LDNO tariffs in WPD South West Area (GSP Group _L)"</f>
        <v>Southern Electric Power Distribution plc - Effective from 1 April 2022 - Final LDNO tariffs in WPD South West Area (GSP Group _L)</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187" t="s">
        <v>132</v>
      </c>
      <c r="B6" s="182" t="s">
        <v>412</v>
      </c>
      <c r="C6" s="198" t="s">
        <v>409</v>
      </c>
      <c r="D6" s="183" t="s">
        <v>410</v>
      </c>
      <c r="E6" s="169"/>
      <c r="F6" s="338" t="s">
        <v>411</v>
      </c>
      <c r="G6" s="338"/>
      <c r="H6" s="182" t="s">
        <v>412</v>
      </c>
      <c r="I6" s="245" t="s">
        <v>409</v>
      </c>
      <c r="J6" s="245" t="s">
        <v>410</v>
      </c>
      <c r="K6" s="169"/>
      <c r="L6" s="4"/>
      <c r="M6" s="4"/>
    </row>
    <row r="7" spans="1:13" ht="45" customHeight="1">
      <c r="A7" s="187" t="s">
        <v>137</v>
      </c>
      <c r="B7" s="184"/>
      <c r="C7" s="198" t="s">
        <v>413</v>
      </c>
      <c r="D7" s="245" t="s">
        <v>414</v>
      </c>
      <c r="E7" s="169"/>
      <c r="F7" s="338" t="s">
        <v>415</v>
      </c>
      <c r="G7" s="338"/>
      <c r="H7" s="184"/>
      <c r="I7" s="245" t="s">
        <v>416</v>
      </c>
      <c r="J7" s="245" t="s">
        <v>410</v>
      </c>
      <c r="K7" s="169"/>
      <c r="L7" s="4"/>
      <c r="M7" s="4"/>
    </row>
    <row r="8" spans="1:13" ht="45" customHeight="1">
      <c r="A8" s="241" t="s">
        <v>54</v>
      </c>
      <c r="B8" s="324" t="s">
        <v>141</v>
      </c>
      <c r="C8" s="324"/>
      <c r="D8" s="324"/>
      <c r="E8" s="169"/>
      <c r="F8" s="338" t="s">
        <v>137</v>
      </c>
      <c r="G8" s="338"/>
      <c r="H8" s="184"/>
      <c r="I8" s="245" t="s">
        <v>413</v>
      </c>
      <c r="J8" s="245" t="s">
        <v>414</v>
      </c>
      <c r="K8" s="169"/>
      <c r="L8" s="4"/>
      <c r="M8" s="4"/>
    </row>
    <row r="9" spans="1:13" s="76" customFormat="1" ht="45" customHeight="1">
      <c r="A9" s="199"/>
      <c r="B9" s="200"/>
      <c r="C9" s="201"/>
      <c r="D9" s="200"/>
      <c r="E9" s="196"/>
      <c r="F9" s="348" t="s">
        <v>54</v>
      </c>
      <c r="G9" s="348"/>
      <c r="H9" s="349" t="s">
        <v>141</v>
      </c>
      <c r="I9" s="350"/>
      <c r="J9" s="351"/>
      <c r="K9" s="169"/>
      <c r="L9" s="49"/>
      <c r="M9" s="49"/>
    </row>
    <row r="10" spans="1:13" ht="18.75" customHeight="1">
      <c r="A10" s="49"/>
      <c r="B10" s="49"/>
      <c r="C10" s="49"/>
      <c r="D10" s="49"/>
      <c r="E10" s="49"/>
      <c r="F10" s="49"/>
      <c r="G10" s="49"/>
      <c r="H10" s="49"/>
      <c r="I10" s="49"/>
      <c r="J10" s="49"/>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hidden="1" customHeight="1">
      <c r="A14" s="160" t="s">
        <v>517</v>
      </c>
      <c r="B14" s="24"/>
      <c r="C14" s="161" t="s">
        <v>69</v>
      </c>
      <c r="D14" s="132">
        <v>8.9179999999999993</v>
      </c>
      <c r="E14" s="133">
        <v>0.44800000000000001</v>
      </c>
      <c r="F14" s="134">
        <v>4.2999999999999997E-2</v>
      </c>
      <c r="G14" s="162">
        <v>21.61</v>
      </c>
      <c r="H14" s="163" t="s">
        <v>143</v>
      </c>
      <c r="I14" s="166" t="s">
        <v>143</v>
      </c>
      <c r="J14" s="41" t="s">
        <v>143</v>
      </c>
    </row>
    <row r="15" spans="1:13" ht="27.75" hidden="1" customHeight="1">
      <c r="A15" s="160" t="s">
        <v>518</v>
      </c>
      <c r="B15" s="24"/>
      <c r="C15" s="161">
        <v>2</v>
      </c>
      <c r="D15" s="132">
        <v>8.9179999999999993</v>
      </c>
      <c r="E15" s="133">
        <v>0.44800000000000001</v>
      </c>
      <c r="F15" s="134">
        <v>4.2999999999999997E-2</v>
      </c>
      <c r="G15" s="163" t="s">
        <v>143</v>
      </c>
      <c r="H15" s="163" t="s">
        <v>143</v>
      </c>
      <c r="I15" s="166" t="s">
        <v>143</v>
      </c>
      <c r="J15" s="41" t="s">
        <v>143</v>
      </c>
    </row>
    <row r="16" spans="1:13" ht="27.75" hidden="1" customHeight="1">
      <c r="A16" s="160" t="s">
        <v>519</v>
      </c>
      <c r="B16" s="24"/>
      <c r="C16" s="161" t="s">
        <v>73</v>
      </c>
      <c r="D16" s="132">
        <v>8.0820000000000007</v>
      </c>
      <c r="E16" s="133">
        <v>0.40600000000000003</v>
      </c>
      <c r="F16" s="134">
        <v>3.9E-2</v>
      </c>
      <c r="G16" s="162">
        <v>6.36</v>
      </c>
      <c r="H16" s="163" t="s">
        <v>143</v>
      </c>
      <c r="I16" s="166" t="s">
        <v>143</v>
      </c>
      <c r="J16" s="41" t="s">
        <v>143</v>
      </c>
    </row>
    <row r="17" spans="1:10" ht="27.75" hidden="1" customHeight="1">
      <c r="A17" s="160" t="s">
        <v>520</v>
      </c>
      <c r="B17" s="24"/>
      <c r="C17" s="161" t="s">
        <v>73</v>
      </c>
      <c r="D17" s="132">
        <v>8.0820000000000007</v>
      </c>
      <c r="E17" s="133">
        <v>0.40600000000000003</v>
      </c>
      <c r="F17" s="134">
        <v>3.9E-2</v>
      </c>
      <c r="G17" s="162">
        <v>9.6300000000000008</v>
      </c>
      <c r="H17" s="163" t="s">
        <v>143</v>
      </c>
      <c r="I17" s="166" t="s">
        <v>143</v>
      </c>
      <c r="J17" s="41" t="s">
        <v>143</v>
      </c>
    </row>
    <row r="18" spans="1:10" ht="27.75" hidden="1" customHeight="1">
      <c r="A18" s="160" t="s">
        <v>521</v>
      </c>
      <c r="B18" s="24"/>
      <c r="C18" s="161" t="s">
        <v>73</v>
      </c>
      <c r="D18" s="132">
        <v>8.0820000000000007</v>
      </c>
      <c r="E18" s="133">
        <v>0.40600000000000003</v>
      </c>
      <c r="F18" s="134">
        <v>3.9E-2</v>
      </c>
      <c r="G18" s="162">
        <v>25.82</v>
      </c>
      <c r="H18" s="163" t="s">
        <v>143</v>
      </c>
      <c r="I18" s="166" t="s">
        <v>143</v>
      </c>
      <c r="J18" s="41" t="s">
        <v>143</v>
      </c>
    </row>
    <row r="19" spans="1:10" ht="27.75" hidden="1" customHeight="1">
      <c r="A19" s="160" t="s">
        <v>522</v>
      </c>
      <c r="B19" s="24"/>
      <c r="C19" s="161" t="s">
        <v>73</v>
      </c>
      <c r="D19" s="132">
        <v>8.0820000000000007</v>
      </c>
      <c r="E19" s="133">
        <v>0.40600000000000003</v>
      </c>
      <c r="F19" s="134">
        <v>3.9E-2</v>
      </c>
      <c r="G19" s="162">
        <v>53.05</v>
      </c>
      <c r="H19" s="163" t="s">
        <v>143</v>
      </c>
      <c r="I19" s="166" t="s">
        <v>143</v>
      </c>
      <c r="J19" s="41" t="s">
        <v>143</v>
      </c>
    </row>
    <row r="20" spans="1:10" ht="27.75" hidden="1" customHeight="1">
      <c r="A20" s="160" t="s">
        <v>523</v>
      </c>
      <c r="B20" s="24"/>
      <c r="C20" s="161" t="s">
        <v>73</v>
      </c>
      <c r="D20" s="132">
        <v>8.0820000000000007</v>
      </c>
      <c r="E20" s="133">
        <v>0.40600000000000003</v>
      </c>
      <c r="F20" s="134">
        <v>3.9E-2</v>
      </c>
      <c r="G20" s="162">
        <v>157.07</v>
      </c>
      <c r="H20" s="163" t="s">
        <v>143</v>
      </c>
      <c r="I20" s="166" t="s">
        <v>143</v>
      </c>
      <c r="J20" s="41" t="s">
        <v>143</v>
      </c>
    </row>
    <row r="21" spans="1:10" ht="27.75" hidden="1" customHeight="1">
      <c r="A21" s="160" t="s">
        <v>524</v>
      </c>
      <c r="B21" s="24"/>
      <c r="C21" s="161">
        <v>4</v>
      </c>
      <c r="D21" s="132">
        <v>8.0820000000000007</v>
      </c>
      <c r="E21" s="133">
        <v>0.40600000000000003</v>
      </c>
      <c r="F21" s="134">
        <v>3.9E-2</v>
      </c>
      <c r="G21" s="163" t="s">
        <v>143</v>
      </c>
      <c r="H21" s="163" t="s">
        <v>143</v>
      </c>
      <c r="I21" s="166" t="s">
        <v>143</v>
      </c>
      <c r="J21" s="41" t="s">
        <v>143</v>
      </c>
    </row>
    <row r="22" spans="1:10" ht="27.75" hidden="1" customHeight="1">
      <c r="A22" s="160" t="s">
        <v>525</v>
      </c>
      <c r="B22" s="24"/>
      <c r="C22" s="161">
        <v>0</v>
      </c>
      <c r="D22" s="132">
        <v>5.2050000000000001</v>
      </c>
      <c r="E22" s="133">
        <v>0.23699999999999999</v>
      </c>
      <c r="F22" s="134">
        <v>2.1999999999999999E-2</v>
      </c>
      <c r="G22" s="162">
        <v>8.85</v>
      </c>
      <c r="H22" s="162">
        <v>2.4700000000000002</v>
      </c>
      <c r="I22" s="167">
        <v>5.14</v>
      </c>
      <c r="J22" s="40">
        <v>7.1999999999999995E-2</v>
      </c>
    </row>
    <row r="23" spans="1:10" ht="27.75" hidden="1" customHeight="1">
      <c r="A23" s="160" t="s">
        <v>526</v>
      </c>
      <c r="B23" s="24"/>
      <c r="C23" s="161">
        <v>0</v>
      </c>
      <c r="D23" s="132">
        <v>5.2050000000000001</v>
      </c>
      <c r="E23" s="133">
        <v>0.23699999999999999</v>
      </c>
      <c r="F23" s="134">
        <v>2.1999999999999999E-2</v>
      </c>
      <c r="G23" s="162">
        <v>220.16</v>
      </c>
      <c r="H23" s="162">
        <v>2.4700000000000002</v>
      </c>
      <c r="I23" s="167">
        <v>5.14</v>
      </c>
      <c r="J23" s="40">
        <v>7.1999999999999995E-2</v>
      </c>
    </row>
    <row r="24" spans="1:10" ht="27.75" hidden="1" customHeight="1">
      <c r="A24" s="160" t="s">
        <v>527</v>
      </c>
      <c r="B24" s="24"/>
      <c r="C24" s="161">
        <v>0</v>
      </c>
      <c r="D24" s="132">
        <v>5.2050000000000001</v>
      </c>
      <c r="E24" s="133">
        <v>0.23699999999999999</v>
      </c>
      <c r="F24" s="134">
        <v>2.1999999999999999E-2</v>
      </c>
      <c r="G24" s="162">
        <v>427.59</v>
      </c>
      <c r="H24" s="162">
        <v>2.4700000000000002</v>
      </c>
      <c r="I24" s="167">
        <v>5.14</v>
      </c>
      <c r="J24" s="40">
        <v>7.1999999999999995E-2</v>
      </c>
    </row>
    <row r="25" spans="1:10" ht="27.75" hidden="1" customHeight="1">
      <c r="A25" s="160" t="s">
        <v>528</v>
      </c>
      <c r="B25" s="24"/>
      <c r="C25" s="161">
        <v>0</v>
      </c>
      <c r="D25" s="132">
        <v>5.2050000000000001</v>
      </c>
      <c r="E25" s="133">
        <v>0.23699999999999999</v>
      </c>
      <c r="F25" s="134">
        <v>2.1999999999999999E-2</v>
      </c>
      <c r="G25" s="162">
        <v>686.71</v>
      </c>
      <c r="H25" s="162">
        <v>2.4700000000000002</v>
      </c>
      <c r="I25" s="167">
        <v>5.14</v>
      </c>
      <c r="J25" s="40">
        <v>7.1999999999999995E-2</v>
      </c>
    </row>
    <row r="26" spans="1:10" ht="27.75" hidden="1" customHeight="1">
      <c r="A26" s="160" t="s">
        <v>529</v>
      </c>
      <c r="B26" s="24"/>
      <c r="C26" s="161">
        <v>0</v>
      </c>
      <c r="D26" s="132">
        <v>5.2050000000000001</v>
      </c>
      <c r="E26" s="133">
        <v>0.23699999999999999</v>
      </c>
      <c r="F26" s="134">
        <v>2.1999999999999999E-2</v>
      </c>
      <c r="G26" s="162">
        <v>1498.68</v>
      </c>
      <c r="H26" s="162">
        <v>2.4700000000000002</v>
      </c>
      <c r="I26" s="167">
        <v>5.14</v>
      </c>
      <c r="J26" s="40">
        <v>7.1999999999999995E-2</v>
      </c>
    </row>
    <row r="27" spans="1:10" ht="27.75" hidden="1" customHeight="1">
      <c r="A27" s="160" t="s">
        <v>530</v>
      </c>
      <c r="B27" s="24"/>
      <c r="C27" s="161" t="s">
        <v>115</v>
      </c>
      <c r="D27" s="135">
        <v>23.594000000000001</v>
      </c>
      <c r="E27" s="136">
        <v>2.1160000000000001</v>
      </c>
      <c r="F27" s="134">
        <v>1.548</v>
      </c>
      <c r="G27" s="163" t="s">
        <v>143</v>
      </c>
      <c r="H27" s="163" t="s">
        <v>143</v>
      </c>
      <c r="I27" s="166" t="s">
        <v>143</v>
      </c>
      <c r="J27" s="41" t="s">
        <v>143</v>
      </c>
    </row>
    <row r="28" spans="1:10" ht="27.75" hidden="1" customHeight="1">
      <c r="A28" s="160" t="s">
        <v>531</v>
      </c>
      <c r="B28" s="24"/>
      <c r="C28" s="161" t="s">
        <v>118</v>
      </c>
      <c r="D28" s="132">
        <v>-8.5660000000000007</v>
      </c>
      <c r="E28" s="133">
        <v>-0.43</v>
      </c>
      <c r="F28" s="134">
        <v>-4.1000000000000002E-2</v>
      </c>
      <c r="G28" s="162">
        <v>0</v>
      </c>
      <c r="H28" s="163" t="s">
        <v>143</v>
      </c>
      <c r="I28" s="166" t="s">
        <v>143</v>
      </c>
      <c r="J28" s="41" t="s">
        <v>143</v>
      </c>
    </row>
    <row r="29" spans="1:10" ht="27.75" hidden="1" customHeight="1">
      <c r="A29" s="160" t="s">
        <v>532</v>
      </c>
      <c r="B29" s="24"/>
      <c r="C29" s="161">
        <v>0</v>
      </c>
      <c r="D29" s="132">
        <v>-8.5660000000000007</v>
      </c>
      <c r="E29" s="133">
        <v>-0.43</v>
      </c>
      <c r="F29" s="134">
        <v>-4.1000000000000002E-2</v>
      </c>
      <c r="G29" s="162">
        <v>0</v>
      </c>
      <c r="H29" s="163" t="s">
        <v>143</v>
      </c>
      <c r="I29" s="166" t="s">
        <v>143</v>
      </c>
      <c r="J29" s="40">
        <v>0.128</v>
      </c>
    </row>
    <row r="30" spans="1:10" ht="27.75" hidden="1" customHeight="1">
      <c r="A30" s="164" t="s">
        <v>533</v>
      </c>
      <c r="B30" s="24"/>
      <c r="C30" s="161" t="s">
        <v>69</v>
      </c>
      <c r="D30" s="132">
        <v>6.1219999999999999</v>
      </c>
      <c r="E30" s="133">
        <v>0.308</v>
      </c>
      <c r="F30" s="134">
        <v>2.9000000000000001E-2</v>
      </c>
      <c r="G30" s="162">
        <v>17.86</v>
      </c>
      <c r="H30" s="163" t="s">
        <v>143</v>
      </c>
      <c r="I30" s="166" t="s">
        <v>143</v>
      </c>
      <c r="J30" s="41" t="s">
        <v>143</v>
      </c>
    </row>
    <row r="31" spans="1:10" ht="27.75" hidden="1" customHeight="1">
      <c r="A31" s="164" t="s">
        <v>534</v>
      </c>
      <c r="B31" s="24"/>
      <c r="C31" s="161">
        <v>2</v>
      </c>
      <c r="D31" s="132">
        <v>6.1219999999999999</v>
      </c>
      <c r="E31" s="133">
        <v>0.308</v>
      </c>
      <c r="F31" s="134">
        <v>2.9000000000000001E-2</v>
      </c>
      <c r="G31" s="163" t="s">
        <v>143</v>
      </c>
      <c r="H31" s="163" t="s">
        <v>143</v>
      </c>
      <c r="I31" s="166" t="s">
        <v>143</v>
      </c>
      <c r="J31" s="41" t="s">
        <v>143</v>
      </c>
    </row>
    <row r="32" spans="1:10" ht="27.75" hidden="1" customHeight="1">
      <c r="A32" s="164" t="s">
        <v>535</v>
      </c>
      <c r="B32" s="24"/>
      <c r="C32" s="161" t="s">
        <v>73</v>
      </c>
      <c r="D32" s="132">
        <v>5.548</v>
      </c>
      <c r="E32" s="133">
        <v>0.27900000000000003</v>
      </c>
      <c r="F32" s="134">
        <v>2.5999999999999999E-2</v>
      </c>
      <c r="G32" s="162">
        <v>4.4000000000000004</v>
      </c>
      <c r="H32" s="163" t="s">
        <v>143</v>
      </c>
      <c r="I32" s="166" t="s">
        <v>143</v>
      </c>
      <c r="J32" s="41" t="s">
        <v>143</v>
      </c>
    </row>
    <row r="33" spans="1:10" ht="27.75" hidden="1" customHeight="1">
      <c r="A33" s="164" t="s">
        <v>536</v>
      </c>
      <c r="B33" s="24"/>
      <c r="C33" s="161" t="s">
        <v>73</v>
      </c>
      <c r="D33" s="132">
        <v>5.548</v>
      </c>
      <c r="E33" s="133">
        <v>0.27900000000000003</v>
      </c>
      <c r="F33" s="134">
        <v>2.5999999999999999E-2</v>
      </c>
      <c r="G33" s="162">
        <v>6.64</v>
      </c>
      <c r="H33" s="163" t="s">
        <v>143</v>
      </c>
      <c r="I33" s="166" t="s">
        <v>143</v>
      </c>
      <c r="J33" s="41" t="s">
        <v>143</v>
      </c>
    </row>
    <row r="34" spans="1:10" ht="27.75" hidden="1" customHeight="1">
      <c r="A34" s="164" t="s">
        <v>537</v>
      </c>
      <c r="B34" s="24"/>
      <c r="C34" s="161" t="s">
        <v>73</v>
      </c>
      <c r="D34" s="132">
        <v>5.548</v>
      </c>
      <c r="E34" s="133">
        <v>0.27900000000000003</v>
      </c>
      <c r="F34" s="134">
        <v>2.5999999999999999E-2</v>
      </c>
      <c r="G34" s="162">
        <v>17.75</v>
      </c>
      <c r="H34" s="163" t="s">
        <v>143</v>
      </c>
      <c r="I34" s="166" t="s">
        <v>143</v>
      </c>
      <c r="J34" s="41" t="s">
        <v>143</v>
      </c>
    </row>
    <row r="35" spans="1:10" ht="27.75" hidden="1" customHeight="1">
      <c r="A35" s="164" t="s">
        <v>538</v>
      </c>
      <c r="B35" s="24"/>
      <c r="C35" s="161" t="s">
        <v>73</v>
      </c>
      <c r="D35" s="132">
        <v>5.548</v>
      </c>
      <c r="E35" s="133">
        <v>0.27900000000000003</v>
      </c>
      <c r="F35" s="134">
        <v>2.5999999999999999E-2</v>
      </c>
      <c r="G35" s="162">
        <v>36.44</v>
      </c>
      <c r="H35" s="163" t="s">
        <v>143</v>
      </c>
      <c r="I35" s="166" t="s">
        <v>143</v>
      </c>
      <c r="J35" s="41" t="s">
        <v>143</v>
      </c>
    </row>
    <row r="36" spans="1:10" ht="27.75" hidden="1" customHeight="1">
      <c r="A36" s="164" t="s">
        <v>539</v>
      </c>
      <c r="B36" s="24"/>
      <c r="C36" s="161" t="s">
        <v>73</v>
      </c>
      <c r="D36" s="132">
        <v>5.548</v>
      </c>
      <c r="E36" s="133">
        <v>0.27900000000000003</v>
      </c>
      <c r="F36" s="134">
        <v>2.5999999999999999E-2</v>
      </c>
      <c r="G36" s="162">
        <v>107.85</v>
      </c>
      <c r="H36" s="163" t="s">
        <v>143</v>
      </c>
      <c r="I36" s="166" t="s">
        <v>143</v>
      </c>
      <c r="J36" s="41" t="s">
        <v>143</v>
      </c>
    </row>
    <row r="37" spans="1:10" ht="27.75" hidden="1" customHeight="1">
      <c r="A37" s="164" t="s">
        <v>540</v>
      </c>
      <c r="B37" s="24"/>
      <c r="C37" s="161">
        <v>4</v>
      </c>
      <c r="D37" s="132">
        <v>5.548</v>
      </c>
      <c r="E37" s="133">
        <v>0.27900000000000003</v>
      </c>
      <c r="F37" s="134">
        <v>2.5999999999999999E-2</v>
      </c>
      <c r="G37" s="163" t="s">
        <v>143</v>
      </c>
      <c r="H37" s="163" t="s">
        <v>143</v>
      </c>
      <c r="I37" s="166" t="s">
        <v>143</v>
      </c>
      <c r="J37" s="41" t="s">
        <v>143</v>
      </c>
    </row>
    <row r="38" spans="1:10" ht="27.75" hidden="1" customHeight="1">
      <c r="A38" s="164" t="s">
        <v>541</v>
      </c>
      <c r="B38" s="24"/>
      <c r="C38" s="161">
        <v>0</v>
      </c>
      <c r="D38" s="132">
        <v>3.573</v>
      </c>
      <c r="E38" s="133">
        <v>0.16300000000000001</v>
      </c>
      <c r="F38" s="134">
        <v>1.4999999999999999E-2</v>
      </c>
      <c r="G38" s="162">
        <v>6.1</v>
      </c>
      <c r="H38" s="162">
        <v>1.69</v>
      </c>
      <c r="I38" s="167">
        <v>3.53</v>
      </c>
      <c r="J38" s="40">
        <v>0.05</v>
      </c>
    </row>
    <row r="39" spans="1:10" ht="27.75" hidden="1" customHeight="1">
      <c r="A39" s="164" t="s">
        <v>542</v>
      </c>
      <c r="B39" s="24"/>
      <c r="C39" s="161">
        <v>0</v>
      </c>
      <c r="D39" s="132">
        <v>3.573</v>
      </c>
      <c r="E39" s="133">
        <v>0.16300000000000001</v>
      </c>
      <c r="F39" s="134">
        <v>1.4999999999999999E-2</v>
      </c>
      <c r="G39" s="162">
        <v>151.16</v>
      </c>
      <c r="H39" s="162">
        <v>1.69</v>
      </c>
      <c r="I39" s="167">
        <v>3.53</v>
      </c>
      <c r="J39" s="40">
        <v>0.05</v>
      </c>
    </row>
    <row r="40" spans="1:10" ht="27.75" hidden="1" customHeight="1">
      <c r="A40" s="164" t="s">
        <v>543</v>
      </c>
      <c r="B40" s="24"/>
      <c r="C40" s="161">
        <v>0</v>
      </c>
      <c r="D40" s="132">
        <v>3.573</v>
      </c>
      <c r="E40" s="133">
        <v>0.16300000000000001</v>
      </c>
      <c r="F40" s="134">
        <v>1.4999999999999999E-2</v>
      </c>
      <c r="G40" s="162">
        <v>293.55</v>
      </c>
      <c r="H40" s="162">
        <v>1.69</v>
      </c>
      <c r="I40" s="167">
        <v>3.53</v>
      </c>
      <c r="J40" s="40">
        <v>0.05</v>
      </c>
    </row>
    <row r="41" spans="1:10" ht="27.75" hidden="1" customHeight="1">
      <c r="A41" s="164" t="s">
        <v>544</v>
      </c>
      <c r="B41" s="24"/>
      <c r="C41" s="161">
        <v>0</v>
      </c>
      <c r="D41" s="132">
        <v>3.573</v>
      </c>
      <c r="E41" s="133">
        <v>0.16300000000000001</v>
      </c>
      <c r="F41" s="134">
        <v>1.4999999999999999E-2</v>
      </c>
      <c r="G41" s="162">
        <v>471.43</v>
      </c>
      <c r="H41" s="162">
        <v>1.69</v>
      </c>
      <c r="I41" s="167">
        <v>3.53</v>
      </c>
      <c r="J41" s="40">
        <v>0.05</v>
      </c>
    </row>
    <row r="42" spans="1:10" ht="27.75" hidden="1" customHeight="1">
      <c r="A42" s="164" t="s">
        <v>545</v>
      </c>
      <c r="B42" s="24"/>
      <c r="C42" s="161">
        <v>0</v>
      </c>
      <c r="D42" s="132">
        <v>3.573</v>
      </c>
      <c r="E42" s="133">
        <v>0.16300000000000001</v>
      </c>
      <c r="F42" s="134">
        <v>1.4999999999999999E-2</v>
      </c>
      <c r="G42" s="162">
        <v>1028.81</v>
      </c>
      <c r="H42" s="162">
        <v>1.69</v>
      </c>
      <c r="I42" s="167">
        <v>3.53</v>
      </c>
      <c r="J42" s="40">
        <v>0.05</v>
      </c>
    </row>
    <row r="43" spans="1:10" ht="27.75" hidden="1" customHeight="1">
      <c r="A43" s="164" t="s">
        <v>546</v>
      </c>
      <c r="B43" s="24"/>
      <c r="C43" s="161">
        <v>0</v>
      </c>
      <c r="D43" s="132">
        <v>4.585</v>
      </c>
      <c r="E43" s="133">
        <v>0.16500000000000001</v>
      </c>
      <c r="F43" s="134">
        <v>1.4999999999999999E-2</v>
      </c>
      <c r="G43" s="162">
        <v>7.82</v>
      </c>
      <c r="H43" s="162">
        <v>2.5299999999999998</v>
      </c>
      <c r="I43" s="167">
        <v>4.8099999999999996</v>
      </c>
      <c r="J43" s="40">
        <v>5.6000000000000001E-2</v>
      </c>
    </row>
    <row r="44" spans="1:10" ht="27.75" hidden="1" customHeight="1">
      <c r="A44" s="164" t="s">
        <v>547</v>
      </c>
      <c r="B44" s="24"/>
      <c r="C44" s="161">
        <v>0</v>
      </c>
      <c r="D44" s="132">
        <v>4.585</v>
      </c>
      <c r="E44" s="133">
        <v>0.16500000000000001</v>
      </c>
      <c r="F44" s="134">
        <v>1.4999999999999999E-2</v>
      </c>
      <c r="G44" s="162">
        <v>246.65</v>
      </c>
      <c r="H44" s="162">
        <v>2.5299999999999998</v>
      </c>
      <c r="I44" s="167">
        <v>4.8099999999999996</v>
      </c>
      <c r="J44" s="40">
        <v>5.6000000000000001E-2</v>
      </c>
    </row>
    <row r="45" spans="1:10" ht="27.75" hidden="1" customHeight="1">
      <c r="A45" s="164" t="s">
        <v>548</v>
      </c>
      <c r="B45" s="24"/>
      <c r="C45" s="161">
        <v>0</v>
      </c>
      <c r="D45" s="132">
        <v>4.585</v>
      </c>
      <c r="E45" s="133">
        <v>0.16500000000000001</v>
      </c>
      <c r="F45" s="134">
        <v>1.4999999999999999E-2</v>
      </c>
      <c r="G45" s="162">
        <v>481.1</v>
      </c>
      <c r="H45" s="162">
        <v>2.5299999999999998</v>
      </c>
      <c r="I45" s="167">
        <v>4.8099999999999996</v>
      </c>
      <c r="J45" s="40">
        <v>5.6000000000000001E-2</v>
      </c>
    </row>
    <row r="46" spans="1:10" ht="27.75" hidden="1" customHeight="1">
      <c r="A46" s="164" t="s">
        <v>549</v>
      </c>
      <c r="B46" s="24"/>
      <c r="C46" s="161">
        <v>0</v>
      </c>
      <c r="D46" s="132">
        <v>4.585</v>
      </c>
      <c r="E46" s="133">
        <v>0.16500000000000001</v>
      </c>
      <c r="F46" s="134">
        <v>1.4999999999999999E-2</v>
      </c>
      <c r="G46" s="162">
        <v>773.97</v>
      </c>
      <c r="H46" s="162">
        <v>2.5299999999999998</v>
      </c>
      <c r="I46" s="167">
        <v>4.8099999999999996</v>
      </c>
      <c r="J46" s="40">
        <v>5.6000000000000001E-2</v>
      </c>
    </row>
    <row r="47" spans="1:10" ht="27.75" hidden="1" customHeight="1">
      <c r="A47" s="164" t="s">
        <v>550</v>
      </c>
      <c r="B47" s="24"/>
      <c r="C47" s="161">
        <v>0</v>
      </c>
      <c r="D47" s="132">
        <v>4.585</v>
      </c>
      <c r="E47" s="133">
        <v>0.16500000000000001</v>
      </c>
      <c r="F47" s="134">
        <v>1.4999999999999999E-2</v>
      </c>
      <c r="G47" s="162">
        <v>1691.7</v>
      </c>
      <c r="H47" s="162">
        <v>2.5299999999999998</v>
      </c>
      <c r="I47" s="167">
        <v>4.8099999999999996</v>
      </c>
      <c r="J47" s="40">
        <v>5.6000000000000001E-2</v>
      </c>
    </row>
    <row r="48" spans="1:10" ht="27.75" hidden="1" customHeight="1">
      <c r="A48" s="164" t="s">
        <v>551</v>
      </c>
      <c r="B48" s="24"/>
      <c r="C48" s="161">
        <v>0</v>
      </c>
      <c r="D48" s="132">
        <v>3.984</v>
      </c>
      <c r="E48" s="133">
        <v>0.109</v>
      </c>
      <c r="F48" s="134">
        <v>0.01</v>
      </c>
      <c r="G48" s="162">
        <v>84.59</v>
      </c>
      <c r="H48" s="162">
        <v>2.54</v>
      </c>
      <c r="I48" s="167">
        <v>5.62</v>
      </c>
      <c r="J48" s="40">
        <v>4.3999999999999997E-2</v>
      </c>
    </row>
    <row r="49" spans="1:10" ht="27.75" hidden="1" customHeight="1">
      <c r="A49" s="164" t="s">
        <v>552</v>
      </c>
      <c r="B49" s="24"/>
      <c r="C49" s="161">
        <v>0</v>
      </c>
      <c r="D49" s="132">
        <v>3.984</v>
      </c>
      <c r="E49" s="133">
        <v>0.109</v>
      </c>
      <c r="F49" s="134">
        <v>0.01</v>
      </c>
      <c r="G49" s="162">
        <v>1402.57</v>
      </c>
      <c r="H49" s="162">
        <v>2.54</v>
      </c>
      <c r="I49" s="167">
        <v>5.62</v>
      </c>
      <c r="J49" s="40">
        <v>4.3999999999999997E-2</v>
      </c>
    </row>
    <row r="50" spans="1:10" ht="27.75" hidden="1" customHeight="1">
      <c r="A50" s="164" t="s">
        <v>553</v>
      </c>
      <c r="B50" s="24"/>
      <c r="C50" s="161">
        <v>0</v>
      </c>
      <c r="D50" s="132">
        <v>3.984</v>
      </c>
      <c r="E50" s="133">
        <v>0.109</v>
      </c>
      <c r="F50" s="134">
        <v>0.01</v>
      </c>
      <c r="G50" s="162">
        <v>5030.8100000000004</v>
      </c>
      <c r="H50" s="162">
        <v>2.54</v>
      </c>
      <c r="I50" s="167">
        <v>5.62</v>
      </c>
      <c r="J50" s="40">
        <v>4.3999999999999997E-2</v>
      </c>
    </row>
    <row r="51" spans="1:10" ht="27.75" hidden="1" customHeight="1">
      <c r="A51" s="164" t="s">
        <v>554</v>
      </c>
      <c r="B51" s="24"/>
      <c r="C51" s="161">
        <v>0</v>
      </c>
      <c r="D51" s="132">
        <v>3.984</v>
      </c>
      <c r="E51" s="133">
        <v>0.109</v>
      </c>
      <c r="F51" s="134">
        <v>0.01</v>
      </c>
      <c r="G51" s="162">
        <v>10515.74</v>
      </c>
      <c r="H51" s="162">
        <v>2.54</v>
      </c>
      <c r="I51" s="167">
        <v>5.62</v>
      </c>
      <c r="J51" s="40">
        <v>4.3999999999999997E-2</v>
      </c>
    </row>
    <row r="52" spans="1:10" ht="27.75" hidden="1" customHeight="1">
      <c r="A52" s="164" t="s">
        <v>555</v>
      </c>
      <c r="B52" s="24"/>
      <c r="C52" s="161">
        <v>0</v>
      </c>
      <c r="D52" s="132">
        <v>3.984</v>
      </c>
      <c r="E52" s="133">
        <v>0.109</v>
      </c>
      <c r="F52" s="134">
        <v>0.01</v>
      </c>
      <c r="G52" s="162">
        <v>26661.439999999999</v>
      </c>
      <c r="H52" s="162">
        <v>2.54</v>
      </c>
      <c r="I52" s="167">
        <v>5.62</v>
      </c>
      <c r="J52" s="40">
        <v>4.3999999999999997E-2</v>
      </c>
    </row>
    <row r="53" spans="1:10" ht="27.75" hidden="1" customHeight="1">
      <c r="A53" s="164" t="s">
        <v>556</v>
      </c>
      <c r="B53" s="24"/>
      <c r="C53" s="161" t="s">
        <v>115</v>
      </c>
      <c r="D53" s="135">
        <v>16.196000000000002</v>
      </c>
      <c r="E53" s="136">
        <v>1.4530000000000001</v>
      </c>
      <c r="F53" s="134">
        <v>1.0620000000000001</v>
      </c>
      <c r="G53" s="163" t="s">
        <v>143</v>
      </c>
      <c r="H53" s="163" t="s">
        <v>143</v>
      </c>
      <c r="I53" s="166" t="s">
        <v>143</v>
      </c>
      <c r="J53" s="41" t="s">
        <v>143</v>
      </c>
    </row>
    <row r="54" spans="1:10" ht="27.75" hidden="1" customHeight="1">
      <c r="A54" s="164" t="s">
        <v>557</v>
      </c>
      <c r="B54" s="24"/>
      <c r="C54" s="161" t="s">
        <v>118</v>
      </c>
      <c r="D54" s="132">
        <v>-8.5660000000000007</v>
      </c>
      <c r="E54" s="133">
        <v>-0.43</v>
      </c>
      <c r="F54" s="134">
        <v>-4.1000000000000002E-2</v>
      </c>
      <c r="G54" s="162">
        <v>0</v>
      </c>
      <c r="H54" s="163" t="s">
        <v>143</v>
      </c>
      <c r="I54" s="166" t="s">
        <v>143</v>
      </c>
      <c r="J54" s="41" t="s">
        <v>143</v>
      </c>
    </row>
    <row r="55" spans="1:10" ht="27.75" hidden="1" customHeight="1">
      <c r="A55" s="164" t="s">
        <v>558</v>
      </c>
      <c r="B55" s="24"/>
      <c r="C55" s="161">
        <v>0</v>
      </c>
      <c r="D55" s="132">
        <v>-7.7569999999999997</v>
      </c>
      <c r="E55" s="133">
        <v>-0.36699999999999999</v>
      </c>
      <c r="F55" s="134">
        <v>-3.5000000000000003E-2</v>
      </c>
      <c r="G55" s="162">
        <v>0</v>
      </c>
      <c r="H55" s="163" t="s">
        <v>143</v>
      </c>
      <c r="I55" s="166" t="s">
        <v>143</v>
      </c>
      <c r="J55" s="41" t="s">
        <v>143</v>
      </c>
    </row>
    <row r="56" spans="1:10" ht="27.75" hidden="1" customHeight="1">
      <c r="A56" s="164" t="s">
        <v>559</v>
      </c>
      <c r="B56" s="24"/>
      <c r="C56" s="161">
        <v>0</v>
      </c>
      <c r="D56" s="132">
        <v>-8.5660000000000007</v>
      </c>
      <c r="E56" s="133">
        <v>-0.43</v>
      </c>
      <c r="F56" s="134">
        <v>-4.1000000000000002E-2</v>
      </c>
      <c r="G56" s="162">
        <v>0</v>
      </c>
      <c r="H56" s="163" t="s">
        <v>143</v>
      </c>
      <c r="I56" s="166" t="s">
        <v>143</v>
      </c>
      <c r="J56" s="40">
        <v>0.128</v>
      </c>
    </row>
    <row r="57" spans="1:10" ht="27.75" hidden="1" customHeight="1">
      <c r="A57" s="164" t="s">
        <v>560</v>
      </c>
      <c r="B57" s="24"/>
      <c r="C57" s="161">
        <v>0</v>
      </c>
      <c r="D57" s="132">
        <v>-7.7569999999999997</v>
      </c>
      <c r="E57" s="133">
        <v>-0.36699999999999999</v>
      </c>
      <c r="F57" s="134">
        <v>-3.5000000000000003E-2</v>
      </c>
      <c r="G57" s="162">
        <v>0</v>
      </c>
      <c r="H57" s="163" t="s">
        <v>143</v>
      </c>
      <c r="I57" s="166" t="s">
        <v>143</v>
      </c>
      <c r="J57" s="40">
        <v>0.10299999999999999</v>
      </c>
    </row>
    <row r="58" spans="1:10" ht="27.75" hidden="1" customHeight="1">
      <c r="A58" s="164" t="s">
        <v>561</v>
      </c>
      <c r="B58" s="24"/>
      <c r="C58" s="161">
        <v>0</v>
      </c>
      <c r="D58" s="132">
        <v>-5.2249999999999996</v>
      </c>
      <c r="E58" s="133">
        <v>-0.17100000000000001</v>
      </c>
      <c r="F58" s="134">
        <v>-1.6E-2</v>
      </c>
      <c r="G58" s="162">
        <v>0</v>
      </c>
      <c r="H58" s="163" t="s">
        <v>143</v>
      </c>
      <c r="I58" s="166" t="s">
        <v>143</v>
      </c>
      <c r="J58" s="40">
        <v>7.9000000000000001E-2</v>
      </c>
    </row>
    <row r="59" spans="1:10" ht="27.75" customHeight="1">
      <c r="A59" s="160" t="s">
        <v>562</v>
      </c>
      <c r="B59" s="24"/>
      <c r="C59" s="161" t="s">
        <v>69</v>
      </c>
      <c r="D59" s="132">
        <v>4.1470000000000002</v>
      </c>
      <c r="E59" s="133">
        <v>0.20799999999999999</v>
      </c>
      <c r="F59" s="134">
        <v>0.02</v>
      </c>
      <c r="G59" s="162">
        <v>15.21</v>
      </c>
      <c r="H59" s="163" t="s">
        <v>143</v>
      </c>
      <c r="I59" s="166" t="s">
        <v>143</v>
      </c>
      <c r="J59" s="41" t="s">
        <v>143</v>
      </c>
    </row>
    <row r="60" spans="1:10" ht="27.75" customHeight="1">
      <c r="A60" s="160" t="s">
        <v>563</v>
      </c>
      <c r="B60" s="24"/>
      <c r="C60" s="161">
        <v>2</v>
      </c>
      <c r="D60" s="132">
        <v>4.1470000000000002</v>
      </c>
      <c r="E60" s="133">
        <v>0.20799999999999999</v>
      </c>
      <c r="F60" s="134">
        <v>0.02</v>
      </c>
      <c r="G60" s="163" t="s">
        <v>143</v>
      </c>
      <c r="H60" s="163" t="s">
        <v>143</v>
      </c>
      <c r="I60" s="166" t="s">
        <v>143</v>
      </c>
      <c r="J60" s="41" t="s">
        <v>143</v>
      </c>
    </row>
    <row r="61" spans="1:10" ht="27.75" customHeight="1">
      <c r="A61" s="160" t="s">
        <v>564</v>
      </c>
      <c r="B61" s="24"/>
      <c r="C61" s="161" t="s">
        <v>73</v>
      </c>
      <c r="D61" s="132">
        <v>3.758</v>
      </c>
      <c r="E61" s="133">
        <v>0.189</v>
      </c>
      <c r="F61" s="134">
        <v>1.7999999999999999E-2</v>
      </c>
      <c r="G61" s="162">
        <v>3.01</v>
      </c>
      <c r="H61" s="163" t="s">
        <v>143</v>
      </c>
      <c r="I61" s="166" t="s">
        <v>143</v>
      </c>
      <c r="J61" s="41" t="s">
        <v>143</v>
      </c>
    </row>
    <row r="62" spans="1:10" ht="27.75" customHeight="1">
      <c r="A62" s="160" t="s">
        <v>565</v>
      </c>
      <c r="B62" s="24"/>
      <c r="C62" s="161" t="s">
        <v>73</v>
      </c>
      <c r="D62" s="132">
        <v>3.758</v>
      </c>
      <c r="E62" s="133">
        <v>0.189</v>
      </c>
      <c r="F62" s="134">
        <v>1.7999999999999999E-2</v>
      </c>
      <c r="G62" s="162">
        <v>4.53</v>
      </c>
      <c r="H62" s="163" t="s">
        <v>143</v>
      </c>
      <c r="I62" s="166" t="s">
        <v>143</v>
      </c>
      <c r="J62" s="41" t="s">
        <v>143</v>
      </c>
    </row>
    <row r="63" spans="1:10" ht="27.75" customHeight="1">
      <c r="A63" s="160" t="s">
        <v>566</v>
      </c>
      <c r="B63" s="24"/>
      <c r="C63" s="161" t="s">
        <v>73</v>
      </c>
      <c r="D63" s="132">
        <v>3.758</v>
      </c>
      <c r="E63" s="133">
        <v>0.189</v>
      </c>
      <c r="F63" s="134">
        <v>1.7999999999999999E-2</v>
      </c>
      <c r="G63" s="162">
        <v>12.06</v>
      </c>
      <c r="H63" s="163" t="s">
        <v>143</v>
      </c>
      <c r="I63" s="166" t="s">
        <v>143</v>
      </c>
      <c r="J63" s="41" t="s">
        <v>143</v>
      </c>
    </row>
    <row r="64" spans="1:10" ht="27.75" customHeight="1">
      <c r="A64" s="160" t="s">
        <v>567</v>
      </c>
      <c r="B64" s="24"/>
      <c r="C64" s="161" t="s">
        <v>73</v>
      </c>
      <c r="D64" s="132">
        <v>3.758</v>
      </c>
      <c r="E64" s="133">
        <v>0.189</v>
      </c>
      <c r="F64" s="134">
        <v>1.7999999999999999E-2</v>
      </c>
      <c r="G64" s="162">
        <v>24.72</v>
      </c>
      <c r="H64" s="163" t="s">
        <v>143</v>
      </c>
      <c r="I64" s="166" t="s">
        <v>143</v>
      </c>
      <c r="J64" s="41" t="s">
        <v>143</v>
      </c>
    </row>
    <row r="65" spans="1:10" ht="27.75" customHeight="1">
      <c r="A65" s="160" t="s">
        <v>568</v>
      </c>
      <c r="B65" s="24"/>
      <c r="C65" s="161" t="s">
        <v>73</v>
      </c>
      <c r="D65" s="132">
        <v>3.758</v>
      </c>
      <c r="E65" s="133">
        <v>0.189</v>
      </c>
      <c r="F65" s="134">
        <v>1.7999999999999999E-2</v>
      </c>
      <c r="G65" s="162">
        <v>73.08</v>
      </c>
      <c r="H65" s="163" t="s">
        <v>143</v>
      </c>
      <c r="I65" s="166" t="s">
        <v>143</v>
      </c>
      <c r="J65" s="41" t="s">
        <v>143</v>
      </c>
    </row>
    <row r="66" spans="1:10" ht="27.75" customHeight="1">
      <c r="A66" s="160" t="s">
        <v>569</v>
      </c>
      <c r="B66" s="24"/>
      <c r="C66" s="161">
        <v>4</v>
      </c>
      <c r="D66" s="132">
        <v>3.758</v>
      </c>
      <c r="E66" s="133">
        <v>0.189</v>
      </c>
      <c r="F66" s="134">
        <v>1.7999999999999999E-2</v>
      </c>
      <c r="G66" s="163" t="s">
        <v>143</v>
      </c>
      <c r="H66" s="163" t="s">
        <v>143</v>
      </c>
      <c r="I66" s="166" t="s">
        <v>143</v>
      </c>
      <c r="J66" s="41" t="s">
        <v>143</v>
      </c>
    </row>
    <row r="67" spans="1:10" ht="27.75" customHeight="1">
      <c r="A67" s="160" t="s">
        <v>570</v>
      </c>
      <c r="B67" s="24"/>
      <c r="C67" s="161">
        <v>0</v>
      </c>
      <c r="D67" s="132">
        <v>2.42</v>
      </c>
      <c r="E67" s="133">
        <v>0.11</v>
      </c>
      <c r="F67" s="134">
        <v>0.01</v>
      </c>
      <c r="G67" s="162">
        <v>4.16</v>
      </c>
      <c r="H67" s="162">
        <v>1.1499999999999999</v>
      </c>
      <c r="I67" s="167">
        <v>2.39</v>
      </c>
      <c r="J67" s="40">
        <v>3.4000000000000002E-2</v>
      </c>
    </row>
    <row r="68" spans="1:10" ht="27.75" customHeight="1">
      <c r="A68" s="160" t="s">
        <v>571</v>
      </c>
      <c r="B68" s="24"/>
      <c r="C68" s="161">
        <v>0</v>
      </c>
      <c r="D68" s="132">
        <v>2.42</v>
      </c>
      <c r="E68" s="133">
        <v>0.11</v>
      </c>
      <c r="F68" s="134">
        <v>0.01</v>
      </c>
      <c r="G68" s="162">
        <v>102.42</v>
      </c>
      <c r="H68" s="162">
        <v>1.1499999999999999</v>
      </c>
      <c r="I68" s="167">
        <v>2.39</v>
      </c>
      <c r="J68" s="40">
        <v>3.4000000000000002E-2</v>
      </c>
    </row>
    <row r="69" spans="1:10" ht="27.75" customHeight="1">
      <c r="A69" s="160" t="s">
        <v>572</v>
      </c>
      <c r="B69" s="24"/>
      <c r="C69" s="161">
        <v>0</v>
      </c>
      <c r="D69" s="132">
        <v>2.42</v>
      </c>
      <c r="E69" s="133">
        <v>0.11</v>
      </c>
      <c r="F69" s="134">
        <v>0.01</v>
      </c>
      <c r="G69" s="162">
        <v>198.87</v>
      </c>
      <c r="H69" s="162">
        <v>1.1499999999999999</v>
      </c>
      <c r="I69" s="167">
        <v>2.39</v>
      </c>
      <c r="J69" s="40">
        <v>3.4000000000000002E-2</v>
      </c>
    </row>
    <row r="70" spans="1:10" ht="27.75" customHeight="1">
      <c r="A70" s="160" t="s">
        <v>573</v>
      </c>
      <c r="B70" s="24"/>
      <c r="C70" s="161">
        <v>0</v>
      </c>
      <c r="D70" s="132">
        <v>2.42</v>
      </c>
      <c r="E70" s="133">
        <v>0.11</v>
      </c>
      <c r="F70" s="134">
        <v>0.01</v>
      </c>
      <c r="G70" s="162">
        <v>319.36</v>
      </c>
      <c r="H70" s="162">
        <v>1.1499999999999999</v>
      </c>
      <c r="I70" s="167">
        <v>2.39</v>
      </c>
      <c r="J70" s="40">
        <v>3.4000000000000002E-2</v>
      </c>
    </row>
    <row r="71" spans="1:10" ht="27.75" customHeight="1">
      <c r="A71" s="160" t="s">
        <v>574</v>
      </c>
      <c r="B71" s="24"/>
      <c r="C71" s="161">
        <v>0</v>
      </c>
      <c r="D71" s="132">
        <v>2.42</v>
      </c>
      <c r="E71" s="133">
        <v>0.11</v>
      </c>
      <c r="F71" s="134">
        <v>0.01</v>
      </c>
      <c r="G71" s="162">
        <v>696.91</v>
      </c>
      <c r="H71" s="162">
        <v>1.1499999999999999</v>
      </c>
      <c r="I71" s="167">
        <v>2.39</v>
      </c>
      <c r="J71" s="40">
        <v>3.4000000000000002E-2</v>
      </c>
    </row>
    <row r="72" spans="1:10" ht="27.75" customHeight="1">
      <c r="A72" s="160" t="s">
        <v>575</v>
      </c>
      <c r="B72" s="24"/>
      <c r="C72" s="161">
        <v>0</v>
      </c>
      <c r="D72" s="132">
        <v>3.0640000000000001</v>
      </c>
      <c r="E72" s="133">
        <v>0.11</v>
      </c>
      <c r="F72" s="134">
        <v>0.01</v>
      </c>
      <c r="G72" s="162">
        <v>5.25</v>
      </c>
      <c r="H72" s="162">
        <v>1.69</v>
      </c>
      <c r="I72" s="167">
        <v>3.21</v>
      </c>
      <c r="J72" s="40">
        <v>3.6999999999999998E-2</v>
      </c>
    </row>
    <row r="73" spans="1:10" ht="27.75" customHeight="1">
      <c r="A73" s="160" t="s">
        <v>576</v>
      </c>
      <c r="B73" s="24"/>
      <c r="C73" s="161">
        <v>0</v>
      </c>
      <c r="D73" s="132">
        <v>3.0640000000000001</v>
      </c>
      <c r="E73" s="133">
        <v>0.11</v>
      </c>
      <c r="F73" s="134">
        <v>0.01</v>
      </c>
      <c r="G73" s="162">
        <v>164.85</v>
      </c>
      <c r="H73" s="162">
        <v>1.69</v>
      </c>
      <c r="I73" s="167">
        <v>3.21</v>
      </c>
      <c r="J73" s="40">
        <v>3.6999999999999998E-2</v>
      </c>
    </row>
    <row r="74" spans="1:10" ht="27.75" customHeight="1">
      <c r="A74" s="160" t="s">
        <v>577</v>
      </c>
      <c r="B74" s="24"/>
      <c r="C74" s="161">
        <v>0</v>
      </c>
      <c r="D74" s="132">
        <v>3.0640000000000001</v>
      </c>
      <c r="E74" s="133">
        <v>0.11</v>
      </c>
      <c r="F74" s="134">
        <v>0.01</v>
      </c>
      <c r="G74" s="162">
        <v>321.52</v>
      </c>
      <c r="H74" s="162">
        <v>1.69</v>
      </c>
      <c r="I74" s="167">
        <v>3.21</v>
      </c>
      <c r="J74" s="40">
        <v>3.6999999999999998E-2</v>
      </c>
    </row>
    <row r="75" spans="1:10" ht="27.75" customHeight="1">
      <c r="A75" s="160" t="s">
        <v>578</v>
      </c>
      <c r="B75" s="24"/>
      <c r="C75" s="161">
        <v>0</v>
      </c>
      <c r="D75" s="132">
        <v>3.0640000000000001</v>
      </c>
      <c r="E75" s="133">
        <v>0.11</v>
      </c>
      <c r="F75" s="134">
        <v>0.01</v>
      </c>
      <c r="G75" s="162">
        <v>517.22</v>
      </c>
      <c r="H75" s="162">
        <v>1.69</v>
      </c>
      <c r="I75" s="167">
        <v>3.21</v>
      </c>
      <c r="J75" s="40">
        <v>3.6999999999999998E-2</v>
      </c>
    </row>
    <row r="76" spans="1:10" ht="27.75" customHeight="1">
      <c r="A76" s="160" t="s">
        <v>579</v>
      </c>
      <c r="B76" s="24"/>
      <c r="C76" s="161">
        <v>0</v>
      </c>
      <c r="D76" s="132">
        <v>3.0640000000000001</v>
      </c>
      <c r="E76" s="133">
        <v>0.11</v>
      </c>
      <c r="F76" s="134">
        <v>0.01</v>
      </c>
      <c r="G76" s="162">
        <v>1130.49</v>
      </c>
      <c r="H76" s="162">
        <v>1.69</v>
      </c>
      <c r="I76" s="167">
        <v>3.21</v>
      </c>
      <c r="J76" s="40">
        <v>3.6999999999999998E-2</v>
      </c>
    </row>
    <row r="77" spans="1:10" ht="27.75" customHeight="1">
      <c r="A77" s="160" t="s">
        <v>580</v>
      </c>
      <c r="B77" s="24"/>
      <c r="C77" s="161">
        <v>0</v>
      </c>
      <c r="D77" s="132">
        <v>2.645</v>
      </c>
      <c r="E77" s="133">
        <v>7.1999999999999995E-2</v>
      </c>
      <c r="F77" s="134">
        <v>6.0000000000000001E-3</v>
      </c>
      <c r="G77" s="162">
        <v>56.19</v>
      </c>
      <c r="H77" s="162">
        <v>1.69</v>
      </c>
      <c r="I77" s="167">
        <v>3.73</v>
      </c>
      <c r="J77" s="40">
        <v>2.9000000000000001E-2</v>
      </c>
    </row>
    <row r="78" spans="1:10" ht="27.75" customHeight="1">
      <c r="A78" s="160" t="s">
        <v>581</v>
      </c>
      <c r="B78" s="24"/>
      <c r="C78" s="161">
        <v>0</v>
      </c>
      <c r="D78" s="132">
        <v>2.645</v>
      </c>
      <c r="E78" s="133">
        <v>7.1999999999999995E-2</v>
      </c>
      <c r="F78" s="134">
        <v>6.0000000000000001E-3</v>
      </c>
      <c r="G78" s="162">
        <v>931.06</v>
      </c>
      <c r="H78" s="162">
        <v>1.69</v>
      </c>
      <c r="I78" s="167">
        <v>3.73</v>
      </c>
      <c r="J78" s="40">
        <v>2.9000000000000001E-2</v>
      </c>
    </row>
    <row r="79" spans="1:10" ht="27.75" customHeight="1">
      <c r="A79" s="160" t="s">
        <v>582</v>
      </c>
      <c r="B79" s="24"/>
      <c r="C79" s="161">
        <v>0</v>
      </c>
      <c r="D79" s="132">
        <v>2.645</v>
      </c>
      <c r="E79" s="133">
        <v>7.1999999999999995E-2</v>
      </c>
      <c r="F79" s="134">
        <v>6.0000000000000001E-3</v>
      </c>
      <c r="G79" s="162">
        <v>3339.49</v>
      </c>
      <c r="H79" s="162">
        <v>1.69</v>
      </c>
      <c r="I79" s="167">
        <v>3.73</v>
      </c>
      <c r="J79" s="40">
        <v>2.9000000000000001E-2</v>
      </c>
    </row>
    <row r="80" spans="1:10" ht="27.75" customHeight="1">
      <c r="A80" s="160" t="s">
        <v>583</v>
      </c>
      <c r="B80" s="24"/>
      <c r="C80" s="161">
        <v>0</v>
      </c>
      <c r="D80" s="132">
        <v>2.645</v>
      </c>
      <c r="E80" s="133">
        <v>7.1999999999999995E-2</v>
      </c>
      <c r="F80" s="134">
        <v>6.0000000000000001E-3</v>
      </c>
      <c r="G80" s="162">
        <v>6980.4</v>
      </c>
      <c r="H80" s="162">
        <v>1.69</v>
      </c>
      <c r="I80" s="167">
        <v>3.73</v>
      </c>
      <c r="J80" s="40">
        <v>2.9000000000000001E-2</v>
      </c>
    </row>
    <row r="81" spans="1:10" ht="27.75" customHeight="1">
      <c r="A81" s="160" t="s">
        <v>584</v>
      </c>
      <c r="B81" s="24"/>
      <c r="C81" s="161">
        <v>0</v>
      </c>
      <c r="D81" s="132">
        <v>2.645</v>
      </c>
      <c r="E81" s="133">
        <v>7.1999999999999995E-2</v>
      </c>
      <c r="F81" s="134">
        <v>6.0000000000000001E-3</v>
      </c>
      <c r="G81" s="162">
        <v>17697.939999999999</v>
      </c>
      <c r="H81" s="162">
        <v>1.69</v>
      </c>
      <c r="I81" s="167">
        <v>3.73</v>
      </c>
      <c r="J81" s="40">
        <v>2.9000000000000001E-2</v>
      </c>
    </row>
    <row r="82" spans="1:10" ht="27.75" customHeight="1">
      <c r="A82" s="160" t="s">
        <v>585</v>
      </c>
      <c r="B82" s="24"/>
      <c r="C82" s="161" t="s">
        <v>115</v>
      </c>
      <c r="D82" s="135">
        <v>10.971</v>
      </c>
      <c r="E82" s="136">
        <v>0.98399999999999999</v>
      </c>
      <c r="F82" s="134">
        <v>0.72</v>
      </c>
      <c r="G82" s="163" t="s">
        <v>143</v>
      </c>
      <c r="H82" s="163" t="s">
        <v>143</v>
      </c>
      <c r="I82" s="166" t="s">
        <v>143</v>
      </c>
      <c r="J82" s="41" t="s">
        <v>143</v>
      </c>
    </row>
    <row r="83" spans="1:10" ht="27.75" customHeight="1">
      <c r="A83" s="160" t="s">
        <v>586</v>
      </c>
      <c r="B83" s="24"/>
      <c r="C83" s="161" t="s">
        <v>118</v>
      </c>
      <c r="D83" s="132">
        <v>-4.0049999999999999</v>
      </c>
      <c r="E83" s="133">
        <v>-0.20100000000000001</v>
      </c>
      <c r="F83" s="134">
        <v>-1.9E-2</v>
      </c>
      <c r="G83" s="162">
        <v>0</v>
      </c>
      <c r="H83" s="163" t="s">
        <v>143</v>
      </c>
      <c r="I83" s="166" t="s">
        <v>143</v>
      </c>
      <c r="J83" s="41" t="s">
        <v>143</v>
      </c>
    </row>
    <row r="84" spans="1:10" ht="27.75" customHeight="1">
      <c r="A84" s="160" t="s">
        <v>587</v>
      </c>
      <c r="B84" s="24"/>
      <c r="C84" s="161">
        <v>0</v>
      </c>
      <c r="D84" s="132">
        <v>-4.2709999999999999</v>
      </c>
      <c r="E84" s="133">
        <v>-0.20200000000000001</v>
      </c>
      <c r="F84" s="134">
        <v>-1.9E-2</v>
      </c>
      <c r="G84" s="162">
        <v>0</v>
      </c>
      <c r="H84" s="163" t="s">
        <v>143</v>
      </c>
      <c r="I84" s="166" t="s">
        <v>143</v>
      </c>
      <c r="J84" s="41" t="s">
        <v>143</v>
      </c>
    </row>
    <row r="85" spans="1:10" ht="27.75" customHeight="1">
      <c r="A85" s="160" t="s">
        <v>588</v>
      </c>
      <c r="B85" s="24"/>
      <c r="C85" s="161">
        <v>0</v>
      </c>
      <c r="D85" s="132">
        <v>-4.0049999999999999</v>
      </c>
      <c r="E85" s="133">
        <v>-0.20100000000000001</v>
      </c>
      <c r="F85" s="134">
        <v>-1.9E-2</v>
      </c>
      <c r="G85" s="162">
        <v>0</v>
      </c>
      <c r="H85" s="163" t="s">
        <v>143</v>
      </c>
      <c r="I85" s="166" t="s">
        <v>143</v>
      </c>
      <c r="J85" s="40">
        <v>0.06</v>
      </c>
    </row>
    <row r="86" spans="1:10" ht="27.75" customHeight="1">
      <c r="A86" s="160" t="s">
        <v>589</v>
      </c>
      <c r="B86" s="24"/>
      <c r="C86" s="161">
        <v>0</v>
      </c>
      <c r="D86" s="132">
        <v>-4.2709999999999999</v>
      </c>
      <c r="E86" s="133">
        <v>-0.20200000000000001</v>
      </c>
      <c r="F86" s="134">
        <v>-1.9E-2</v>
      </c>
      <c r="G86" s="162">
        <v>0</v>
      </c>
      <c r="H86" s="163" t="s">
        <v>143</v>
      </c>
      <c r="I86" s="166" t="s">
        <v>143</v>
      </c>
      <c r="J86" s="40">
        <v>5.7000000000000002E-2</v>
      </c>
    </row>
    <row r="87" spans="1:10" ht="27.75" customHeight="1">
      <c r="A87" s="160" t="s">
        <v>590</v>
      </c>
      <c r="B87" s="24"/>
      <c r="C87" s="161">
        <v>0</v>
      </c>
      <c r="D87" s="132">
        <v>-5.2249999999999996</v>
      </c>
      <c r="E87" s="133">
        <v>-0.17100000000000001</v>
      </c>
      <c r="F87" s="134">
        <v>-1.6E-2</v>
      </c>
      <c r="G87" s="162">
        <v>63.76</v>
      </c>
      <c r="H87" s="163" t="s">
        <v>143</v>
      </c>
      <c r="I87" s="166" t="s">
        <v>143</v>
      </c>
      <c r="J87" s="40">
        <v>7.9000000000000001E-2</v>
      </c>
    </row>
    <row r="88" spans="1:10" ht="27.75" customHeight="1">
      <c r="A88" s="160" t="s">
        <v>591</v>
      </c>
      <c r="B88" s="24"/>
      <c r="C88" s="161" t="s">
        <v>69</v>
      </c>
      <c r="D88" s="132">
        <v>3.2240000000000002</v>
      </c>
      <c r="E88" s="133">
        <v>0.16200000000000001</v>
      </c>
      <c r="F88" s="134">
        <v>1.4999999999999999E-2</v>
      </c>
      <c r="G88" s="162">
        <v>13.98</v>
      </c>
      <c r="H88" s="163" t="s">
        <v>143</v>
      </c>
      <c r="I88" s="166" t="s">
        <v>143</v>
      </c>
      <c r="J88" s="41" t="s">
        <v>143</v>
      </c>
    </row>
    <row r="89" spans="1:10" ht="27.75" customHeight="1">
      <c r="A89" s="160" t="s">
        <v>592</v>
      </c>
      <c r="B89" s="24"/>
      <c r="C89" s="161">
        <v>2</v>
      </c>
      <c r="D89" s="132">
        <v>3.2240000000000002</v>
      </c>
      <c r="E89" s="133">
        <v>0.16200000000000001</v>
      </c>
      <c r="F89" s="134">
        <v>1.4999999999999999E-2</v>
      </c>
      <c r="G89" s="163" t="s">
        <v>143</v>
      </c>
      <c r="H89" s="163" t="s">
        <v>143</v>
      </c>
      <c r="I89" s="166" t="s">
        <v>143</v>
      </c>
      <c r="J89" s="41" t="s">
        <v>143</v>
      </c>
    </row>
    <row r="90" spans="1:10" ht="27.75" customHeight="1">
      <c r="A90" s="160" t="s">
        <v>593</v>
      </c>
      <c r="B90" s="24"/>
      <c r="C90" s="161" t="s">
        <v>73</v>
      </c>
      <c r="D90" s="132">
        <v>2.9209999999999998</v>
      </c>
      <c r="E90" s="133">
        <v>0.14699999999999999</v>
      </c>
      <c r="F90" s="134">
        <v>1.4E-2</v>
      </c>
      <c r="G90" s="162">
        <v>2.36</v>
      </c>
      <c r="H90" s="163" t="s">
        <v>143</v>
      </c>
      <c r="I90" s="166" t="s">
        <v>143</v>
      </c>
      <c r="J90" s="41" t="s">
        <v>143</v>
      </c>
    </row>
    <row r="91" spans="1:10" ht="27.75" customHeight="1">
      <c r="A91" s="160" t="s">
        <v>594</v>
      </c>
      <c r="B91" s="24"/>
      <c r="C91" s="161" t="s">
        <v>73</v>
      </c>
      <c r="D91" s="132">
        <v>2.9209999999999998</v>
      </c>
      <c r="E91" s="133">
        <v>0.14699999999999999</v>
      </c>
      <c r="F91" s="134">
        <v>1.4E-2</v>
      </c>
      <c r="G91" s="162">
        <v>3.54</v>
      </c>
      <c r="H91" s="163" t="s">
        <v>143</v>
      </c>
      <c r="I91" s="166" t="s">
        <v>143</v>
      </c>
      <c r="J91" s="41" t="s">
        <v>143</v>
      </c>
    </row>
    <row r="92" spans="1:10" ht="27.75" customHeight="1">
      <c r="A92" s="160" t="s">
        <v>595</v>
      </c>
      <c r="B92" s="24"/>
      <c r="C92" s="161" t="s">
        <v>73</v>
      </c>
      <c r="D92" s="132">
        <v>2.9209999999999998</v>
      </c>
      <c r="E92" s="133">
        <v>0.14699999999999999</v>
      </c>
      <c r="F92" s="134">
        <v>1.4E-2</v>
      </c>
      <c r="G92" s="162">
        <v>9.39</v>
      </c>
      <c r="H92" s="163" t="s">
        <v>143</v>
      </c>
      <c r="I92" s="166" t="s">
        <v>143</v>
      </c>
      <c r="J92" s="41" t="s">
        <v>143</v>
      </c>
    </row>
    <row r="93" spans="1:10" ht="27.75" customHeight="1">
      <c r="A93" s="160" t="s">
        <v>596</v>
      </c>
      <c r="B93" s="24"/>
      <c r="C93" s="161" t="s">
        <v>73</v>
      </c>
      <c r="D93" s="132">
        <v>2.9209999999999998</v>
      </c>
      <c r="E93" s="133">
        <v>0.14699999999999999</v>
      </c>
      <c r="F93" s="134">
        <v>1.4E-2</v>
      </c>
      <c r="G93" s="162">
        <v>19.239999999999998</v>
      </c>
      <c r="H93" s="163" t="s">
        <v>143</v>
      </c>
      <c r="I93" s="166" t="s">
        <v>143</v>
      </c>
      <c r="J93" s="41" t="s">
        <v>143</v>
      </c>
    </row>
    <row r="94" spans="1:10" ht="27.75" customHeight="1">
      <c r="A94" s="160" t="s">
        <v>597</v>
      </c>
      <c r="B94" s="24"/>
      <c r="C94" s="161" t="s">
        <v>73</v>
      </c>
      <c r="D94" s="132">
        <v>2.9209999999999998</v>
      </c>
      <c r="E94" s="133">
        <v>0.14699999999999999</v>
      </c>
      <c r="F94" s="134">
        <v>1.4E-2</v>
      </c>
      <c r="G94" s="162">
        <v>56.84</v>
      </c>
      <c r="H94" s="163" t="s">
        <v>143</v>
      </c>
      <c r="I94" s="166" t="s">
        <v>143</v>
      </c>
      <c r="J94" s="41" t="s">
        <v>143</v>
      </c>
    </row>
    <row r="95" spans="1:10" ht="27.75" customHeight="1">
      <c r="A95" s="160" t="s">
        <v>598</v>
      </c>
      <c r="B95" s="24"/>
      <c r="C95" s="161">
        <v>4</v>
      </c>
      <c r="D95" s="132">
        <v>2.9209999999999998</v>
      </c>
      <c r="E95" s="133">
        <v>0.14699999999999999</v>
      </c>
      <c r="F95" s="134">
        <v>1.4E-2</v>
      </c>
      <c r="G95" s="163" t="s">
        <v>143</v>
      </c>
      <c r="H95" s="163" t="s">
        <v>143</v>
      </c>
      <c r="I95" s="166" t="s">
        <v>143</v>
      </c>
      <c r="J95" s="41" t="s">
        <v>143</v>
      </c>
    </row>
    <row r="96" spans="1:10" ht="27.75" customHeight="1">
      <c r="A96" s="160" t="s">
        <v>599</v>
      </c>
      <c r="B96" s="24"/>
      <c r="C96" s="161">
        <v>0</v>
      </c>
      <c r="D96" s="132">
        <v>1.8819999999999999</v>
      </c>
      <c r="E96" s="133">
        <v>8.5999999999999993E-2</v>
      </c>
      <c r="F96" s="134">
        <v>8.0000000000000002E-3</v>
      </c>
      <c r="G96" s="162">
        <v>3.26</v>
      </c>
      <c r="H96" s="162">
        <v>0.89</v>
      </c>
      <c r="I96" s="167">
        <v>1.86</v>
      </c>
      <c r="J96" s="40">
        <v>2.5999999999999999E-2</v>
      </c>
    </row>
    <row r="97" spans="1:10" ht="27.75" customHeight="1">
      <c r="A97" s="160" t="s">
        <v>600</v>
      </c>
      <c r="B97" s="24"/>
      <c r="C97" s="161">
        <v>0</v>
      </c>
      <c r="D97" s="132">
        <v>1.8819999999999999</v>
      </c>
      <c r="E97" s="133">
        <v>8.5999999999999993E-2</v>
      </c>
      <c r="F97" s="134">
        <v>8.0000000000000002E-3</v>
      </c>
      <c r="G97" s="162">
        <v>79.650000000000006</v>
      </c>
      <c r="H97" s="162">
        <v>0.89</v>
      </c>
      <c r="I97" s="167">
        <v>1.86</v>
      </c>
      <c r="J97" s="40">
        <v>2.5999999999999999E-2</v>
      </c>
    </row>
    <row r="98" spans="1:10" ht="27.75" customHeight="1">
      <c r="A98" s="160" t="s">
        <v>601</v>
      </c>
      <c r="B98" s="24"/>
      <c r="C98" s="161">
        <v>0</v>
      </c>
      <c r="D98" s="132">
        <v>1.8819999999999999</v>
      </c>
      <c r="E98" s="133">
        <v>8.5999999999999993E-2</v>
      </c>
      <c r="F98" s="134">
        <v>8.0000000000000002E-3</v>
      </c>
      <c r="G98" s="162">
        <v>154.63</v>
      </c>
      <c r="H98" s="162">
        <v>0.89</v>
      </c>
      <c r="I98" s="167">
        <v>1.86</v>
      </c>
      <c r="J98" s="40">
        <v>2.5999999999999999E-2</v>
      </c>
    </row>
    <row r="99" spans="1:10" ht="27.75" customHeight="1">
      <c r="A99" s="160" t="s">
        <v>602</v>
      </c>
      <c r="B99" s="24"/>
      <c r="C99" s="161">
        <v>0</v>
      </c>
      <c r="D99" s="132">
        <v>1.8819999999999999</v>
      </c>
      <c r="E99" s="133">
        <v>8.5999999999999993E-2</v>
      </c>
      <c r="F99" s="134">
        <v>8.0000000000000002E-3</v>
      </c>
      <c r="G99" s="162">
        <v>248.31</v>
      </c>
      <c r="H99" s="162">
        <v>0.89</v>
      </c>
      <c r="I99" s="167">
        <v>1.86</v>
      </c>
      <c r="J99" s="40">
        <v>2.5999999999999999E-2</v>
      </c>
    </row>
    <row r="100" spans="1:10" ht="27.75" customHeight="1">
      <c r="A100" s="160" t="s">
        <v>603</v>
      </c>
      <c r="B100" s="24"/>
      <c r="C100" s="161">
        <v>0</v>
      </c>
      <c r="D100" s="132">
        <v>1.8819999999999999</v>
      </c>
      <c r="E100" s="133">
        <v>8.5999999999999993E-2</v>
      </c>
      <c r="F100" s="134">
        <v>8.0000000000000002E-3</v>
      </c>
      <c r="G100" s="162">
        <v>541.84</v>
      </c>
      <c r="H100" s="162">
        <v>0.89</v>
      </c>
      <c r="I100" s="167">
        <v>1.86</v>
      </c>
      <c r="J100" s="40">
        <v>2.5999999999999999E-2</v>
      </c>
    </row>
    <row r="101" spans="1:10" ht="27.75" customHeight="1">
      <c r="A101" s="160" t="s">
        <v>604</v>
      </c>
      <c r="B101" s="24"/>
      <c r="C101" s="161">
        <v>0</v>
      </c>
      <c r="D101" s="132">
        <v>2.3820000000000001</v>
      </c>
      <c r="E101" s="133">
        <v>8.5999999999999993E-2</v>
      </c>
      <c r="F101" s="134">
        <v>8.0000000000000002E-3</v>
      </c>
      <c r="G101" s="162">
        <v>4.1100000000000003</v>
      </c>
      <c r="H101" s="162">
        <v>1.31</v>
      </c>
      <c r="I101" s="167">
        <v>2.5</v>
      </c>
      <c r="J101" s="40">
        <v>2.9000000000000001E-2</v>
      </c>
    </row>
    <row r="102" spans="1:10" ht="27.75" customHeight="1">
      <c r="A102" s="160" t="s">
        <v>605</v>
      </c>
      <c r="B102" s="24"/>
      <c r="C102" s="161">
        <v>0</v>
      </c>
      <c r="D102" s="132">
        <v>2.3820000000000001</v>
      </c>
      <c r="E102" s="133">
        <v>8.5999999999999993E-2</v>
      </c>
      <c r="F102" s="134">
        <v>8.0000000000000002E-3</v>
      </c>
      <c r="G102" s="162">
        <v>128.19</v>
      </c>
      <c r="H102" s="162">
        <v>1.31</v>
      </c>
      <c r="I102" s="167">
        <v>2.5</v>
      </c>
      <c r="J102" s="40">
        <v>2.9000000000000001E-2</v>
      </c>
    </row>
    <row r="103" spans="1:10" ht="27.75" customHeight="1">
      <c r="A103" s="160" t="s">
        <v>606</v>
      </c>
      <c r="B103" s="24"/>
      <c r="C103" s="161">
        <v>0</v>
      </c>
      <c r="D103" s="132">
        <v>2.3820000000000001</v>
      </c>
      <c r="E103" s="133">
        <v>8.5999999999999993E-2</v>
      </c>
      <c r="F103" s="134">
        <v>8.0000000000000002E-3</v>
      </c>
      <c r="G103" s="162">
        <v>249.99</v>
      </c>
      <c r="H103" s="162">
        <v>1.31</v>
      </c>
      <c r="I103" s="167">
        <v>2.5</v>
      </c>
      <c r="J103" s="40">
        <v>2.9000000000000001E-2</v>
      </c>
    </row>
    <row r="104" spans="1:10" ht="27.75" customHeight="1">
      <c r="A104" s="160" t="s">
        <v>607</v>
      </c>
      <c r="B104" s="24"/>
      <c r="C104" s="161">
        <v>0</v>
      </c>
      <c r="D104" s="132">
        <v>2.3820000000000001</v>
      </c>
      <c r="E104" s="133">
        <v>8.5999999999999993E-2</v>
      </c>
      <c r="F104" s="134">
        <v>8.0000000000000002E-3</v>
      </c>
      <c r="G104" s="162">
        <v>402.14</v>
      </c>
      <c r="H104" s="162">
        <v>1.31</v>
      </c>
      <c r="I104" s="167">
        <v>2.5</v>
      </c>
      <c r="J104" s="40">
        <v>2.9000000000000001E-2</v>
      </c>
    </row>
    <row r="105" spans="1:10" ht="27.75" customHeight="1">
      <c r="A105" s="160" t="s">
        <v>608</v>
      </c>
      <c r="B105" s="24"/>
      <c r="C105" s="161">
        <v>0</v>
      </c>
      <c r="D105" s="132">
        <v>2.3820000000000001</v>
      </c>
      <c r="E105" s="133">
        <v>8.5999999999999993E-2</v>
      </c>
      <c r="F105" s="134">
        <v>8.0000000000000002E-3</v>
      </c>
      <c r="G105" s="162">
        <v>878.92</v>
      </c>
      <c r="H105" s="162">
        <v>1.31</v>
      </c>
      <c r="I105" s="167">
        <v>2.5</v>
      </c>
      <c r="J105" s="40">
        <v>2.9000000000000001E-2</v>
      </c>
    </row>
    <row r="106" spans="1:10" ht="27.75" customHeight="1">
      <c r="A106" s="160" t="s">
        <v>609</v>
      </c>
      <c r="B106" s="24"/>
      <c r="C106" s="161">
        <v>0</v>
      </c>
      <c r="D106" s="132">
        <v>2.056</v>
      </c>
      <c r="E106" s="133">
        <v>5.6000000000000001E-2</v>
      </c>
      <c r="F106" s="134">
        <v>5.0000000000000001E-3</v>
      </c>
      <c r="G106" s="162">
        <v>43.7</v>
      </c>
      <c r="H106" s="162">
        <v>1.31</v>
      </c>
      <c r="I106" s="167">
        <v>2.9</v>
      </c>
      <c r="J106" s="40">
        <v>2.3E-2</v>
      </c>
    </row>
    <row r="107" spans="1:10" ht="27.75" customHeight="1">
      <c r="A107" s="160" t="s">
        <v>610</v>
      </c>
      <c r="B107" s="24"/>
      <c r="C107" s="161">
        <v>0</v>
      </c>
      <c r="D107" s="132">
        <v>2.056</v>
      </c>
      <c r="E107" s="133">
        <v>5.6000000000000001E-2</v>
      </c>
      <c r="F107" s="134">
        <v>5.0000000000000001E-3</v>
      </c>
      <c r="G107" s="162">
        <v>723.88</v>
      </c>
      <c r="H107" s="162">
        <v>1.31</v>
      </c>
      <c r="I107" s="167">
        <v>2.9</v>
      </c>
      <c r="J107" s="40">
        <v>2.3E-2</v>
      </c>
    </row>
    <row r="108" spans="1:10" ht="27.75" customHeight="1">
      <c r="A108" s="160" t="s">
        <v>611</v>
      </c>
      <c r="B108" s="24"/>
      <c r="C108" s="161">
        <v>0</v>
      </c>
      <c r="D108" s="132">
        <v>2.056</v>
      </c>
      <c r="E108" s="133">
        <v>5.6000000000000001E-2</v>
      </c>
      <c r="F108" s="134">
        <v>5.0000000000000001E-3</v>
      </c>
      <c r="G108" s="162">
        <v>2596.31</v>
      </c>
      <c r="H108" s="162">
        <v>1.31</v>
      </c>
      <c r="I108" s="167">
        <v>2.9</v>
      </c>
      <c r="J108" s="40">
        <v>2.3E-2</v>
      </c>
    </row>
    <row r="109" spans="1:10" ht="27.75" customHeight="1">
      <c r="A109" s="160" t="s">
        <v>612</v>
      </c>
      <c r="B109" s="24"/>
      <c r="C109" s="161">
        <v>0</v>
      </c>
      <c r="D109" s="132">
        <v>2.056</v>
      </c>
      <c r="E109" s="133">
        <v>5.6000000000000001E-2</v>
      </c>
      <c r="F109" s="134">
        <v>5.0000000000000001E-3</v>
      </c>
      <c r="G109" s="162">
        <v>5426.93</v>
      </c>
      <c r="H109" s="162">
        <v>1.31</v>
      </c>
      <c r="I109" s="167">
        <v>2.9</v>
      </c>
      <c r="J109" s="40">
        <v>2.3E-2</v>
      </c>
    </row>
    <row r="110" spans="1:10" ht="27.75" customHeight="1">
      <c r="A110" s="160" t="s">
        <v>613</v>
      </c>
      <c r="B110" s="24"/>
      <c r="C110" s="161">
        <v>0</v>
      </c>
      <c r="D110" s="132">
        <v>2.056</v>
      </c>
      <c r="E110" s="133">
        <v>5.6000000000000001E-2</v>
      </c>
      <c r="F110" s="134">
        <v>5.0000000000000001E-3</v>
      </c>
      <c r="G110" s="162">
        <v>13759.27</v>
      </c>
      <c r="H110" s="162">
        <v>1.31</v>
      </c>
      <c r="I110" s="167">
        <v>2.9</v>
      </c>
      <c r="J110" s="40">
        <v>2.3E-2</v>
      </c>
    </row>
    <row r="111" spans="1:10" ht="27.75" customHeight="1">
      <c r="A111" s="160" t="s">
        <v>614</v>
      </c>
      <c r="B111" s="24"/>
      <c r="C111" s="161" t="s">
        <v>115</v>
      </c>
      <c r="D111" s="135">
        <v>8.5289999999999999</v>
      </c>
      <c r="E111" s="136">
        <v>0.76500000000000001</v>
      </c>
      <c r="F111" s="134">
        <v>0.55900000000000005</v>
      </c>
      <c r="G111" s="163" t="s">
        <v>143</v>
      </c>
      <c r="H111" s="163" t="s">
        <v>143</v>
      </c>
      <c r="I111" s="166" t="s">
        <v>143</v>
      </c>
      <c r="J111" s="41" t="s">
        <v>143</v>
      </c>
    </row>
    <row r="112" spans="1:10" ht="27.75" customHeight="1">
      <c r="A112" s="160" t="s">
        <v>615</v>
      </c>
      <c r="B112" s="24"/>
      <c r="C112" s="161" t="s">
        <v>118</v>
      </c>
      <c r="D112" s="132">
        <v>-3.1139999999999999</v>
      </c>
      <c r="E112" s="133">
        <v>-0.156</v>
      </c>
      <c r="F112" s="134">
        <v>-1.4999999999999999E-2</v>
      </c>
      <c r="G112" s="162">
        <v>0</v>
      </c>
      <c r="H112" s="163" t="s">
        <v>143</v>
      </c>
      <c r="I112" s="166" t="s">
        <v>143</v>
      </c>
      <c r="J112" s="41" t="s">
        <v>143</v>
      </c>
    </row>
    <row r="113" spans="1:10" ht="27.75" customHeight="1">
      <c r="A113" s="160" t="s">
        <v>616</v>
      </c>
      <c r="B113" s="24"/>
      <c r="C113" s="161">
        <v>0</v>
      </c>
      <c r="D113" s="132">
        <v>-3.32</v>
      </c>
      <c r="E113" s="133">
        <v>-0.157</v>
      </c>
      <c r="F113" s="134">
        <v>-1.4999999999999999E-2</v>
      </c>
      <c r="G113" s="162">
        <v>0</v>
      </c>
      <c r="H113" s="163" t="s">
        <v>143</v>
      </c>
      <c r="I113" s="166" t="s">
        <v>143</v>
      </c>
      <c r="J113" s="41" t="s">
        <v>143</v>
      </c>
    </row>
    <row r="114" spans="1:10" ht="27.75" customHeight="1">
      <c r="A114" s="160" t="s">
        <v>617</v>
      </c>
      <c r="B114" s="24"/>
      <c r="C114" s="161">
        <v>0</v>
      </c>
      <c r="D114" s="132">
        <v>-3.1139999999999999</v>
      </c>
      <c r="E114" s="133">
        <v>-0.156</v>
      </c>
      <c r="F114" s="134">
        <v>-1.4999999999999999E-2</v>
      </c>
      <c r="G114" s="162">
        <v>0</v>
      </c>
      <c r="H114" s="163" t="s">
        <v>143</v>
      </c>
      <c r="I114" s="166" t="s">
        <v>143</v>
      </c>
      <c r="J114" s="40">
        <v>4.7E-2</v>
      </c>
    </row>
    <row r="115" spans="1:10" ht="27.75" customHeight="1">
      <c r="A115" s="160" t="s">
        <v>618</v>
      </c>
      <c r="B115" s="24"/>
      <c r="C115" s="161">
        <v>0</v>
      </c>
      <c r="D115" s="132">
        <v>-3.32</v>
      </c>
      <c r="E115" s="133">
        <v>-0.157</v>
      </c>
      <c r="F115" s="134">
        <v>-1.4999999999999999E-2</v>
      </c>
      <c r="G115" s="162">
        <v>0</v>
      </c>
      <c r="H115" s="163" t="s">
        <v>143</v>
      </c>
      <c r="I115" s="166" t="s">
        <v>143</v>
      </c>
      <c r="J115" s="40">
        <v>4.3999999999999997E-2</v>
      </c>
    </row>
    <row r="116" spans="1:10" ht="27.75" customHeight="1">
      <c r="A116" s="160" t="s">
        <v>619</v>
      </c>
      <c r="B116" s="24"/>
      <c r="C116" s="161">
        <v>0</v>
      </c>
      <c r="D116" s="132">
        <v>-4.0620000000000003</v>
      </c>
      <c r="E116" s="133">
        <v>-0.13300000000000001</v>
      </c>
      <c r="F116" s="134">
        <v>-1.2E-2</v>
      </c>
      <c r="G116" s="162">
        <v>49.57</v>
      </c>
      <c r="H116" s="163" t="s">
        <v>143</v>
      </c>
      <c r="I116" s="166" t="s">
        <v>143</v>
      </c>
      <c r="J116" s="40">
        <v>6.0999999999999999E-2</v>
      </c>
    </row>
    <row r="117" spans="1:10" ht="27.75" customHeight="1">
      <c r="A117" s="160" t="s">
        <v>620</v>
      </c>
      <c r="B117" s="24"/>
      <c r="C117" s="161" t="s">
        <v>69</v>
      </c>
      <c r="D117" s="132">
        <v>2.46</v>
      </c>
      <c r="E117" s="133">
        <v>0.124</v>
      </c>
      <c r="F117" s="134">
        <v>1.2E-2</v>
      </c>
      <c r="G117" s="162">
        <v>12.95</v>
      </c>
      <c r="H117" s="163" t="s">
        <v>143</v>
      </c>
      <c r="I117" s="166" t="s">
        <v>143</v>
      </c>
      <c r="J117" s="41" t="s">
        <v>143</v>
      </c>
    </row>
    <row r="118" spans="1:10" ht="27.75" customHeight="1">
      <c r="A118" s="160" t="s">
        <v>621</v>
      </c>
      <c r="B118" s="24"/>
      <c r="C118" s="161">
        <v>2</v>
      </c>
      <c r="D118" s="132">
        <v>2.46</v>
      </c>
      <c r="E118" s="133">
        <v>0.124</v>
      </c>
      <c r="F118" s="134">
        <v>1.2E-2</v>
      </c>
      <c r="G118" s="163" t="s">
        <v>143</v>
      </c>
      <c r="H118" s="163" t="s">
        <v>143</v>
      </c>
      <c r="I118" s="166" t="s">
        <v>143</v>
      </c>
      <c r="J118" s="41" t="s">
        <v>143</v>
      </c>
    </row>
    <row r="119" spans="1:10" ht="27.75" customHeight="1">
      <c r="A119" s="160" t="s">
        <v>622</v>
      </c>
      <c r="B119" s="24"/>
      <c r="C119" s="161" t="s">
        <v>73</v>
      </c>
      <c r="D119" s="132">
        <v>2.2290000000000001</v>
      </c>
      <c r="E119" s="133">
        <v>0.112</v>
      </c>
      <c r="F119" s="134">
        <v>1.0999999999999999E-2</v>
      </c>
      <c r="G119" s="162">
        <v>1.82</v>
      </c>
      <c r="H119" s="163" t="s">
        <v>143</v>
      </c>
      <c r="I119" s="166" t="s">
        <v>143</v>
      </c>
      <c r="J119" s="41" t="s">
        <v>143</v>
      </c>
    </row>
    <row r="120" spans="1:10" ht="27.75" customHeight="1">
      <c r="A120" s="160" t="s">
        <v>623</v>
      </c>
      <c r="B120" s="24"/>
      <c r="C120" s="161" t="s">
        <v>73</v>
      </c>
      <c r="D120" s="132">
        <v>2.2290000000000001</v>
      </c>
      <c r="E120" s="133">
        <v>0.112</v>
      </c>
      <c r="F120" s="134">
        <v>1.0999999999999999E-2</v>
      </c>
      <c r="G120" s="162">
        <v>2.72</v>
      </c>
      <c r="H120" s="163" t="s">
        <v>143</v>
      </c>
      <c r="I120" s="166" t="s">
        <v>143</v>
      </c>
      <c r="J120" s="41" t="s">
        <v>143</v>
      </c>
    </row>
    <row r="121" spans="1:10" ht="27.75" customHeight="1">
      <c r="A121" s="160" t="s">
        <v>624</v>
      </c>
      <c r="B121" s="24"/>
      <c r="C121" s="161" t="s">
        <v>73</v>
      </c>
      <c r="D121" s="132">
        <v>2.2290000000000001</v>
      </c>
      <c r="E121" s="133">
        <v>0.112</v>
      </c>
      <c r="F121" s="134">
        <v>1.0999999999999999E-2</v>
      </c>
      <c r="G121" s="162">
        <v>7.19</v>
      </c>
      <c r="H121" s="163" t="s">
        <v>143</v>
      </c>
      <c r="I121" s="166" t="s">
        <v>143</v>
      </c>
      <c r="J121" s="41" t="s">
        <v>143</v>
      </c>
    </row>
    <row r="122" spans="1:10" ht="27.75" customHeight="1">
      <c r="A122" s="160" t="s">
        <v>625</v>
      </c>
      <c r="B122" s="24"/>
      <c r="C122" s="161" t="s">
        <v>73</v>
      </c>
      <c r="D122" s="132">
        <v>2.2290000000000001</v>
      </c>
      <c r="E122" s="133">
        <v>0.112</v>
      </c>
      <c r="F122" s="134">
        <v>1.0999999999999999E-2</v>
      </c>
      <c r="G122" s="162">
        <v>14.7</v>
      </c>
      <c r="H122" s="163" t="s">
        <v>143</v>
      </c>
      <c r="I122" s="166" t="s">
        <v>143</v>
      </c>
      <c r="J122" s="41" t="s">
        <v>143</v>
      </c>
    </row>
    <row r="123" spans="1:10" ht="27.75" customHeight="1">
      <c r="A123" s="160" t="s">
        <v>626</v>
      </c>
      <c r="B123" s="24"/>
      <c r="C123" s="161" t="s">
        <v>73</v>
      </c>
      <c r="D123" s="132">
        <v>2.2290000000000001</v>
      </c>
      <c r="E123" s="133">
        <v>0.112</v>
      </c>
      <c r="F123" s="134">
        <v>1.0999999999999999E-2</v>
      </c>
      <c r="G123" s="162">
        <v>43.39</v>
      </c>
      <c r="H123" s="163" t="s">
        <v>143</v>
      </c>
      <c r="I123" s="166" t="s">
        <v>143</v>
      </c>
      <c r="J123" s="41" t="s">
        <v>143</v>
      </c>
    </row>
    <row r="124" spans="1:10" ht="27.75" customHeight="1">
      <c r="A124" s="160" t="s">
        <v>627</v>
      </c>
      <c r="B124" s="24"/>
      <c r="C124" s="161">
        <v>4</v>
      </c>
      <c r="D124" s="132">
        <v>2.2290000000000001</v>
      </c>
      <c r="E124" s="133">
        <v>0.112</v>
      </c>
      <c r="F124" s="134">
        <v>1.0999999999999999E-2</v>
      </c>
      <c r="G124" s="163" t="s">
        <v>143</v>
      </c>
      <c r="H124" s="163" t="s">
        <v>143</v>
      </c>
      <c r="I124" s="166" t="s">
        <v>143</v>
      </c>
      <c r="J124" s="41" t="s">
        <v>143</v>
      </c>
    </row>
    <row r="125" spans="1:10" ht="27.75" customHeight="1">
      <c r="A125" s="160" t="s">
        <v>628</v>
      </c>
      <c r="B125" s="24"/>
      <c r="C125" s="161">
        <v>0</v>
      </c>
      <c r="D125" s="132">
        <v>1.4359999999999999</v>
      </c>
      <c r="E125" s="133">
        <v>6.5000000000000002E-2</v>
      </c>
      <c r="F125" s="134">
        <v>6.0000000000000001E-3</v>
      </c>
      <c r="G125" s="162">
        <v>2.5099999999999998</v>
      </c>
      <c r="H125" s="162">
        <v>0.68</v>
      </c>
      <c r="I125" s="167">
        <v>1.42</v>
      </c>
      <c r="J125" s="40">
        <v>0.02</v>
      </c>
    </row>
    <row r="126" spans="1:10" ht="27.75" customHeight="1">
      <c r="A126" s="160" t="s">
        <v>629</v>
      </c>
      <c r="B126" s="24"/>
      <c r="C126" s="161">
        <v>0</v>
      </c>
      <c r="D126" s="132">
        <v>1.4359999999999999</v>
      </c>
      <c r="E126" s="133">
        <v>6.5000000000000002E-2</v>
      </c>
      <c r="F126" s="134">
        <v>6.0000000000000001E-3</v>
      </c>
      <c r="G126" s="162">
        <v>60.79</v>
      </c>
      <c r="H126" s="162">
        <v>0.68</v>
      </c>
      <c r="I126" s="167">
        <v>1.42</v>
      </c>
      <c r="J126" s="40">
        <v>0.02</v>
      </c>
    </row>
    <row r="127" spans="1:10" ht="27.75" customHeight="1">
      <c r="A127" s="160" t="s">
        <v>630</v>
      </c>
      <c r="B127" s="24"/>
      <c r="C127" s="161">
        <v>0</v>
      </c>
      <c r="D127" s="132">
        <v>1.4359999999999999</v>
      </c>
      <c r="E127" s="133">
        <v>6.5000000000000002E-2</v>
      </c>
      <c r="F127" s="134">
        <v>6.0000000000000001E-3</v>
      </c>
      <c r="G127" s="162">
        <v>118.01</v>
      </c>
      <c r="H127" s="162">
        <v>0.68</v>
      </c>
      <c r="I127" s="167">
        <v>1.42</v>
      </c>
      <c r="J127" s="40">
        <v>0.02</v>
      </c>
    </row>
    <row r="128" spans="1:10" ht="27.75" customHeight="1">
      <c r="A128" s="160" t="s">
        <v>631</v>
      </c>
      <c r="B128" s="24"/>
      <c r="C128" s="161">
        <v>0</v>
      </c>
      <c r="D128" s="132">
        <v>1.4359999999999999</v>
      </c>
      <c r="E128" s="133">
        <v>6.5000000000000002E-2</v>
      </c>
      <c r="F128" s="134">
        <v>6.0000000000000001E-3</v>
      </c>
      <c r="G128" s="162">
        <v>189.47</v>
      </c>
      <c r="H128" s="162">
        <v>0.68</v>
      </c>
      <c r="I128" s="167">
        <v>1.42</v>
      </c>
      <c r="J128" s="40">
        <v>0.02</v>
      </c>
    </row>
    <row r="129" spans="1:10" ht="27.75" customHeight="1">
      <c r="A129" s="160" t="s">
        <v>632</v>
      </c>
      <c r="B129" s="24"/>
      <c r="C129" s="161">
        <v>0</v>
      </c>
      <c r="D129" s="132">
        <v>1.4359999999999999</v>
      </c>
      <c r="E129" s="133">
        <v>6.5000000000000002E-2</v>
      </c>
      <c r="F129" s="134">
        <v>6.0000000000000001E-3</v>
      </c>
      <c r="G129" s="162">
        <v>413.43</v>
      </c>
      <c r="H129" s="162">
        <v>0.68</v>
      </c>
      <c r="I129" s="167">
        <v>1.42</v>
      </c>
      <c r="J129" s="40">
        <v>0.02</v>
      </c>
    </row>
    <row r="130" spans="1:10" ht="27.75" customHeight="1">
      <c r="A130" s="160" t="s">
        <v>633</v>
      </c>
      <c r="B130" s="24"/>
      <c r="C130" s="161">
        <v>0</v>
      </c>
      <c r="D130" s="132">
        <v>1.8180000000000001</v>
      </c>
      <c r="E130" s="133">
        <v>6.6000000000000003E-2</v>
      </c>
      <c r="F130" s="134">
        <v>6.0000000000000001E-3</v>
      </c>
      <c r="G130" s="162">
        <v>3.16</v>
      </c>
      <c r="H130" s="162">
        <v>1</v>
      </c>
      <c r="I130" s="167">
        <v>1.91</v>
      </c>
      <c r="J130" s="40">
        <v>2.1999999999999999E-2</v>
      </c>
    </row>
    <row r="131" spans="1:10" ht="27.75" customHeight="1">
      <c r="A131" s="160" t="s">
        <v>634</v>
      </c>
      <c r="B131" s="24"/>
      <c r="C131" s="161">
        <v>0</v>
      </c>
      <c r="D131" s="132">
        <v>1.8180000000000001</v>
      </c>
      <c r="E131" s="133">
        <v>6.6000000000000003E-2</v>
      </c>
      <c r="F131" s="134">
        <v>6.0000000000000001E-3</v>
      </c>
      <c r="G131" s="162">
        <v>97.83</v>
      </c>
      <c r="H131" s="162">
        <v>1</v>
      </c>
      <c r="I131" s="167">
        <v>1.91</v>
      </c>
      <c r="J131" s="40">
        <v>2.1999999999999999E-2</v>
      </c>
    </row>
    <row r="132" spans="1:10" ht="27.75" customHeight="1">
      <c r="A132" s="160" t="s">
        <v>635</v>
      </c>
      <c r="B132" s="24"/>
      <c r="C132" s="161">
        <v>0</v>
      </c>
      <c r="D132" s="132">
        <v>1.8180000000000001</v>
      </c>
      <c r="E132" s="133">
        <v>6.6000000000000003E-2</v>
      </c>
      <c r="F132" s="134">
        <v>6.0000000000000001E-3</v>
      </c>
      <c r="G132" s="162">
        <v>190.76</v>
      </c>
      <c r="H132" s="162">
        <v>1</v>
      </c>
      <c r="I132" s="167">
        <v>1.91</v>
      </c>
      <c r="J132" s="40">
        <v>2.1999999999999999E-2</v>
      </c>
    </row>
    <row r="133" spans="1:10" ht="27.75" customHeight="1">
      <c r="A133" s="160" t="s">
        <v>636</v>
      </c>
      <c r="B133" s="24"/>
      <c r="C133" s="161">
        <v>0</v>
      </c>
      <c r="D133" s="132">
        <v>1.8180000000000001</v>
      </c>
      <c r="E133" s="133">
        <v>6.6000000000000003E-2</v>
      </c>
      <c r="F133" s="134">
        <v>6.0000000000000001E-3</v>
      </c>
      <c r="G133" s="162">
        <v>306.83999999999997</v>
      </c>
      <c r="H133" s="162">
        <v>1</v>
      </c>
      <c r="I133" s="167">
        <v>1.91</v>
      </c>
      <c r="J133" s="40">
        <v>2.1999999999999999E-2</v>
      </c>
    </row>
    <row r="134" spans="1:10" ht="27.75" customHeight="1">
      <c r="A134" s="160" t="s">
        <v>637</v>
      </c>
      <c r="B134" s="24"/>
      <c r="C134" s="161">
        <v>0</v>
      </c>
      <c r="D134" s="132">
        <v>1.8180000000000001</v>
      </c>
      <c r="E134" s="133">
        <v>6.6000000000000003E-2</v>
      </c>
      <c r="F134" s="134">
        <v>6.0000000000000001E-3</v>
      </c>
      <c r="G134" s="162">
        <v>670.62</v>
      </c>
      <c r="H134" s="162">
        <v>1</v>
      </c>
      <c r="I134" s="167">
        <v>1.91</v>
      </c>
      <c r="J134" s="40">
        <v>2.1999999999999999E-2</v>
      </c>
    </row>
    <row r="135" spans="1:10" ht="27.75" customHeight="1">
      <c r="A135" s="160" t="s">
        <v>638</v>
      </c>
      <c r="B135" s="24"/>
      <c r="C135" s="161">
        <v>0</v>
      </c>
      <c r="D135" s="132">
        <v>1.569</v>
      </c>
      <c r="E135" s="133">
        <v>4.2999999999999997E-2</v>
      </c>
      <c r="F135" s="134">
        <v>4.0000000000000001E-3</v>
      </c>
      <c r="G135" s="162">
        <v>33.369999999999997</v>
      </c>
      <c r="H135" s="162">
        <v>1</v>
      </c>
      <c r="I135" s="167">
        <v>2.21</v>
      </c>
      <c r="J135" s="40">
        <v>1.7000000000000001E-2</v>
      </c>
    </row>
    <row r="136" spans="1:10" ht="27.75" customHeight="1">
      <c r="A136" s="160" t="s">
        <v>639</v>
      </c>
      <c r="B136" s="24"/>
      <c r="C136" s="161">
        <v>0</v>
      </c>
      <c r="D136" s="132">
        <v>1.569</v>
      </c>
      <c r="E136" s="133">
        <v>4.2999999999999997E-2</v>
      </c>
      <c r="F136" s="134">
        <v>4.0000000000000001E-3</v>
      </c>
      <c r="G136" s="162">
        <v>552.32000000000005</v>
      </c>
      <c r="H136" s="162">
        <v>1</v>
      </c>
      <c r="I136" s="167">
        <v>2.21</v>
      </c>
      <c r="J136" s="40">
        <v>1.7000000000000001E-2</v>
      </c>
    </row>
    <row r="137" spans="1:10" ht="27.75" customHeight="1">
      <c r="A137" s="160" t="s">
        <v>640</v>
      </c>
      <c r="B137" s="24"/>
      <c r="C137" s="161">
        <v>0</v>
      </c>
      <c r="D137" s="132">
        <v>1.569</v>
      </c>
      <c r="E137" s="133">
        <v>4.2999999999999997E-2</v>
      </c>
      <c r="F137" s="134">
        <v>4.0000000000000001E-3</v>
      </c>
      <c r="G137" s="162">
        <v>1980.95</v>
      </c>
      <c r="H137" s="162">
        <v>1</v>
      </c>
      <c r="I137" s="167">
        <v>2.21</v>
      </c>
      <c r="J137" s="40">
        <v>1.7000000000000001E-2</v>
      </c>
    </row>
    <row r="138" spans="1:10" ht="27.75" customHeight="1">
      <c r="A138" s="160" t="s">
        <v>641</v>
      </c>
      <c r="B138" s="24"/>
      <c r="C138" s="161">
        <v>0</v>
      </c>
      <c r="D138" s="132">
        <v>1.569</v>
      </c>
      <c r="E138" s="133">
        <v>4.2999999999999997E-2</v>
      </c>
      <c r="F138" s="134">
        <v>4.0000000000000001E-3</v>
      </c>
      <c r="G138" s="162">
        <v>4140.6400000000003</v>
      </c>
      <c r="H138" s="162">
        <v>1</v>
      </c>
      <c r="I138" s="167">
        <v>2.21</v>
      </c>
      <c r="J138" s="40">
        <v>1.7000000000000001E-2</v>
      </c>
    </row>
    <row r="139" spans="1:10" ht="27.75" customHeight="1">
      <c r="A139" s="160" t="s">
        <v>642</v>
      </c>
      <c r="B139" s="24"/>
      <c r="C139" s="161">
        <v>0</v>
      </c>
      <c r="D139" s="132">
        <v>1.569</v>
      </c>
      <c r="E139" s="133">
        <v>4.2999999999999997E-2</v>
      </c>
      <c r="F139" s="134">
        <v>4.0000000000000001E-3</v>
      </c>
      <c r="G139" s="162">
        <v>10498.03</v>
      </c>
      <c r="H139" s="162">
        <v>1</v>
      </c>
      <c r="I139" s="167">
        <v>2.21</v>
      </c>
      <c r="J139" s="40">
        <v>1.7000000000000001E-2</v>
      </c>
    </row>
    <row r="140" spans="1:10" ht="27.75" customHeight="1">
      <c r="A140" s="160" t="s">
        <v>643</v>
      </c>
      <c r="B140" s="24"/>
      <c r="C140" s="161" t="s">
        <v>115</v>
      </c>
      <c r="D140" s="135">
        <v>6.508</v>
      </c>
      <c r="E140" s="136">
        <v>0.58399999999999996</v>
      </c>
      <c r="F140" s="134">
        <v>0.42699999999999999</v>
      </c>
      <c r="G140" s="163" t="s">
        <v>143</v>
      </c>
      <c r="H140" s="163" t="s">
        <v>143</v>
      </c>
      <c r="I140" s="166" t="s">
        <v>143</v>
      </c>
      <c r="J140" s="41" t="s">
        <v>143</v>
      </c>
    </row>
    <row r="141" spans="1:10" ht="27.75" customHeight="1">
      <c r="A141" s="160" t="s">
        <v>644</v>
      </c>
      <c r="B141" s="24"/>
      <c r="C141" s="161" t="s">
        <v>118</v>
      </c>
      <c r="D141" s="132">
        <v>-2.3759999999999999</v>
      </c>
      <c r="E141" s="133">
        <v>-0.11899999999999999</v>
      </c>
      <c r="F141" s="134">
        <v>-1.0999999999999999E-2</v>
      </c>
      <c r="G141" s="162">
        <v>0</v>
      </c>
      <c r="H141" s="163" t="s">
        <v>143</v>
      </c>
      <c r="I141" s="166" t="s">
        <v>143</v>
      </c>
      <c r="J141" s="41" t="s">
        <v>143</v>
      </c>
    </row>
    <row r="142" spans="1:10" ht="27.75" customHeight="1">
      <c r="A142" s="160" t="s">
        <v>645</v>
      </c>
      <c r="B142" s="24"/>
      <c r="C142" s="161">
        <v>0</v>
      </c>
      <c r="D142" s="132">
        <v>-2.5329999999999999</v>
      </c>
      <c r="E142" s="133">
        <v>-0.12</v>
      </c>
      <c r="F142" s="134">
        <v>-1.0999999999999999E-2</v>
      </c>
      <c r="G142" s="162">
        <v>0</v>
      </c>
      <c r="H142" s="163" t="s">
        <v>143</v>
      </c>
      <c r="I142" s="166" t="s">
        <v>143</v>
      </c>
      <c r="J142" s="41" t="s">
        <v>143</v>
      </c>
    </row>
    <row r="143" spans="1:10" ht="27.75" customHeight="1">
      <c r="A143" s="160" t="s">
        <v>646</v>
      </c>
      <c r="B143" s="24"/>
      <c r="C143" s="161">
        <v>0</v>
      </c>
      <c r="D143" s="132">
        <v>-2.3759999999999999</v>
      </c>
      <c r="E143" s="133">
        <v>-0.11899999999999999</v>
      </c>
      <c r="F143" s="134">
        <v>-1.0999999999999999E-2</v>
      </c>
      <c r="G143" s="162">
        <v>0</v>
      </c>
      <c r="H143" s="163" t="s">
        <v>143</v>
      </c>
      <c r="I143" s="166" t="s">
        <v>143</v>
      </c>
      <c r="J143" s="40">
        <v>3.5999999999999997E-2</v>
      </c>
    </row>
    <row r="144" spans="1:10" ht="27.75" customHeight="1">
      <c r="A144" s="160" t="s">
        <v>647</v>
      </c>
      <c r="B144" s="24"/>
      <c r="C144" s="161">
        <v>0</v>
      </c>
      <c r="D144" s="132">
        <v>-2.5329999999999999</v>
      </c>
      <c r="E144" s="133">
        <v>-0.12</v>
      </c>
      <c r="F144" s="134">
        <v>-1.0999999999999999E-2</v>
      </c>
      <c r="G144" s="162">
        <v>0</v>
      </c>
      <c r="H144" s="163" t="s">
        <v>143</v>
      </c>
      <c r="I144" s="166" t="s">
        <v>143</v>
      </c>
      <c r="J144" s="40">
        <v>3.4000000000000002E-2</v>
      </c>
    </row>
    <row r="145" spans="1:10" ht="27.75" customHeight="1">
      <c r="A145" s="160" t="s">
        <v>648</v>
      </c>
      <c r="B145" s="24"/>
      <c r="C145" s="161">
        <v>0</v>
      </c>
      <c r="D145" s="132">
        <v>-3.0990000000000002</v>
      </c>
      <c r="E145" s="133">
        <v>-0.10100000000000001</v>
      </c>
      <c r="F145" s="134">
        <v>-8.9999999999999993E-3</v>
      </c>
      <c r="G145" s="162">
        <v>37.82</v>
      </c>
      <c r="H145" s="163" t="s">
        <v>143</v>
      </c>
      <c r="I145" s="166" t="s">
        <v>143</v>
      </c>
      <c r="J145" s="40">
        <v>4.7E-2</v>
      </c>
    </row>
    <row r="146" spans="1:10" ht="27.75" customHeight="1">
      <c r="A146" s="160" t="s">
        <v>649</v>
      </c>
      <c r="B146" s="24"/>
      <c r="C146" s="161" t="s">
        <v>69</v>
      </c>
      <c r="D146" s="132">
        <v>1.708</v>
      </c>
      <c r="E146" s="133">
        <v>8.5999999999999993E-2</v>
      </c>
      <c r="F146" s="134">
        <v>8.0000000000000002E-3</v>
      </c>
      <c r="G146" s="162">
        <v>11.94</v>
      </c>
      <c r="H146" s="163" t="s">
        <v>143</v>
      </c>
      <c r="I146" s="166" t="s">
        <v>143</v>
      </c>
      <c r="J146" s="41" t="s">
        <v>143</v>
      </c>
    </row>
    <row r="147" spans="1:10" ht="27.75" customHeight="1">
      <c r="A147" s="160" t="s">
        <v>650</v>
      </c>
      <c r="B147" s="24"/>
      <c r="C147" s="161">
        <v>2</v>
      </c>
      <c r="D147" s="132">
        <v>1.708</v>
      </c>
      <c r="E147" s="133">
        <v>8.5999999999999993E-2</v>
      </c>
      <c r="F147" s="134">
        <v>8.0000000000000002E-3</v>
      </c>
      <c r="G147" s="163" t="s">
        <v>143</v>
      </c>
      <c r="H147" s="163" t="s">
        <v>143</v>
      </c>
      <c r="I147" s="166" t="s">
        <v>143</v>
      </c>
      <c r="J147" s="41" t="s">
        <v>143</v>
      </c>
    </row>
    <row r="148" spans="1:10" ht="27.75" customHeight="1">
      <c r="A148" s="160" t="s">
        <v>651</v>
      </c>
      <c r="B148" s="24"/>
      <c r="C148" s="161" t="s">
        <v>73</v>
      </c>
      <c r="D148" s="132">
        <v>1.548</v>
      </c>
      <c r="E148" s="133">
        <v>7.8E-2</v>
      </c>
      <c r="F148" s="134">
        <v>7.0000000000000001E-3</v>
      </c>
      <c r="G148" s="162">
        <v>1.3</v>
      </c>
      <c r="H148" s="163" t="s">
        <v>143</v>
      </c>
      <c r="I148" s="166" t="s">
        <v>143</v>
      </c>
      <c r="J148" s="41" t="s">
        <v>143</v>
      </c>
    </row>
    <row r="149" spans="1:10" ht="27.75" customHeight="1">
      <c r="A149" s="160" t="s">
        <v>652</v>
      </c>
      <c r="B149" s="24"/>
      <c r="C149" s="161" t="s">
        <v>73</v>
      </c>
      <c r="D149" s="132">
        <v>1.548</v>
      </c>
      <c r="E149" s="133">
        <v>7.8E-2</v>
      </c>
      <c r="F149" s="134">
        <v>7.0000000000000001E-3</v>
      </c>
      <c r="G149" s="162">
        <v>1.92</v>
      </c>
      <c r="H149" s="163" t="s">
        <v>143</v>
      </c>
      <c r="I149" s="166" t="s">
        <v>143</v>
      </c>
      <c r="J149" s="41" t="s">
        <v>143</v>
      </c>
    </row>
    <row r="150" spans="1:10" ht="27.75" customHeight="1">
      <c r="A150" s="160" t="s">
        <v>653</v>
      </c>
      <c r="B150" s="24"/>
      <c r="C150" s="161" t="s">
        <v>73</v>
      </c>
      <c r="D150" s="132">
        <v>1.548</v>
      </c>
      <c r="E150" s="133">
        <v>7.8E-2</v>
      </c>
      <c r="F150" s="134">
        <v>7.0000000000000001E-3</v>
      </c>
      <c r="G150" s="162">
        <v>5.0199999999999996</v>
      </c>
      <c r="H150" s="163" t="s">
        <v>143</v>
      </c>
      <c r="I150" s="166" t="s">
        <v>143</v>
      </c>
      <c r="J150" s="41" t="s">
        <v>143</v>
      </c>
    </row>
    <row r="151" spans="1:10" ht="27.75" customHeight="1">
      <c r="A151" s="160" t="s">
        <v>654</v>
      </c>
      <c r="B151" s="24"/>
      <c r="C151" s="161" t="s">
        <v>73</v>
      </c>
      <c r="D151" s="132">
        <v>1.548</v>
      </c>
      <c r="E151" s="133">
        <v>7.8E-2</v>
      </c>
      <c r="F151" s="134">
        <v>7.0000000000000001E-3</v>
      </c>
      <c r="G151" s="162">
        <v>10.24</v>
      </c>
      <c r="H151" s="163" t="s">
        <v>143</v>
      </c>
      <c r="I151" s="166" t="s">
        <v>143</v>
      </c>
      <c r="J151" s="41" t="s">
        <v>143</v>
      </c>
    </row>
    <row r="152" spans="1:10" ht="27.75" customHeight="1">
      <c r="A152" s="160" t="s">
        <v>655</v>
      </c>
      <c r="B152" s="24"/>
      <c r="C152" s="161" t="s">
        <v>73</v>
      </c>
      <c r="D152" s="132">
        <v>1.548</v>
      </c>
      <c r="E152" s="133">
        <v>7.8E-2</v>
      </c>
      <c r="F152" s="134">
        <v>7.0000000000000001E-3</v>
      </c>
      <c r="G152" s="162">
        <v>30.16</v>
      </c>
      <c r="H152" s="163" t="s">
        <v>143</v>
      </c>
      <c r="I152" s="166" t="s">
        <v>143</v>
      </c>
      <c r="J152" s="41" t="s">
        <v>143</v>
      </c>
    </row>
    <row r="153" spans="1:10" ht="27.75" customHeight="1">
      <c r="A153" s="160" t="s">
        <v>656</v>
      </c>
      <c r="B153" s="24"/>
      <c r="C153" s="161">
        <v>4</v>
      </c>
      <c r="D153" s="132">
        <v>1.548</v>
      </c>
      <c r="E153" s="133">
        <v>7.8E-2</v>
      </c>
      <c r="F153" s="134">
        <v>7.0000000000000001E-3</v>
      </c>
      <c r="G153" s="163" t="s">
        <v>143</v>
      </c>
      <c r="H153" s="163" t="s">
        <v>143</v>
      </c>
      <c r="I153" s="166" t="s">
        <v>143</v>
      </c>
      <c r="J153" s="41" t="s">
        <v>143</v>
      </c>
    </row>
    <row r="154" spans="1:10" ht="27.75" customHeight="1">
      <c r="A154" s="160" t="s">
        <v>657</v>
      </c>
      <c r="B154" s="24"/>
      <c r="C154" s="161">
        <v>0</v>
      </c>
      <c r="D154" s="132">
        <v>0.997</v>
      </c>
      <c r="E154" s="133">
        <v>4.4999999999999998E-2</v>
      </c>
      <c r="F154" s="134">
        <v>4.0000000000000001E-3</v>
      </c>
      <c r="G154" s="162">
        <v>1.77</v>
      </c>
      <c r="H154" s="162">
        <v>0.47</v>
      </c>
      <c r="I154" s="167">
        <v>0.98</v>
      </c>
      <c r="J154" s="40">
        <v>1.4E-2</v>
      </c>
    </row>
    <row r="155" spans="1:10" ht="27.75" customHeight="1">
      <c r="A155" s="160" t="s">
        <v>658</v>
      </c>
      <c r="B155" s="24"/>
      <c r="C155" s="161">
        <v>0</v>
      </c>
      <c r="D155" s="132">
        <v>0.997</v>
      </c>
      <c r="E155" s="133">
        <v>4.4999999999999998E-2</v>
      </c>
      <c r="F155" s="134">
        <v>4.0000000000000001E-3</v>
      </c>
      <c r="G155" s="162">
        <v>42.24</v>
      </c>
      <c r="H155" s="162">
        <v>0.47</v>
      </c>
      <c r="I155" s="167">
        <v>0.98</v>
      </c>
      <c r="J155" s="40">
        <v>1.4E-2</v>
      </c>
    </row>
    <row r="156" spans="1:10" ht="27.75" customHeight="1">
      <c r="A156" s="160" t="s">
        <v>659</v>
      </c>
      <c r="B156" s="24"/>
      <c r="C156" s="161">
        <v>0</v>
      </c>
      <c r="D156" s="132">
        <v>0.997</v>
      </c>
      <c r="E156" s="133">
        <v>4.4999999999999998E-2</v>
      </c>
      <c r="F156" s="134">
        <v>4.0000000000000001E-3</v>
      </c>
      <c r="G156" s="162">
        <v>81.97</v>
      </c>
      <c r="H156" s="162">
        <v>0.47</v>
      </c>
      <c r="I156" s="167">
        <v>0.98</v>
      </c>
      <c r="J156" s="40">
        <v>1.4E-2</v>
      </c>
    </row>
    <row r="157" spans="1:10" ht="27.75" customHeight="1">
      <c r="A157" s="160" t="s">
        <v>660</v>
      </c>
      <c r="B157" s="24"/>
      <c r="C157" s="161">
        <v>0</v>
      </c>
      <c r="D157" s="132">
        <v>0.997</v>
      </c>
      <c r="E157" s="133">
        <v>4.4999999999999998E-2</v>
      </c>
      <c r="F157" s="134">
        <v>4.0000000000000001E-3</v>
      </c>
      <c r="G157" s="162">
        <v>131.59</v>
      </c>
      <c r="H157" s="162">
        <v>0.47</v>
      </c>
      <c r="I157" s="167">
        <v>0.98</v>
      </c>
      <c r="J157" s="40">
        <v>1.4E-2</v>
      </c>
    </row>
    <row r="158" spans="1:10" ht="27.75" customHeight="1">
      <c r="A158" s="160" t="s">
        <v>661</v>
      </c>
      <c r="B158" s="24"/>
      <c r="C158" s="161">
        <v>0</v>
      </c>
      <c r="D158" s="132">
        <v>0.997</v>
      </c>
      <c r="E158" s="133">
        <v>4.4999999999999998E-2</v>
      </c>
      <c r="F158" s="134">
        <v>4.0000000000000001E-3</v>
      </c>
      <c r="G158" s="162">
        <v>287.10000000000002</v>
      </c>
      <c r="H158" s="162">
        <v>0.47</v>
      </c>
      <c r="I158" s="167">
        <v>0.98</v>
      </c>
      <c r="J158" s="40">
        <v>1.4E-2</v>
      </c>
    </row>
    <row r="159" spans="1:10" ht="27.75" customHeight="1">
      <c r="A159" s="160" t="s">
        <v>662</v>
      </c>
      <c r="B159" s="24"/>
      <c r="C159" s="161">
        <v>0</v>
      </c>
      <c r="D159" s="132">
        <v>1.262</v>
      </c>
      <c r="E159" s="133">
        <v>4.4999999999999998E-2</v>
      </c>
      <c r="F159" s="134">
        <v>4.0000000000000001E-3</v>
      </c>
      <c r="G159" s="162">
        <v>2.2200000000000002</v>
      </c>
      <c r="H159" s="162">
        <v>0.7</v>
      </c>
      <c r="I159" s="167">
        <v>1.32</v>
      </c>
      <c r="J159" s="40">
        <v>1.4999999999999999E-2</v>
      </c>
    </row>
    <row r="160" spans="1:10" ht="27.75" customHeight="1">
      <c r="A160" s="160" t="s">
        <v>663</v>
      </c>
      <c r="B160" s="24"/>
      <c r="C160" s="161">
        <v>0</v>
      </c>
      <c r="D160" s="132">
        <v>1.262</v>
      </c>
      <c r="E160" s="133">
        <v>4.4999999999999998E-2</v>
      </c>
      <c r="F160" s="134">
        <v>4.0000000000000001E-3</v>
      </c>
      <c r="G160" s="162">
        <v>67.959999999999994</v>
      </c>
      <c r="H160" s="162">
        <v>0.7</v>
      </c>
      <c r="I160" s="167">
        <v>1.32</v>
      </c>
      <c r="J160" s="40">
        <v>1.4999999999999999E-2</v>
      </c>
    </row>
    <row r="161" spans="1:10" ht="27.75" customHeight="1">
      <c r="A161" s="160" t="s">
        <v>664</v>
      </c>
      <c r="B161" s="24"/>
      <c r="C161" s="161">
        <v>0</v>
      </c>
      <c r="D161" s="132">
        <v>1.262</v>
      </c>
      <c r="E161" s="133">
        <v>4.4999999999999998E-2</v>
      </c>
      <c r="F161" s="134">
        <v>4.0000000000000001E-3</v>
      </c>
      <c r="G161" s="162">
        <v>132.47999999999999</v>
      </c>
      <c r="H161" s="162">
        <v>0.7</v>
      </c>
      <c r="I161" s="167">
        <v>1.32</v>
      </c>
      <c r="J161" s="40">
        <v>1.4999999999999999E-2</v>
      </c>
    </row>
    <row r="162" spans="1:10" ht="27.75" customHeight="1">
      <c r="A162" s="160" t="s">
        <v>665</v>
      </c>
      <c r="B162" s="24"/>
      <c r="C162" s="161">
        <v>0</v>
      </c>
      <c r="D162" s="132">
        <v>1.262</v>
      </c>
      <c r="E162" s="133">
        <v>4.4999999999999998E-2</v>
      </c>
      <c r="F162" s="134">
        <v>4.0000000000000001E-3</v>
      </c>
      <c r="G162" s="162">
        <v>213.09</v>
      </c>
      <c r="H162" s="162">
        <v>0.7</v>
      </c>
      <c r="I162" s="167">
        <v>1.32</v>
      </c>
      <c r="J162" s="40">
        <v>1.4999999999999999E-2</v>
      </c>
    </row>
    <row r="163" spans="1:10" ht="27.75" customHeight="1">
      <c r="A163" s="160" t="s">
        <v>666</v>
      </c>
      <c r="B163" s="24"/>
      <c r="C163" s="161">
        <v>0</v>
      </c>
      <c r="D163" s="132">
        <v>1.262</v>
      </c>
      <c r="E163" s="133">
        <v>4.4999999999999998E-2</v>
      </c>
      <c r="F163" s="134">
        <v>4.0000000000000001E-3</v>
      </c>
      <c r="G163" s="162">
        <v>465.68</v>
      </c>
      <c r="H163" s="162">
        <v>0.7</v>
      </c>
      <c r="I163" s="167">
        <v>1.32</v>
      </c>
      <c r="J163" s="40">
        <v>1.4999999999999999E-2</v>
      </c>
    </row>
    <row r="164" spans="1:10" ht="27.75" customHeight="1">
      <c r="A164" s="160" t="s">
        <v>667</v>
      </c>
      <c r="B164" s="24"/>
      <c r="C164" s="161">
        <v>0</v>
      </c>
      <c r="D164" s="132">
        <v>1.089</v>
      </c>
      <c r="E164" s="133">
        <v>0.03</v>
      </c>
      <c r="F164" s="134">
        <v>3.0000000000000001E-3</v>
      </c>
      <c r="G164" s="162">
        <v>23.2</v>
      </c>
      <c r="H164" s="162">
        <v>0.7</v>
      </c>
      <c r="I164" s="167">
        <v>1.54</v>
      </c>
      <c r="J164" s="40">
        <v>1.2E-2</v>
      </c>
    </row>
    <row r="165" spans="1:10" ht="27.75" customHeight="1">
      <c r="A165" s="160" t="s">
        <v>668</v>
      </c>
      <c r="B165" s="24"/>
      <c r="C165" s="161">
        <v>0</v>
      </c>
      <c r="D165" s="132">
        <v>1.089</v>
      </c>
      <c r="E165" s="133">
        <v>0.03</v>
      </c>
      <c r="F165" s="134">
        <v>3.0000000000000001E-3</v>
      </c>
      <c r="G165" s="162">
        <v>383.54</v>
      </c>
      <c r="H165" s="162">
        <v>0.7</v>
      </c>
      <c r="I165" s="167">
        <v>1.54</v>
      </c>
      <c r="J165" s="40">
        <v>1.2E-2</v>
      </c>
    </row>
    <row r="166" spans="1:10" ht="27.75" customHeight="1">
      <c r="A166" s="160" t="s">
        <v>669</v>
      </c>
      <c r="B166" s="24"/>
      <c r="C166" s="161">
        <v>0</v>
      </c>
      <c r="D166" s="132">
        <v>1.089</v>
      </c>
      <c r="E166" s="133">
        <v>0.03</v>
      </c>
      <c r="F166" s="134">
        <v>3.0000000000000001E-3</v>
      </c>
      <c r="G166" s="162">
        <v>1375.52</v>
      </c>
      <c r="H166" s="162">
        <v>0.7</v>
      </c>
      <c r="I166" s="167">
        <v>1.54</v>
      </c>
      <c r="J166" s="40">
        <v>1.2E-2</v>
      </c>
    </row>
    <row r="167" spans="1:10" ht="27.75" customHeight="1">
      <c r="A167" s="160" t="s">
        <v>670</v>
      </c>
      <c r="B167" s="24"/>
      <c r="C167" s="161">
        <v>0</v>
      </c>
      <c r="D167" s="132">
        <v>1.089</v>
      </c>
      <c r="E167" s="133">
        <v>0.03</v>
      </c>
      <c r="F167" s="134">
        <v>3.0000000000000001E-3</v>
      </c>
      <c r="G167" s="162">
        <v>2875.12</v>
      </c>
      <c r="H167" s="162">
        <v>0.7</v>
      </c>
      <c r="I167" s="167">
        <v>1.54</v>
      </c>
      <c r="J167" s="40">
        <v>1.2E-2</v>
      </c>
    </row>
    <row r="168" spans="1:10" ht="27.75" customHeight="1">
      <c r="A168" s="160" t="s">
        <v>671</v>
      </c>
      <c r="B168" s="24"/>
      <c r="C168" s="161">
        <v>0</v>
      </c>
      <c r="D168" s="132">
        <v>1.089</v>
      </c>
      <c r="E168" s="133">
        <v>0.03</v>
      </c>
      <c r="F168" s="134">
        <v>3.0000000000000001E-3</v>
      </c>
      <c r="G168" s="162">
        <v>7289.43</v>
      </c>
      <c r="H168" s="162">
        <v>0.7</v>
      </c>
      <c r="I168" s="167">
        <v>1.54</v>
      </c>
      <c r="J168" s="40">
        <v>1.2E-2</v>
      </c>
    </row>
    <row r="169" spans="1:10" ht="27.75" customHeight="1">
      <c r="A169" s="160" t="s">
        <v>672</v>
      </c>
      <c r="B169" s="24"/>
      <c r="C169" s="161" t="s">
        <v>115</v>
      </c>
      <c r="D169" s="135">
        <v>4.5190000000000001</v>
      </c>
      <c r="E169" s="136">
        <v>0.40500000000000003</v>
      </c>
      <c r="F169" s="134">
        <v>0.29599999999999999</v>
      </c>
      <c r="G169" s="163" t="s">
        <v>143</v>
      </c>
      <c r="H169" s="163" t="s">
        <v>143</v>
      </c>
      <c r="I169" s="166" t="s">
        <v>143</v>
      </c>
      <c r="J169" s="41" t="s">
        <v>143</v>
      </c>
    </row>
    <row r="170" spans="1:10" ht="27.75" customHeight="1">
      <c r="A170" s="160" t="s">
        <v>673</v>
      </c>
      <c r="B170" s="24"/>
      <c r="C170" s="161" t="s">
        <v>118</v>
      </c>
      <c r="D170" s="132">
        <v>-1.65</v>
      </c>
      <c r="E170" s="133">
        <v>-8.3000000000000004E-2</v>
      </c>
      <c r="F170" s="134">
        <v>-8.0000000000000002E-3</v>
      </c>
      <c r="G170" s="162">
        <v>0</v>
      </c>
      <c r="H170" s="163" t="s">
        <v>143</v>
      </c>
      <c r="I170" s="166" t="s">
        <v>143</v>
      </c>
      <c r="J170" s="41" t="s">
        <v>143</v>
      </c>
    </row>
    <row r="171" spans="1:10" ht="27.75" customHeight="1">
      <c r="A171" s="160" t="s">
        <v>674</v>
      </c>
      <c r="B171" s="24"/>
      <c r="C171" s="161">
        <v>0</v>
      </c>
      <c r="D171" s="132">
        <v>-1.7589999999999999</v>
      </c>
      <c r="E171" s="133">
        <v>-8.3000000000000004E-2</v>
      </c>
      <c r="F171" s="134">
        <v>-8.0000000000000002E-3</v>
      </c>
      <c r="G171" s="162">
        <v>0</v>
      </c>
      <c r="H171" s="163" t="s">
        <v>143</v>
      </c>
      <c r="I171" s="166" t="s">
        <v>143</v>
      </c>
      <c r="J171" s="41" t="s">
        <v>143</v>
      </c>
    </row>
    <row r="172" spans="1:10" ht="27.75" customHeight="1">
      <c r="A172" s="160" t="s">
        <v>675</v>
      </c>
      <c r="B172" s="24"/>
      <c r="C172" s="161">
        <v>0</v>
      </c>
      <c r="D172" s="132">
        <v>-1.65</v>
      </c>
      <c r="E172" s="133">
        <v>-8.3000000000000004E-2</v>
      </c>
      <c r="F172" s="134">
        <v>-8.0000000000000002E-3</v>
      </c>
      <c r="G172" s="162">
        <v>0</v>
      </c>
      <c r="H172" s="163" t="s">
        <v>143</v>
      </c>
      <c r="I172" s="166" t="s">
        <v>143</v>
      </c>
      <c r="J172" s="40">
        <v>2.5000000000000001E-2</v>
      </c>
    </row>
    <row r="173" spans="1:10" ht="27.75" customHeight="1">
      <c r="A173" s="160" t="s">
        <v>676</v>
      </c>
      <c r="B173" s="24"/>
      <c r="C173" s="161">
        <v>0</v>
      </c>
      <c r="D173" s="132">
        <v>-1.7589999999999999</v>
      </c>
      <c r="E173" s="133">
        <v>-8.3000000000000004E-2</v>
      </c>
      <c r="F173" s="134">
        <v>-8.0000000000000002E-3</v>
      </c>
      <c r="G173" s="162">
        <v>0</v>
      </c>
      <c r="H173" s="163" t="s">
        <v>143</v>
      </c>
      <c r="I173" s="166" t="s">
        <v>143</v>
      </c>
      <c r="J173" s="40">
        <v>2.3E-2</v>
      </c>
    </row>
    <row r="174" spans="1:10" ht="27.75" customHeight="1">
      <c r="A174" s="160" t="s">
        <v>677</v>
      </c>
      <c r="B174" s="24"/>
      <c r="C174" s="161">
        <v>0</v>
      </c>
      <c r="D174" s="132">
        <v>-2.1520000000000001</v>
      </c>
      <c r="E174" s="133">
        <v>-7.0000000000000007E-2</v>
      </c>
      <c r="F174" s="134">
        <v>-6.0000000000000001E-3</v>
      </c>
      <c r="G174" s="162">
        <v>26.26</v>
      </c>
      <c r="H174" s="163" t="s">
        <v>143</v>
      </c>
      <c r="I174" s="166" t="s">
        <v>143</v>
      </c>
      <c r="J174" s="40">
        <v>3.2000000000000001E-2</v>
      </c>
    </row>
    <row r="175" spans="1:10" ht="27.75" customHeight="1">
      <c r="A175" s="160" t="s">
        <v>678</v>
      </c>
      <c r="B175" s="24"/>
      <c r="C175" s="161" t="s">
        <v>69</v>
      </c>
      <c r="D175" s="132">
        <v>0.70199999999999996</v>
      </c>
      <c r="E175" s="133">
        <v>3.5000000000000003E-2</v>
      </c>
      <c r="F175" s="134">
        <v>3.0000000000000001E-3</v>
      </c>
      <c r="G175" s="162">
        <v>10.59</v>
      </c>
      <c r="H175" s="163" t="s">
        <v>143</v>
      </c>
      <c r="I175" s="166" t="s">
        <v>143</v>
      </c>
      <c r="J175" s="41" t="s">
        <v>143</v>
      </c>
    </row>
    <row r="176" spans="1:10" ht="27.75" customHeight="1">
      <c r="A176" s="160" t="s">
        <v>679</v>
      </c>
      <c r="B176" s="24"/>
      <c r="C176" s="161">
        <v>2</v>
      </c>
      <c r="D176" s="132">
        <v>0.70199999999999996</v>
      </c>
      <c r="E176" s="133">
        <v>3.5000000000000003E-2</v>
      </c>
      <c r="F176" s="134">
        <v>3.0000000000000001E-3</v>
      </c>
      <c r="G176" s="163" t="s">
        <v>143</v>
      </c>
      <c r="H176" s="163" t="s">
        <v>143</v>
      </c>
      <c r="I176" s="166" t="s">
        <v>143</v>
      </c>
      <c r="J176" s="41" t="s">
        <v>143</v>
      </c>
    </row>
    <row r="177" spans="1:10" ht="27.75" customHeight="1">
      <c r="A177" s="160" t="s">
        <v>680</v>
      </c>
      <c r="B177" s="24"/>
      <c r="C177" s="161" t="s">
        <v>73</v>
      </c>
      <c r="D177" s="132">
        <v>0.63600000000000001</v>
      </c>
      <c r="E177" s="133">
        <v>3.2000000000000001E-2</v>
      </c>
      <c r="F177" s="134">
        <v>3.0000000000000001E-3</v>
      </c>
      <c r="G177" s="162">
        <v>0.59</v>
      </c>
      <c r="H177" s="163" t="s">
        <v>143</v>
      </c>
      <c r="I177" s="166" t="s">
        <v>143</v>
      </c>
      <c r="J177" s="41" t="s">
        <v>143</v>
      </c>
    </row>
    <row r="178" spans="1:10" ht="27.75" customHeight="1">
      <c r="A178" s="160" t="s">
        <v>681</v>
      </c>
      <c r="B178" s="24"/>
      <c r="C178" s="161" t="s">
        <v>73</v>
      </c>
      <c r="D178" s="132">
        <v>0.63600000000000001</v>
      </c>
      <c r="E178" s="133">
        <v>3.2000000000000001E-2</v>
      </c>
      <c r="F178" s="134">
        <v>3.0000000000000001E-3</v>
      </c>
      <c r="G178" s="162">
        <v>0.85</v>
      </c>
      <c r="H178" s="163" t="s">
        <v>143</v>
      </c>
      <c r="I178" s="166" t="s">
        <v>143</v>
      </c>
      <c r="J178" s="41" t="s">
        <v>143</v>
      </c>
    </row>
    <row r="179" spans="1:10" ht="27.75" customHeight="1">
      <c r="A179" s="160" t="s">
        <v>682</v>
      </c>
      <c r="B179" s="24"/>
      <c r="C179" s="161" t="s">
        <v>73</v>
      </c>
      <c r="D179" s="132">
        <v>0.63600000000000001</v>
      </c>
      <c r="E179" s="133">
        <v>3.2000000000000001E-2</v>
      </c>
      <c r="F179" s="134">
        <v>3.0000000000000001E-3</v>
      </c>
      <c r="G179" s="162">
        <v>2.12</v>
      </c>
      <c r="H179" s="163" t="s">
        <v>143</v>
      </c>
      <c r="I179" s="166" t="s">
        <v>143</v>
      </c>
      <c r="J179" s="41" t="s">
        <v>143</v>
      </c>
    </row>
    <row r="180" spans="1:10" ht="27.75" customHeight="1">
      <c r="A180" s="160" t="s">
        <v>683</v>
      </c>
      <c r="B180" s="24"/>
      <c r="C180" s="161" t="s">
        <v>73</v>
      </c>
      <c r="D180" s="132">
        <v>0.63600000000000001</v>
      </c>
      <c r="E180" s="133">
        <v>3.2000000000000001E-2</v>
      </c>
      <c r="F180" s="134">
        <v>3.0000000000000001E-3</v>
      </c>
      <c r="G180" s="162">
        <v>4.26</v>
      </c>
      <c r="H180" s="163" t="s">
        <v>143</v>
      </c>
      <c r="I180" s="166" t="s">
        <v>143</v>
      </c>
      <c r="J180" s="41" t="s">
        <v>143</v>
      </c>
    </row>
    <row r="181" spans="1:10" ht="27.75" customHeight="1">
      <c r="A181" s="160" t="s">
        <v>684</v>
      </c>
      <c r="B181" s="24"/>
      <c r="C181" s="161" t="s">
        <v>73</v>
      </c>
      <c r="D181" s="132">
        <v>0.63600000000000001</v>
      </c>
      <c r="E181" s="133">
        <v>3.2000000000000001E-2</v>
      </c>
      <c r="F181" s="134">
        <v>3.0000000000000001E-3</v>
      </c>
      <c r="G181" s="162">
        <v>12.45</v>
      </c>
      <c r="H181" s="163" t="s">
        <v>143</v>
      </c>
      <c r="I181" s="166" t="s">
        <v>143</v>
      </c>
      <c r="J181" s="41" t="s">
        <v>143</v>
      </c>
    </row>
    <row r="182" spans="1:10" ht="27.75" customHeight="1">
      <c r="A182" s="160" t="s">
        <v>685</v>
      </c>
      <c r="B182" s="24"/>
      <c r="C182" s="161">
        <v>4</v>
      </c>
      <c r="D182" s="132">
        <v>0.63600000000000001</v>
      </c>
      <c r="E182" s="133">
        <v>3.2000000000000001E-2</v>
      </c>
      <c r="F182" s="134">
        <v>3.0000000000000001E-3</v>
      </c>
      <c r="G182" s="163" t="s">
        <v>143</v>
      </c>
      <c r="H182" s="163" t="s">
        <v>143</v>
      </c>
      <c r="I182" s="166" t="s">
        <v>143</v>
      </c>
      <c r="J182" s="41" t="s">
        <v>143</v>
      </c>
    </row>
    <row r="183" spans="1:10" ht="27.75" customHeight="1">
      <c r="A183" s="160" t="s">
        <v>686</v>
      </c>
      <c r="B183" s="24"/>
      <c r="C183" s="161">
        <v>0</v>
      </c>
      <c r="D183" s="132">
        <v>0.41</v>
      </c>
      <c r="E183" s="133">
        <v>1.9E-2</v>
      </c>
      <c r="F183" s="134">
        <v>2E-3</v>
      </c>
      <c r="G183" s="162">
        <v>0.78</v>
      </c>
      <c r="H183" s="162">
        <v>0.19</v>
      </c>
      <c r="I183" s="167">
        <v>0.4</v>
      </c>
      <c r="J183" s="40">
        <v>6.0000000000000001E-3</v>
      </c>
    </row>
    <row r="184" spans="1:10" ht="27.75" customHeight="1">
      <c r="A184" s="160" t="s">
        <v>687</v>
      </c>
      <c r="B184" s="24"/>
      <c r="C184" s="161">
        <v>0</v>
      </c>
      <c r="D184" s="132">
        <v>0.41</v>
      </c>
      <c r="E184" s="133">
        <v>1.9E-2</v>
      </c>
      <c r="F184" s="134">
        <v>2E-3</v>
      </c>
      <c r="G184" s="162">
        <v>17.41</v>
      </c>
      <c r="H184" s="162">
        <v>0.19</v>
      </c>
      <c r="I184" s="167">
        <v>0.4</v>
      </c>
      <c r="J184" s="40">
        <v>6.0000000000000001E-3</v>
      </c>
    </row>
    <row r="185" spans="1:10" ht="27.75" customHeight="1">
      <c r="A185" s="160" t="s">
        <v>688</v>
      </c>
      <c r="B185" s="24"/>
      <c r="C185" s="161">
        <v>0</v>
      </c>
      <c r="D185" s="132">
        <v>0.41</v>
      </c>
      <c r="E185" s="133">
        <v>1.9E-2</v>
      </c>
      <c r="F185" s="134">
        <v>2E-3</v>
      </c>
      <c r="G185" s="162">
        <v>33.729999999999997</v>
      </c>
      <c r="H185" s="162">
        <v>0.19</v>
      </c>
      <c r="I185" s="167">
        <v>0.4</v>
      </c>
      <c r="J185" s="40">
        <v>6.0000000000000001E-3</v>
      </c>
    </row>
    <row r="186" spans="1:10" ht="27.75" customHeight="1">
      <c r="A186" s="160" t="s">
        <v>689</v>
      </c>
      <c r="B186" s="24"/>
      <c r="C186" s="161">
        <v>0</v>
      </c>
      <c r="D186" s="132">
        <v>0.41</v>
      </c>
      <c r="E186" s="133">
        <v>1.9E-2</v>
      </c>
      <c r="F186" s="134">
        <v>2E-3</v>
      </c>
      <c r="G186" s="162">
        <v>54.12</v>
      </c>
      <c r="H186" s="162">
        <v>0.19</v>
      </c>
      <c r="I186" s="167">
        <v>0.4</v>
      </c>
      <c r="J186" s="40">
        <v>6.0000000000000001E-3</v>
      </c>
    </row>
    <row r="187" spans="1:10" ht="27.75" customHeight="1">
      <c r="A187" s="160" t="s">
        <v>690</v>
      </c>
      <c r="B187" s="24"/>
      <c r="C187" s="161">
        <v>0</v>
      </c>
      <c r="D187" s="132">
        <v>0.41</v>
      </c>
      <c r="E187" s="133">
        <v>1.9E-2</v>
      </c>
      <c r="F187" s="134">
        <v>2E-3</v>
      </c>
      <c r="G187" s="162">
        <v>118</v>
      </c>
      <c r="H187" s="162">
        <v>0.19</v>
      </c>
      <c r="I187" s="167">
        <v>0.4</v>
      </c>
      <c r="J187" s="40">
        <v>6.0000000000000001E-3</v>
      </c>
    </row>
    <row r="188" spans="1:10" ht="27.75" customHeight="1">
      <c r="A188" s="160" t="s">
        <v>691</v>
      </c>
      <c r="B188" s="24"/>
      <c r="C188" s="161">
        <v>0</v>
      </c>
      <c r="D188" s="132">
        <v>0.51800000000000002</v>
      </c>
      <c r="E188" s="133">
        <v>1.9E-2</v>
      </c>
      <c r="F188" s="134">
        <v>2E-3</v>
      </c>
      <c r="G188" s="162">
        <v>0.97</v>
      </c>
      <c r="H188" s="162">
        <v>0.28999999999999998</v>
      </c>
      <c r="I188" s="167">
        <v>0.54</v>
      </c>
      <c r="J188" s="40">
        <v>6.0000000000000001E-3</v>
      </c>
    </row>
    <row r="189" spans="1:10" ht="27.75" customHeight="1">
      <c r="A189" s="160" t="s">
        <v>692</v>
      </c>
      <c r="B189" s="24"/>
      <c r="C189" s="161">
        <v>0</v>
      </c>
      <c r="D189" s="132">
        <v>0.51800000000000002</v>
      </c>
      <c r="E189" s="133">
        <v>1.9E-2</v>
      </c>
      <c r="F189" s="134">
        <v>2E-3</v>
      </c>
      <c r="G189" s="162">
        <v>27.97</v>
      </c>
      <c r="H189" s="162">
        <v>0.28999999999999998</v>
      </c>
      <c r="I189" s="167">
        <v>0.54</v>
      </c>
      <c r="J189" s="40">
        <v>6.0000000000000001E-3</v>
      </c>
    </row>
    <row r="190" spans="1:10" ht="27.75" customHeight="1">
      <c r="A190" s="160" t="s">
        <v>693</v>
      </c>
      <c r="B190" s="24"/>
      <c r="C190" s="161">
        <v>0</v>
      </c>
      <c r="D190" s="132">
        <v>0.51800000000000002</v>
      </c>
      <c r="E190" s="133">
        <v>1.9E-2</v>
      </c>
      <c r="F190" s="134">
        <v>2E-3</v>
      </c>
      <c r="G190" s="162">
        <v>54.48</v>
      </c>
      <c r="H190" s="162">
        <v>0.28999999999999998</v>
      </c>
      <c r="I190" s="167">
        <v>0.54</v>
      </c>
      <c r="J190" s="40">
        <v>6.0000000000000001E-3</v>
      </c>
    </row>
    <row r="191" spans="1:10" ht="27.75" customHeight="1">
      <c r="A191" s="160" t="s">
        <v>694</v>
      </c>
      <c r="B191" s="24"/>
      <c r="C191" s="161">
        <v>0</v>
      </c>
      <c r="D191" s="132">
        <v>0.51800000000000002</v>
      </c>
      <c r="E191" s="133">
        <v>1.9E-2</v>
      </c>
      <c r="F191" s="134">
        <v>2E-3</v>
      </c>
      <c r="G191" s="162">
        <v>87.6</v>
      </c>
      <c r="H191" s="162">
        <v>0.28999999999999998</v>
      </c>
      <c r="I191" s="167">
        <v>0.54</v>
      </c>
      <c r="J191" s="40">
        <v>6.0000000000000001E-3</v>
      </c>
    </row>
    <row r="192" spans="1:10" ht="27.75" customHeight="1">
      <c r="A192" s="160" t="s">
        <v>695</v>
      </c>
      <c r="B192" s="24"/>
      <c r="C192" s="161">
        <v>0</v>
      </c>
      <c r="D192" s="132">
        <v>0.51800000000000002</v>
      </c>
      <c r="E192" s="133">
        <v>1.9E-2</v>
      </c>
      <c r="F192" s="134">
        <v>2E-3</v>
      </c>
      <c r="G192" s="162">
        <v>191.37</v>
      </c>
      <c r="H192" s="162">
        <v>0.28999999999999998</v>
      </c>
      <c r="I192" s="167">
        <v>0.54</v>
      </c>
      <c r="J192" s="40">
        <v>6.0000000000000001E-3</v>
      </c>
    </row>
    <row r="193" spans="1:10" ht="27.75" customHeight="1">
      <c r="A193" s="160" t="s">
        <v>696</v>
      </c>
      <c r="B193" s="24"/>
      <c r="C193" s="161">
        <v>0</v>
      </c>
      <c r="D193" s="132">
        <v>0.44700000000000001</v>
      </c>
      <c r="E193" s="133">
        <v>1.2E-2</v>
      </c>
      <c r="F193" s="134">
        <v>1E-3</v>
      </c>
      <c r="G193" s="162">
        <v>9.59</v>
      </c>
      <c r="H193" s="162">
        <v>0.28999999999999998</v>
      </c>
      <c r="I193" s="167">
        <v>0.63</v>
      </c>
      <c r="J193" s="40">
        <v>5.0000000000000001E-3</v>
      </c>
    </row>
    <row r="194" spans="1:10" ht="27.75" customHeight="1">
      <c r="A194" s="160" t="s">
        <v>697</v>
      </c>
      <c r="B194" s="24"/>
      <c r="C194" s="161">
        <v>0</v>
      </c>
      <c r="D194" s="132">
        <v>0.44700000000000001</v>
      </c>
      <c r="E194" s="133">
        <v>1.2E-2</v>
      </c>
      <c r="F194" s="134">
        <v>1E-3</v>
      </c>
      <c r="G194" s="162">
        <v>157.62</v>
      </c>
      <c r="H194" s="162">
        <v>0.28999999999999998</v>
      </c>
      <c r="I194" s="167">
        <v>0.63</v>
      </c>
      <c r="J194" s="40">
        <v>5.0000000000000001E-3</v>
      </c>
    </row>
    <row r="195" spans="1:10" ht="27.75" customHeight="1">
      <c r="A195" s="160" t="s">
        <v>698</v>
      </c>
      <c r="B195" s="24"/>
      <c r="C195" s="161">
        <v>0</v>
      </c>
      <c r="D195" s="132">
        <v>0.44700000000000001</v>
      </c>
      <c r="E195" s="133">
        <v>1.2E-2</v>
      </c>
      <c r="F195" s="134">
        <v>1E-3</v>
      </c>
      <c r="G195" s="162">
        <v>565.15</v>
      </c>
      <c r="H195" s="162">
        <v>0.28999999999999998</v>
      </c>
      <c r="I195" s="167">
        <v>0.63</v>
      </c>
      <c r="J195" s="40">
        <v>5.0000000000000001E-3</v>
      </c>
    </row>
    <row r="196" spans="1:10" ht="27.75" customHeight="1">
      <c r="A196" s="160" t="s">
        <v>699</v>
      </c>
      <c r="B196" s="24"/>
      <c r="C196" s="161">
        <v>0</v>
      </c>
      <c r="D196" s="132">
        <v>0.44700000000000001</v>
      </c>
      <c r="E196" s="133">
        <v>1.2E-2</v>
      </c>
      <c r="F196" s="134">
        <v>1E-3</v>
      </c>
      <c r="G196" s="162">
        <v>1181.23</v>
      </c>
      <c r="H196" s="162">
        <v>0.28999999999999998</v>
      </c>
      <c r="I196" s="167">
        <v>0.63</v>
      </c>
      <c r="J196" s="40">
        <v>5.0000000000000001E-3</v>
      </c>
    </row>
    <row r="197" spans="1:10" ht="27.75" customHeight="1">
      <c r="A197" s="160" t="s">
        <v>700</v>
      </c>
      <c r="B197" s="24"/>
      <c r="C197" s="161">
        <v>0</v>
      </c>
      <c r="D197" s="132">
        <v>0.44700000000000001</v>
      </c>
      <c r="E197" s="133">
        <v>1.2E-2</v>
      </c>
      <c r="F197" s="134">
        <v>1E-3</v>
      </c>
      <c r="G197" s="162">
        <v>2994.73</v>
      </c>
      <c r="H197" s="162">
        <v>0.28999999999999998</v>
      </c>
      <c r="I197" s="167">
        <v>0.63</v>
      </c>
      <c r="J197" s="40">
        <v>5.0000000000000001E-3</v>
      </c>
    </row>
    <row r="198" spans="1:10" ht="27.75" customHeight="1">
      <c r="A198" s="160" t="s">
        <v>701</v>
      </c>
      <c r="B198" s="24"/>
      <c r="C198" s="161" t="s">
        <v>115</v>
      </c>
      <c r="D198" s="135">
        <v>1.8560000000000001</v>
      </c>
      <c r="E198" s="136">
        <v>0.16600000000000001</v>
      </c>
      <c r="F198" s="134">
        <v>0.122</v>
      </c>
      <c r="G198" s="163" t="s">
        <v>143</v>
      </c>
      <c r="H198" s="163" t="s">
        <v>143</v>
      </c>
      <c r="I198" s="166" t="s">
        <v>143</v>
      </c>
      <c r="J198" s="41" t="s">
        <v>143</v>
      </c>
    </row>
    <row r="199" spans="1:10" ht="27.75" customHeight="1">
      <c r="A199" s="160" t="s">
        <v>702</v>
      </c>
      <c r="B199" s="24"/>
      <c r="C199" s="161" t="s">
        <v>118</v>
      </c>
      <c r="D199" s="132">
        <v>-0.67800000000000005</v>
      </c>
      <c r="E199" s="133">
        <v>-3.4000000000000002E-2</v>
      </c>
      <c r="F199" s="134">
        <v>-3.0000000000000001E-3</v>
      </c>
      <c r="G199" s="162">
        <v>0</v>
      </c>
      <c r="H199" s="163" t="s">
        <v>143</v>
      </c>
      <c r="I199" s="166" t="s">
        <v>143</v>
      </c>
      <c r="J199" s="41" t="s">
        <v>143</v>
      </c>
    </row>
    <row r="200" spans="1:10" ht="27.75" customHeight="1">
      <c r="A200" s="160" t="s">
        <v>703</v>
      </c>
      <c r="B200" s="24"/>
      <c r="C200" s="161">
        <v>0</v>
      </c>
      <c r="D200" s="132">
        <v>-0.72299999999999998</v>
      </c>
      <c r="E200" s="133">
        <v>-3.4000000000000002E-2</v>
      </c>
      <c r="F200" s="134">
        <v>-3.0000000000000001E-3</v>
      </c>
      <c r="G200" s="162">
        <v>0</v>
      </c>
      <c r="H200" s="163" t="s">
        <v>143</v>
      </c>
      <c r="I200" s="166" t="s">
        <v>143</v>
      </c>
      <c r="J200" s="41" t="s">
        <v>143</v>
      </c>
    </row>
    <row r="201" spans="1:10" ht="27.75" customHeight="1">
      <c r="A201" s="160" t="s">
        <v>704</v>
      </c>
      <c r="B201" s="24"/>
      <c r="C201" s="161">
        <v>0</v>
      </c>
      <c r="D201" s="132">
        <v>-0.67800000000000005</v>
      </c>
      <c r="E201" s="133">
        <v>-3.4000000000000002E-2</v>
      </c>
      <c r="F201" s="134">
        <v>-3.0000000000000001E-3</v>
      </c>
      <c r="G201" s="162">
        <v>0</v>
      </c>
      <c r="H201" s="163" t="s">
        <v>143</v>
      </c>
      <c r="I201" s="166" t="s">
        <v>143</v>
      </c>
      <c r="J201" s="40">
        <v>0.01</v>
      </c>
    </row>
    <row r="202" spans="1:10" ht="27.75" customHeight="1">
      <c r="A202" s="160" t="s">
        <v>705</v>
      </c>
      <c r="B202" s="24"/>
      <c r="C202" s="161">
        <v>0</v>
      </c>
      <c r="D202" s="132">
        <v>-0.72299999999999998</v>
      </c>
      <c r="E202" s="133">
        <v>-3.4000000000000002E-2</v>
      </c>
      <c r="F202" s="134">
        <v>-3.0000000000000001E-3</v>
      </c>
      <c r="G202" s="162">
        <v>0</v>
      </c>
      <c r="H202" s="163" t="s">
        <v>143</v>
      </c>
      <c r="I202" s="166" t="s">
        <v>143</v>
      </c>
      <c r="J202" s="40">
        <v>0.01</v>
      </c>
    </row>
    <row r="203" spans="1:10" ht="27.75" customHeight="1">
      <c r="A203" s="160" t="s">
        <v>706</v>
      </c>
      <c r="B203" s="24"/>
      <c r="C203" s="161">
        <v>0</v>
      </c>
      <c r="D203" s="132">
        <v>-0.88400000000000001</v>
      </c>
      <c r="E203" s="133">
        <v>-2.9000000000000001E-2</v>
      </c>
      <c r="F203" s="134">
        <v>-3.0000000000000001E-3</v>
      </c>
      <c r="G203" s="162">
        <v>10.79</v>
      </c>
      <c r="H203" s="163" t="s">
        <v>143</v>
      </c>
      <c r="I203" s="166" t="s">
        <v>143</v>
      </c>
      <c r="J203" s="40">
        <v>1.2999999999999999E-2</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9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203"/>
  <sheetViews>
    <sheetView zoomScale="55" zoomScaleNormal="55" zoomScaleSheetLayoutView="85" workbookViewId="0">
      <selection activeCell="K2" sqref="K2"/>
    </sheetView>
  </sheetViews>
  <sheetFormatPr defaultColWidth="9.1796875" defaultRowHeight="27.75" customHeight="1"/>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c r="A1" s="50" t="s">
        <v>36</v>
      </c>
      <c r="B1" s="2"/>
      <c r="E1" s="2"/>
      <c r="F1" s="2"/>
      <c r="G1" s="2"/>
      <c r="H1" s="2"/>
      <c r="I1" s="2"/>
      <c r="J1" s="2"/>
      <c r="K1" s="2"/>
    </row>
    <row r="2" spans="1:13" ht="31.5" customHeight="1">
      <c r="A2" s="386" t="str">
        <f>Overview!B4&amp; " - Effective from "&amp;Overview!D4&amp;" - "&amp;Overview!E4&amp;" LDNO tariffs in NPG Yorkshire Area (GSP Group _M)"</f>
        <v>Southern Electric Power Distribution plc - Effective from 1 April 2022 - Final LDNO tariffs in NPG Yorkshire Area (GSP Group _M)</v>
      </c>
      <c r="B2" s="386"/>
      <c r="C2" s="386"/>
      <c r="D2" s="386"/>
      <c r="E2" s="386"/>
      <c r="F2" s="386"/>
      <c r="G2" s="386"/>
      <c r="H2" s="386"/>
      <c r="I2" s="386"/>
      <c r="J2" s="386"/>
    </row>
    <row r="3" spans="1:13" ht="8.25" customHeight="1">
      <c r="A3" s="82"/>
      <c r="B3" s="82"/>
      <c r="C3" s="82"/>
      <c r="D3" s="82"/>
      <c r="E3" s="82"/>
      <c r="F3" s="82"/>
      <c r="G3" s="82"/>
      <c r="H3" s="82"/>
      <c r="I3" s="82"/>
      <c r="J3" s="82"/>
    </row>
    <row r="4" spans="1:13" ht="27" customHeight="1">
      <c r="A4" s="321" t="s">
        <v>37</v>
      </c>
      <c r="B4" s="321"/>
      <c r="C4" s="321"/>
      <c r="D4" s="321"/>
      <c r="E4" s="83"/>
      <c r="F4" s="321" t="s">
        <v>38</v>
      </c>
      <c r="G4" s="321"/>
      <c r="H4" s="321"/>
      <c r="I4" s="321"/>
      <c r="J4" s="321"/>
      <c r="L4" s="4"/>
    </row>
    <row r="5" spans="1:13" ht="30" customHeight="1">
      <c r="A5" s="171" t="s">
        <v>39</v>
      </c>
      <c r="B5" s="172" t="s">
        <v>40</v>
      </c>
      <c r="C5" s="173" t="s">
        <v>41</v>
      </c>
      <c r="D5" s="174" t="s">
        <v>42</v>
      </c>
      <c r="E5" s="82"/>
      <c r="F5" s="387"/>
      <c r="G5" s="388"/>
      <c r="H5" s="175" t="s">
        <v>43</v>
      </c>
      <c r="I5" s="176" t="s">
        <v>44</v>
      </c>
      <c r="J5" s="174" t="s">
        <v>42</v>
      </c>
      <c r="K5" s="169"/>
      <c r="L5" s="4"/>
      <c r="M5" s="4"/>
    </row>
    <row r="6" spans="1:13" ht="45" customHeight="1">
      <c r="A6" s="78" t="s">
        <v>45</v>
      </c>
      <c r="B6" s="234" t="s">
        <v>273</v>
      </c>
      <c r="C6" s="234" t="s">
        <v>274</v>
      </c>
      <c r="D6" s="234" t="s">
        <v>275</v>
      </c>
      <c r="E6" s="169"/>
      <c r="F6" s="354" t="s">
        <v>49</v>
      </c>
      <c r="G6" s="354"/>
      <c r="H6" s="20" t="s">
        <v>273</v>
      </c>
      <c r="I6" s="234" t="s">
        <v>274</v>
      </c>
      <c r="J6" s="234" t="s">
        <v>275</v>
      </c>
      <c r="K6" s="169"/>
      <c r="L6" s="4"/>
      <c r="M6" s="4"/>
    </row>
    <row r="7" spans="1:13" ht="57" customHeight="1">
      <c r="A7" s="78" t="s">
        <v>50</v>
      </c>
      <c r="B7" s="188">
        <v>0</v>
      </c>
      <c r="C7" s="188">
        <v>0</v>
      </c>
      <c r="D7" s="234" t="s">
        <v>138</v>
      </c>
      <c r="E7" s="169"/>
      <c r="F7" s="354" t="s">
        <v>276</v>
      </c>
      <c r="G7" s="354"/>
      <c r="H7" s="188">
        <v>0</v>
      </c>
      <c r="I7" s="234" t="s">
        <v>277</v>
      </c>
      <c r="J7" s="234" t="s">
        <v>275</v>
      </c>
      <c r="K7" s="169"/>
      <c r="L7" s="4"/>
      <c r="M7" s="4"/>
    </row>
    <row r="8" spans="1:13" ht="45" customHeight="1">
      <c r="A8" s="244" t="s">
        <v>54</v>
      </c>
      <c r="B8" s="349" t="s">
        <v>141</v>
      </c>
      <c r="C8" s="350"/>
      <c r="D8" s="351"/>
      <c r="E8" s="169"/>
      <c r="F8" s="354" t="s">
        <v>178</v>
      </c>
      <c r="G8" s="354"/>
      <c r="H8" s="188">
        <v>0</v>
      </c>
      <c r="I8" s="188">
        <v>0</v>
      </c>
      <c r="J8" s="234" t="s">
        <v>138</v>
      </c>
      <c r="K8" s="169"/>
      <c r="L8" s="4"/>
      <c r="M8" s="4"/>
    </row>
    <row r="9" spans="1:13" s="76" customFormat="1" ht="45" customHeight="1">
      <c r="B9" s="169"/>
      <c r="C9" s="169"/>
      <c r="D9" s="169"/>
      <c r="E9" s="196"/>
      <c r="F9" s="331" t="s">
        <v>54</v>
      </c>
      <c r="G9" s="331"/>
      <c r="H9" s="390" t="s">
        <v>141</v>
      </c>
      <c r="I9" s="390"/>
      <c r="J9" s="390"/>
      <c r="K9" s="169"/>
      <c r="L9" s="49"/>
      <c r="M9" s="49"/>
    </row>
    <row r="10" spans="1:13" ht="18.75" customHeight="1">
      <c r="A10" s="49"/>
      <c r="B10" s="49"/>
      <c r="C10" s="49"/>
      <c r="D10" s="49"/>
      <c r="E10" s="49"/>
      <c r="F10" s="49"/>
      <c r="G10" s="49"/>
      <c r="H10" s="49"/>
      <c r="I10" s="49"/>
      <c r="J10" s="49"/>
    </row>
    <row r="13" spans="1:13" ht="78.75" customHeight="1">
      <c r="A13" s="25" t="s">
        <v>56</v>
      </c>
      <c r="B13" s="25" t="s">
        <v>516</v>
      </c>
      <c r="C13" s="165" t="s">
        <v>58</v>
      </c>
      <c r="D13" s="54" t="s">
        <v>59</v>
      </c>
      <c r="E13" s="54" t="s">
        <v>60</v>
      </c>
      <c r="F13" s="54" t="s">
        <v>61</v>
      </c>
      <c r="G13" s="165" t="s">
        <v>62</v>
      </c>
      <c r="H13" s="165" t="s">
        <v>63</v>
      </c>
      <c r="I13" s="165" t="s">
        <v>64</v>
      </c>
      <c r="J13" s="165" t="s">
        <v>65</v>
      </c>
    </row>
    <row r="14" spans="1:13" ht="27.75" hidden="1" customHeight="1">
      <c r="A14" s="160" t="s">
        <v>517</v>
      </c>
      <c r="B14" s="24"/>
      <c r="C14" s="161" t="s">
        <v>69</v>
      </c>
      <c r="D14" s="132">
        <v>2.516</v>
      </c>
      <c r="E14" s="133">
        <v>0.52700000000000002</v>
      </c>
      <c r="F14" s="134">
        <v>5.1999999999999998E-2</v>
      </c>
      <c r="G14" s="280">
        <v>19.46</v>
      </c>
      <c r="H14" s="163"/>
      <c r="I14" s="166"/>
      <c r="J14" s="41"/>
    </row>
    <row r="15" spans="1:13" ht="27.75" hidden="1" customHeight="1">
      <c r="A15" s="160" t="s">
        <v>518</v>
      </c>
      <c r="B15" s="24"/>
      <c r="C15" s="161">
        <v>2</v>
      </c>
      <c r="D15" s="132">
        <v>2.516</v>
      </c>
      <c r="E15" s="133">
        <v>0.52700000000000002</v>
      </c>
      <c r="F15" s="134">
        <v>5.1999999999999998E-2</v>
      </c>
      <c r="G15" s="163"/>
      <c r="H15" s="163"/>
      <c r="I15" s="166"/>
      <c r="J15" s="41"/>
    </row>
    <row r="16" spans="1:13" ht="27.75" hidden="1" customHeight="1">
      <c r="A16" s="160" t="s">
        <v>519</v>
      </c>
      <c r="B16" s="24"/>
      <c r="C16" s="161" t="s">
        <v>73</v>
      </c>
      <c r="D16" s="132">
        <v>2.875</v>
      </c>
      <c r="E16" s="133">
        <v>0.60199999999999998</v>
      </c>
      <c r="F16" s="134">
        <v>5.8999999999999997E-2</v>
      </c>
      <c r="G16" s="162">
        <v>3.92</v>
      </c>
      <c r="H16" s="163"/>
      <c r="I16" s="166"/>
      <c r="J16" s="41"/>
    </row>
    <row r="17" spans="1:10" ht="27.75" hidden="1" customHeight="1">
      <c r="A17" s="160" t="s">
        <v>520</v>
      </c>
      <c r="B17" s="24"/>
      <c r="C17" s="161" t="s">
        <v>73</v>
      </c>
      <c r="D17" s="132">
        <v>2.875</v>
      </c>
      <c r="E17" s="133">
        <v>0.60199999999999998</v>
      </c>
      <c r="F17" s="134">
        <v>5.8999999999999997E-2</v>
      </c>
      <c r="G17" s="162">
        <v>6.9</v>
      </c>
      <c r="H17" s="163"/>
      <c r="I17" s="166"/>
      <c r="J17" s="41"/>
    </row>
    <row r="18" spans="1:10" ht="27.75" hidden="1" customHeight="1">
      <c r="A18" s="160" t="s">
        <v>521</v>
      </c>
      <c r="B18" s="24"/>
      <c r="C18" s="161" t="s">
        <v>73</v>
      </c>
      <c r="D18" s="132">
        <v>2.875</v>
      </c>
      <c r="E18" s="133">
        <v>0.60199999999999998</v>
      </c>
      <c r="F18" s="134">
        <v>5.8999999999999997E-2</v>
      </c>
      <c r="G18" s="162">
        <v>18.87</v>
      </c>
      <c r="H18" s="163"/>
      <c r="I18" s="166"/>
      <c r="J18" s="41"/>
    </row>
    <row r="19" spans="1:10" ht="27.75" hidden="1" customHeight="1">
      <c r="A19" s="160" t="s">
        <v>522</v>
      </c>
      <c r="B19" s="24"/>
      <c r="C19" s="161" t="s">
        <v>73</v>
      </c>
      <c r="D19" s="132">
        <v>2.875</v>
      </c>
      <c r="E19" s="133">
        <v>0.60199999999999998</v>
      </c>
      <c r="F19" s="134">
        <v>5.8999999999999997E-2</v>
      </c>
      <c r="G19" s="162">
        <v>41.24</v>
      </c>
      <c r="H19" s="163"/>
      <c r="I19" s="166"/>
      <c r="J19" s="41"/>
    </row>
    <row r="20" spans="1:10" ht="27.75" hidden="1" customHeight="1">
      <c r="A20" s="160" t="s">
        <v>523</v>
      </c>
      <c r="B20" s="24"/>
      <c r="C20" s="161" t="s">
        <v>73</v>
      </c>
      <c r="D20" s="132">
        <v>2.875</v>
      </c>
      <c r="E20" s="133">
        <v>0.60199999999999998</v>
      </c>
      <c r="F20" s="134">
        <v>5.8999999999999997E-2</v>
      </c>
      <c r="G20" s="162">
        <v>121.35</v>
      </c>
      <c r="H20" s="163"/>
      <c r="I20" s="166"/>
      <c r="J20" s="41"/>
    </row>
    <row r="21" spans="1:10" ht="27.75" hidden="1" customHeight="1">
      <c r="A21" s="160" t="s">
        <v>524</v>
      </c>
      <c r="B21" s="24"/>
      <c r="C21" s="161">
        <v>4</v>
      </c>
      <c r="D21" s="132">
        <v>2.875</v>
      </c>
      <c r="E21" s="133">
        <v>0.60199999999999998</v>
      </c>
      <c r="F21" s="134">
        <v>5.8999999999999997E-2</v>
      </c>
      <c r="G21" s="163"/>
      <c r="H21" s="163"/>
      <c r="I21" s="166"/>
      <c r="J21" s="41"/>
    </row>
    <row r="22" spans="1:10" ht="27.75" hidden="1" customHeight="1">
      <c r="A22" s="160" t="s">
        <v>525</v>
      </c>
      <c r="B22" s="24"/>
      <c r="C22" s="161">
        <v>0</v>
      </c>
      <c r="D22" s="132">
        <v>2.2850000000000001</v>
      </c>
      <c r="E22" s="133">
        <v>0.47299999999999998</v>
      </c>
      <c r="F22" s="134">
        <v>4.7E-2</v>
      </c>
      <c r="G22" s="162">
        <v>8.43</v>
      </c>
      <c r="H22" s="162">
        <v>0.73</v>
      </c>
      <c r="I22" s="167">
        <v>1.55</v>
      </c>
      <c r="J22" s="40">
        <v>7.0000000000000007E-2</v>
      </c>
    </row>
    <row r="23" spans="1:10" ht="27.75" hidden="1" customHeight="1">
      <c r="A23" s="160" t="s">
        <v>526</v>
      </c>
      <c r="B23" s="24"/>
      <c r="C23" s="161">
        <v>0</v>
      </c>
      <c r="D23" s="132">
        <v>2.2850000000000001</v>
      </c>
      <c r="E23" s="133">
        <v>0.47299999999999998</v>
      </c>
      <c r="F23" s="134">
        <v>4.7E-2</v>
      </c>
      <c r="G23" s="162">
        <v>187.04</v>
      </c>
      <c r="H23" s="162">
        <v>0.73</v>
      </c>
      <c r="I23" s="167">
        <v>1.55</v>
      </c>
      <c r="J23" s="40">
        <v>7.0000000000000007E-2</v>
      </c>
    </row>
    <row r="24" spans="1:10" ht="27.75" hidden="1" customHeight="1">
      <c r="A24" s="160" t="s">
        <v>527</v>
      </c>
      <c r="B24" s="24"/>
      <c r="C24" s="161">
        <v>0</v>
      </c>
      <c r="D24" s="132">
        <v>2.2850000000000001</v>
      </c>
      <c r="E24" s="133">
        <v>0.47299999999999998</v>
      </c>
      <c r="F24" s="134">
        <v>4.7E-2</v>
      </c>
      <c r="G24" s="162">
        <v>372.66</v>
      </c>
      <c r="H24" s="162">
        <v>0.73</v>
      </c>
      <c r="I24" s="167">
        <v>1.55</v>
      </c>
      <c r="J24" s="40">
        <v>7.0000000000000007E-2</v>
      </c>
    </row>
    <row r="25" spans="1:10" ht="27.75" hidden="1" customHeight="1">
      <c r="A25" s="160" t="s">
        <v>528</v>
      </c>
      <c r="B25" s="24"/>
      <c r="C25" s="161">
        <v>0</v>
      </c>
      <c r="D25" s="132">
        <v>2.2850000000000001</v>
      </c>
      <c r="E25" s="133">
        <v>0.47299999999999998</v>
      </c>
      <c r="F25" s="134">
        <v>4.7E-2</v>
      </c>
      <c r="G25" s="162">
        <v>586.80999999999995</v>
      </c>
      <c r="H25" s="162">
        <v>0.73</v>
      </c>
      <c r="I25" s="167">
        <v>1.55</v>
      </c>
      <c r="J25" s="40">
        <v>7.0000000000000007E-2</v>
      </c>
    </row>
    <row r="26" spans="1:10" ht="27.75" hidden="1" customHeight="1">
      <c r="A26" s="160" t="s">
        <v>529</v>
      </c>
      <c r="B26" s="24"/>
      <c r="C26" s="161">
        <v>0</v>
      </c>
      <c r="D26" s="132">
        <v>2.2850000000000001</v>
      </c>
      <c r="E26" s="133">
        <v>0.47299999999999998</v>
      </c>
      <c r="F26" s="134">
        <v>4.7E-2</v>
      </c>
      <c r="G26" s="162">
        <v>1149.33</v>
      </c>
      <c r="H26" s="162">
        <v>0.73</v>
      </c>
      <c r="I26" s="167">
        <v>1.55</v>
      </c>
      <c r="J26" s="40">
        <v>7.0000000000000007E-2</v>
      </c>
    </row>
    <row r="27" spans="1:10" ht="27.75" hidden="1" customHeight="1">
      <c r="A27" s="160" t="s">
        <v>530</v>
      </c>
      <c r="B27" s="24"/>
      <c r="C27" s="161" t="s">
        <v>712</v>
      </c>
      <c r="D27" s="135">
        <v>6.6740000000000004</v>
      </c>
      <c r="E27" s="136">
        <v>1.1539999999999999</v>
      </c>
      <c r="F27" s="134">
        <v>0.79</v>
      </c>
      <c r="G27" s="163"/>
      <c r="H27" s="163"/>
      <c r="I27" s="166"/>
      <c r="J27" s="41"/>
    </row>
    <row r="28" spans="1:10" ht="27.75" hidden="1" customHeight="1">
      <c r="A28" s="160" t="s">
        <v>531</v>
      </c>
      <c r="B28" s="24"/>
      <c r="C28" s="161" t="s">
        <v>713</v>
      </c>
      <c r="D28" s="132">
        <v>-3.1280000000000001</v>
      </c>
      <c r="E28" s="133">
        <v>-0.65600000000000003</v>
      </c>
      <c r="F28" s="134">
        <v>-6.4000000000000001E-2</v>
      </c>
      <c r="G28" s="162">
        <v>0</v>
      </c>
      <c r="H28" s="163"/>
      <c r="I28" s="166"/>
      <c r="J28" s="41"/>
    </row>
    <row r="29" spans="1:10" ht="27.75" hidden="1" customHeight="1">
      <c r="A29" s="160" t="s">
        <v>532</v>
      </c>
      <c r="B29" s="24"/>
      <c r="C29" s="161">
        <v>0</v>
      </c>
      <c r="D29" s="132">
        <v>-3.1280000000000001</v>
      </c>
      <c r="E29" s="133">
        <v>-0.65600000000000003</v>
      </c>
      <c r="F29" s="134">
        <v>-6.4000000000000001E-2</v>
      </c>
      <c r="G29" s="162">
        <v>0</v>
      </c>
      <c r="H29" s="163"/>
      <c r="I29" s="166"/>
      <c r="J29" s="40">
        <v>8.7999999999999995E-2</v>
      </c>
    </row>
    <row r="30" spans="1:10" ht="27.75" hidden="1" customHeight="1">
      <c r="A30" s="164" t="s">
        <v>533</v>
      </c>
      <c r="B30" s="24"/>
      <c r="C30" s="161" t="s">
        <v>69</v>
      </c>
      <c r="D30" s="132">
        <v>1.7470000000000001</v>
      </c>
      <c r="E30" s="133">
        <v>0.36599999999999999</v>
      </c>
      <c r="F30" s="134">
        <v>3.5999999999999997E-2</v>
      </c>
      <c r="G30" s="280">
        <v>16.41</v>
      </c>
      <c r="H30" s="163"/>
      <c r="I30" s="166"/>
      <c r="J30" s="41"/>
    </row>
    <row r="31" spans="1:10" ht="27.75" hidden="1" customHeight="1">
      <c r="A31" s="164" t="s">
        <v>534</v>
      </c>
      <c r="B31" s="24"/>
      <c r="C31" s="161">
        <v>2</v>
      </c>
      <c r="D31" s="132">
        <v>1.7470000000000001</v>
      </c>
      <c r="E31" s="133">
        <v>0.36599999999999999</v>
      </c>
      <c r="F31" s="134">
        <v>3.5999999999999997E-2</v>
      </c>
      <c r="G31" s="163"/>
      <c r="H31" s="163"/>
      <c r="I31" s="166"/>
      <c r="J31" s="41"/>
    </row>
    <row r="32" spans="1:10" ht="27.75" hidden="1" customHeight="1">
      <c r="A32" s="164" t="s">
        <v>535</v>
      </c>
      <c r="B32" s="24"/>
      <c r="C32" s="161" t="s">
        <v>73</v>
      </c>
      <c r="D32" s="132">
        <v>1.996</v>
      </c>
      <c r="E32" s="133">
        <v>0.41799999999999998</v>
      </c>
      <c r="F32" s="134">
        <v>4.1000000000000002E-2</v>
      </c>
      <c r="G32" s="162">
        <v>2.74</v>
      </c>
      <c r="H32" s="163"/>
      <c r="I32" s="166"/>
      <c r="J32" s="41"/>
    </row>
    <row r="33" spans="1:10" ht="27.75" hidden="1" customHeight="1">
      <c r="A33" s="164" t="s">
        <v>536</v>
      </c>
      <c r="B33" s="24"/>
      <c r="C33" s="161" t="s">
        <v>73</v>
      </c>
      <c r="D33" s="132">
        <v>1.996</v>
      </c>
      <c r="E33" s="133">
        <v>0.41799999999999998</v>
      </c>
      <c r="F33" s="134">
        <v>4.1000000000000002E-2</v>
      </c>
      <c r="G33" s="162">
        <v>4.8099999999999996</v>
      </c>
      <c r="H33" s="163"/>
      <c r="I33" s="166"/>
      <c r="J33" s="41"/>
    </row>
    <row r="34" spans="1:10" ht="27.75" hidden="1" customHeight="1">
      <c r="A34" s="164" t="s">
        <v>537</v>
      </c>
      <c r="B34" s="24"/>
      <c r="C34" s="161" t="s">
        <v>73</v>
      </c>
      <c r="D34" s="132">
        <v>1.996</v>
      </c>
      <c r="E34" s="133">
        <v>0.41799999999999998</v>
      </c>
      <c r="F34" s="134">
        <v>4.1000000000000002E-2</v>
      </c>
      <c r="G34" s="162">
        <v>13.11</v>
      </c>
      <c r="H34" s="163"/>
      <c r="I34" s="166"/>
      <c r="J34" s="41"/>
    </row>
    <row r="35" spans="1:10" ht="27.75" hidden="1" customHeight="1">
      <c r="A35" s="164" t="s">
        <v>538</v>
      </c>
      <c r="B35" s="24"/>
      <c r="C35" s="161" t="s">
        <v>73</v>
      </c>
      <c r="D35" s="132">
        <v>1.996</v>
      </c>
      <c r="E35" s="133">
        <v>0.41799999999999998</v>
      </c>
      <c r="F35" s="134">
        <v>4.1000000000000002E-2</v>
      </c>
      <c r="G35" s="162">
        <v>28.64</v>
      </c>
      <c r="H35" s="163"/>
      <c r="I35" s="166"/>
      <c r="J35" s="41"/>
    </row>
    <row r="36" spans="1:10" ht="27.75" hidden="1" customHeight="1">
      <c r="A36" s="164" t="s">
        <v>539</v>
      </c>
      <c r="B36" s="24"/>
      <c r="C36" s="161" t="s">
        <v>73</v>
      </c>
      <c r="D36" s="132">
        <v>1.996</v>
      </c>
      <c r="E36" s="133">
        <v>0.41799999999999998</v>
      </c>
      <c r="F36" s="134">
        <v>4.1000000000000002E-2</v>
      </c>
      <c r="G36" s="162">
        <v>84.26</v>
      </c>
      <c r="H36" s="163"/>
      <c r="I36" s="166"/>
      <c r="J36" s="41"/>
    </row>
    <row r="37" spans="1:10" ht="27.75" hidden="1" customHeight="1">
      <c r="A37" s="164" t="s">
        <v>540</v>
      </c>
      <c r="B37" s="24"/>
      <c r="C37" s="161">
        <v>4</v>
      </c>
      <c r="D37" s="132">
        <v>1.996</v>
      </c>
      <c r="E37" s="133">
        <v>0.41799999999999998</v>
      </c>
      <c r="F37" s="134">
        <v>4.1000000000000002E-2</v>
      </c>
      <c r="G37" s="163"/>
      <c r="H37" s="163"/>
      <c r="I37" s="166"/>
      <c r="J37" s="41"/>
    </row>
    <row r="38" spans="1:10" ht="27.75" hidden="1" customHeight="1">
      <c r="A38" s="164" t="s">
        <v>541</v>
      </c>
      <c r="B38" s="24"/>
      <c r="C38" s="161">
        <v>0</v>
      </c>
      <c r="D38" s="132">
        <v>1.5860000000000001</v>
      </c>
      <c r="E38" s="133">
        <v>0.32800000000000001</v>
      </c>
      <c r="F38" s="134">
        <v>3.2000000000000001E-2</v>
      </c>
      <c r="G38" s="162">
        <v>5.87</v>
      </c>
      <c r="H38" s="162">
        <v>0.5</v>
      </c>
      <c r="I38" s="167">
        <v>1.08</v>
      </c>
      <c r="J38" s="40">
        <v>4.9000000000000002E-2</v>
      </c>
    </row>
    <row r="39" spans="1:10" ht="27.75" hidden="1" customHeight="1">
      <c r="A39" s="164" t="s">
        <v>542</v>
      </c>
      <c r="B39" s="24"/>
      <c r="C39" s="161">
        <v>0</v>
      </c>
      <c r="D39" s="132">
        <v>1.5860000000000001</v>
      </c>
      <c r="E39" s="133">
        <v>0.32800000000000001</v>
      </c>
      <c r="F39" s="134">
        <v>3.2000000000000001E-2</v>
      </c>
      <c r="G39" s="162">
        <v>129.86000000000001</v>
      </c>
      <c r="H39" s="162">
        <v>0.5</v>
      </c>
      <c r="I39" s="167">
        <v>1.08</v>
      </c>
      <c r="J39" s="40">
        <v>4.9000000000000002E-2</v>
      </c>
    </row>
    <row r="40" spans="1:10" ht="27.75" hidden="1" customHeight="1">
      <c r="A40" s="164" t="s">
        <v>543</v>
      </c>
      <c r="B40" s="24"/>
      <c r="C40" s="161">
        <v>0</v>
      </c>
      <c r="D40" s="132">
        <v>1.5860000000000001</v>
      </c>
      <c r="E40" s="133">
        <v>0.32800000000000001</v>
      </c>
      <c r="F40" s="134">
        <v>3.2000000000000001E-2</v>
      </c>
      <c r="G40" s="162">
        <v>258.72000000000003</v>
      </c>
      <c r="H40" s="162">
        <v>0.5</v>
      </c>
      <c r="I40" s="167">
        <v>1.08</v>
      </c>
      <c r="J40" s="40">
        <v>4.9000000000000002E-2</v>
      </c>
    </row>
    <row r="41" spans="1:10" ht="27.75" hidden="1" customHeight="1">
      <c r="A41" s="164" t="s">
        <v>544</v>
      </c>
      <c r="B41" s="24"/>
      <c r="C41" s="161">
        <v>0</v>
      </c>
      <c r="D41" s="132">
        <v>1.5860000000000001</v>
      </c>
      <c r="E41" s="133">
        <v>0.32800000000000001</v>
      </c>
      <c r="F41" s="134">
        <v>3.2000000000000001E-2</v>
      </c>
      <c r="G41" s="162">
        <v>407.37</v>
      </c>
      <c r="H41" s="162">
        <v>0.5</v>
      </c>
      <c r="I41" s="167">
        <v>1.08</v>
      </c>
      <c r="J41" s="40">
        <v>4.9000000000000002E-2</v>
      </c>
    </row>
    <row r="42" spans="1:10" ht="27.75" hidden="1" customHeight="1">
      <c r="A42" s="164" t="s">
        <v>545</v>
      </c>
      <c r="B42" s="24"/>
      <c r="C42" s="161">
        <v>0</v>
      </c>
      <c r="D42" s="132">
        <v>1.5860000000000001</v>
      </c>
      <c r="E42" s="133">
        <v>0.32800000000000001</v>
      </c>
      <c r="F42" s="134">
        <v>3.2000000000000001E-2</v>
      </c>
      <c r="G42" s="162">
        <v>797.87</v>
      </c>
      <c r="H42" s="162">
        <v>0.5</v>
      </c>
      <c r="I42" s="167">
        <v>1.08</v>
      </c>
      <c r="J42" s="40">
        <v>4.9000000000000002E-2</v>
      </c>
    </row>
    <row r="43" spans="1:10" ht="27.75" hidden="1" customHeight="1">
      <c r="A43" s="164" t="s">
        <v>546</v>
      </c>
      <c r="B43" s="24"/>
      <c r="C43" s="161">
        <v>0</v>
      </c>
      <c r="D43" s="132">
        <v>1.804</v>
      </c>
      <c r="E43" s="133">
        <v>0.36199999999999999</v>
      </c>
      <c r="F43" s="134">
        <v>3.5999999999999997E-2</v>
      </c>
      <c r="G43" s="162">
        <v>9.8000000000000007</v>
      </c>
      <c r="H43" s="162">
        <v>1</v>
      </c>
      <c r="I43" s="167">
        <v>1.57</v>
      </c>
      <c r="J43" s="40">
        <v>0.05</v>
      </c>
    </row>
    <row r="44" spans="1:10" ht="27.75" hidden="1" customHeight="1">
      <c r="A44" s="164" t="s">
        <v>547</v>
      </c>
      <c r="B44" s="24"/>
      <c r="C44" s="161">
        <v>0</v>
      </c>
      <c r="D44" s="132">
        <v>1.804</v>
      </c>
      <c r="E44" s="133">
        <v>0.36199999999999999</v>
      </c>
      <c r="F44" s="134">
        <v>3.5999999999999997E-2</v>
      </c>
      <c r="G44" s="162">
        <v>217.54</v>
      </c>
      <c r="H44" s="162">
        <v>1</v>
      </c>
      <c r="I44" s="167">
        <v>1.57</v>
      </c>
      <c r="J44" s="40">
        <v>0.05</v>
      </c>
    </row>
    <row r="45" spans="1:10" ht="27.75" hidden="1" customHeight="1">
      <c r="A45" s="164" t="s">
        <v>548</v>
      </c>
      <c r="B45" s="24"/>
      <c r="C45" s="161">
        <v>0</v>
      </c>
      <c r="D45" s="132">
        <v>1.804</v>
      </c>
      <c r="E45" s="133">
        <v>0.36199999999999999</v>
      </c>
      <c r="F45" s="134">
        <v>3.5999999999999997E-2</v>
      </c>
      <c r="G45" s="162">
        <v>433.44</v>
      </c>
      <c r="H45" s="162">
        <v>1</v>
      </c>
      <c r="I45" s="167">
        <v>1.57</v>
      </c>
      <c r="J45" s="40">
        <v>0.05</v>
      </c>
    </row>
    <row r="46" spans="1:10" ht="27.75" hidden="1" customHeight="1">
      <c r="A46" s="164" t="s">
        <v>549</v>
      </c>
      <c r="B46" s="24"/>
      <c r="C46" s="161">
        <v>0</v>
      </c>
      <c r="D46" s="132">
        <v>1.804</v>
      </c>
      <c r="E46" s="133">
        <v>0.36199999999999999</v>
      </c>
      <c r="F46" s="134">
        <v>3.5999999999999997E-2</v>
      </c>
      <c r="G46" s="162">
        <v>682.5</v>
      </c>
      <c r="H46" s="162">
        <v>1</v>
      </c>
      <c r="I46" s="167">
        <v>1.57</v>
      </c>
      <c r="J46" s="40">
        <v>0.05</v>
      </c>
    </row>
    <row r="47" spans="1:10" ht="27.75" hidden="1" customHeight="1">
      <c r="A47" s="164" t="s">
        <v>550</v>
      </c>
      <c r="B47" s="24"/>
      <c r="C47" s="161">
        <v>0</v>
      </c>
      <c r="D47" s="132">
        <v>1.804</v>
      </c>
      <c r="E47" s="133">
        <v>0.36199999999999999</v>
      </c>
      <c r="F47" s="134">
        <v>3.5999999999999997E-2</v>
      </c>
      <c r="G47" s="162">
        <v>1336.77</v>
      </c>
      <c r="H47" s="162">
        <v>1</v>
      </c>
      <c r="I47" s="167">
        <v>1.57</v>
      </c>
      <c r="J47" s="40">
        <v>0.05</v>
      </c>
    </row>
    <row r="48" spans="1:10" ht="27.75" hidden="1" customHeight="1">
      <c r="A48" s="164" t="s">
        <v>551</v>
      </c>
      <c r="B48" s="24"/>
      <c r="C48" s="161">
        <v>0</v>
      </c>
      <c r="D48" s="132">
        <v>1.5409999999999999</v>
      </c>
      <c r="E48" s="133">
        <v>0.29399999999999998</v>
      </c>
      <c r="F48" s="134">
        <v>0.03</v>
      </c>
      <c r="G48" s="162">
        <v>149.13999999999999</v>
      </c>
      <c r="H48" s="162">
        <v>1.54</v>
      </c>
      <c r="I48" s="167">
        <v>2.4700000000000002</v>
      </c>
      <c r="J48" s="40">
        <v>3.6999999999999998E-2</v>
      </c>
    </row>
    <row r="49" spans="1:10" ht="27.75" hidden="1" customHeight="1">
      <c r="A49" s="164" t="s">
        <v>552</v>
      </c>
      <c r="B49" s="24"/>
      <c r="C49" s="161">
        <v>0</v>
      </c>
      <c r="D49" s="132">
        <v>1.5409999999999999</v>
      </c>
      <c r="E49" s="133">
        <v>0.29399999999999998</v>
      </c>
      <c r="F49" s="134">
        <v>0.03</v>
      </c>
      <c r="G49" s="162">
        <v>1551.21</v>
      </c>
      <c r="H49" s="162">
        <v>1.54</v>
      </c>
      <c r="I49" s="167">
        <v>2.4700000000000002</v>
      </c>
      <c r="J49" s="40">
        <v>3.6999999999999998E-2</v>
      </c>
    </row>
    <row r="50" spans="1:10" ht="27.75" hidden="1" customHeight="1">
      <c r="A50" s="164" t="s">
        <v>553</v>
      </c>
      <c r="B50" s="24"/>
      <c r="C50" s="161">
        <v>0</v>
      </c>
      <c r="D50" s="132">
        <v>1.5409999999999999</v>
      </c>
      <c r="E50" s="133">
        <v>0.29399999999999998</v>
      </c>
      <c r="F50" s="134">
        <v>0.03</v>
      </c>
      <c r="G50" s="162">
        <v>4790.55</v>
      </c>
      <c r="H50" s="162">
        <v>1.54</v>
      </c>
      <c r="I50" s="167">
        <v>2.4700000000000002</v>
      </c>
      <c r="J50" s="40">
        <v>3.6999999999999998E-2</v>
      </c>
    </row>
    <row r="51" spans="1:10" ht="27.75" hidden="1" customHeight="1">
      <c r="A51" s="164" t="s">
        <v>554</v>
      </c>
      <c r="B51" s="24"/>
      <c r="C51" s="161">
        <v>0</v>
      </c>
      <c r="D51" s="132">
        <v>1.5409999999999999</v>
      </c>
      <c r="E51" s="133">
        <v>0.29399999999999998</v>
      </c>
      <c r="F51" s="134">
        <v>0.03</v>
      </c>
      <c r="G51" s="162">
        <v>9993.85</v>
      </c>
      <c r="H51" s="162">
        <v>1.54</v>
      </c>
      <c r="I51" s="167">
        <v>2.4700000000000002</v>
      </c>
      <c r="J51" s="40">
        <v>3.6999999999999998E-2</v>
      </c>
    </row>
    <row r="52" spans="1:10" ht="27.75" hidden="1" customHeight="1">
      <c r="A52" s="164" t="s">
        <v>555</v>
      </c>
      <c r="B52" s="24"/>
      <c r="C52" s="161">
        <v>0</v>
      </c>
      <c r="D52" s="132">
        <v>1.5409999999999999</v>
      </c>
      <c r="E52" s="133">
        <v>0.29399999999999998</v>
      </c>
      <c r="F52" s="134">
        <v>0.03</v>
      </c>
      <c r="G52" s="162">
        <v>23819.119999999999</v>
      </c>
      <c r="H52" s="162">
        <v>1.54</v>
      </c>
      <c r="I52" s="167">
        <v>2.4700000000000002</v>
      </c>
      <c r="J52" s="40">
        <v>3.6999999999999998E-2</v>
      </c>
    </row>
    <row r="53" spans="1:10" ht="27.75" hidden="1" customHeight="1">
      <c r="A53" s="164" t="s">
        <v>556</v>
      </c>
      <c r="B53" s="24"/>
      <c r="C53" s="161" t="s">
        <v>712</v>
      </c>
      <c r="D53" s="135">
        <v>4.633</v>
      </c>
      <c r="E53" s="136">
        <v>0.80100000000000005</v>
      </c>
      <c r="F53" s="134">
        <v>0.54800000000000004</v>
      </c>
      <c r="G53" s="163"/>
      <c r="H53" s="163"/>
      <c r="I53" s="166"/>
      <c r="J53" s="41"/>
    </row>
    <row r="54" spans="1:10" ht="27.75" hidden="1" customHeight="1">
      <c r="A54" s="164" t="s">
        <v>557</v>
      </c>
      <c r="B54" s="24"/>
      <c r="C54" s="161" t="s">
        <v>713</v>
      </c>
      <c r="D54" s="132">
        <v>-3.1280000000000001</v>
      </c>
      <c r="E54" s="133">
        <v>-0.65600000000000003</v>
      </c>
      <c r="F54" s="134">
        <v>-6.4000000000000001E-2</v>
      </c>
      <c r="G54" s="162">
        <v>0</v>
      </c>
      <c r="H54" s="163"/>
      <c r="I54" s="166"/>
      <c r="J54" s="41"/>
    </row>
    <row r="55" spans="1:10" ht="27.75" hidden="1" customHeight="1">
      <c r="A55" s="164" t="s">
        <v>558</v>
      </c>
      <c r="B55" s="24"/>
      <c r="C55" s="161">
        <v>8</v>
      </c>
      <c r="D55" s="132">
        <v>-2.7719999999999998</v>
      </c>
      <c r="E55" s="133">
        <v>-0.57699999999999996</v>
      </c>
      <c r="F55" s="134">
        <v>-5.7000000000000002E-2</v>
      </c>
      <c r="G55" s="162">
        <v>0</v>
      </c>
      <c r="H55" s="163"/>
      <c r="I55" s="166"/>
      <c r="J55" s="41"/>
    </row>
    <row r="56" spans="1:10" ht="27.75" hidden="1" customHeight="1">
      <c r="A56" s="164" t="s">
        <v>559</v>
      </c>
      <c r="B56" s="24"/>
      <c r="C56" s="161">
        <v>0</v>
      </c>
      <c r="D56" s="132">
        <v>-3.1280000000000001</v>
      </c>
      <c r="E56" s="133">
        <v>-0.65600000000000003</v>
      </c>
      <c r="F56" s="134">
        <v>-6.4000000000000001E-2</v>
      </c>
      <c r="G56" s="162">
        <v>0</v>
      </c>
      <c r="H56" s="163"/>
      <c r="I56" s="166"/>
      <c r="J56" s="40">
        <v>8.7999999999999995E-2</v>
      </c>
    </row>
    <row r="57" spans="1:10" ht="27.75" hidden="1" customHeight="1">
      <c r="A57" s="164" t="s">
        <v>560</v>
      </c>
      <c r="B57" s="24"/>
      <c r="C57" s="161">
        <v>0</v>
      </c>
      <c r="D57" s="132">
        <v>-2.7719999999999998</v>
      </c>
      <c r="E57" s="133">
        <v>-0.57699999999999996</v>
      </c>
      <c r="F57" s="134">
        <v>-5.7000000000000002E-2</v>
      </c>
      <c r="G57" s="162">
        <v>0</v>
      </c>
      <c r="H57" s="163"/>
      <c r="I57" s="166"/>
      <c r="J57" s="40">
        <v>8.2000000000000003E-2</v>
      </c>
    </row>
    <row r="58" spans="1:10" ht="27.75" hidden="1" customHeight="1">
      <c r="A58" s="164" t="s">
        <v>561</v>
      </c>
      <c r="B58" s="24"/>
      <c r="C58" s="161">
        <v>0</v>
      </c>
      <c r="D58" s="132">
        <v>-2.008</v>
      </c>
      <c r="E58" s="133">
        <v>-0.4</v>
      </c>
      <c r="F58" s="134">
        <v>-0.04</v>
      </c>
      <c r="G58" s="162">
        <v>0</v>
      </c>
      <c r="H58" s="163"/>
      <c r="I58" s="166"/>
      <c r="J58" s="40">
        <v>6.6000000000000003E-2</v>
      </c>
    </row>
    <row r="59" spans="1:10" ht="27.75" customHeight="1">
      <c r="A59" s="160" t="s">
        <v>562</v>
      </c>
      <c r="B59" s="24"/>
      <c r="C59" s="161" t="s">
        <v>69</v>
      </c>
      <c r="D59" s="132">
        <v>1.1879999999999999</v>
      </c>
      <c r="E59" s="133">
        <v>0.249</v>
      </c>
      <c r="F59" s="134">
        <v>2.4E-2</v>
      </c>
      <c r="G59" s="280">
        <v>14.2</v>
      </c>
      <c r="H59" s="163"/>
      <c r="I59" s="166"/>
      <c r="J59" s="41"/>
    </row>
    <row r="60" spans="1:10" ht="27.75" customHeight="1">
      <c r="A60" s="160" t="s">
        <v>563</v>
      </c>
      <c r="B60" s="24"/>
      <c r="C60" s="161">
        <v>2</v>
      </c>
      <c r="D60" s="132">
        <v>1.1879999999999999</v>
      </c>
      <c r="E60" s="133">
        <v>0.249</v>
      </c>
      <c r="F60" s="134">
        <v>2.4E-2</v>
      </c>
      <c r="G60" s="163"/>
      <c r="H60" s="163"/>
      <c r="I60" s="166"/>
      <c r="J60" s="41"/>
    </row>
    <row r="61" spans="1:10" ht="27.75" customHeight="1">
      <c r="A61" s="160" t="s">
        <v>564</v>
      </c>
      <c r="B61" s="24"/>
      <c r="C61" s="161" t="s">
        <v>73</v>
      </c>
      <c r="D61" s="132">
        <v>1.357</v>
      </c>
      <c r="E61" s="133">
        <v>0.28399999999999997</v>
      </c>
      <c r="F61" s="134">
        <v>2.8000000000000001E-2</v>
      </c>
      <c r="G61" s="162">
        <v>1.88</v>
      </c>
      <c r="H61" s="163"/>
      <c r="I61" s="166"/>
      <c r="J61" s="41"/>
    </row>
    <row r="62" spans="1:10" ht="27.75" customHeight="1">
      <c r="A62" s="160" t="s">
        <v>565</v>
      </c>
      <c r="B62" s="24"/>
      <c r="C62" s="161" t="s">
        <v>73</v>
      </c>
      <c r="D62" s="132">
        <v>1.357</v>
      </c>
      <c r="E62" s="133">
        <v>0.28399999999999997</v>
      </c>
      <c r="F62" s="134">
        <v>2.8000000000000001E-2</v>
      </c>
      <c r="G62" s="162">
        <v>3.28</v>
      </c>
      <c r="H62" s="163"/>
      <c r="I62" s="166"/>
      <c r="J62" s="41"/>
    </row>
    <row r="63" spans="1:10" ht="27.75" customHeight="1">
      <c r="A63" s="160" t="s">
        <v>566</v>
      </c>
      <c r="B63" s="24"/>
      <c r="C63" s="161" t="s">
        <v>73</v>
      </c>
      <c r="D63" s="132">
        <v>1.357</v>
      </c>
      <c r="E63" s="133">
        <v>0.28399999999999997</v>
      </c>
      <c r="F63" s="134">
        <v>2.8000000000000001E-2</v>
      </c>
      <c r="G63" s="162">
        <v>8.93</v>
      </c>
      <c r="H63" s="163"/>
      <c r="I63" s="166"/>
      <c r="J63" s="41"/>
    </row>
    <row r="64" spans="1:10" ht="27.75" customHeight="1">
      <c r="A64" s="160" t="s">
        <v>567</v>
      </c>
      <c r="B64" s="24"/>
      <c r="C64" s="161" t="s">
        <v>73</v>
      </c>
      <c r="D64" s="132">
        <v>1.357</v>
      </c>
      <c r="E64" s="133">
        <v>0.28399999999999997</v>
      </c>
      <c r="F64" s="134">
        <v>2.8000000000000001E-2</v>
      </c>
      <c r="G64" s="162">
        <v>19.5</v>
      </c>
      <c r="H64" s="163"/>
      <c r="I64" s="166"/>
      <c r="J64" s="41"/>
    </row>
    <row r="65" spans="1:10" ht="27.75" customHeight="1">
      <c r="A65" s="160" t="s">
        <v>568</v>
      </c>
      <c r="B65" s="24"/>
      <c r="C65" s="161" t="s">
        <v>73</v>
      </c>
      <c r="D65" s="132">
        <v>1.357</v>
      </c>
      <c r="E65" s="133">
        <v>0.28399999999999997</v>
      </c>
      <c r="F65" s="134">
        <v>2.8000000000000001E-2</v>
      </c>
      <c r="G65" s="162">
        <v>57.33</v>
      </c>
      <c r="H65" s="163"/>
      <c r="I65" s="166"/>
      <c r="J65" s="41"/>
    </row>
    <row r="66" spans="1:10" ht="27.75" customHeight="1">
      <c r="A66" s="160" t="s">
        <v>569</v>
      </c>
      <c r="B66" s="24"/>
      <c r="C66" s="161">
        <v>4</v>
      </c>
      <c r="D66" s="132">
        <v>1.357</v>
      </c>
      <c r="E66" s="133">
        <v>0.28399999999999997</v>
      </c>
      <c r="F66" s="134">
        <v>2.8000000000000001E-2</v>
      </c>
      <c r="G66" s="163"/>
      <c r="H66" s="163"/>
      <c r="I66" s="166"/>
      <c r="J66" s="41"/>
    </row>
    <row r="67" spans="1:10" ht="27.75" customHeight="1">
      <c r="A67" s="160" t="s">
        <v>570</v>
      </c>
      <c r="B67" s="24"/>
      <c r="C67" s="161">
        <v>0</v>
      </c>
      <c r="D67" s="132">
        <v>1.079</v>
      </c>
      <c r="E67" s="133">
        <v>0.223</v>
      </c>
      <c r="F67" s="134">
        <v>2.1999999999999999E-2</v>
      </c>
      <c r="G67" s="162">
        <v>4</v>
      </c>
      <c r="H67" s="162">
        <v>0.34</v>
      </c>
      <c r="I67" s="167">
        <v>0.73</v>
      </c>
      <c r="J67" s="40">
        <v>3.3000000000000002E-2</v>
      </c>
    </row>
    <row r="68" spans="1:10" ht="27.75" customHeight="1">
      <c r="A68" s="160" t="s">
        <v>571</v>
      </c>
      <c r="B68" s="24"/>
      <c r="C68" s="161">
        <v>0</v>
      </c>
      <c r="D68" s="132">
        <v>1.079</v>
      </c>
      <c r="E68" s="133">
        <v>0.223</v>
      </c>
      <c r="F68" s="134">
        <v>2.1999999999999999E-2</v>
      </c>
      <c r="G68" s="162">
        <v>88.35</v>
      </c>
      <c r="H68" s="162">
        <v>0.34</v>
      </c>
      <c r="I68" s="167">
        <v>0.73</v>
      </c>
      <c r="J68" s="40">
        <v>3.3000000000000002E-2</v>
      </c>
    </row>
    <row r="69" spans="1:10" ht="27.75" customHeight="1">
      <c r="A69" s="160" t="s">
        <v>572</v>
      </c>
      <c r="B69" s="24"/>
      <c r="C69" s="161">
        <v>0</v>
      </c>
      <c r="D69" s="132">
        <v>1.079</v>
      </c>
      <c r="E69" s="133">
        <v>0.223</v>
      </c>
      <c r="F69" s="134">
        <v>2.1999999999999999E-2</v>
      </c>
      <c r="G69" s="162">
        <v>176</v>
      </c>
      <c r="H69" s="162">
        <v>0.34</v>
      </c>
      <c r="I69" s="167">
        <v>0.73</v>
      </c>
      <c r="J69" s="40">
        <v>3.3000000000000002E-2</v>
      </c>
    </row>
    <row r="70" spans="1:10" ht="27.75" customHeight="1">
      <c r="A70" s="160" t="s">
        <v>573</v>
      </c>
      <c r="B70" s="24"/>
      <c r="C70" s="161">
        <v>0</v>
      </c>
      <c r="D70" s="132">
        <v>1.079</v>
      </c>
      <c r="E70" s="133">
        <v>0.223</v>
      </c>
      <c r="F70" s="134">
        <v>2.1999999999999999E-2</v>
      </c>
      <c r="G70" s="162">
        <v>277.12</v>
      </c>
      <c r="H70" s="162">
        <v>0.34</v>
      </c>
      <c r="I70" s="167">
        <v>0.73</v>
      </c>
      <c r="J70" s="40">
        <v>3.3000000000000002E-2</v>
      </c>
    </row>
    <row r="71" spans="1:10" ht="27.75" customHeight="1">
      <c r="A71" s="160" t="s">
        <v>574</v>
      </c>
      <c r="B71" s="24"/>
      <c r="C71" s="161">
        <v>0</v>
      </c>
      <c r="D71" s="132">
        <v>1.079</v>
      </c>
      <c r="E71" s="133">
        <v>0.223</v>
      </c>
      <c r="F71" s="134">
        <v>2.1999999999999999E-2</v>
      </c>
      <c r="G71" s="162">
        <v>542.75</v>
      </c>
      <c r="H71" s="162">
        <v>0.34</v>
      </c>
      <c r="I71" s="167">
        <v>0.73</v>
      </c>
      <c r="J71" s="40">
        <v>3.3000000000000002E-2</v>
      </c>
    </row>
    <row r="72" spans="1:10" ht="27.75" customHeight="1">
      <c r="A72" s="160" t="s">
        <v>575</v>
      </c>
      <c r="B72" s="24"/>
      <c r="C72" s="161">
        <v>0</v>
      </c>
      <c r="D72" s="132">
        <v>1.212</v>
      </c>
      <c r="E72" s="133">
        <v>0.24299999999999999</v>
      </c>
      <c r="F72" s="134">
        <v>2.4E-2</v>
      </c>
      <c r="G72" s="162">
        <v>6.6</v>
      </c>
      <c r="H72" s="162">
        <v>0.67</v>
      </c>
      <c r="I72" s="167">
        <v>1.05</v>
      </c>
      <c r="J72" s="40">
        <v>3.4000000000000002E-2</v>
      </c>
    </row>
    <row r="73" spans="1:10" ht="27.75" customHeight="1">
      <c r="A73" s="160" t="s">
        <v>576</v>
      </c>
      <c r="B73" s="24"/>
      <c r="C73" s="161">
        <v>0</v>
      </c>
      <c r="D73" s="132">
        <v>1.212</v>
      </c>
      <c r="E73" s="133">
        <v>0.24299999999999999</v>
      </c>
      <c r="F73" s="134">
        <v>2.4E-2</v>
      </c>
      <c r="G73" s="162">
        <v>146.22</v>
      </c>
      <c r="H73" s="162">
        <v>0.67</v>
      </c>
      <c r="I73" s="167">
        <v>1.05</v>
      </c>
      <c r="J73" s="40">
        <v>3.4000000000000002E-2</v>
      </c>
    </row>
    <row r="74" spans="1:10" ht="27.75" customHeight="1">
      <c r="A74" s="160" t="s">
        <v>577</v>
      </c>
      <c r="B74" s="24"/>
      <c r="C74" s="161">
        <v>0</v>
      </c>
      <c r="D74" s="132">
        <v>1.212</v>
      </c>
      <c r="E74" s="133">
        <v>0.24299999999999999</v>
      </c>
      <c r="F74" s="134">
        <v>2.4E-2</v>
      </c>
      <c r="G74" s="162">
        <v>291.32</v>
      </c>
      <c r="H74" s="162">
        <v>0.67</v>
      </c>
      <c r="I74" s="167">
        <v>1.05</v>
      </c>
      <c r="J74" s="40">
        <v>3.4000000000000002E-2</v>
      </c>
    </row>
    <row r="75" spans="1:10" ht="27.75" customHeight="1">
      <c r="A75" s="160" t="s">
        <v>578</v>
      </c>
      <c r="B75" s="24"/>
      <c r="C75" s="161">
        <v>0</v>
      </c>
      <c r="D75" s="132">
        <v>1.212</v>
      </c>
      <c r="E75" s="133">
        <v>0.24299999999999999</v>
      </c>
      <c r="F75" s="134">
        <v>2.4E-2</v>
      </c>
      <c r="G75" s="162">
        <v>458.71</v>
      </c>
      <c r="H75" s="162">
        <v>0.67</v>
      </c>
      <c r="I75" s="167">
        <v>1.05</v>
      </c>
      <c r="J75" s="40">
        <v>3.4000000000000002E-2</v>
      </c>
    </row>
    <row r="76" spans="1:10" ht="27.75" customHeight="1">
      <c r="A76" s="160" t="s">
        <v>579</v>
      </c>
      <c r="B76" s="24"/>
      <c r="C76" s="161">
        <v>0</v>
      </c>
      <c r="D76" s="132">
        <v>1.212</v>
      </c>
      <c r="E76" s="133">
        <v>0.24299999999999999</v>
      </c>
      <c r="F76" s="134">
        <v>2.4E-2</v>
      </c>
      <c r="G76" s="162">
        <v>898.43</v>
      </c>
      <c r="H76" s="162">
        <v>0.67</v>
      </c>
      <c r="I76" s="167">
        <v>1.05</v>
      </c>
      <c r="J76" s="40">
        <v>3.4000000000000002E-2</v>
      </c>
    </row>
    <row r="77" spans="1:10" ht="27.75" customHeight="1">
      <c r="A77" s="160" t="s">
        <v>580</v>
      </c>
      <c r="B77" s="24"/>
      <c r="C77" s="161">
        <v>0</v>
      </c>
      <c r="D77" s="132">
        <v>1.026</v>
      </c>
      <c r="E77" s="133">
        <v>0.19600000000000001</v>
      </c>
      <c r="F77" s="134">
        <v>0.02</v>
      </c>
      <c r="G77" s="162">
        <v>99.26</v>
      </c>
      <c r="H77" s="162">
        <v>1.02</v>
      </c>
      <c r="I77" s="167">
        <v>1.64</v>
      </c>
      <c r="J77" s="40">
        <v>2.5000000000000001E-2</v>
      </c>
    </row>
    <row r="78" spans="1:10" ht="27.75" customHeight="1">
      <c r="A78" s="160" t="s">
        <v>581</v>
      </c>
      <c r="B78" s="24"/>
      <c r="C78" s="161">
        <v>0</v>
      </c>
      <c r="D78" s="132">
        <v>1.026</v>
      </c>
      <c r="E78" s="133">
        <v>0.19600000000000001</v>
      </c>
      <c r="F78" s="134">
        <v>0.02</v>
      </c>
      <c r="G78" s="162">
        <v>1032.27</v>
      </c>
      <c r="H78" s="162">
        <v>1.02</v>
      </c>
      <c r="I78" s="167">
        <v>1.64</v>
      </c>
      <c r="J78" s="40">
        <v>2.5000000000000001E-2</v>
      </c>
    </row>
    <row r="79" spans="1:10" ht="27.75" customHeight="1">
      <c r="A79" s="160" t="s">
        <v>582</v>
      </c>
      <c r="B79" s="24"/>
      <c r="C79" s="161">
        <v>0</v>
      </c>
      <c r="D79" s="132">
        <v>1.026</v>
      </c>
      <c r="E79" s="133">
        <v>0.19600000000000001</v>
      </c>
      <c r="F79" s="134">
        <v>0.02</v>
      </c>
      <c r="G79" s="162">
        <v>3187.9</v>
      </c>
      <c r="H79" s="162">
        <v>1.02</v>
      </c>
      <c r="I79" s="167">
        <v>1.64</v>
      </c>
      <c r="J79" s="40">
        <v>2.5000000000000001E-2</v>
      </c>
    </row>
    <row r="80" spans="1:10" ht="27.75" customHeight="1">
      <c r="A80" s="160" t="s">
        <v>583</v>
      </c>
      <c r="B80" s="24"/>
      <c r="C80" s="161">
        <v>0</v>
      </c>
      <c r="D80" s="132">
        <v>1.026</v>
      </c>
      <c r="E80" s="133">
        <v>0.19600000000000001</v>
      </c>
      <c r="F80" s="134">
        <v>0.02</v>
      </c>
      <c r="G80" s="162">
        <v>6650.44</v>
      </c>
      <c r="H80" s="162">
        <v>1.02</v>
      </c>
      <c r="I80" s="167">
        <v>1.64</v>
      </c>
      <c r="J80" s="40">
        <v>2.5000000000000001E-2</v>
      </c>
    </row>
    <row r="81" spans="1:10" ht="27.75" customHeight="1">
      <c r="A81" s="160" t="s">
        <v>584</v>
      </c>
      <c r="B81" s="24"/>
      <c r="C81" s="161">
        <v>0</v>
      </c>
      <c r="D81" s="132">
        <v>1.026</v>
      </c>
      <c r="E81" s="133">
        <v>0.19600000000000001</v>
      </c>
      <c r="F81" s="134">
        <v>0.02</v>
      </c>
      <c r="G81" s="162">
        <v>15850.49</v>
      </c>
      <c r="H81" s="162">
        <v>1.02</v>
      </c>
      <c r="I81" s="167">
        <v>1.64</v>
      </c>
      <c r="J81" s="40">
        <v>2.5000000000000001E-2</v>
      </c>
    </row>
    <row r="82" spans="1:10" ht="27.75" customHeight="1">
      <c r="A82" s="160" t="s">
        <v>585</v>
      </c>
      <c r="B82" s="24"/>
      <c r="C82" s="161" t="s">
        <v>712</v>
      </c>
      <c r="D82" s="135">
        <v>3.1520000000000001</v>
      </c>
      <c r="E82" s="136">
        <v>0.54500000000000004</v>
      </c>
      <c r="F82" s="134">
        <v>0.373</v>
      </c>
      <c r="G82" s="163"/>
      <c r="H82" s="163"/>
      <c r="I82" s="166"/>
      <c r="J82" s="41"/>
    </row>
    <row r="83" spans="1:10" ht="27.75" customHeight="1">
      <c r="A83" s="160" t="s">
        <v>586</v>
      </c>
      <c r="B83" s="24"/>
      <c r="C83" s="161" t="s">
        <v>713</v>
      </c>
      <c r="D83" s="132">
        <v>-1.468</v>
      </c>
      <c r="E83" s="133">
        <v>-0.308</v>
      </c>
      <c r="F83" s="134">
        <v>-0.03</v>
      </c>
      <c r="G83" s="162">
        <v>0</v>
      </c>
      <c r="H83" s="163"/>
      <c r="I83" s="166"/>
      <c r="J83" s="41"/>
    </row>
    <row r="84" spans="1:10" ht="27.75" customHeight="1">
      <c r="A84" s="160" t="s">
        <v>587</v>
      </c>
      <c r="B84" s="24"/>
      <c r="C84" s="161">
        <v>8</v>
      </c>
      <c r="D84" s="132">
        <v>-1.613</v>
      </c>
      <c r="E84" s="133">
        <v>-0.33600000000000002</v>
      </c>
      <c r="F84" s="134">
        <v>-3.3000000000000002E-2</v>
      </c>
      <c r="G84" s="162">
        <v>0</v>
      </c>
      <c r="H84" s="163"/>
      <c r="I84" s="166"/>
      <c r="J84" s="41"/>
    </row>
    <row r="85" spans="1:10" ht="27.75" customHeight="1">
      <c r="A85" s="160" t="s">
        <v>588</v>
      </c>
      <c r="B85" s="24"/>
      <c r="C85" s="161">
        <v>0</v>
      </c>
      <c r="D85" s="132">
        <v>-1.468</v>
      </c>
      <c r="E85" s="133">
        <v>-0.308</v>
      </c>
      <c r="F85" s="134">
        <v>-0.03</v>
      </c>
      <c r="G85" s="162">
        <v>0</v>
      </c>
      <c r="H85" s="163"/>
      <c r="I85" s="166"/>
      <c r="J85" s="40">
        <v>4.1000000000000002E-2</v>
      </c>
    </row>
    <row r="86" spans="1:10" ht="27.75" customHeight="1">
      <c r="A86" s="160" t="s">
        <v>589</v>
      </c>
      <c r="B86" s="24"/>
      <c r="C86" s="161">
        <v>0</v>
      </c>
      <c r="D86" s="132">
        <v>-1.613</v>
      </c>
      <c r="E86" s="133">
        <v>-0.33600000000000002</v>
      </c>
      <c r="F86" s="134">
        <v>-3.3000000000000002E-2</v>
      </c>
      <c r="G86" s="162">
        <v>0</v>
      </c>
      <c r="H86" s="163"/>
      <c r="I86" s="166"/>
      <c r="J86" s="40">
        <v>4.8000000000000001E-2</v>
      </c>
    </row>
    <row r="87" spans="1:10" ht="27.75" customHeight="1">
      <c r="A87" s="160" t="s">
        <v>590</v>
      </c>
      <c r="B87" s="24"/>
      <c r="C87" s="161">
        <v>0</v>
      </c>
      <c r="D87" s="132">
        <v>-2.008</v>
      </c>
      <c r="E87" s="133">
        <v>-0.4</v>
      </c>
      <c r="F87" s="134">
        <v>-0.04</v>
      </c>
      <c r="G87" s="162">
        <v>106.54</v>
      </c>
      <c r="H87" s="163"/>
      <c r="I87" s="166"/>
      <c r="J87" s="40">
        <v>6.6000000000000003E-2</v>
      </c>
    </row>
    <row r="88" spans="1:10" ht="27.75" customHeight="1">
      <c r="A88" s="160" t="s">
        <v>591</v>
      </c>
      <c r="B88" s="24"/>
      <c r="C88" s="161" t="s">
        <v>69</v>
      </c>
      <c r="D88" s="132">
        <v>0.82299999999999995</v>
      </c>
      <c r="E88" s="133">
        <v>0.17199999999999999</v>
      </c>
      <c r="F88" s="134">
        <v>1.7000000000000001E-2</v>
      </c>
      <c r="G88" s="280">
        <v>12.76</v>
      </c>
      <c r="H88" s="163"/>
      <c r="I88" s="166"/>
      <c r="J88" s="41"/>
    </row>
    <row r="89" spans="1:10" ht="27.75" customHeight="1">
      <c r="A89" s="160" t="s">
        <v>592</v>
      </c>
      <c r="B89" s="24"/>
      <c r="C89" s="161">
        <v>2</v>
      </c>
      <c r="D89" s="132">
        <v>0.82299999999999995</v>
      </c>
      <c r="E89" s="133">
        <v>0.17199999999999999</v>
      </c>
      <c r="F89" s="134">
        <v>1.7000000000000001E-2</v>
      </c>
      <c r="G89" s="163"/>
      <c r="H89" s="163"/>
      <c r="I89" s="166"/>
      <c r="J89" s="41"/>
    </row>
    <row r="90" spans="1:10" ht="27.75" customHeight="1">
      <c r="A90" s="160" t="s">
        <v>593</v>
      </c>
      <c r="B90" s="24"/>
      <c r="C90" s="161" t="s">
        <v>73</v>
      </c>
      <c r="D90" s="132">
        <v>0.94</v>
      </c>
      <c r="E90" s="133">
        <v>0.19700000000000001</v>
      </c>
      <c r="F90" s="134">
        <v>1.9E-2</v>
      </c>
      <c r="G90" s="162">
        <v>1.31</v>
      </c>
      <c r="H90" s="163"/>
      <c r="I90" s="166"/>
      <c r="J90" s="41"/>
    </row>
    <row r="91" spans="1:10" ht="27.75" customHeight="1">
      <c r="A91" s="160" t="s">
        <v>594</v>
      </c>
      <c r="B91" s="24"/>
      <c r="C91" s="161" t="s">
        <v>73</v>
      </c>
      <c r="D91" s="132">
        <v>0.94</v>
      </c>
      <c r="E91" s="133">
        <v>0.19700000000000001</v>
      </c>
      <c r="F91" s="134">
        <v>1.9E-2</v>
      </c>
      <c r="G91" s="162">
        <v>2.29</v>
      </c>
      <c r="H91" s="163"/>
      <c r="I91" s="166"/>
      <c r="J91" s="41"/>
    </row>
    <row r="92" spans="1:10" ht="27.75" customHeight="1">
      <c r="A92" s="160" t="s">
        <v>595</v>
      </c>
      <c r="B92" s="24"/>
      <c r="C92" s="161" t="s">
        <v>73</v>
      </c>
      <c r="D92" s="132">
        <v>0.94</v>
      </c>
      <c r="E92" s="133">
        <v>0.19700000000000001</v>
      </c>
      <c r="F92" s="134">
        <v>1.9E-2</v>
      </c>
      <c r="G92" s="162">
        <v>6.2</v>
      </c>
      <c r="H92" s="163"/>
      <c r="I92" s="166"/>
      <c r="J92" s="41"/>
    </row>
    <row r="93" spans="1:10" ht="27.75" customHeight="1">
      <c r="A93" s="160" t="s">
        <v>596</v>
      </c>
      <c r="B93" s="24"/>
      <c r="C93" s="161" t="s">
        <v>73</v>
      </c>
      <c r="D93" s="132">
        <v>0.94</v>
      </c>
      <c r="E93" s="133">
        <v>0.19700000000000001</v>
      </c>
      <c r="F93" s="134">
        <v>1.9E-2</v>
      </c>
      <c r="G93" s="162">
        <v>13.51</v>
      </c>
      <c r="H93" s="163"/>
      <c r="I93" s="166"/>
      <c r="J93" s="41"/>
    </row>
    <row r="94" spans="1:10" ht="27.75" customHeight="1">
      <c r="A94" s="160" t="s">
        <v>597</v>
      </c>
      <c r="B94" s="24"/>
      <c r="C94" s="161" t="s">
        <v>73</v>
      </c>
      <c r="D94" s="132">
        <v>0.94</v>
      </c>
      <c r="E94" s="133">
        <v>0.19700000000000001</v>
      </c>
      <c r="F94" s="134">
        <v>1.9E-2</v>
      </c>
      <c r="G94" s="162">
        <v>39.700000000000003</v>
      </c>
      <c r="H94" s="163"/>
      <c r="I94" s="166"/>
      <c r="J94" s="41"/>
    </row>
    <row r="95" spans="1:10" ht="27.75" customHeight="1">
      <c r="A95" s="160" t="s">
        <v>598</v>
      </c>
      <c r="B95" s="24"/>
      <c r="C95" s="161">
        <v>4</v>
      </c>
      <c r="D95" s="132">
        <v>0.94</v>
      </c>
      <c r="E95" s="133">
        <v>0.19700000000000001</v>
      </c>
      <c r="F95" s="134">
        <v>1.9E-2</v>
      </c>
      <c r="G95" s="163"/>
      <c r="H95" s="163"/>
      <c r="I95" s="166"/>
      <c r="J95" s="41"/>
    </row>
    <row r="96" spans="1:10" ht="27.75" customHeight="1">
      <c r="A96" s="160" t="s">
        <v>599</v>
      </c>
      <c r="B96" s="24"/>
      <c r="C96" s="161">
        <v>0</v>
      </c>
      <c r="D96" s="132">
        <v>0.747</v>
      </c>
      <c r="E96" s="133">
        <v>0.155</v>
      </c>
      <c r="F96" s="134">
        <v>1.4999999999999999E-2</v>
      </c>
      <c r="G96" s="162">
        <v>2.79</v>
      </c>
      <c r="H96" s="162">
        <v>0.24</v>
      </c>
      <c r="I96" s="167">
        <v>0.51</v>
      </c>
      <c r="J96" s="40">
        <v>2.3E-2</v>
      </c>
    </row>
    <row r="97" spans="1:10" ht="27.75" customHeight="1">
      <c r="A97" s="160" t="s">
        <v>600</v>
      </c>
      <c r="B97" s="24"/>
      <c r="C97" s="161">
        <v>0</v>
      </c>
      <c r="D97" s="132">
        <v>0.747</v>
      </c>
      <c r="E97" s="133">
        <v>0.155</v>
      </c>
      <c r="F97" s="134">
        <v>1.4999999999999999E-2</v>
      </c>
      <c r="G97" s="162">
        <v>61.18</v>
      </c>
      <c r="H97" s="162">
        <v>0.24</v>
      </c>
      <c r="I97" s="167">
        <v>0.51</v>
      </c>
      <c r="J97" s="40">
        <v>2.3E-2</v>
      </c>
    </row>
    <row r="98" spans="1:10" ht="27.75" customHeight="1">
      <c r="A98" s="160" t="s">
        <v>601</v>
      </c>
      <c r="B98" s="24"/>
      <c r="C98" s="161">
        <v>0</v>
      </c>
      <c r="D98" s="132">
        <v>0.747</v>
      </c>
      <c r="E98" s="133">
        <v>0.155</v>
      </c>
      <c r="F98" s="134">
        <v>1.4999999999999999E-2</v>
      </c>
      <c r="G98" s="162">
        <v>121.86</v>
      </c>
      <c r="H98" s="162">
        <v>0.24</v>
      </c>
      <c r="I98" s="167">
        <v>0.51</v>
      </c>
      <c r="J98" s="40">
        <v>2.3E-2</v>
      </c>
    </row>
    <row r="99" spans="1:10" ht="27.75" customHeight="1">
      <c r="A99" s="160" t="s">
        <v>602</v>
      </c>
      <c r="B99" s="24"/>
      <c r="C99" s="161">
        <v>0</v>
      </c>
      <c r="D99" s="132">
        <v>0.747</v>
      </c>
      <c r="E99" s="133">
        <v>0.155</v>
      </c>
      <c r="F99" s="134">
        <v>1.4999999999999999E-2</v>
      </c>
      <c r="G99" s="162">
        <v>191.86</v>
      </c>
      <c r="H99" s="162">
        <v>0.24</v>
      </c>
      <c r="I99" s="167">
        <v>0.51</v>
      </c>
      <c r="J99" s="40">
        <v>2.3E-2</v>
      </c>
    </row>
    <row r="100" spans="1:10" ht="27.75" customHeight="1">
      <c r="A100" s="160" t="s">
        <v>603</v>
      </c>
      <c r="B100" s="24"/>
      <c r="C100" s="161">
        <v>0</v>
      </c>
      <c r="D100" s="132">
        <v>0.747</v>
      </c>
      <c r="E100" s="133">
        <v>0.155</v>
      </c>
      <c r="F100" s="134">
        <v>1.4999999999999999E-2</v>
      </c>
      <c r="G100" s="162">
        <v>375.76</v>
      </c>
      <c r="H100" s="162">
        <v>0.24</v>
      </c>
      <c r="I100" s="167">
        <v>0.51</v>
      </c>
      <c r="J100" s="40">
        <v>2.3E-2</v>
      </c>
    </row>
    <row r="101" spans="1:10" ht="27.75" customHeight="1">
      <c r="A101" s="160" t="s">
        <v>604</v>
      </c>
      <c r="B101" s="24"/>
      <c r="C101" s="161">
        <v>0</v>
      </c>
      <c r="D101" s="132">
        <v>0.83899999999999997</v>
      </c>
      <c r="E101" s="133">
        <v>0.16800000000000001</v>
      </c>
      <c r="F101" s="134">
        <v>1.7000000000000001E-2</v>
      </c>
      <c r="G101" s="162">
        <v>4.58</v>
      </c>
      <c r="H101" s="162">
        <v>0.46</v>
      </c>
      <c r="I101" s="167">
        <v>0.73</v>
      </c>
      <c r="J101" s="40">
        <v>2.3E-2</v>
      </c>
    </row>
    <row r="102" spans="1:10" ht="27.75" customHeight="1">
      <c r="A102" s="160" t="s">
        <v>605</v>
      </c>
      <c r="B102" s="24"/>
      <c r="C102" s="161">
        <v>0</v>
      </c>
      <c r="D102" s="132">
        <v>0.83899999999999997</v>
      </c>
      <c r="E102" s="133">
        <v>0.16800000000000001</v>
      </c>
      <c r="F102" s="134">
        <v>1.7000000000000001E-2</v>
      </c>
      <c r="G102" s="162">
        <v>101.24</v>
      </c>
      <c r="H102" s="162">
        <v>0.46</v>
      </c>
      <c r="I102" s="167">
        <v>0.73</v>
      </c>
      <c r="J102" s="40">
        <v>2.3E-2</v>
      </c>
    </row>
    <row r="103" spans="1:10" ht="27.75" customHeight="1">
      <c r="A103" s="160" t="s">
        <v>606</v>
      </c>
      <c r="B103" s="24"/>
      <c r="C103" s="161">
        <v>0</v>
      </c>
      <c r="D103" s="132">
        <v>0.83899999999999997</v>
      </c>
      <c r="E103" s="133">
        <v>0.16800000000000001</v>
      </c>
      <c r="F103" s="134">
        <v>1.7000000000000001E-2</v>
      </c>
      <c r="G103" s="162">
        <v>201.69</v>
      </c>
      <c r="H103" s="162">
        <v>0.46</v>
      </c>
      <c r="I103" s="167">
        <v>0.73</v>
      </c>
      <c r="J103" s="40">
        <v>2.3E-2</v>
      </c>
    </row>
    <row r="104" spans="1:10" ht="27.75" customHeight="1">
      <c r="A104" s="160" t="s">
        <v>607</v>
      </c>
      <c r="B104" s="24"/>
      <c r="C104" s="161">
        <v>0</v>
      </c>
      <c r="D104" s="132">
        <v>0.83899999999999997</v>
      </c>
      <c r="E104" s="133">
        <v>0.16800000000000001</v>
      </c>
      <c r="F104" s="134">
        <v>1.7000000000000001E-2</v>
      </c>
      <c r="G104" s="162">
        <v>317.58</v>
      </c>
      <c r="H104" s="162">
        <v>0.46</v>
      </c>
      <c r="I104" s="167">
        <v>0.73</v>
      </c>
      <c r="J104" s="40">
        <v>2.3E-2</v>
      </c>
    </row>
    <row r="105" spans="1:10" ht="27.75" customHeight="1">
      <c r="A105" s="160" t="s">
        <v>608</v>
      </c>
      <c r="B105" s="24"/>
      <c r="C105" s="161">
        <v>0</v>
      </c>
      <c r="D105" s="132">
        <v>0.83899999999999997</v>
      </c>
      <c r="E105" s="133">
        <v>0.16800000000000001</v>
      </c>
      <c r="F105" s="134">
        <v>1.7000000000000001E-2</v>
      </c>
      <c r="G105" s="162">
        <v>622</v>
      </c>
      <c r="H105" s="162">
        <v>0.46</v>
      </c>
      <c r="I105" s="167">
        <v>0.73</v>
      </c>
      <c r="J105" s="40">
        <v>2.3E-2</v>
      </c>
    </row>
    <row r="106" spans="1:10" ht="27.75" customHeight="1">
      <c r="A106" s="160" t="s">
        <v>609</v>
      </c>
      <c r="B106" s="24"/>
      <c r="C106" s="161">
        <v>0</v>
      </c>
      <c r="D106" s="132">
        <v>0.71</v>
      </c>
      <c r="E106" s="133">
        <v>0.13600000000000001</v>
      </c>
      <c r="F106" s="134">
        <v>1.4E-2</v>
      </c>
      <c r="G106" s="162">
        <v>68.73</v>
      </c>
      <c r="H106" s="162">
        <v>0.71</v>
      </c>
      <c r="I106" s="167">
        <v>1.1399999999999999</v>
      </c>
      <c r="J106" s="40">
        <v>1.7000000000000001E-2</v>
      </c>
    </row>
    <row r="107" spans="1:10" ht="27.75" customHeight="1">
      <c r="A107" s="160" t="s">
        <v>610</v>
      </c>
      <c r="B107" s="24"/>
      <c r="C107" s="161">
        <v>0</v>
      </c>
      <c r="D107" s="132">
        <v>0.71</v>
      </c>
      <c r="E107" s="133">
        <v>0.13600000000000001</v>
      </c>
      <c r="F107" s="134">
        <v>1.4E-2</v>
      </c>
      <c r="G107" s="162">
        <v>714.65</v>
      </c>
      <c r="H107" s="162">
        <v>0.71</v>
      </c>
      <c r="I107" s="167">
        <v>1.1399999999999999</v>
      </c>
      <c r="J107" s="40">
        <v>1.7000000000000001E-2</v>
      </c>
    </row>
    <row r="108" spans="1:10" ht="27.75" customHeight="1">
      <c r="A108" s="160" t="s">
        <v>611</v>
      </c>
      <c r="B108" s="24"/>
      <c r="C108" s="161">
        <v>0</v>
      </c>
      <c r="D108" s="132">
        <v>0.71</v>
      </c>
      <c r="E108" s="133">
        <v>0.13600000000000001</v>
      </c>
      <c r="F108" s="134">
        <v>1.4E-2</v>
      </c>
      <c r="G108" s="162">
        <v>2207</v>
      </c>
      <c r="H108" s="162">
        <v>0.71</v>
      </c>
      <c r="I108" s="167">
        <v>1.1399999999999999</v>
      </c>
      <c r="J108" s="40">
        <v>1.7000000000000001E-2</v>
      </c>
    </row>
    <row r="109" spans="1:10" ht="27.75" customHeight="1">
      <c r="A109" s="160" t="s">
        <v>612</v>
      </c>
      <c r="B109" s="24"/>
      <c r="C109" s="161">
        <v>0</v>
      </c>
      <c r="D109" s="132">
        <v>0.71</v>
      </c>
      <c r="E109" s="133">
        <v>0.13600000000000001</v>
      </c>
      <c r="F109" s="134">
        <v>1.4E-2</v>
      </c>
      <c r="G109" s="162">
        <v>4604.12</v>
      </c>
      <c r="H109" s="162">
        <v>0.71</v>
      </c>
      <c r="I109" s="167">
        <v>1.1399999999999999</v>
      </c>
      <c r="J109" s="40">
        <v>1.7000000000000001E-2</v>
      </c>
    </row>
    <row r="110" spans="1:10" ht="27.75" customHeight="1">
      <c r="A110" s="160" t="s">
        <v>613</v>
      </c>
      <c r="B110" s="24"/>
      <c r="C110" s="161">
        <v>0</v>
      </c>
      <c r="D110" s="132">
        <v>0.71</v>
      </c>
      <c r="E110" s="133">
        <v>0.13600000000000001</v>
      </c>
      <c r="F110" s="134">
        <v>1.4E-2</v>
      </c>
      <c r="G110" s="162">
        <v>10973.33</v>
      </c>
      <c r="H110" s="162">
        <v>0.71</v>
      </c>
      <c r="I110" s="167">
        <v>1.1399999999999999</v>
      </c>
      <c r="J110" s="40">
        <v>1.7000000000000001E-2</v>
      </c>
    </row>
    <row r="111" spans="1:10" ht="27.75" customHeight="1">
      <c r="A111" s="160" t="s">
        <v>614</v>
      </c>
      <c r="B111" s="24"/>
      <c r="C111" s="161" t="s">
        <v>712</v>
      </c>
      <c r="D111" s="135">
        <v>2.1819999999999999</v>
      </c>
      <c r="E111" s="136">
        <v>0.377</v>
      </c>
      <c r="F111" s="134">
        <v>0.25800000000000001</v>
      </c>
      <c r="G111" s="163"/>
      <c r="H111" s="163"/>
      <c r="I111" s="166"/>
      <c r="J111" s="41"/>
    </row>
    <row r="112" spans="1:10" ht="27.75" customHeight="1">
      <c r="A112" s="160" t="s">
        <v>615</v>
      </c>
      <c r="B112" s="24"/>
      <c r="C112" s="161" t="s">
        <v>713</v>
      </c>
      <c r="D112" s="132">
        <v>-1.016</v>
      </c>
      <c r="E112" s="133">
        <v>-0.21299999999999999</v>
      </c>
      <c r="F112" s="134">
        <v>-2.1000000000000001E-2</v>
      </c>
      <c r="G112" s="162">
        <v>0</v>
      </c>
      <c r="H112" s="163"/>
      <c r="I112" s="166"/>
      <c r="J112" s="41"/>
    </row>
    <row r="113" spans="1:10" ht="27.75" customHeight="1">
      <c r="A113" s="160" t="s">
        <v>616</v>
      </c>
      <c r="B113" s="24"/>
      <c r="C113" s="161">
        <v>8</v>
      </c>
      <c r="D113" s="132">
        <v>-1.117</v>
      </c>
      <c r="E113" s="133">
        <v>-0.23300000000000001</v>
      </c>
      <c r="F113" s="134">
        <v>-2.3E-2</v>
      </c>
      <c r="G113" s="162">
        <v>0</v>
      </c>
      <c r="H113" s="163"/>
      <c r="I113" s="166"/>
      <c r="J113" s="41"/>
    </row>
    <row r="114" spans="1:10" ht="27.75" customHeight="1">
      <c r="A114" s="160" t="s">
        <v>617</v>
      </c>
      <c r="B114" s="24"/>
      <c r="C114" s="161">
        <v>0</v>
      </c>
      <c r="D114" s="132">
        <v>-1.016</v>
      </c>
      <c r="E114" s="133">
        <v>-0.21299999999999999</v>
      </c>
      <c r="F114" s="134">
        <v>-2.1000000000000001E-2</v>
      </c>
      <c r="G114" s="162">
        <v>0</v>
      </c>
      <c r="H114" s="163"/>
      <c r="I114" s="166"/>
      <c r="J114" s="40">
        <v>2.9000000000000001E-2</v>
      </c>
    </row>
    <row r="115" spans="1:10" ht="27.75" customHeight="1">
      <c r="A115" s="160" t="s">
        <v>618</v>
      </c>
      <c r="B115" s="24"/>
      <c r="C115" s="161">
        <v>0</v>
      </c>
      <c r="D115" s="132">
        <v>-1.117</v>
      </c>
      <c r="E115" s="133">
        <v>-0.23300000000000001</v>
      </c>
      <c r="F115" s="134">
        <v>-2.3E-2</v>
      </c>
      <c r="G115" s="162">
        <v>0</v>
      </c>
      <c r="H115" s="163"/>
      <c r="I115" s="166"/>
      <c r="J115" s="40">
        <v>3.3000000000000002E-2</v>
      </c>
    </row>
    <row r="116" spans="1:10" ht="27.75" customHeight="1">
      <c r="A116" s="160" t="s">
        <v>619</v>
      </c>
      <c r="B116" s="24"/>
      <c r="C116" s="161">
        <v>0</v>
      </c>
      <c r="D116" s="132">
        <v>-1.39</v>
      </c>
      <c r="E116" s="133">
        <v>-0.27700000000000002</v>
      </c>
      <c r="F116" s="134">
        <v>-2.8000000000000001E-2</v>
      </c>
      <c r="G116" s="162">
        <v>73.760000000000005</v>
      </c>
      <c r="H116" s="163"/>
      <c r="I116" s="166"/>
      <c r="J116" s="40">
        <v>4.5999999999999999E-2</v>
      </c>
    </row>
    <row r="117" spans="1:10" ht="27.75" customHeight="1">
      <c r="A117" s="160" t="s">
        <v>620</v>
      </c>
      <c r="B117" s="24"/>
      <c r="C117" s="161" t="s">
        <v>69</v>
      </c>
      <c r="D117" s="132">
        <v>0.55400000000000005</v>
      </c>
      <c r="E117" s="133">
        <v>0.11600000000000001</v>
      </c>
      <c r="F117" s="134">
        <v>1.0999999999999999E-2</v>
      </c>
      <c r="G117" s="280">
        <v>11.69</v>
      </c>
      <c r="H117" s="163"/>
      <c r="I117" s="166"/>
      <c r="J117" s="41"/>
    </row>
    <row r="118" spans="1:10" ht="27.75" customHeight="1">
      <c r="A118" s="160" t="s">
        <v>621</v>
      </c>
      <c r="B118" s="24"/>
      <c r="C118" s="161">
        <v>2</v>
      </c>
      <c r="D118" s="132">
        <v>0.55400000000000005</v>
      </c>
      <c r="E118" s="133">
        <v>0.11600000000000001</v>
      </c>
      <c r="F118" s="134">
        <v>1.0999999999999999E-2</v>
      </c>
      <c r="G118" s="163"/>
      <c r="H118" s="163"/>
      <c r="I118" s="166"/>
      <c r="J118" s="41"/>
    </row>
    <row r="119" spans="1:10" ht="27.75" customHeight="1">
      <c r="A119" s="160" t="s">
        <v>622</v>
      </c>
      <c r="B119" s="24"/>
      <c r="C119" s="161" t="s">
        <v>73</v>
      </c>
      <c r="D119" s="132">
        <v>0.63200000000000001</v>
      </c>
      <c r="E119" s="133">
        <v>0.13300000000000001</v>
      </c>
      <c r="F119" s="134">
        <v>1.2999999999999999E-2</v>
      </c>
      <c r="G119" s="162">
        <v>0.9</v>
      </c>
      <c r="H119" s="163"/>
      <c r="I119" s="166"/>
      <c r="J119" s="41"/>
    </row>
    <row r="120" spans="1:10" ht="27.75" customHeight="1">
      <c r="A120" s="160" t="s">
        <v>623</v>
      </c>
      <c r="B120" s="24"/>
      <c r="C120" s="161" t="s">
        <v>73</v>
      </c>
      <c r="D120" s="132">
        <v>0.63200000000000001</v>
      </c>
      <c r="E120" s="133">
        <v>0.13300000000000001</v>
      </c>
      <c r="F120" s="134">
        <v>1.2999999999999999E-2</v>
      </c>
      <c r="G120" s="162">
        <v>1.55</v>
      </c>
      <c r="H120" s="163"/>
      <c r="I120" s="166"/>
      <c r="J120" s="41"/>
    </row>
    <row r="121" spans="1:10" ht="27.75" customHeight="1">
      <c r="A121" s="160" t="s">
        <v>624</v>
      </c>
      <c r="B121" s="24"/>
      <c r="C121" s="161" t="s">
        <v>73</v>
      </c>
      <c r="D121" s="132">
        <v>0.63200000000000001</v>
      </c>
      <c r="E121" s="133">
        <v>0.13300000000000001</v>
      </c>
      <c r="F121" s="134">
        <v>1.2999999999999999E-2</v>
      </c>
      <c r="G121" s="162">
        <v>4.1900000000000004</v>
      </c>
      <c r="H121" s="163"/>
      <c r="I121" s="166"/>
      <c r="J121" s="41"/>
    </row>
    <row r="122" spans="1:10" ht="27.75" customHeight="1">
      <c r="A122" s="160" t="s">
        <v>625</v>
      </c>
      <c r="B122" s="24"/>
      <c r="C122" s="161" t="s">
        <v>73</v>
      </c>
      <c r="D122" s="132">
        <v>0.63200000000000001</v>
      </c>
      <c r="E122" s="133">
        <v>0.13300000000000001</v>
      </c>
      <c r="F122" s="134">
        <v>1.2999999999999999E-2</v>
      </c>
      <c r="G122" s="162">
        <v>9.11</v>
      </c>
      <c r="H122" s="163"/>
      <c r="I122" s="166"/>
      <c r="J122" s="41"/>
    </row>
    <row r="123" spans="1:10" ht="27.75" customHeight="1">
      <c r="A123" s="160" t="s">
        <v>626</v>
      </c>
      <c r="B123" s="24"/>
      <c r="C123" s="161" t="s">
        <v>73</v>
      </c>
      <c r="D123" s="132">
        <v>0.63200000000000001</v>
      </c>
      <c r="E123" s="133">
        <v>0.13300000000000001</v>
      </c>
      <c r="F123" s="134">
        <v>1.2999999999999999E-2</v>
      </c>
      <c r="G123" s="162">
        <v>26.74</v>
      </c>
      <c r="H123" s="163"/>
      <c r="I123" s="166"/>
      <c r="J123" s="41"/>
    </row>
    <row r="124" spans="1:10" ht="27.75" customHeight="1">
      <c r="A124" s="160" t="s">
        <v>627</v>
      </c>
      <c r="B124" s="24"/>
      <c r="C124" s="161">
        <v>4</v>
      </c>
      <c r="D124" s="132">
        <v>0.63200000000000001</v>
      </c>
      <c r="E124" s="133">
        <v>0.13300000000000001</v>
      </c>
      <c r="F124" s="134">
        <v>1.2999999999999999E-2</v>
      </c>
      <c r="G124" s="163"/>
      <c r="H124" s="163"/>
      <c r="I124" s="166"/>
      <c r="J124" s="41"/>
    </row>
    <row r="125" spans="1:10" ht="27.75" customHeight="1">
      <c r="A125" s="160" t="s">
        <v>628</v>
      </c>
      <c r="B125" s="24"/>
      <c r="C125" s="161">
        <v>0</v>
      </c>
      <c r="D125" s="132">
        <v>0.503</v>
      </c>
      <c r="E125" s="133">
        <v>0.104</v>
      </c>
      <c r="F125" s="134">
        <v>0.01</v>
      </c>
      <c r="G125" s="162">
        <v>1.89</v>
      </c>
      <c r="H125" s="162">
        <v>0.16</v>
      </c>
      <c r="I125" s="167">
        <v>0.34</v>
      </c>
      <c r="J125" s="40">
        <v>1.4999999999999999E-2</v>
      </c>
    </row>
    <row r="126" spans="1:10" ht="27.75" customHeight="1">
      <c r="A126" s="160" t="s">
        <v>629</v>
      </c>
      <c r="B126" s="24"/>
      <c r="C126" s="161">
        <v>0</v>
      </c>
      <c r="D126" s="132">
        <v>0.503</v>
      </c>
      <c r="E126" s="133">
        <v>0.104</v>
      </c>
      <c r="F126" s="134">
        <v>0.01</v>
      </c>
      <c r="G126" s="162">
        <v>41.19</v>
      </c>
      <c r="H126" s="162">
        <v>0.16</v>
      </c>
      <c r="I126" s="167">
        <v>0.34</v>
      </c>
      <c r="J126" s="40">
        <v>1.4999999999999999E-2</v>
      </c>
    </row>
    <row r="127" spans="1:10" ht="27.75" customHeight="1">
      <c r="A127" s="160" t="s">
        <v>630</v>
      </c>
      <c r="B127" s="24"/>
      <c r="C127" s="161">
        <v>0</v>
      </c>
      <c r="D127" s="132">
        <v>0.503</v>
      </c>
      <c r="E127" s="133">
        <v>0.104</v>
      </c>
      <c r="F127" s="134">
        <v>0.01</v>
      </c>
      <c r="G127" s="162">
        <v>82.03</v>
      </c>
      <c r="H127" s="162">
        <v>0.16</v>
      </c>
      <c r="I127" s="167">
        <v>0.34</v>
      </c>
      <c r="J127" s="40">
        <v>1.4999999999999999E-2</v>
      </c>
    </row>
    <row r="128" spans="1:10" ht="27.75" customHeight="1">
      <c r="A128" s="160" t="s">
        <v>631</v>
      </c>
      <c r="B128" s="24"/>
      <c r="C128" s="161">
        <v>0</v>
      </c>
      <c r="D128" s="132">
        <v>0.503</v>
      </c>
      <c r="E128" s="133">
        <v>0.104</v>
      </c>
      <c r="F128" s="134">
        <v>0.01</v>
      </c>
      <c r="G128" s="162">
        <v>129.15</v>
      </c>
      <c r="H128" s="162">
        <v>0.16</v>
      </c>
      <c r="I128" s="167">
        <v>0.34</v>
      </c>
      <c r="J128" s="40">
        <v>1.4999999999999999E-2</v>
      </c>
    </row>
    <row r="129" spans="1:10" ht="27.75" customHeight="1">
      <c r="A129" s="160" t="s">
        <v>632</v>
      </c>
      <c r="B129" s="24"/>
      <c r="C129" s="161">
        <v>0</v>
      </c>
      <c r="D129" s="132">
        <v>0.503</v>
      </c>
      <c r="E129" s="133">
        <v>0.104</v>
      </c>
      <c r="F129" s="134">
        <v>0.01</v>
      </c>
      <c r="G129" s="162">
        <v>252.92</v>
      </c>
      <c r="H129" s="162">
        <v>0.16</v>
      </c>
      <c r="I129" s="167">
        <v>0.34</v>
      </c>
      <c r="J129" s="40">
        <v>1.4999999999999999E-2</v>
      </c>
    </row>
    <row r="130" spans="1:10" ht="27.75" customHeight="1">
      <c r="A130" s="160" t="s">
        <v>633</v>
      </c>
      <c r="B130" s="24"/>
      <c r="C130" s="161">
        <v>0</v>
      </c>
      <c r="D130" s="132">
        <v>0.56499999999999995</v>
      </c>
      <c r="E130" s="133">
        <v>0.113</v>
      </c>
      <c r="F130" s="134">
        <v>1.0999999999999999E-2</v>
      </c>
      <c r="G130" s="162">
        <v>3.1</v>
      </c>
      <c r="H130" s="162">
        <v>0.31</v>
      </c>
      <c r="I130" s="167">
        <v>0.49</v>
      </c>
      <c r="J130" s="40">
        <v>1.6E-2</v>
      </c>
    </row>
    <row r="131" spans="1:10" ht="27.75" customHeight="1">
      <c r="A131" s="160" t="s">
        <v>634</v>
      </c>
      <c r="B131" s="24"/>
      <c r="C131" s="161">
        <v>0</v>
      </c>
      <c r="D131" s="132">
        <v>0.56499999999999995</v>
      </c>
      <c r="E131" s="133">
        <v>0.113</v>
      </c>
      <c r="F131" s="134">
        <v>1.0999999999999999E-2</v>
      </c>
      <c r="G131" s="162">
        <v>68.150000000000006</v>
      </c>
      <c r="H131" s="162">
        <v>0.31</v>
      </c>
      <c r="I131" s="167">
        <v>0.49</v>
      </c>
      <c r="J131" s="40">
        <v>1.6E-2</v>
      </c>
    </row>
    <row r="132" spans="1:10" ht="27.75" customHeight="1">
      <c r="A132" s="160" t="s">
        <v>635</v>
      </c>
      <c r="B132" s="24"/>
      <c r="C132" s="161">
        <v>0</v>
      </c>
      <c r="D132" s="132">
        <v>0.56499999999999995</v>
      </c>
      <c r="E132" s="133">
        <v>0.113</v>
      </c>
      <c r="F132" s="134">
        <v>1.0999999999999999E-2</v>
      </c>
      <c r="G132" s="162">
        <v>135.76</v>
      </c>
      <c r="H132" s="162">
        <v>0.31</v>
      </c>
      <c r="I132" s="167">
        <v>0.49</v>
      </c>
      <c r="J132" s="40">
        <v>1.6E-2</v>
      </c>
    </row>
    <row r="133" spans="1:10" ht="27.75" customHeight="1">
      <c r="A133" s="160" t="s">
        <v>636</v>
      </c>
      <c r="B133" s="24"/>
      <c r="C133" s="161">
        <v>0</v>
      </c>
      <c r="D133" s="132">
        <v>0.56499999999999995</v>
      </c>
      <c r="E133" s="133">
        <v>0.113</v>
      </c>
      <c r="F133" s="134">
        <v>1.0999999999999999E-2</v>
      </c>
      <c r="G133" s="162">
        <v>213.76</v>
      </c>
      <c r="H133" s="162">
        <v>0.31</v>
      </c>
      <c r="I133" s="167">
        <v>0.49</v>
      </c>
      <c r="J133" s="40">
        <v>1.6E-2</v>
      </c>
    </row>
    <row r="134" spans="1:10" ht="27.75" customHeight="1">
      <c r="A134" s="160" t="s">
        <v>637</v>
      </c>
      <c r="B134" s="24"/>
      <c r="C134" s="161">
        <v>0</v>
      </c>
      <c r="D134" s="132">
        <v>0.56499999999999995</v>
      </c>
      <c r="E134" s="133">
        <v>0.113</v>
      </c>
      <c r="F134" s="134">
        <v>1.0999999999999999E-2</v>
      </c>
      <c r="G134" s="162">
        <v>418.64</v>
      </c>
      <c r="H134" s="162">
        <v>0.31</v>
      </c>
      <c r="I134" s="167">
        <v>0.49</v>
      </c>
      <c r="J134" s="40">
        <v>1.6E-2</v>
      </c>
    </row>
    <row r="135" spans="1:10" ht="27.75" customHeight="1">
      <c r="A135" s="160" t="s">
        <v>638</v>
      </c>
      <c r="B135" s="24"/>
      <c r="C135" s="161">
        <v>0</v>
      </c>
      <c r="D135" s="132">
        <v>0.47799999999999998</v>
      </c>
      <c r="E135" s="133">
        <v>9.0999999999999998E-2</v>
      </c>
      <c r="F135" s="134">
        <v>8.9999999999999993E-3</v>
      </c>
      <c r="G135" s="162">
        <v>46.27</v>
      </c>
      <c r="H135" s="162">
        <v>0.48</v>
      </c>
      <c r="I135" s="167">
        <v>0.77</v>
      </c>
      <c r="J135" s="40">
        <v>1.2E-2</v>
      </c>
    </row>
    <row r="136" spans="1:10" ht="27.75" customHeight="1">
      <c r="A136" s="160" t="s">
        <v>639</v>
      </c>
      <c r="B136" s="24"/>
      <c r="C136" s="161">
        <v>0</v>
      </c>
      <c r="D136" s="132">
        <v>0.47799999999999998</v>
      </c>
      <c r="E136" s="133">
        <v>9.0999999999999998E-2</v>
      </c>
      <c r="F136" s="134">
        <v>8.9999999999999993E-3</v>
      </c>
      <c r="G136" s="162">
        <v>481.01</v>
      </c>
      <c r="H136" s="162">
        <v>0.48</v>
      </c>
      <c r="I136" s="167">
        <v>0.77</v>
      </c>
      <c r="J136" s="40">
        <v>1.2E-2</v>
      </c>
    </row>
    <row r="137" spans="1:10" ht="27.75" customHeight="1">
      <c r="A137" s="160" t="s">
        <v>640</v>
      </c>
      <c r="B137" s="24"/>
      <c r="C137" s="161">
        <v>0</v>
      </c>
      <c r="D137" s="132">
        <v>0.47799999999999998</v>
      </c>
      <c r="E137" s="133">
        <v>9.0999999999999998E-2</v>
      </c>
      <c r="F137" s="134">
        <v>8.9999999999999993E-3</v>
      </c>
      <c r="G137" s="162">
        <v>1485.42</v>
      </c>
      <c r="H137" s="162">
        <v>0.48</v>
      </c>
      <c r="I137" s="167">
        <v>0.77</v>
      </c>
      <c r="J137" s="40">
        <v>1.2E-2</v>
      </c>
    </row>
    <row r="138" spans="1:10" ht="27.75" customHeight="1">
      <c r="A138" s="160" t="s">
        <v>641</v>
      </c>
      <c r="B138" s="24"/>
      <c r="C138" s="161">
        <v>0</v>
      </c>
      <c r="D138" s="132">
        <v>0.47799999999999998</v>
      </c>
      <c r="E138" s="133">
        <v>9.0999999999999998E-2</v>
      </c>
      <c r="F138" s="134">
        <v>8.9999999999999993E-3</v>
      </c>
      <c r="G138" s="162">
        <v>3098.78</v>
      </c>
      <c r="H138" s="162">
        <v>0.48</v>
      </c>
      <c r="I138" s="167">
        <v>0.77</v>
      </c>
      <c r="J138" s="40">
        <v>1.2E-2</v>
      </c>
    </row>
    <row r="139" spans="1:10" ht="27.75" customHeight="1">
      <c r="A139" s="160" t="s">
        <v>642</v>
      </c>
      <c r="B139" s="24"/>
      <c r="C139" s="161">
        <v>0</v>
      </c>
      <c r="D139" s="132">
        <v>0.47799999999999998</v>
      </c>
      <c r="E139" s="133">
        <v>9.0999999999999998E-2</v>
      </c>
      <c r="F139" s="134">
        <v>8.9999999999999993E-3</v>
      </c>
      <c r="G139" s="162">
        <v>7385.52</v>
      </c>
      <c r="H139" s="162">
        <v>0.48</v>
      </c>
      <c r="I139" s="167">
        <v>0.77</v>
      </c>
      <c r="J139" s="40">
        <v>1.2E-2</v>
      </c>
    </row>
    <row r="140" spans="1:10" ht="27.75" customHeight="1">
      <c r="A140" s="160" t="s">
        <v>643</v>
      </c>
      <c r="B140" s="24"/>
      <c r="C140" s="161" t="s">
        <v>712</v>
      </c>
      <c r="D140" s="135">
        <v>1.468</v>
      </c>
      <c r="E140" s="136">
        <v>0.254</v>
      </c>
      <c r="F140" s="134">
        <v>0.17399999999999999</v>
      </c>
      <c r="G140" s="163"/>
      <c r="H140" s="163"/>
      <c r="I140" s="166"/>
      <c r="J140" s="41"/>
    </row>
    <row r="141" spans="1:10" ht="27.75" customHeight="1">
      <c r="A141" s="160" t="s">
        <v>644</v>
      </c>
      <c r="B141" s="24"/>
      <c r="C141" s="161" t="s">
        <v>713</v>
      </c>
      <c r="D141" s="132">
        <v>-0.68400000000000005</v>
      </c>
      <c r="E141" s="133">
        <v>-0.14299999999999999</v>
      </c>
      <c r="F141" s="134">
        <v>-1.4E-2</v>
      </c>
      <c r="G141" s="162">
        <v>0</v>
      </c>
      <c r="H141" s="163"/>
      <c r="I141" s="166"/>
      <c r="J141" s="41"/>
    </row>
    <row r="142" spans="1:10" ht="27.75" customHeight="1">
      <c r="A142" s="160" t="s">
        <v>645</v>
      </c>
      <c r="B142" s="24"/>
      <c r="C142" s="161">
        <v>8</v>
      </c>
      <c r="D142" s="132">
        <v>-0.751</v>
      </c>
      <c r="E142" s="133">
        <v>-0.157</v>
      </c>
      <c r="F142" s="134">
        <v>-1.4999999999999999E-2</v>
      </c>
      <c r="G142" s="162">
        <v>0</v>
      </c>
      <c r="H142" s="163"/>
      <c r="I142" s="166"/>
      <c r="J142" s="41"/>
    </row>
    <row r="143" spans="1:10" ht="27.75" customHeight="1">
      <c r="A143" s="160" t="s">
        <v>646</v>
      </c>
      <c r="B143" s="24"/>
      <c r="C143" s="161">
        <v>0</v>
      </c>
      <c r="D143" s="132">
        <v>-0.68400000000000005</v>
      </c>
      <c r="E143" s="133">
        <v>-0.14299999999999999</v>
      </c>
      <c r="F143" s="134">
        <v>-1.4E-2</v>
      </c>
      <c r="G143" s="162">
        <v>0</v>
      </c>
      <c r="H143" s="163"/>
      <c r="I143" s="166"/>
      <c r="J143" s="40">
        <v>1.9E-2</v>
      </c>
    </row>
    <row r="144" spans="1:10" ht="27.75" customHeight="1">
      <c r="A144" s="160" t="s">
        <v>647</v>
      </c>
      <c r="B144" s="24"/>
      <c r="C144" s="161">
        <v>0</v>
      </c>
      <c r="D144" s="132">
        <v>-0.751</v>
      </c>
      <c r="E144" s="133">
        <v>-0.157</v>
      </c>
      <c r="F144" s="134">
        <v>-1.4999999999999999E-2</v>
      </c>
      <c r="G144" s="162">
        <v>0</v>
      </c>
      <c r="H144" s="163"/>
      <c r="I144" s="166"/>
      <c r="J144" s="40">
        <v>2.1999999999999999E-2</v>
      </c>
    </row>
    <row r="145" spans="1:10" ht="27.75" customHeight="1">
      <c r="A145" s="160" t="s">
        <v>648</v>
      </c>
      <c r="B145" s="24"/>
      <c r="C145" s="161">
        <v>0</v>
      </c>
      <c r="D145" s="132">
        <v>-0.93500000000000005</v>
      </c>
      <c r="E145" s="133">
        <v>-0.187</v>
      </c>
      <c r="F145" s="134">
        <v>-1.9E-2</v>
      </c>
      <c r="G145" s="162">
        <v>49.64</v>
      </c>
      <c r="H145" s="163"/>
      <c r="I145" s="166"/>
      <c r="J145" s="40">
        <v>3.1E-2</v>
      </c>
    </row>
    <row r="146" spans="1:10" ht="27.75" customHeight="1">
      <c r="A146" s="160" t="s">
        <v>649</v>
      </c>
      <c r="B146" s="24"/>
      <c r="C146" s="161" t="s">
        <v>69</v>
      </c>
      <c r="D146" s="132">
        <v>0.28699999999999998</v>
      </c>
      <c r="E146" s="133">
        <v>0.06</v>
      </c>
      <c r="F146" s="134">
        <v>6.0000000000000001E-3</v>
      </c>
      <c r="G146" s="280">
        <v>10.63</v>
      </c>
      <c r="H146" s="163"/>
      <c r="I146" s="166"/>
      <c r="J146" s="41"/>
    </row>
    <row r="147" spans="1:10" ht="27.75" customHeight="1">
      <c r="A147" s="160" t="s">
        <v>650</v>
      </c>
      <c r="B147" s="24"/>
      <c r="C147" s="161">
        <v>2</v>
      </c>
      <c r="D147" s="132">
        <v>0.28699999999999998</v>
      </c>
      <c r="E147" s="133">
        <v>0.06</v>
      </c>
      <c r="F147" s="134">
        <v>6.0000000000000001E-3</v>
      </c>
      <c r="G147" s="163"/>
      <c r="H147" s="163"/>
      <c r="I147" s="166"/>
      <c r="J147" s="41"/>
    </row>
    <row r="148" spans="1:10" ht="27.75" customHeight="1">
      <c r="A148" s="160" t="s">
        <v>651</v>
      </c>
      <c r="B148" s="24"/>
      <c r="C148" s="161" t="s">
        <v>73</v>
      </c>
      <c r="D148" s="132">
        <v>0.32700000000000001</v>
      </c>
      <c r="E148" s="133">
        <v>6.9000000000000006E-2</v>
      </c>
      <c r="F148" s="134">
        <v>7.0000000000000001E-3</v>
      </c>
      <c r="G148" s="162">
        <v>0.49</v>
      </c>
      <c r="H148" s="163"/>
      <c r="I148" s="166"/>
      <c r="J148" s="41"/>
    </row>
    <row r="149" spans="1:10" ht="27.75" customHeight="1">
      <c r="A149" s="160" t="s">
        <v>652</v>
      </c>
      <c r="B149" s="24"/>
      <c r="C149" s="161" t="s">
        <v>73</v>
      </c>
      <c r="D149" s="132">
        <v>0.32700000000000001</v>
      </c>
      <c r="E149" s="133">
        <v>6.9000000000000006E-2</v>
      </c>
      <c r="F149" s="134">
        <v>7.0000000000000001E-3</v>
      </c>
      <c r="G149" s="162">
        <v>0.83</v>
      </c>
      <c r="H149" s="163"/>
      <c r="I149" s="166"/>
      <c r="J149" s="41"/>
    </row>
    <row r="150" spans="1:10" ht="27.75" customHeight="1">
      <c r="A150" s="160" t="s">
        <v>653</v>
      </c>
      <c r="B150" s="24"/>
      <c r="C150" s="161" t="s">
        <v>73</v>
      </c>
      <c r="D150" s="132">
        <v>0.32700000000000001</v>
      </c>
      <c r="E150" s="133">
        <v>6.9000000000000006E-2</v>
      </c>
      <c r="F150" s="134">
        <v>7.0000000000000001E-3</v>
      </c>
      <c r="G150" s="162">
        <v>2.19</v>
      </c>
      <c r="H150" s="163"/>
      <c r="I150" s="166"/>
      <c r="J150" s="41"/>
    </row>
    <row r="151" spans="1:10" ht="27.75" customHeight="1">
      <c r="A151" s="160" t="s">
        <v>654</v>
      </c>
      <c r="B151" s="24"/>
      <c r="C151" s="161" t="s">
        <v>73</v>
      </c>
      <c r="D151" s="132">
        <v>0.32700000000000001</v>
      </c>
      <c r="E151" s="133">
        <v>6.9000000000000006E-2</v>
      </c>
      <c r="F151" s="134">
        <v>7.0000000000000001E-3</v>
      </c>
      <c r="G151" s="162">
        <v>4.74</v>
      </c>
      <c r="H151" s="163"/>
      <c r="I151" s="166"/>
      <c r="J151" s="41"/>
    </row>
    <row r="152" spans="1:10" ht="27.75" customHeight="1">
      <c r="A152" s="160" t="s">
        <v>655</v>
      </c>
      <c r="B152" s="24"/>
      <c r="C152" s="161" t="s">
        <v>73</v>
      </c>
      <c r="D152" s="132">
        <v>0.32700000000000001</v>
      </c>
      <c r="E152" s="133">
        <v>6.9000000000000006E-2</v>
      </c>
      <c r="F152" s="134">
        <v>7.0000000000000001E-3</v>
      </c>
      <c r="G152" s="162">
        <v>13.86</v>
      </c>
      <c r="H152" s="163"/>
      <c r="I152" s="166"/>
      <c r="J152" s="41"/>
    </row>
    <row r="153" spans="1:10" ht="27.75" customHeight="1">
      <c r="A153" s="160" t="s">
        <v>656</v>
      </c>
      <c r="B153" s="24"/>
      <c r="C153" s="161">
        <v>4</v>
      </c>
      <c r="D153" s="132">
        <v>0.32700000000000001</v>
      </c>
      <c r="E153" s="133">
        <v>6.9000000000000006E-2</v>
      </c>
      <c r="F153" s="134">
        <v>7.0000000000000001E-3</v>
      </c>
      <c r="G153" s="163"/>
      <c r="H153" s="163"/>
      <c r="I153" s="166"/>
      <c r="J153" s="41"/>
    </row>
    <row r="154" spans="1:10" ht="27.75" customHeight="1">
      <c r="A154" s="160" t="s">
        <v>657</v>
      </c>
      <c r="B154" s="24"/>
      <c r="C154" s="161">
        <v>0</v>
      </c>
      <c r="D154" s="132">
        <v>0.26</v>
      </c>
      <c r="E154" s="133">
        <v>5.3999999999999999E-2</v>
      </c>
      <c r="F154" s="134">
        <v>5.0000000000000001E-3</v>
      </c>
      <c r="G154" s="162">
        <v>1</v>
      </c>
      <c r="H154" s="162">
        <v>0.08</v>
      </c>
      <c r="I154" s="167">
        <v>0.18</v>
      </c>
      <c r="J154" s="40">
        <v>8.0000000000000002E-3</v>
      </c>
    </row>
    <row r="155" spans="1:10" ht="27.75" customHeight="1">
      <c r="A155" s="160" t="s">
        <v>658</v>
      </c>
      <c r="B155" s="24"/>
      <c r="C155" s="161">
        <v>0</v>
      </c>
      <c r="D155" s="132">
        <v>0.26</v>
      </c>
      <c r="E155" s="133">
        <v>5.3999999999999999E-2</v>
      </c>
      <c r="F155" s="134">
        <v>5.0000000000000001E-3</v>
      </c>
      <c r="G155" s="162">
        <v>21.34</v>
      </c>
      <c r="H155" s="162">
        <v>0.08</v>
      </c>
      <c r="I155" s="167">
        <v>0.18</v>
      </c>
      <c r="J155" s="40">
        <v>8.0000000000000002E-3</v>
      </c>
    </row>
    <row r="156" spans="1:10" ht="27.75" customHeight="1">
      <c r="A156" s="160" t="s">
        <v>659</v>
      </c>
      <c r="B156" s="24"/>
      <c r="C156" s="161">
        <v>0</v>
      </c>
      <c r="D156" s="132">
        <v>0.26</v>
      </c>
      <c r="E156" s="133">
        <v>5.3999999999999999E-2</v>
      </c>
      <c r="F156" s="134">
        <v>5.0000000000000001E-3</v>
      </c>
      <c r="G156" s="162">
        <v>42.48</v>
      </c>
      <c r="H156" s="162">
        <v>0.08</v>
      </c>
      <c r="I156" s="167">
        <v>0.18</v>
      </c>
      <c r="J156" s="40">
        <v>8.0000000000000002E-3</v>
      </c>
    </row>
    <row r="157" spans="1:10" ht="27.75" customHeight="1">
      <c r="A157" s="160" t="s">
        <v>660</v>
      </c>
      <c r="B157" s="24"/>
      <c r="C157" s="161">
        <v>0</v>
      </c>
      <c r="D157" s="132">
        <v>0.26</v>
      </c>
      <c r="E157" s="133">
        <v>5.3999999999999999E-2</v>
      </c>
      <c r="F157" s="134">
        <v>5.0000000000000001E-3</v>
      </c>
      <c r="G157" s="162">
        <v>66.87</v>
      </c>
      <c r="H157" s="162">
        <v>0.08</v>
      </c>
      <c r="I157" s="167">
        <v>0.18</v>
      </c>
      <c r="J157" s="40">
        <v>8.0000000000000002E-3</v>
      </c>
    </row>
    <row r="158" spans="1:10" ht="27.75" customHeight="1">
      <c r="A158" s="160" t="s">
        <v>661</v>
      </c>
      <c r="B158" s="24"/>
      <c r="C158" s="161">
        <v>0</v>
      </c>
      <c r="D158" s="132">
        <v>0.26</v>
      </c>
      <c r="E158" s="133">
        <v>5.3999999999999999E-2</v>
      </c>
      <c r="F158" s="134">
        <v>5.0000000000000001E-3</v>
      </c>
      <c r="G158" s="162">
        <v>130.93</v>
      </c>
      <c r="H158" s="162">
        <v>0.08</v>
      </c>
      <c r="I158" s="167">
        <v>0.18</v>
      </c>
      <c r="J158" s="40">
        <v>8.0000000000000002E-3</v>
      </c>
    </row>
    <row r="159" spans="1:10" ht="27.75" customHeight="1">
      <c r="A159" s="160" t="s">
        <v>662</v>
      </c>
      <c r="B159" s="24"/>
      <c r="C159" s="161">
        <v>0</v>
      </c>
      <c r="D159" s="132">
        <v>0.29199999999999998</v>
      </c>
      <c r="E159" s="133">
        <v>5.8999999999999997E-2</v>
      </c>
      <c r="F159" s="134">
        <v>6.0000000000000001E-3</v>
      </c>
      <c r="G159" s="162">
        <v>1.63</v>
      </c>
      <c r="H159" s="162">
        <v>0.16</v>
      </c>
      <c r="I159" s="167">
        <v>0.25</v>
      </c>
      <c r="J159" s="40">
        <v>8.0000000000000002E-3</v>
      </c>
    </row>
    <row r="160" spans="1:10" ht="27.75" customHeight="1">
      <c r="A160" s="160" t="s">
        <v>663</v>
      </c>
      <c r="B160" s="24"/>
      <c r="C160" s="161">
        <v>0</v>
      </c>
      <c r="D160" s="132">
        <v>0.29199999999999998</v>
      </c>
      <c r="E160" s="133">
        <v>5.8999999999999997E-2</v>
      </c>
      <c r="F160" s="134">
        <v>6.0000000000000001E-3</v>
      </c>
      <c r="G160" s="162">
        <v>35.299999999999997</v>
      </c>
      <c r="H160" s="162">
        <v>0.16</v>
      </c>
      <c r="I160" s="167">
        <v>0.25</v>
      </c>
      <c r="J160" s="40">
        <v>8.0000000000000002E-3</v>
      </c>
    </row>
    <row r="161" spans="1:10" ht="27.75" customHeight="1">
      <c r="A161" s="160" t="s">
        <v>664</v>
      </c>
      <c r="B161" s="24"/>
      <c r="C161" s="161">
        <v>0</v>
      </c>
      <c r="D161" s="132">
        <v>0.29199999999999998</v>
      </c>
      <c r="E161" s="133">
        <v>5.8999999999999997E-2</v>
      </c>
      <c r="F161" s="134">
        <v>6.0000000000000001E-3</v>
      </c>
      <c r="G161" s="162">
        <v>70.290000000000006</v>
      </c>
      <c r="H161" s="162">
        <v>0.16</v>
      </c>
      <c r="I161" s="167">
        <v>0.25</v>
      </c>
      <c r="J161" s="40">
        <v>8.0000000000000002E-3</v>
      </c>
    </row>
    <row r="162" spans="1:10" ht="27.75" customHeight="1">
      <c r="A162" s="160" t="s">
        <v>665</v>
      </c>
      <c r="B162" s="24"/>
      <c r="C162" s="161">
        <v>0</v>
      </c>
      <c r="D162" s="132">
        <v>0.29199999999999998</v>
      </c>
      <c r="E162" s="133">
        <v>5.8999999999999997E-2</v>
      </c>
      <c r="F162" s="134">
        <v>6.0000000000000001E-3</v>
      </c>
      <c r="G162" s="162">
        <v>110.66</v>
      </c>
      <c r="H162" s="162">
        <v>0.16</v>
      </c>
      <c r="I162" s="167">
        <v>0.25</v>
      </c>
      <c r="J162" s="40">
        <v>8.0000000000000002E-3</v>
      </c>
    </row>
    <row r="163" spans="1:10" ht="27.75" customHeight="1">
      <c r="A163" s="160" t="s">
        <v>666</v>
      </c>
      <c r="B163" s="24"/>
      <c r="C163" s="161">
        <v>0</v>
      </c>
      <c r="D163" s="132">
        <v>0.29199999999999998</v>
      </c>
      <c r="E163" s="133">
        <v>5.8999999999999997E-2</v>
      </c>
      <c r="F163" s="134">
        <v>6.0000000000000001E-3</v>
      </c>
      <c r="G163" s="162">
        <v>216.71</v>
      </c>
      <c r="H163" s="162">
        <v>0.16</v>
      </c>
      <c r="I163" s="167">
        <v>0.25</v>
      </c>
      <c r="J163" s="40">
        <v>8.0000000000000002E-3</v>
      </c>
    </row>
    <row r="164" spans="1:10" ht="27.75" customHeight="1">
      <c r="A164" s="160" t="s">
        <v>667</v>
      </c>
      <c r="B164" s="24"/>
      <c r="C164" s="161">
        <v>0</v>
      </c>
      <c r="D164" s="132">
        <v>0.247</v>
      </c>
      <c r="E164" s="133">
        <v>4.7E-2</v>
      </c>
      <c r="F164" s="134">
        <v>5.0000000000000001E-3</v>
      </c>
      <c r="G164" s="162">
        <v>23.97</v>
      </c>
      <c r="H164" s="162">
        <v>0.25</v>
      </c>
      <c r="I164" s="167">
        <v>0.4</v>
      </c>
      <c r="J164" s="40">
        <v>6.0000000000000001E-3</v>
      </c>
    </row>
    <row r="165" spans="1:10" ht="27.75" customHeight="1">
      <c r="A165" s="160" t="s">
        <v>668</v>
      </c>
      <c r="B165" s="24"/>
      <c r="C165" s="161">
        <v>0</v>
      </c>
      <c r="D165" s="132">
        <v>0.247</v>
      </c>
      <c r="E165" s="133">
        <v>4.7E-2</v>
      </c>
      <c r="F165" s="134">
        <v>5.0000000000000001E-3</v>
      </c>
      <c r="G165" s="162">
        <v>248.99</v>
      </c>
      <c r="H165" s="162">
        <v>0.25</v>
      </c>
      <c r="I165" s="167">
        <v>0.4</v>
      </c>
      <c r="J165" s="40">
        <v>6.0000000000000001E-3</v>
      </c>
    </row>
    <row r="166" spans="1:10" ht="27.75" customHeight="1">
      <c r="A166" s="160" t="s">
        <v>669</v>
      </c>
      <c r="B166" s="24"/>
      <c r="C166" s="161">
        <v>0</v>
      </c>
      <c r="D166" s="132">
        <v>0.247</v>
      </c>
      <c r="E166" s="133">
        <v>4.7E-2</v>
      </c>
      <c r="F166" s="134">
        <v>5.0000000000000001E-3</v>
      </c>
      <c r="G166" s="162">
        <v>768.86</v>
      </c>
      <c r="H166" s="162">
        <v>0.25</v>
      </c>
      <c r="I166" s="167">
        <v>0.4</v>
      </c>
      <c r="J166" s="40">
        <v>6.0000000000000001E-3</v>
      </c>
    </row>
    <row r="167" spans="1:10" ht="27.75" customHeight="1">
      <c r="A167" s="160" t="s">
        <v>670</v>
      </c>
      <c r="B167" s="24"/>
      <c r="C167" s="161">
        <v>0</v>
      </c>
      <c r="D167" s="132">
        <v>0.247</v>
      </c>
      <c r="E167" s="133">
        <v>4.7E-2</v>
      </c>
      <c r="F167" s="134">
        <v>5.0000000000000001E-3</v>
      </c>
      <c r="G167" s="162">
        <v>1603.92</v>
      </c>
      <c r="H167" s="162">
        <v>0.25</v>
      </c>
      <c r="I167" s="167">
        <v>0.4</v>
      </c>
      <c r="J167" s="40">
        <v>6.0000000000000001E-3</v>
      </c>
    </row>
    <row r="168" spans="1:10" ht="27.75" customHeight="1">
      <c r="A168" s="160" t="s">
        <v>671</v>
      </c>
      <c r="B168" s="24"/>
      <c r="C168" s="161">
        <v>0</v>
      </c>
      <c r="D168" s="132">
        <v>0.247</v>
      </c>
      <c r="E168" s="133">
        <v>4.7E-2</v>
      </c>
      <c r="F168" s="134">
        <v>5.0000000000000001E-3</v>
      </c>
      <c r="G168" s="162">
        <v>3822.69</v>
      </c>
      <c r="H168" s="162">
        <v>0.25</v>
      </c>
      <c r="I168" s="167">
        <v>0.4</v>
      </c>
      <c r="J168" s="40">
        <v>6.0000000000000001E-3</v>
      </c>
    </row>
    <row r="169" spans="1:10" ht="27.75" customHeight="1">
      <c r="A169" s="160" t="s">
        <v>672</v>
      </c>
      <c r="B169" s="24"/>
      <c r="C169" s="161" t="s">
        <v>712</v>
      </c>
      <c r="D169" s="135">
        <v>0.76</v>
      </c>
      <c r="E169" s="136">
        <v>0.13100000000000001</v>
      </c>
      <c r="F169" s="134">
        <v>0.09</v>
      </c>
      <c r="G169" s="163"/>
      <c r="H169" s="163"/>
      <c r="I169" s="166"/>
      <c r="J169" s="41"/>
    </row>
    <row r="170" spans="1:10" ht="27.75" customHeight="1">
      <c r="A170" s="160" t="s">
        <v>673</v>
      </c>
      <c r="B170" s="24"/>
      <c r="C170" s="161" t="s">
        <v>713</v>
      </c>
      <c r="D170" s="132">
        <v>-0.35399999999999998</v>
      </c>
      <c r="E170" s="133">
        <v>-7.3999999999999996E-2</v>
      </c>
      <c r="F170" s="134">
        <v>-7.0000000000000001E-3</v>
      </c>
      <c r="G170" s="162">
        <v>0</v>
      </c>
      <c r="H170" s="163"/>
      <c r="I170" s="166"/>
      <c r="J170" s="41"/>
    </row>
    <row r="171" spans="1:10" ht="27.75" customHeight="1">
      <c r="A171" s="160" t="s">
        <v>674</v>
      </c>
      <c r="B171" s="24"/>
      <c r="C171" s="161">
        <v>8</v>
      </c>
      <c r="D171" s="132">
        <v>-0.38900000000000001</v>
      </c>
      <c r="E171" s="133">
        <v>-8.1000000000000003E-2</v>
      </c>
      <c r="F171" s="134">
        <v>-8.0000000000000002E-3</v>
      </c>
      <c r="G171" s="162">
        <v>0</v>
      </c>
      <c r="H171" s="163"/>
      <c r="I171" s="166"/>
      <c r="J171" s="41"/>
    </row>
    <row r="172" spans="1:10" ht="27.75" customHeight="1">
      <c r="A172" s="160" t="s">
        <v>675</v>
      </c>
      <c r="B172" s="24"/>
      <c r="C172" s="161">
        <v>0</v>
      </c>
      <c r="D172" s="132">
        <v>-0.35399999999999998</v>
      </c>
      <c r="E172" s="133">
        <v>-7.3999999999999996E-2</v>
      </c>
      <c r="F172" s="134">
        <v>-7.0000000000000001E-3</v>
      </c>
      <c r="G172" s="162">
        <v>0</v>
      </c>
      <c r="H172" s="163"/>
      <c r="I172" s="166"/>
      <c r="J172" s="40">
        <v>0.01</v>
      </c>
    </row>
    <row r="173" spans="1:10" ht="27.75" customHeight="1">
      <c r="A173" s="160" t="s">
        <v>676</v>
      </c>
      <c r="B173" s="24"/>
      <c r="C173" s="161">
        <v>0</v>
      </c>
      <c r="D173" s="132">
        <v>-0.38900000000000001</v>
      </c>
      <c r="E173" s="133">
        <v>-8.1000000000000003E-2</v>
      </c>
      <c r="F173" s="134">
        <v>-8.0000000000000002E-3</v>
      </c>
      <c r="G173" s="162">
        <v>0</v>
      </c>
      <c r="H173" s="163"/>
      <c r="I173" s="166"/>
      <c r="J173" s="40">
        <v>1.2E-2</v>
      </c>
    </row>
    <row r="174" spans="1:10" ht="27.75" customHeight="1">
      <c r="A174" s="160" t="s">
        <v>677</v>
      </c>
      <c r="B174" s="24"/>
      <c r="C174" s="161">
        <v>0</v>
      </c>
      <c r="D174" s="132">
        <v>-0.48399999999999999</v>
      </c>
      <c r="E174" s="133">
        <v>-9.7000000000000003E-2</v>
      </c>
      <c r="F174" s="134">
        <v>-0.01</v>
      </c>
      <c r="G174" s="162">
        <v>25.69</v>
      </c>
      <c r="H174" s="163"/>
      <c r="I174" s="166"/>
      <c r="J174" s="40">
        <v>1.6E-2</v>
      </c>
    </row>
    <row r="175" spans="1:10" ht="27.75" customHeight="1">
      <c r="A175" s="160" t="s">
        <v>678</v>
      </c>
      <c r="B175" s="24"/>
      <c r="C175" s="161" t="s">
        <v>69</v>
      </c>
      <c r="D175" s="132">
        <v>0.11700000000000001</v>
      </c>
      <c r="E175" s="133">
        <v>2.5000000000000001E-2</v>
      </c>
      <c r="F175" s="134">
        <v>2E-3</v>
      </c>
      <c r="G175" s="162">
        <v>9.9600000000000009</v>
      </c>
      <c r="H175" s="163"/>
      <c r="I175" s="166"/>
      <c r="J175" s="41"/>
    </row>
    <row r="176" spans="1:10" ht="27.75" customHeight="1">
      <c r="A176" s="160" t="s">
        <v>679</v>
      </c>
      <c r="B176" s="24"/>
      <c r="C176" s="161">
        <v>2</v>
      </c>
      <c r="D176" s="132">
        <v>0.11700000000000001</v>
      </c>
      <c r="E176" s="133">
        <v>2.5000000000000001E-2</v>
      </c>
      <c r="F176" s="134">
        <v>2E-3</v>
      </c>
      <c r="G176" s="163"/>
      <c r="H176" s="163"/>
      <c r="I176" s="166"/>
      <c r="J176" s="41"/>
    </row>
    <row r="177" spans="1:10" ht="27.75" customHeight="1">
      <c r="A177" s="160" t="s">
        <v>680</v>
      </c>
      <c r="B177" s="24"/>
      <c r="C177" s="161" t="s">
        <v>73</v>
      </c>
      <c r="D177" s="132">
        <v>0.13400000000000001</v>
      </c>
      <c r="E177" s="133">
        <v>2.8000000000000001E-2</v>
      </c>
      <c r="F177" s="134">
        <v>3.0000000000000001E-3</v>
      </c>
      <c r="G177" s="162">
        <v>0.23</v>
      </c>
      <c r="H177" s="163"/>
      <c r="I177" s="166"/>
      <c r="J177" s="41"/>
    </row>
    <row r="178" spans="1:10" ht="27.75" customHeight="1">
      <c r="A178" s="160" t="s">
        <v>681</v>
      </c>
      <c r="B178" s="24"/>
      <c r="C178" s="161" t="s">
        <v>73</v>
      </c>
      <c r="D178" s="132">
        <v>0.13400000000000001</v>
      </c>
      <c r="E178" s="133">
        <v>2.8000000000000001E-2</v>
      </c>
      <c r="F178" s="134">
        <v>3.0000000000000001E-3</v>
      </c>
      <c r="G178" s="162">
        <v>0.36</v>
      </c>
      <c r="H178" s="163"/>
      <c r="I178" s="166"/>
      <c r="J178" s="41"/>
    </row>
    <row r="179" spans="1:10" ht="27.75" customHeight="1">
      <c r="A179" s="160" t="s">
        <v>682</v>
      </c>
      <c r="B179" s="24"/>
      <c r="C179" s="161" t="s">
        <v>73</v>
      </c>
      <c r="D179" s="132">
        <v>0.13400000000000001</v>
      </c>
      <c r="E179" s="133">
        <v>2.8000000000000001E-2</v>
      </c>
      <c r="F179" s="134">
        <v>3.0000000000000001E-3</v>
      </c>
      <c r="G179" s="162">
        <v>0.92</v>
      </c>
      <c r="H179" s="163"/>
      <c r="I179" s="166"/>
      <c r="J179" s="41"/>
    </row>
    <row r="180" spans="1:10" ht="27.75" customHeight="1">
      <c r="A180" s="160" t="s">
        <v>683</v>
      </c>
      <c r="B180" s="24"/>
      <c r="C180" s="161" t="s">
        <v>73</v>
      </c>
      <c r="D180" s="132">
        <v>0.13400000000000001</v>
      </c>
      <c r="E180" s="133">
        <v>2.8000000000000001E-2</v>
      </c>
      <c r="F180" s="134">
        <v>3.0000000000000001E-3</v>
      </c>
      <c r="G180" s="162">
        <v>1.96</v>
      </c>
      <c r="H180" s="163"/>
      <c r="I180" s="166"/>
      <c r="J180" s="41"/>
    </row>
    <row r="181" spans="1:10" ht="27.75" customHeight="1">
      <c r="A181" s="160" t="s">
        <v>684</v>
      </c>
      <c r="B181" s="24"/>
      <c r="C181" s="161" t="s">
        <v>73</v>
      </c>
      <c r="D181" s="132">
        <v>0.13400000000000001</v>
      </c>
      <c r="E181" s="133">
        <v>2.8000000000000001E-2</v>
      </c>
      <c r="F181" s="134">
        <v>3.0000000000000001E-3</v>
      </c>
      <c r="G181" s="162">
        <v>5.69</v>
      </c>
      <c r="H181" s="163"/>
      <c r="I181" s="166"/>
      <c r="J181" s="41"/>
    </row>
    <row r="182" spans="1:10" ht="27.75" customHeight="1">
      <c r="A182" s="160" t="s">
        <v>685</v>
      </c>
      <c r="B182" s="24"/>
      <c r="C182" s="161">
        <v>4</v>
      </c>
      <c r="D182" s="132">
        <v>0.13400000000000001</v>
      </c>
      <c r="E182" s="133">
        <v>2.8000000000000001E-2</v>
      </c>
      <c r="F182" s="134">
        <v>3.0000000000000001E-3</v>
      </c>
      <c r="G182" s="163"/>
      <c r="H182" s="163"/>
      <c r="I182" s="166"/>
      <c r="J182" s="41"/>
    </row>
    <row r="183" spans="1:10" ht="27.75" customHeight="1">
      <c r="A183" s="160" t="s">
        <v>686</v>
      </c>
      <c r="B183" s="24"/>
      <c r="C183" s="161">
        <v>0</v>
      </c>
      <c r="D183" s="132">
        <v>0.106</v>
      </c>
      <c r="E183" s="133">
        <v>2.1999999999999999E-2</v>
      </c>
      <c r="F183" s="134">
        <v>2E-3</v>
      </c>
      <c r="G183" s="162">
        <v>0.44</v>
      </c>
      <c r="H183" s="162">
        <v>0.03</v>
      </c>
      <c r="I183" s="167">
        <v>7.0000000000000007E-2</v>
      </c>
      <c r="J183" s="40">
        <v>3.0000000000000001E-3</v>
      </c>
    </row>
    <row r="184" spans="1:10" ht="27.75" customHeight="1">
      <c r="A184" s="160" t="s">
        <v>687</v>
      </c>
      <c r="B184" s="24"/>
      <c r="C184" s="161">
        <v>0</v>
      </c>
      <c r="D184" s="132">
        <v>0.106</v>
      </c>
      <c r="E184" s="133">
        <v>2.1999999999999999E-2</v>
      </c>
      <c r="F184" s="134">
        <v>2E-3</v>
      </c>
      <c r="G184" s="162">
        <v>8.75</v>
      </c>
      <c r="H184" s="162">
        <v>0.03</v>
      </c>
      <c r="I184" s="167">
        <v>7.0000000000000007E-2</v>
      </c>
      <c r="J184" s="40">
        <v>3.0000000000000001E-3</v>
      </c>
    </row>
    <row r="185" spans="1:10" ht="27.75" customHeight="1">
      <c r="A185" s="160" t="s">
        <v>688</v>
      </c>
      <c r="B185" s="24"/>
      <c r="C185" s="161">
        <v>0</v>
      </c>
      <c r="D185" s="132">
        <v>0.106</v>
      </c>
      <c r="E185" s="133">
        <v>2.1999999999999999E-2</v>
      </c>
      <c r="F185" s="134">
        <v>2E-3</v>
      </c>
      <c r="G185" s="162">
        <v>17.39</v>
      </c>
      <c r="H185" s="162">
        <v>0.03</v>
      </c>
      <c r="I185" s="167">
        <v>7.0000000000000007E-2</v>
      </c>
      <c r="J185" s="40">
        <v>3.0000000000000001E-3</v>
      </c>
    </row>
    <row r="186" spans="1:10" ht="27.75" customHeight="1">
      <c r="A186" s="160" t="s">
        <v>689</v>
      </c>
      <c r="B186" s="24"/>
      <c r="C186" s="161">
        <v>0</v>
      </c>
      <c r="D186" s="132">
        <v>0.106</v>
      </c>
      <c r="E186" s="133">
        <v>2.1999999999999999E-2</v>
      </c>
      <c r="F186" s="134">
        <v>2E-3</v>
      </c>
      <c r="G186" s="162">
        <v>27.36</v>
      </c>
      <c r="H186" s="162">
        <v>0.03</v>
      </c>
      <c r="I186" s="167">
        <v>7.0000000000000007E-2</v>
      </c>
      <c r="J186" s="40">
        <v>3.0000000000000001E-3</v>
      </c>
    </row>
    <row r="187" spans="1:10" ht="27.75" customHeight="1">
      <c r="A187" s="160" t="s">
        <v>690</v>
      </c>
      <c r="B187" s="24"/>
      <c r="C187" s="161">
        <v>0</v>
      </c>
      <c r="D187" s="132">
        <v>0.106</v>
      </c>
      <c r="E187" s="133">
        <v>2.1999999999999999E-2</v>
      </c>
      <c r="F187" s="134">
        <v>2E-3</v>
      </c>
      <c r="G187" s="162">
        <v>53.56</v>
      </c>
      <c r="H187" s="162">
        <v>0.03</v>
      </c>
      <c r="I187" s="167">
        <v>7.0000000000000007E-2</v>
      </c>
      <c r="J187" s="40">
        <v>3.0000000000000001E-3</v>
      </c>
    </row>
    <row r="188" spans="1:10" ht="27.75" customHeight="1">
      <c r="A188" s="160" t="s">
        <v>691</v>
      </c>
      <c r="B188" s="24"/>
      <c r="C188" s="161">
        <v>0</v>
      </c>
      <c r="D188" s="132">
        <v>0.12</v>
      </c>
      <c r="E188" s="133">
        <v>2.4E-2</v>
      </c>
      <c r="F188" s="134">
        <v>2E-3</v>
      </c>
      <c r="G188" s="162">
        <v>0.69</v>
      </c>
      <c r="H188" s="162">
        <v>7.0000000000000007E-2</v>
      </c>
      <c r="I188" s="167">
        <v>0.1</v>
      </c>
      <c r="J188" s="40">
        <v>3.0000000000000001E-3</v>
      </c>
    </row>
    <row r="189" spans="1:10" ht="27.75" customHeight="1">
      <c r="A189" s="160" t="s">
        <v>692</v>
      </c>
      <c r="B189" s="24"/>
      <c r="C189" s="161">
        <v>0</v>
      </c>
      <c r="D189" s="132">
        <v>0.12</v>
      </c>
      <c r="E189" s="133">
        <v>2.4E-2</v>
      </c>
      <c r="F189" s="134">
        <v>2E-3</v>
      </c>
      <c r="G189" s="162">
        <v>14.46</v>
      </c>
      <c r="H189" s="162">
        <v>7.0000000000000007E-2</v>
      </c>
      <c r="I189" s="167">
        <v>0.1</v>
      </c>
      <c r="J189" s="40">
        <v>3.0000000000000001E-3</v>
      </c>
    </row>
    <row r="190" spans="1:10" ht="27.75" customHeight="1">
      <c r="A190" s="160" t="s">
        <v>693</v>
      </c>
      <c r="B190" s="24"/>
      <c r="C190" s="161">
        <v>0</v>
      </c>
      <c r="D190" s="132">
        <v>0.12</v>
      </c>
      <c r="E190" s="133">
        <v>2.4E-2</v>
      </c>
      <c r="F190" s="134">
        <v>2E-3</v>
      </c>
      <c r="G190" s="162">
        <v>28.76</v>
      </c>
      <c r="H190" s="162">
        <v>7.0000000000000007E-2</v>
      </c>
      <c r="I190" s="167">
        <v>0.1</v>
      </c>
      <c r="J190" s="40">
        <v>3.0000000000000001E-3</v>
      </c>
    </row>
    <row r="191" spans="1:10" ht="27.75" customHeight="1">
      <c r="A191" s="160" t="s">
        <v>694</v>
      </c>
      <c r="B191" s="24"/>
      <c r="C191" s="161">
        <v>0</v>
      </c>
      <c r="D191" s="132">
        <v>0.12</v>
      </c>
      <c r="E191" s="133">
        <v>2.4E-2</v>
      </c>
      <c r="F191" s="134">
        <v>2E-3</v>
      </c>
      <c r="G191" s="162">
        <v>45.27</v>
      </c>
      <c r="H191" s="162">
        <v>7.0000000000000007E-2</v>
      </c>
      <c r="I191" s="167">
        <v>0.1</v>
      </c>
      <c r="J191" s="40">
        <v>3.0000000000000001E-3</v>
      </c>
    </row>
    <row r="192" spans="1:10" ht="27.75" customHeight="1">
      <c r="A192" s="160" t="s">
        <v>695</v>
      </c>
      <c r="B192" s="24"/>
      <c r="C192" s="161">
        <v>0</v>
      </c>
      <c r="D192" s="132">
        <v>0.12</v>
      </c>
      <c r="E192" s="133">
        <v>2.4E-2</v>
      </c>
      <c r="F192" s="134">
        <v>2E-3</v>
      </c>
      <c r="G192" s="162">
        <v>88.63</v>
      </c>
      <c r="H192" s="162">
        <v>7.0000000000000007E-2</v>
      </c>
      <c r="I192" s="167">
        <v>0.1</v>
      </c>
      <c r="J192" s="40">
        <v>3.0000000000000001E-3</v>
      </c>
    </row>
    <row r="193" spans="1:10" ht="27.75" customHeight="1">
      <c r="A193" s="160" t="s">
        <v>696</v>
      </c>
      <c r="B193" s="24"/>
      <c r="C193" s="161">
        <v>0</v>
      </c>
      <c r="D193" s="132">
        <v>0.10100000000000001</v>
      </c>
      <c r="E193" s="133">
        <v>1.9E-2</v>
      </c>
      <c r="F193" s="134">
        <v>2E-3</v>
      </c>
      <c r="G193" s="162">
        <v>9.83</v>
      </c>
      <c r="H193" s="162">
        <v>0.1</v>
      </c>
      <c r="I193" s="167">
        <v>0.16</v>
      </c>
      <c r="J193" s="40">
        <v>2E-3</v>
      </c>
    </row>
    <row r="194" spans="1:10" ht="27.75" customHeight="1">
      <c r="A194" s="160" t="s">
        <v>697</v>
      </c>
      <c r="B194" s="24"/>
      <c r="C194" s="161">
        <v>0</v>
      </c>
      <c r="D194" s="132">
        <v>0.10100000000000001</v>
      </c>
      <c r="E194" s="133">
        <v>1.9E-2</v>
      </c>
      <c r="F194" s="134">
        <v>2E-3</v>
      </c>
      <c r="G194" s="162">
        <v>101.82</v>
      </c>
      <c r="H194" s="162">
        <v>0.1</v>
      </c>
      <c r="I194" s="167">
        <v>0.16</v>
      </c>
      <c r="J194" s="40">
        <v>2E-3</v>
      </c>
    </row>
    <row r="195" spans="1:10" ht="27.75" customHeight="1">
      <c r="A195" s="160" t="s">
        <v>698</v>
      </c>
      <c r="B195" s="24"/>
      <c r="C195" s="161">
        <v>0</v>
      </c>
      <c r="D195" s="132">
        <v>0.10100000000000001</v>
      </c>
      <c r="E195" s="133">
        <v>1.9E-2</v>
      </c>
      <c r="F195" s="134">
        <v>2E-3</v>
      </c>
      <c r="G195" s="162">
        <v>314.37</v>
      </c>
      <c r="H195" s="162">
        <v>0.1</v>
      </c>
      <c r="I195" s="167">
        <v>0.16</v>
      </c>
      <c r="J195" s="40">
        <v>2E-3</v>
      </c>
    </row>
    <row r="196" spans="1:10" ht="27.75" customHeight="1">
      <c r="A196" s="160" t="s">
        <v>699</v>
      </c>
      <c r="B196" s="24"/>
      <c r="C196" s="161">
        <v>0</v>
      </c>
      <c r="D196" s="132">
        <v>0.10100000000000001</v>
      </c>
      <c r="E196" s="133">
        <v>1.9E-2</v>
      </c>
      <c r="F196" s="134">
        <v>2E-3</v>
      </c>
      <c r="G196" s="162">
        <v>655.79</v>
      </c>
      <c r="H196" s="162">
        <v>0.1</v>
      </c>
      <c r="I196" s="167">
        <v>0.16</v>
      </c>
      <c r="J196" s="40">
        <v>2E-3</v>
      </c>
    </row>
    <row r="197" spans="1:10" ht="27.75" customHeight="1">
      <c r="A197" s="160" t="s">
        <v>700</v>
      </c>
      <c r="B197" s="24"/>
      <c r="C197" s="161">
        <v>0</v>
      </c>
      <c r="D197" s="132">
        <v>0.10100000000000001</v>
      </c>
      <c r="E197" s="133">
        <v>1.9E-2</v>
      </c>
      <c r="F197" s="134">
        <v>2E-3</v>
      </c>
      <c r="G197" s="162">
        <v>1562.93</v>
      </c>
      <c r="H197" s="162">
        <v>0.1</v>
      </c>
      <c r="I197" s="167">
        <v>0.16</v>
      </c>
      <c r="J197" s="40">
        <v>2E-3</v>
      </c>
    </row>
    <row r="198" spans="1:10" ht="27.75" customHeight="1">
      <c r="A198" s="160" t="s">
        <v>701</v>
      </c>
      <c r="B198" s="24"/>
      <c r="C198" s="161" t="s">
        <v>712</v>
      </c>
      <c r="D198" s="135">
        <v>0.311</v>
      </c>
      <c r="E198" s="136">
        <v>5.3999999999999999E-2</v>
      </c>
      <c r="F198" s="134">
        <v>3.6999999999999998E-2</v>
      </c>
      <c r="G198" s="163"/>
      <c r="H198" s="163"/>
      <c r="I198" s="166"/>
      <c r="J198" s="41"/>
    </row>
    <row r="199" spans="1:10" ht="27.75" customHeight="1">
      <c r="A199" s="160" t="s">
        <v>702</v>
      </c>
      <c r="B199" s="24"/>
      <c r="C199" s="161" t="s">
        <v>713</v>
      </c>
      <c r="D199" s="132">
        <v>-0.14499999999999999</v>
      </c>
      <c r="E199" s="133">
        <v>-0.03</v>
      </c>
      <c r="F199" s="134">
        <v>-3.0000000000000001E-3</v>
      </c>
      <c r="G199" s="162">
        <v>0</v>
      </c>
      <c r="H199" s="163"/>
      <c r="I199" s="166"/>
      <c r="J199" s="41"/>
    </row>
    <row r="200" spans="1:10" ht="27.75" customHeight="1">
      <c r="A200" s="160" t="s">
        <v>703</v>
      </c>
      <c r="B200" s="24"/>
      <c r="C200" s="161">
        <v>8</v>
      </c>
      <c r="D200" s="132">
        <v>-0.159</v>
      </c>
      <c r="E200" s="133">
        <v>-3.3000000000000002E-2</v>
      </c>
      <c r="F200" s="134">
        <v>-3.0000000000000001E-3</v>
      </c>
      <c r="G200" s="162">
        <v>0</v>
      </c>
      <c r="H200" s="163"/>
      <c r="I200" s="166"/>
      <c r="J200" s="41"/>
    </row>
    <row r="201" spans="1:10" ht="27.75" customHeight="1">
      <c r="A201" s="160" t="s">
        <v>704</v>
      </c>
      <c r="B201" s="24"/>
      <c r="C201" s="161">
        <v>0</v>
      </c>
      <c r="D201" s="132">
        <v>-0.14499999999999999</v>
      </c>
      <c r="E201" s="133">
        <v>-0.03</v>
      </c>
      <c r="F201" s="134">
        <v>-3.0000000000000001E-3</v>
      </c>
      <c r="G201" s="162">
        <v>0</v>
      </c>
      <c r="H201" s="163"/>
      <c r="I201" s="166"/>
      <c r="J201" s="40">
        <v>4.0000000000000001E-3</v>
      </c>
    </row>
    <row r="202" spans="1:10" ht="27.75" customHeight="1">
      <c r="A202" s="160" t="s">
        <v>705</v>
      </c>
      <c r="B202" s="24"/>
      <c r="C202" s="161">
        <v>0</v>
      </c>
      <c r="D202" s="132">
        <v>-0.159</v>
      </c>
      <c r="E202" s="133">
        <v>-3.3000000000000002E-2</v>
      </c>
      <c r="F202" s="134">
        <v>-3.0000000000000001E-3</v>
      </c>
      <c r="G202" s="162">
        <v>0</v>
      </c>
      <c r="H202" s="163"/>
      <c r="I202" s="166"/>
      <c r="J202" s="40">
        <v>5.0000000000000001E-3</v>
      </c>
    </row>
    <row r="203" spans="1:10" ht="27.75" customHeight="1">
      <c r="A203" s="160" t="s">
        <v>706</v>
      </c>
      <c r="B203" s="24"/>
      <c r="C203" s="161">
        <v>0</v>
      </c>
      <c r="D203" s="132">
        <v>-0.19800000000000001</v>
      </c>
      <c r="E203" s="133">
        <v>-3.9E-2</v>
      </c>
      <c r="F203" s="134">
        <v>-4.0000000000000001E-3</v>
      </c>
      <c r="G203" s="162">
        <v>10.51</v>
      </c>
      <c r="H203" s="163"/>
      <c r="I203" s="166"/>
      <c r="J203" s="40">
        <v>7.0000000000000001E-3</v>
      </c>
    </row>
  </sheetData>
  <mergeCells count="10">
    <mergeCell ref="H9:J9"/>
    <mergeCell ref="F6:G6"/>
    <mergeCell ref="F7:G7"/>
    <mergeCell ref="F8:G8"/>
    <mergeCell ref="F9:G9"/>
    <mergeCell ref="F5:G5"/>
    <mergeCell ref="A2:J2"/>
    <mergeCell ref="A4:D4"/>
    <mergeCell ref="F4:J4"/>
    <mergeCell ref="B8:D8"/>
  </mergeCells>
  <hyperlinks>
    <hyperlink ref="A1" location="Overview!A1" display="Back to Overview" xr:uid="{00000000-0004-0000-1A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8">
    <pageSetUpPr fitToPage="1"/>
  </sheetPr>
  <dimension ref="A1:H39"/>
  <sheetViews>
    <sheetView showGridLines="0" zoomScale="60" zoomScaleNormal="60" zoomScaleSheetLayoutView="100" workbookViewId="0">
      <selection activeCell="G3" sqref="G3"/>
    </sheetView>
  </sheetViews>
  <sheetFormatPr defaultRowHeight="12.5"/>
  <cols>
    <col min="1" max="6" width="24" customWidth="1"/>
    <col min="7" max="7" width="21.453125" customWidth="1"/>
  </cols>
  <sheetData>
    <row r="1" spans="1:7" ht="27.75" customHeight="1">
      <c r="A1" s="249" t="s">
        <v>36</v>
      </c>
    </row>
    <row r="2" spans="1:7" ht="44.25" customHeight="1">
      <c r="A2" s="395" t="s">
        <v>719</v>
      </c>
      <c r="B2" s="396"/>
      <c r="C2" s="396"/>
      <c r="D2" s="396"/>
      <c r="E2" s="396"/>
    </row>
    <row r="3" spans="1:7" ht="47.25" customHeight="1">
      <c r="A3" s="363" t="str">
        <f>Overview!B4&amp; " - Illustrative LLFs in UKPN EPN Area (GSP Group _A) for year beginning "&amp;Overview!D4</f>
        <v>Southern Electric Power Distribution plc - Illustrative LLFs in UKPN EPN Area (GSP Group _A) for year beginning 1 April 2022</v>
      </c>
      <c r="B3" s="370"/>
      <c r="C3" s="370"/>
      <c r="D3" s="370"/>
      <c r="E3" s="370"/>
      <c r="F3" s="371"/>
    </row>
    <row r="4" spans="1:7" ht="19.5" customHeight="1">
      <c r="A4" s="393" t="s">
        <v>39</v>
      </c>
      <c r="B4" s="214" t="s">
        <v>720</v>
      </c>
      <c r="C4" s="214" t="s">
        <v>721</v>
      </c>
      <c r="D4" s="214" t="s">
        <v>722</v>
      </c>
      <c r="E4" s="214" t="s">
        <v>723</v>
      </c>
      <c r="F4" s="214" t="s">
        <v>724</v>
      </c>
    </row>
    <row r="5" spans="1:7" ht="30" customHeight="1">
      <c r="A5" s="394"/>
      <c r="B5" s="214" t="s">
        <v>725</v>
      </c>
      <c r="C5" s="214" t="s">
        <v>726</v>
      </c>
      <c r="D5" s="214" t="s">
        <v>727</v>
      </c>
      <c r="E5" s="214" t="s">
        <v>728</v>
      </c>
      <c r="F5" s="214" t="s">
        <v>729</v>
      </c>
    </row>
    <row r="6" spans="1:7" ht="45" customHeight="1">
      <c r="A6" s="235" t="s">
        <v>730</v>
      </c>
      <c r="B6" s="20" t="s">
        <v>731</v>
      </c>
      <c r="C6" s="237"/>
      <c r="D6" s="234" t="s">
        <v>732</v>
      </c>
      <c r="E6" s="237"/>
      <c r="F6" s="237"/>
    </row>
    <row r="7" spans="1:7" ht="45" customHeight="1">
      <c r="A7" s="235" t="s">
        <v>733</v>
      </c>
      <c r="B7" s="237"/>
      <c r="C7" s="20" t="s">
        <v>734</v>
      </c>
      <c r="D7" s="237"/>
      <c r="E7" s="237"/>
      <c r="F7" s="237"/>
    </row>
    <row r="8" spans="1:7" ht="45" customHeight="1">
      <c r="A8" s="235" t="s">
        <v>735</v>
      </c>
      <c r="B8" s="237"/>
      <c r="C8" s="237"/>
      <c r="D8" s="20" t="s">
        <v>734</v>
      </c>
      <c r="E8" s="237"/>
      <c r="F8" s="237"/>
    </row>
    <row r="9" spans="1:7" ht="45" customHeight="1">
      <c r="A9" s="235" t="s">
        <v>736</v>
      </c>
      <c r="B9" s="237"/>
      <c r="C9" s="237"/>
      <c r="D9" s="237"/>
      <c r="E9" s="234" t="s">
        <v>737</v>
      </c>
      <c r="F9" s="234" t="s">
        <v>738</v>
      </c>
    </row>
    <row r="10" spans="1:7" ht="22.5" customHeight="1">
      <c r="A10" s="235" t="s">
        <v>54</v>
      </c>
      <c r="B10" s="332" t="s">
        <v>55</v>
      </c>
      <c r="C10" s="333"/>
      <c r="D10" s="333"/>
      <c r="E10" s="333"/>
      <c r="F10" s="334"/>
    </row>
    <row r="11" spans="1:7" ht="13">
      <c r="A11" s="14"/>
      <c r="B11" s="13"/>
      <c r="C11" s="13"/>
      <c r="D11" s="13"/>
      <c r="E11" s="13"/>
    </row>
    <row r="12" spans="1:7">
      <c r="B12" s="13"/>
      <c r="C12" s="13"/>
      <c r="D12" s="13"/>
      <c r="E12" s="13"/>
    </row>
    <row r="13" spans="1:7" ht="22.5" customHeight="1">
      <c r="A13" s="325" t="s">
        <v>739</v>
      </c>
      <c r="B13" s="361"/>
      <c r="C13" s="361"/>
      <c r="D13" s="361"/>
      <c r="E13" s="361"/>
      <c r="F13" s="361"/>
      <c r="G13" s="326"/>
    </row>
    <row r="14" spans="1:7" ht="22.5" customHeight="1">
      <c r="A14" s="325" t="s">
        <v>740</v>
      </c>
      <c r="B14" s="361"/>
      <c r="C14" s="361"/>
      <c r="D14" s="361"/>
      <c r="E14" s="361"/>
      <c r="F14" s="361"/>
      <c r="G14" s="326"/>
    </row>
    <row r="15" spans="1:7" ht="33" customHeight="1">
      <c r="A15" s="214" t="s">
        <v>741</v>
      </c>
      <c r="B15" s="214" t="s">
        <v>720</v>
      </c>
      <c r="C15" s="214" t="s">
        <v>721</v>
      </c>
      <c r="D15" s="214" t="s">
        <v>722</v>
      </c>
      <c r="E15" s="214" t="s">
        <v>723</v>
      </c>
      <c r="F15" s="214" t="s">
        <v>724</v>
      </c>
      <c r="G15" s="214" t="s">
        <v>742</v>
      </c>
    </row>
    <row r="16" spans="1:7" ht="111.75" customHeight="1">
      <c r="A16" s="1" t="s">
        <v>743</v>
      </c>
      <c r="B16" s="284">
        <v>1.113</v>
      </c>
      <c r="C16" s="284">
        <v>1.0840000000000001</v>
      </c>
      <c r="D16" s="284">
        <v>1.099</v>
      </c>
      <c r="E16" s="284">
        <v>1.089</v>
      </c>
      <c r="F16" s="284">
        <v>1.077</v>
      </c>
      <c r="G16" s="283" t="s">
        <v>744</v>
      </c>
    </row>
    <row r="17" spans="1:8" ht="32.25" customHeight="1">
      <c r="A17" s="1" t="s">
        <v>745</v>
      </c>
      <c r="B17" s="284">
        <v>1.069</v>
      </c>
      <c r="C17" s="284">
        <v>1.056</v>
      </c>
      <c r="D17" s="284">
        <v>1.0629999999999999</v>
      </c>
      <c r="E17" s="284">
        <v>1.0569999999999999</v>
      </c>
      <c r="F17" s="284">
        <v>1.052</v>
      </c>
      <c r="G17" s="283" t="s">
        <v>746</v>
      </c>
      <c r="H17" t="s">
        <v>747</v>
      </c>
    </row>
    <row r="18" spans="1:8" ht="50.25" customHeight="1">
      <c r="A18" s="1" t="s">
        <v>748</v>
      </c>
      <c r="B18" s="284">
        <v>1.05</v>
      </c>
      <c r="C18" s="284">
        <v>1.038</v>
      </c>
      <c r="D18" s="284">
        <v>1.0449999999999999</v>
      </c>
      <c r="E18" s="284">
        <v>1.0389999999999999</v>
      </c>
      <c r="F18" s="284">
        <v>1.034</v>
      </c>
      <c r="G18" s="283" t="s">
        <v>749</v>
      </c>
    </row>
    <row r="19" spans="1:8">
      <c r="A19" s="1" t="s">
        <v>750</v>
      </c>
      <c r="B19" s="284">
        <v>1.048</v>
      </c>
      <c r="C19" s="284">
        <v>1.0369999999999999</v>
      </c>
      <c r="D19" s="284">
        <v>1.0429999999999999</v>
      </c>
      <c r="E19" s="284">
        <v>1.038</v>
      </c>
      <c r="F19" s="284">
        <v>1.0329999999999999</v>
      </c>
      <c r="G19" s="283" t="s">
        <v>751</v>
      </c>
    </row>
    <row r="20" spans="1:8" ht="22.5" customHeight="1">
      <c r="A20" s="1" t="s">
        <v>752</v>
      </c>
      <c r="B20" s="284">
        <v>1.0189999999999999</v>
      </c>
      <c r="C20" s="284">
        <v>1.014</v>
      </c>
      <c r="D20" s="284">
        <v>1.0169999999999999</v>
      </c>
      <c r="E20" s="284">
        <v>1.0149999999999999</v>
      </c>
      <c r="F20" s="284">
        <v>1.014</v>
      </c>
      <c r="G20" s="12"/>
    </row>
    <row r="21" spans="1:8" ht="22.5" customHeight="1">
      <c r="A21" s="1" t="s">
        <v>753</v>
      </c>
      <c r="B21" s="284">
        <v>1.0049999999999999</v>
      </c>
      <c r="C21" s="284">
        <v>1.0029999999999999</v>
      </c>
      <c r="D21" s="284">
        <v>1.004</v>
      </c>
      <c r="E21" s="284">
        <v>1.004</v>
      </c>
      <c r="F21" s="284">
        <v>1.0029999999999999</v>
      </c>
      <c r="G21" s="12"/>
    </row>
    <row r="23" spans="1:8" ht="22.5" customHeight="1">
      <c r="A23" s="325" t="s">
        <v>754</v>
      </c>
      <c r="B23" s="361"/>
      <c r="C23" s="361"/>
      <c r="D23" s="361"/>
      <c r="E23" s="361"/>
      <c r="F23" s="361"/>
      <c r="G23" s="326"/>
    </row>
    <row r="24" spans="1:8" ht="22.5" customHeight="1">
      <c r="A24" s="325" t="s">
        <v>755</v>
      </c>
      <c r="B24" s="361"/>
      <c r="C24" s="361"/>
      <c r="D24" s="361"/>
      <c r="E24" s="361"/>
      <c r="F24" s="361"/>
      <c r="G24" s="326"/>
    </row>
    <row r="25" spans="1:8" ht="33" customHeight="1">
      <c r="A25" s="214" t="s">
        <v>756</v>
      </c>
      <c r="B25" s="214" t="s">
        <v>720</v>
      </c>
      <c r="C25" s="214" t="s">
        <v>721</v>
      </c>
      <c r="D25" s="214" t="s">
        <v>722</v>
      </c>
      <c r="E25" s="214" t="s">
        <v>723</v>
      </c>
      <c r="F25" s="214" t="s">
        <v>724</v>
      </c>
      <c r="G25" s="214" t="s">
        <v>742</v>
      </c>
    </row>
    <row r="26" spans="1:8" ht="22.5" customHeight="1">
      <c r="A26" s="1"/>
      <c r="B26" s="285">
        <v>1.048</v>
      </c>
      <c r="C26" s="285">
        <v>1.0369999999999999</v>
      </c>
      <c r="D26" s="285">
        <v>1.0429999999999999</v>
      </c>
      <c r="E26" s="285">
        <v>1.038</v>
      </c>
      <c r="F26" s="285">
        <v>1.0329999999999999</v>
      </c>
      <c r="G26" s="285">
        <v>590</v>
      </c>
    </row>
    <row r="27" spans="1:8" ht="22.5" customHeight="1">
      <c r="A27" s="1"/>
      <c r="B27" s="285">
        <v>1.048</v>
      </c>
      <c r="C27" s="285">
        <v>1.0369999999999999</v>
      </c>
      <c r="D27" s="285">
        <v>1.0429999999999999</v>
      </c>
      <c r="E27" s="285">
        <v>1.038</v>
      </c>
      <c r="F27" s="285">
        <v>1.0329999999999999</v>
      </c>
      <c r="G27" s="285">
        <v>591</v>
      </c>
    </row>
    <row r="28" spans="1:8" ht="22.5" customHeight="1">
      <c r="A28" s="1"/>
      <c r="B28" s="285">
        <v>1.048</v>
      </c>
      <c r="C28" s="285">
        <v>1.0369999999999999</v>
      </c>
      <c r="D28" s="285">
        <v>1.0429999999999999</v>
      </c>
      <c r="E28" s="285">
        <v>1.038</v>
      </c>
      <c r="F28" s="285">
        <v>1.0329999999999999</v>
      </c>
      <c r="G28" s="285">
        <v>593</v>
      </c>
    </row>
    <row r="29" spans="1:8" ht="22.5" customHeight="1">
      <c r="A29" s="1"/>
      <c r="B29" s="285">
        <v>1.048</v>
      </c>
      <c r="C29" s="285">
        <v>1.0369999999999999</v>
      </c>
      <c r="D29" s="285">
        <v>1.0429999999999999</v>
      </c>
      <c r="E29" s="285">
        <v>1.038</v>
      </c>
      <c r="F29" s="285">
        <v>1.0329999999999999</v>
      </c>
      <c r="G29" s="285">
        <v>594</v>
      </c>
    </row>
    <row r="30" spans="1:8" ht="22.5" customHeight="1">
      <c r="A30" s="1"/>
      <c r="B30" s="12"/>
      <c r="C30" s="12"/>
      <c r="D30" s="12"/>
      <c r="E30" s="12"/>
      <c r="F30" s="12"/>
      <c r="G30" s="12"/>
    </row>
    <row r="32" spans="1:8" ht="22.5" customHeight="1">
      <c r="A32" s="325" t="s">
        <v>754</v>
      </c>
      <c r="B32" s="361"/>
      <c r="C32" s="361"/>
      <c r="D32" s="361"/>
      <c r="E32" s="361"/>
      <c r="F32" s="361"/>
      <c r="G32" s="326"/>
    </row>
    <row r="33" spans="1:7" ht="22.5" customHeight="1">
      <c r="A33" s="325" t="s">
        <v>757</v>
      </c>
      <c r="B33" s="361"/>
      <c r="C33" s="361"/>
      <c r="D33" s="361"/>
      <c r="E33" s="361"/>
      <c r="F33" s="361"/>
      <c r="G33" s="326"/>
    </row>
    <row r="34" spans="1:7" ht="33" customHeight="1">
      <c r="A34" s="214" t="s">
        <v>756</v>
      </c>
      <c r="B34" s="214" t="s">
        <v>720</v>
      </c>
      <c r="C34" s="214" t="s">
        <v>721</v>
      </c>
      <c r="D34" s="214" t="s">
        <v>722</v>
      </c>
      <c r="E34" s="214" t="s">
        <v>723</v>
      </c>
      <c r="F34" s="214" t="s">
        <v>724</v>
      </c>
      <c r="G34" s="214" t="s">
        <v>742</v>
      </c>
    </row>
    <row r="35" spans="1:7" ht="22.5" customHeight="1">
      <c r="A35" s="1"/>
      <c r="B35" s="12"/>
      <c r="C35" s="12"/>
      <c r="D35" s="12"/>
      <c r="E35" s="12"/>
      <c r="F35" s="12"/>
      <c r="G35" s="12"/>
    </row>
    <row r="36" spans="1:7" ht="22.5" customHeight="1">
      <c r="A36" s="1"/>
      <c r="B36" s="12"/>
      <c r="C36" s="12"/>
      <c r="D36" s="12"/>
      <c r="E36" s="12"/>
      <c r="F36" s="12"/>
      <c r="G36" s="12"/>
    </row>
    <row r="37" spans="1:7" ht="22.5" customHeight="1">
      <c r="A37" s="1"/>
      <c r="B37" s="12"/>
      <c r="C37" s="12"/>
      <c r="D37" s="12"/>
      <c r="E37" s="12"/>
      <c r="F37" s="12"/>
      <c r="G37" s="12"/>
    </row>
    <row r="38" spans="1:7" ht="22.5" customHeight="1">
      <c r="A38" s="1"/>
      <c r="B38" s="12"/>
      <c r="C38" s="12"/>
      <c r="D38" s="12"/>
      <c r="E38" s="12"/>
      <c r="F38" s="12"/>
      <c r="G38" s="12"/>
    </row>
    <row r="39" spans="1:7" ht="22.5" customHeight="1">
      <c r="A39" s="1"/>
      <c r="B39" s="12"/>
      <c r="C39" s="12"/>
      <c r="D39" s="12"/>
      <c r="E39" s="12"/>
      <c r="F39" s="12"/>
      <c r="G39"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F3"/>
    <mergeCell ref="A4:A5"/>
    <mergeCell ref="A2:E2"/>
    <mergeCell ref="A32:G32"/>
    <mergeCell ref="A33:G33"/>
    <mergeCell ref="B10:F10"/>
    <mergeCell ref="A14:G14"/>
    <mergeCell ref="A13:G13"/>
    <mergeCell ref="A24:G24"/>
    <mergeCell ref="A23:G23"/>
  </mergeCells>
  <phoneticPr fontId="11" type="noConversion"/>
  <hyperlinks>
    <hyperlink ref="A1" location="Overview!A1" display="Back to Overview" xr:uid="{00000000-0004-0000-1B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F41"/>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WPD EM Area (GSP Group _B) for year beginning "&amp;Overview!D4</f>
        <v>Southern Electric Power Distribution plc - Illustrative LLFs in WPD EM Area (GSP Group _B) for year beginning 1 April 2022</v>
      </c>
      <c r="B3" s="364"/>
      <c r="C3" s="364"/>
      <c r="D3" s="364"/>
      <c r="E3" s="365"/>
    </row>
    <row r="4" spans="1:6" ht="19.5" customHeight="1">
      <c r="A4" s="393" t="s">
        <v>39</v>
      </c>
      <c r="B4" s="214" t="s">
        <v>720</v>
      </c>
      <c r="C4" s="214" t="s">
        <v>721</v>
      </c>
      <c r="D4" s="214" t="s">
        <v>722</v>
      </c>
      <c r="E4" s="214" t="s">
        <v>723</v>
      </c>
    </row>
    <row r="5" spans="1:6" ht="30" customHeight="1">
      <c r="A5" s="397"/>
      <c r="B5" s="214" t="s">
        <v>725</v>
      </c>
      <c r="C5" s="214" t="s">
        <v>727</v>
      </c>
      <c r="D5" s="214" t="s">
        <v>728</v>
      </c>
      <c r="E5" s="214" t="s">
        <v>729</v>
      </c>
    </row>
    <row r="6" spans="1:6" ht="45" customHeight="1">
      <c r="A6" s="78" t="s">
        <v>708</v>
      </c>
      <c r="B6" s="237"/>
      <c r="C6" s="237"/>
      <c r="D6" s="20" t="s">
        <v>758</v>
      </c>
      <c r="E6" s="20" t="s">
        <v>759</v>
      </c>
    </row>
    <row r="7" spans="1:6" ht="45" customHeight="1">
      <c r="A7" s="78" t="s">
        <v>707</v>
      </c>
      <c r="B7" s="20" t="s">
        <v>760</v>
      </c>
      <c r="C7" s="213" t="s">
        <v>761</v>
      </c>
      <c r="D7" s="20" t="s">
        <v>762</v>
      </c>
      <c r="E7" s="20" t="s">
        <v>759</v>
      </c>
    </row>
    <row r="8" spans="1:6" ht="45" customHeight="1">
      <c r="A8" s="78" t="s">
        <v>50</v>
      </c>
      <c r="B8" s="237"/>
      <c r="C8" s="237"/>
      <c r="D8" s="20" t="s">
        <v>758</v>
      </c>
      <c r="E8" s="20" t="s">
        <v>759</v>
      </c>
    </row>
    <row r="9" spans="1:6" ht="22.5" customHeight="1">
      <c r="A9" s="244" t="s">
        <v>54</v>
      </c>
      <c r="B9" s="398" t="s">
        <v>141</v>
      </c>
      <c r="C9" s="399"/>
      <c r="D9" s="399"/>
      <c r="E9" s="400"/>
    </row>
    <row r="10" spans="1:6" ht="15" customHeight="1"/>
    <row r="11" spans="1:6" ht="13">
      <c r="A11" s="14"/>
      <c r="B11" s="13"/>
      <c r="C11" s="13"/>
      <c r="D11" s="13"/>
      <c r="E11" s="13"/>
    </row>
    <row r="12" spans="1:6">
      <c r="B12" s="13"/>
      <c r="C12" s="13"/>
      <c r="D12" s="13"/>
      <c r="E12" s="13"/>
    </row>
    <row r="13" spans="1:6" ht="22.5" customHeight="1">
      <c r="A13" s="325" t="s">
        <v>739</v>
      </c>
      <c r="B13" s="361"/>
      <c r="C13" s="361"/>
      <c r="D13" s="361"/>
      <c r="E13" s="361"/>
      <c r="F13" s="326"/>
    </row>
    <row r="14" spans="1:6" ht="22.5" customHeight="1">
      <c r="A14" s="325" t="s">
        <v>740</v>
      </c>
      <c r="B14" s="361"/>
      <c r="C14" s="361"/>
      <c r="D14" s="361"/>
      <c r="E14" s="361"/>
      <c r="F14" s="326"/>
    </row>
    <row r="15" spans="1:6" ht="33" customHeight="1">
      <c r="A15" s="214" t="s">
        <v>741</v>
      </c>
      <c r="B15" s="214" t="s">
        <v>720</v>
      </c>
      <c r="C15" s="214" t="s">
        <v>721</v>
      </c>
      <c r="D15" s="214" t="s">
        <v>722</v>
      </c>
      <c r="E15" s="214" t="s">
        <v>723</v>
      </c>
      <c r="F15" s="214" t="s">
        <v>742</v>
      </c>
    </row>
    <row r="16" spans="1:6" ht="91.5" customHeight="1">
      <c r="A16" s="1" t="s">
        <v>743</v>
      </c>
      <c r="B16" s="285">
        <v>1.075</v>
      </c>
      <c r="C16" s="285">
        <v>1.071</v>
      </c>
      <c r="D16" s="285">
        <v>1.0660000000000001</v>
      </c>
      <c r="E16" s="285">
        <v>1.0640000000000001</v>
      </c>
      <c r="F16" s="283" t="s">
        <v>763</v>
      </c>
    </row>
    <row r="17" spans="1:6">
      <c r="A17" s="1" t="s">
        <v>745</v>
      </c>
      <c r="B17" s="285">
        <v>1.046</v>
      </c>
      <c r="C17" s="285">
        <v>1.046</v>
      </c>
      <c r="D17" s="285">
        <v>1.0449999999999999</v>
      </c>
      <c r="E17" s="285">
        <v>1.048</v>
      </c>
      <c r="F17" s="283" t="s">
        <v>764</v>
      </c>
    </row>
    <row r="18" spans="1:6" ht="25">
      <c r="A18" s="1" t="s">
        <v>748</v>
      </c>
      <c r="B18" s="285">
        <v>1.034</v>
      </c>
      <c r="C18" s="285">
        <v>1.032</v>
      </c>
      <c r="D18" s="285">
        <v>1.0289999999999999</v>
      </c>
      <c r="E18" s="285">
        <v>1.0269999999999999</v>
      </c>
      <c r="F18" s="283" t="s">
        <v>765</v>
      </c>
    </row>
    <row r="19" spans="1:6" ht="22.5" customHeight="1">
      <c r="A19" s="1" t="s">
        <v>750</v>
      </c>
      <c r="B19" s="285">
        <v>1.0189999999999999</v>
      </c>
      <c r="C19" s="285">
        <v>1.0189999999999999</v>
      </c>
      <c r="D19" s="285">
        <v>1.0189999999999999</v>
      </c>
      <c r="E19" s="285">
        <v>1.018</v>
      </c>
      <c r="F19" s="12"/>
    </row>
    <row r="20" spans="1:6" ht="22.5" customHeight="1">
      <c r="A20" s="1" t="s">
        <v>766</v>
      </c>
      <c r="B20" s="285">
        <v>1.0129999999999999</v>
      </c>
      <c r="C20" s="285">
        <v>1.0129999999999999</v>
      </c>
      <c r="D20" s="285">
        <v>1.0129999999999999</v>
      </c>
      <c r="E20" s="285">
        <v>1.012</v>
      </c>
      <c r="F20" s="12"/>
    </row>
    <row r="21" spans="1:6" ht="22.5" customHeight="1">
      <c r="A21" s="1" t="s">
        <v>767</v>
      </c>
      <c r="B21" s="285">
        <v>1.006</v>
      </c>
      <c r="C21" s="285">
        <v>1.006</v>
      </c>
      <c r="D21" s="285">
        <v>1.0069999999999999</v>
      </c>
      <c r="E21" s="285">
        <v>1.008</v>
      </c>
      <c r="F21" s="12"/>
    </row>
    <row r="22" spans="1:6" ht="22.5" customHeight="1">
      <c r="A22" s="1" t="s">
        <v>768</v>
      </c>
      <c r="B22" s="285">
        <v>1.008</v>
      </c>
      <c r="C22" s="285">
        <v>1.008</v>
      </c>
      <c r="D22" s="285">
        <v>1.008</v>
      </c>
      <c r="E22" s="285">
        <v>1.0089999999999999</v>
      </c>
      <c r="F22" s="12"/>
    </row>
    <row r="23" spans="1:6" ht="22.5" customHeight="1">
      <c r="A23" s="1" t="s">
        <v>769</v>
      </c>
      <c r="B23" s="285">
        <v>1.002</v>
      </c>
      <c r="C23" s="285">
        <v>1.002</v>
      </c>
      <c r="D23" s="285">
        <v>1.002</v>
      </c>
      <c r="E23" s="285">
        <v>1.002</v>
      </c>
      <c r="F23" s="12"/>
    </row>
    <row r="25" spans="1:6" ht="22.5" customHeight="1">
      <c r="A25" s="325" t="s">
        <v>754</v>
      </c>
      <c r="B25" s="361"/>
      <c r="C25" s="361"/>
      <c r="D25" s="361"/>
      <c r="E25" s="361"/>
      <c r="F25" s="326"/>
    </row>
    <row r="26" spans="1:6" ht="22.5" customHeight="1">
      <c r="A26" s="325" t="s">
        <v>755</v>
      </c>
      <c r="B26" s="361"/>
      <c r="C26" s="361"/>
      <c r="D26" s="361"/>
      <c r="E26" s="361"/>
      <c r="F26" s="326"/>
    </row>
    <row r="27" spans="1:6" ht="33" customHeight="1">
      <c r="A27" s="214" t="s">
        <v>756</v>
      </c>
      <c r="B27" s="214" t="s">
        <v>720</v>
      </c>
      <c r="C27" s="214" t="s">
        <v>721</v>
      </c>
      <c r="D27" s="214" t="s">
        <v>722</v>
      </c>
      <c r="E27" s="214" t="s">
        <v>723</v>
      </c>
      <c r="F27" s="214"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25" t="s">
        <v>754</v>
      </c>
      <c r="B34" s="361"/>
      <c r="C34" s="361"/>
      <c r="D34" s="361"/>
      <c r="E34" s="361"/>
      <c r="F34" s="326"/>
    </row>
    <row r="35" spans="1:6" ht="22.5" customHeight="1">
      <c r="A35" s="325" t="s">
        <v>757</v>
      </c>
      <c r="B35" s="361"/>
      <c r="C35" s="361"/>
      <c r="D35" s="361"/>
      <c r="E35" s="361"/>
      <c r="F35" s="326"/>
    </row>
    <row r="36" spans="1:6" ht="33" customHeight="1">
      <c r="A36" s="214" t="s">
        <v>756</v>
      </c>
      <c r="B36" s="214" t="s">
        <v>720</v>
      </c>
      <c r="C36" s="214" t="s">
        <v>721</v>
      </c>
      <c r="D36" s="214" t="s">
        <v>722</v>
      </c>
      <c r="E36" s="214" t="s">
        <v>723</v>
      </c>
      <c r="F36" s="214"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5:F25"/>
    <mergeCell ref="A26:F26"/>
    <mergeCell ref="A34:F34"/>
    <mergeCell ref="A35:F35"/>
    <mergeCell ref="A2:E2"/>
    <mergeCell ref="A4:A5"/>
    <mergeCell ref="A13:F13"/>
    <mergeCell ref="A14:F14"/>
    <mergeCell ref="A3:E3"/>
    <mergeCell ref="B9:E9"/>
  </mergeCells>
  <hyperlinks>
    <hyperlink ref="A1" location="Overview!A1" display="Back to Overview" xr:uid="{00000000-0004-0000-1C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39"/>
  <sheetViews>
    <sheetView showGridLines="0" zoomScale="60" zoomScaleNormal="60" zoomScaleSheetLayoutView="100" workbookViewId="0">
      <selection activeCell="G3" sqref="G3"/>
    </sheetView>
  </sheetViews>
  <sheetFormatPr defaultRowHeight="12.5"/>
  <cols>
    <col min="1" max="6" width="24" customWidth="1"/>
    <col min="7" max="7" width="21.453125" customWidth="1"/>
  </cols>
  <sheetData>
    <row r="1" spans="1:7" ht="27.75" customHeight="1">
      <c r="A1" s="249" t="s">
        <v>36</v>
      </c>
    </row>
    <row r="2" spans="1:7" ht="44.25" customHeight="1">
      <c r="A2" s="395" t="s">
        <v>719</v>
      </c>
      <c r="B2" s="396"/>
      <c r="C2" s="396"/>
      <c r="D2" s="396"/>
      <c r="E2" s="396"/>
    </row>
    <row r="3" spans="1:7" ht="47.25" customHeight="1">
      <c r="A3" s="363" t="str">
        <f>Overview!B4&amp; " - Illustrative LLFs in UKPN LPN Area (GSP Group _C) for year beginning "&amp;Overview!D4</f>
        <v>Southern Electric Power Distribution plc - Illustrative LLFs in UKPN LPN Area (GSP Group _C) for year beginning 1 April 2022</v>
      </c>
      <c r="B3" s="370"/>
      <c r="C3" s="370"/>
      <c r="D3" s="370"/>
      <c r="E3" s="370"/>
      <c r="F3" s="371"/>
    </row>
    <row r="4" spans="1:7" ht="19.5" customHeight="1">
      <c r="A4" s="393" t="s">
        <v>39</v>
      </c>
      <c r="B4" s="214" t="s">
        <v>720</v>
      </c>
      <c r="C4" s="214" t="s">
        <v>721</v>
      </c>
      <c r="D4" s="214" t="s">
        <v>722</v>
      </c>
      <c r="E4" s="214" t="s">
        <v>723</v>
      </c>
      <c r="F4" s="214" t="s">
        <v>724</v>
      </c>
    </row>
    <row r="5" spans="1:7" ht="30" customHeight="1">
      <c r="A5" s="394"/>
      <c r="B5" s="214" t="s">
        <v>725</v>
      </c>
      <c r="C5" s="214" t="s">
        <v>726</v>
      </c>
      <c r="D5" s="214" t="s">
        <v>727</v>
      </c>
      <c r="E5" s="214" t="s">
        <v>728</v>
      </c>
      <c r="F5" s="214" t="s">
        <v>729</v>
      </c>
    </row>
    <row r="6" spans="1:7" ht="45" customHeight="1">
      <c r="A6" s="239" t="s">
        <v>730</v>
      </c>
      <c r="B6" s="20" t="s">
        <v>731</v>
      </c>
      <c r="C6" s="237"/>
      <c r="D6" s="234" t="s">
        <v>732</v>
      </c>
      <c r="E6" s="237"/>
      <c r="F6" s="237"/>
    </row>
    <row r="7" spans="1:7" ht="45" customHeight="1">
      <c r="A7" s="239" t="s">
        <v>733</v>
      </c>
      <c r="B7" s="237"/>
      <c r="C7" s="20" t="s">
        <v>734</v>
      </c>
      <c r="D7" s="237"/>
      <c r="E7" s="237"/>
      <c r="F7" s="237"/>
    </row>
    <row r="8" spans="1:7" ht="45" customHeight="1">
      <c r="A8" s="239" t="s">
        <v>735</v>
      </c>
      <c r="B8" s="237"/>
      <c r="C8" s="237"/>
      <c r="D8" s="20" t="s">
        <v>734</v>
      </c>
      <c r="E8" s="237"/>
      <c r="F8" s="237"/>
    </row>
    <row r="9" spans="1:7" ht="45" customHeight="1">
      <c r="A9" s="239" t="s">
        <v>736</v>
      </c>
      <c r="B9" s="237"/>
      <c r="C9" s="237"/>
      <c r="D9" s="237"/>
      <c r="E9" s="234" t="s">
        <v>737</v>
      </c>
      <c r="F9" s="234" t="s">
        <v>738</v>
      </c>
    </row>
    <row r="10" spans="1:7" ht="22.5" customHeight="1">
      <c r="A10" s="239" t="s">
        <v>54</v>
      </c>
      <c r="B10" s="332" t="s">
        <v>55</v>
      </c>
      <c r="C10" s="333"/>
      <c r="D10" s="333"/>
      <c r="E10" s="333"/>
      <c r="F10" s="334"/>
    </row>
    <row r="11" spans="1:7" ht="13">
      <c r="A11" s="14"/>
      <c r="B11" s="13"/>
      <c r="C11" s="13"/>
      <c r="D11" s="13"/>
      <c r="E11" s="13"/>
    </row>
    <row r="12" spans="1:7">
      <c r="B12" s="13"/>
      <c r="C12" s="13"/>
      <c r="D12" s="13"/>
      <c r="E12" s="13"/>
    </row>
    <row r="13" spans="1:7" ht="22.5" customHeight="1">
      <c r="A13" s="325" t="s">
        <v>739</v>
      </c>
      <c r="B13" s="361"/>
      <c r="C13" s="361"/>
      <c r="D13" s="361"/>
      <c r="E13" s="361"/>
      <c r="F13" s="361"/>
      <c r="G13" s="326"/>
    </row>
    <row r="14" spans="1:7" ht="22.5" customHeight="1">
      <c r="A14" s="325" t="s">
        <v>740</v>
      </c>
      <c r="B14" s="361"/>
      <c r="C14" s="361"/>
      <c r="D14" s="361"/>
      <c r="E14" s="361"/>
      <c r="F14" s="361"/>
      <c r="G14" s="326"/>
    </row>
    <row r="15" spans="1:7" ht="33" customHeight="1">
      <c r="A15" s="214" t="s">
        <v>741</v>
      </c>
      <c r="B15" s="214" t="s">
        <v>720</v>
      </c>
      <c r="C15" s="214" t="s">
        <v>721</v>
      </c>
      <c r="D15" s="214" t="s">
        <v>722</v>
      </c>
      <c r="E15" s="214" t="s">
        <v>723</v>
      </c>
      <c r="F15" s="214" t="s">
        <v>724</v>
      </c>
      <c r="G15" s="214" t="s">
        <v>742</v>
      </c>
    </row>
    <row r="16" spans="1:7" ht="117.75" customHeight="1">
      <c r="A16" s="1" t="s">
        <v>743</v>
      </c>
      <c r="B16" s="284">
        <v>1.1100000000000001</v>
      </c>
      <c r="C16" s="284">
        <v>1.089</v>
      </c>
      <c r="D16" s="284">
        <v>1.101</v>
      </c>
      <c r="E16" s="284">
        <v>1.089</v>
      </c>
      <c r="F16" s="284">
        <v>1.071</v>
      </c>
      <c r="G16" s="283" t="s">
        <v>770</v>
      </c>
    </row>
    <row r="17" spans="1:7" ht="33.75" customHeight="1">
      <c r="A17" s="1" t="s">
        <v>745</v>
      </c>
      <c r="B17" s="284">
        <v>1.0609999999999999</v>
      </c>
      <c r="C17" s="284">
        <v>1.0529999999999999</v>
      </c>
      <c r="D17" s="284">
        <v>1.0569999999999999</v>
      </c>
      <c r="E17" s="284">
        <v>1.0509999999999999</v>
      </c>
      <c r="F17" s="284">
        <v>1.0429999999999999</v>
      </c>
      <c r="G17" s="283" t="s">
        <v>771</v>
      </c>
    </row>
    <row r="18" spans="1:7" ht="44.25" customHeight="1">
      <c r="A18" s="1" t="s">
        <v>748</v>
      </c>
      <c r="B18" s="284">
        <v>1.038</v>
      </c>
      <c r="C18" s="284">
        <v>1.0329999999999999</v>
      </c>
      <c r="D18" s="284">
        <v>1.036</v>
      </c>
      <c r="E18" s="284">
        <v>1.032</v>
      </c>
      <c r="F18" s="284">
        <v>1.026</v>
      </c>
      <c r="G18" s="283" t="s">
        <v>772</v>
      </c>
    </row>
    <row r="19" spans="1:7" ht="22.5" customHeight="1">
      <c r="A19" s="1" t="s">
        <v>750</v>
      </c>
      <c r="B19" s="284">
        <v>1.03</v>
      </c>
      <c r="C19" s="284">
        <v>1.028</v>
      </c>
      <c r="D19" s="284">
        <v>1.0289999999999999</v>
      </c>
      <c r="E19" s="284">
        <v>1.0269999999999999</v>
      </c>
      <c r="F19" s="284">
        <v>1.0249999999999999</v>
      </c>
      <c r="G19" s="285"/>
    </row>
    <row r="20" spans="1:7" ht="22.5" customHeight="1">
      <c r="A20" s="1" t="s">
        <v>773</v>
      </c>
      <c r="B20" s="284">
        <v>1.022</v>
      </c>
      <c r="C20" s="284">
        <v>1.02</v>
      </c>
      <c r="D20" s="284">
        <v>1.0209999999999999</v>
      </c>
      <c r="E20" s="284">
        <v>1.02</v>
      </c>
      <c r="F20" s="284">
        <v>1.018</v>
      </c>
      <c r="G20" s="285"/>
    </row>
    <row r="21" spans="1:7" ht="22.5" customHeight="1">
      <c r="A21" s="1" t="s">
        <v>769</v>
      </c>
      <c r="B21" s="284">
        <v>1.002</v>
      </c>
      <c r="C21" s="284">
        <v>1.002</v>
      </c>
      <c r="D21" s="284">
        <v>1.002</v>
      </c>
      <c r="E21" s="284">
        <v>1.002</v>
      </c>
      <c r="F21" s="284">
        <v>1.002</v>
      </c>
      <c r="G21" s="285"/>
    </row>
    <row r="23" spans="1:7" ht="22.5" customHeight="1">
      <c r="A23" s="325" t="s">
        <v>754</v>
      </c>
      <c r="B23" s="361"/>
      <c r="C23" s="361"/>
      <c r="D23" s="361"/>
      <c r="E23" s="361"/>
      <c r="F23" s="361"/>
      <c r="G23" s="326"/>
    </row>
    <row r="24" spans="1:7" ht="22.5" customHeight="1">
      <c r="A24" s="325" t="s">
        <v>755</v>
      </c>
      <c r="B24" s="361"/>
      <c r="C24" s="361"/>
      <c r="D24" s="361"/>
      <c r="E24" s="361"/>
      <c r="F24" s="361"/>
      <c r="G24" s="326"/>
    </row>
    <row r="25" spans="1:7" ht="33" customHeight="1">
      <c r="A25" s="214" t="s">
        <v>756</v>
      </c>
      <c r="B25" s="214" t="s">
        <v>720</v>
      </c>
      <c r="C25" s="214" t="s">
        <v>721</v>
      </c>
      <c r="D25" s="214" t="s">
        <v>722</v>
      </c>
      <c r="E25" s="214" t="s">
        <v>723</v>
      </c>
      <c r="F25" s="214" t="s">
        <v>724</v>
      </c>
      <c r="G25" s="214" t="s">
        <v>742</v>
      </c>
    </row>
    <row r="26" spans="1:7" ht="22.5" customHeight="1">
      <c r="A26" s="1"/>
      <c r="B26" s="12"/>
      <c r="C26" s="12"/>
      <c r="D26" s="12"/>
      <c r="E26" s="12"/>
      <c r="F26" s="12"/>
      <c r="G26" s="12"/>
    </row>
    <row r="27" spans="1:7" ht="22.5" customHeight="1">
      <c r="A27" s="1"/>
      <c r="B27" s="12"/>
      <c r="C27" s="12"/>
      <c r="D27" s="12"/>
      <c r="E27" s="12"/>
      <c r="F27" s="12"/>
      <c r="G27" s="12"/>
    </row>
    <row r="28" spans="1:7" ht="22.5" customHeight="1">
      <c r="A28" s="1"/>
      <c r="B28" s="12"/>
      <c r="C28" s="12"/>
      <c r="D28" s="12"/>
      <c r="E28" s="12"/>
      <c r="F28" s="12"/>
      <c r="G28" s="12"/>
    </row>
    <row r="29" spans="1:7" ht="22.5" customHeight="1">
      <c r="A29" s="1"/>
      <c r="B29" s="12"/>
      <c r="C29" s="12"/>
      <c r="D29" s="12"/>
      <c r="E29" s="12"/>
      <c r="F29" s="12"/>
      <c r="G29" s="12"/>
    </row>
    <row r="30" spans="1:7" ht="22.5" customHeight="1">
      <c r="A30" s="1"/>
      <c r="B30" s="12"/>
      <c r="C30" s="12"/>
      <c r="D30" s="12"/>
      <c r="E30" s="12"/>
      <c r="F30" s="12"/>
      <c r="G30" s="12"/>
    </row>
    <row r="32" spans="1:7" ht="22.5" customHeight="1">
      <c r="A32" s="325" t="s">
        <v>754</v>
      </c>
      <c r="B32" s="361"/>
      <c r="C32" s="361"/>
      <c r="D32" s="361"/>
      <c r="E32" s="361"/>
      <c r="F32" s="361"/>
      <c r="G32" s="326"/>
    </row>
    <row r="33" spans="1:7" ht="22.5" customHeight="1">
      <c r="A33" s="325" t="s">
        <v>757</v>
      </c>
      <c r="B33" s="361"/>
      <c r="C33" s="361"/>
      <c r="D33" s="361"/>
      <c r="E33" s="361"/>
      <c r="F33" s="361"/>
      <c r="G33" s="326"/>
    </row>
    <row r="34" spans="1:7" ht="33" customHeight="1">
      <c r="A34" s="214" t="s">
        <v>756</v>
      </c>
      <c r="B34" s="214" t="s">
        <v>720</v>
      </c>
      <c r="C34" s="214" t="s">
        <v>721</v>
      </c>
      <c r="D34" s="214" t="s">
        <v>722</v>
      </c>
      <c r="E34" s="214" t="s">
        <v>723</v>
      </c>
      <c r="F34" s="214" t="s">
        <v>724</v>
      </c>
      <c r="G34" s="214" t="s">
        <v>742</v>
      </c>
    </row>
    <row r="35" spans="1:7" ht="22.5" customHeight="1">
      <c r="A35" s="1"/>
      <c r="B35" s="12"/>
      <c r="C35" s="12"/>
      <c r="D35" s="12"/>
      <c r="E35" s="12"/>
      <c r="F35" s="12"/>
      <c r="G35" s="12"/>
    </row>
    <row r="36" spans="1:7" ht="22.5" customHeight="1">
      <c r="A36" s="1"/>
      <c r="B36" s="12"/>
      <c r="C36" s="12"/>
      <c r="D36" s="12"/>
      <c r="E36" s="12"/>
      <c r="F36" s="12"/>
      <c r="G36" s="12"/>
    </row>
    <row r="37" spans="1:7" ht="22.5" customHeight="1">
      <c r="A37" s="1"/>
      <c r="B37" s="12"/>
      <c r="C37" s="12"/>
      <c r="D37" s="12"/>
      <c r="E37" s="12"/>
      <c r="F37" s="12"/>
      <c r="G37" s="12"/>
    </row>
    <row r="38" spans="1:7" ht="22.5" customHeight="1">
      <c r="A38" s="1"/>
      <c r="B38" s="12"/>
      <c r="C38" s="12"/>
      <c r="D38" s="12"/>
      <c r="E38" s="12"/>
      <c r="F38" s="12"/>
      <c r="G38" s="12"/>
    </row>
    <row r="39" spans="1:7" ht="22.5" customHeight="1">
      <c r="A39" s="1"/>
      <c r="B39" s="12"/>
      <c r="C39" s="12"/>
      <c r="D39" s="12"/>
      <c r="E39" s="12"/>
      <c r="F39" s="12"/>
      <c r="G39" s="12"/>
    </row>
  </sheetData>
  <mergeCells count="10">
    <mergeCell ref="A3:F3"/>
    <mergeCell ref="A4:A5"/>
    <mergeCell ref="A2:E2"/>
    <mergeCell ref="B10:F10"/>
    <mergeCell ref="A33:G33"/>
    <mergeCell ref="A32:G32"/>
    <mergeCell ref="A24:G24"/>
    <mergeCell ref="A23:G23"/>
    <mergeCell ref="A14:G14"/>
    <mergeCell ref="A13:G13"/>
  </mergeCells>
  <hyperlinks>
    <hyperlink ref="A1" location="Overview!A1" display="Back to Overview" xr:uid="{00000000-0004-0000-1D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F41"/>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SP Manweb Area (GSP Group _D) for year beginning "&amp;Overview!D4</f>
        <v>Southern Electric Power Distribution plc - Illustrative LLFs in SP Manweb Area (GSP Group _D) for year beginning 1 April 2022</v>
      </c>
      <c r="B3" s="364"/>
      <c r="C3" s="364"/>
      <c r="D3" s="364"/>
      <c r="E3" s="365"/>
    </row>
    <row r="4" spans="1:6" ht="19.5" customHeight="1">
      <c r="A4" s="393" t="s">
        <v>39</v>
      </c>
      <c r="B4" s="214" t="s">
        <v>720</v>
      </c>
      <c r="C4" s="214" t="s">
        <v>721</v>
      </c>
      <c r="D4" s="214" t="s">
        <v>722</v>
      </c>
      <c r="E4" s="214" t="s">
        <v>723</v>
      </c>
    </row>
    <row r="5" spans="1:6" ht="30" customHeight="1">
      <c r="A5" s="397"/>
      <c r="B5" s="286" t="s">
        <v>725</v>
      </c>
      <c r="C5" s="287" t="s">
        <v>727</v>
      </c>
      <c r="D5" s="287" t="s">
        <v>728</v>
      </c>
      <c r="E5" s="287" t="s">
        <v>729</v>
      </c>
    </row>
    <row r="6" spans="1:6" ht="45" customHeight="1">
      <c r="A6" s="187" t="s">
        <v>774</v>
      </c>
      <c r="B6" s="288" t="s">
        <v>775</v>
      </c>
      <c r="C6" s="288" t="s">
        <v>775</v>
      </c>
      <c r="D6" s="289" t="s">
        <v>776</v>
      </c>
      <c r="E6" s="289" t="s">
        <v>777</v>
      </c>
    </row>
    <row r="7" spans="1:6" ht="45" customHeight="1">
      <c r="A7" s="187" t="s">
        <v>778</v>
      </c>
      <c r="B7" s="290" t="s">
        <v>760</v>
      </c>
      <c r="C7" s="291" t="s">
        <v>779</v>
      </c>
      <c r="D7" s="289" t="s">
        <v>780</v>
      </c>
      <c r="E7" s="289" t="s">
        <v>777</v>
      </c>
    </row>
    <row r="8" spans="1:6" ht="45" customHeight="1">
      <c r="A8" s="187" t="s">
        <v>50</v>
      </c>
      <c r="B8" s="288" t="s">
        <v>775</v>
      </c>
      <c r="C8" s="292" t="s">
        <v>775</v>
      </c>
      <c r="D8" s="289" t="s">
        <v>776</v>
      </c>
      <c r="E8" s="289" t="s">
        <v>777</v>
      </c>
    </row>
    <row r="9" spans="1:6" ht="22.5" customHeight="1">
      <c r="A9" s="238" t="s">
        <v>54</v>
      </c>
      <c r="B9" s="345" t="s">
        <v>141</v>
      </c>
      <c r="C9" s="346"/>
      <c r="D9" s="346"/>
      <c r="E9" s="347"/>
    </row>
    <row r="10" spans="1:6" ht="15" customHeight="1"/>
    <row r="11" spans="1:6" ht="13">
      <c r="A11" s="14"/>
      <c r="B11" s="13"/>
      <c r="C11" s="13"/>
      <c r="D11" s="13"/>
      <c r="E11" s="13"/>
    </row>
    <row r="12" spans="1:6">
      <c r="B12" s="13"/>
      <c r="C12" s="13"/>
      <c r="D12" s="13"/>
      <c r="E12" s="13"/>
    </row>
    <row r="13" spans="1:6" ht="22.5" customHeight="1">
      <c r="A13" s="325" t="s">
        <v>739</v>
      </c>
      <c r="B13" s="361"/>
      <c r="C13" s="361"/>
      <c r="D13" s="361"/>
      <c r="E13" s="361"/>
      <c r="F13" s="326"/>
    </row>
    <row r="14" spans="1:6" ht="22.5" customHeight="1">
      <c r="A14" s="325" t="s">
        <v>740</v>
      </c>
      <c r="B14" s="361"/>
      <c r="C14" s="361"/>
      <c r="D14" s="361"/>
      <c r="E14" s="361"/>
      <c r="F14" s="326"/>
    </row>
    <row r="15" spans="1:6" ht="33" customHeight="1">
      <c r="A15" s="214" t="s">
        <v>741</v>
      </c>
      <c r="B15" s="214" t="s">
        <v>720</v>
      </c>
      <c r="C15" s="214" t="s">
        <v>721</v>
      </c>
      <c r="D15" s="214" t="s">
        <v>722</v>
      </c>
      <c r="E15" s="214" t="s">
        <v>723</v>
      </c>
      <c r="F15" s="214" t="s">
        <v>742</v>
      </c>
    </row>
    <row r="16" spans="1:6" ht="37.5">
      <c r="A16" s="1" t="s">
        <v>743</v>
      </c>
      <c r="B16" s="293">
        <v>1.1559999999999999</v>
      </c>
      <c r="C16" s="293">
        <v>1.1339999999999999</v>
      </c>
      <c r="D16" s="293">
        <v>1.1160000000000001</v>
      </c>
      <c r="E16" s="293">
        <v>1.095</v>
      </c>
      <c r="F16" s="293" t="s">
        <v>781</v>
      </c>
    </row>
    <row r="17" spans="1:6" ht="22.5" customHeight="1">
      <c r="A17" s="1" t="s">
        <v>745</v>
      </c>
      <c r="B17" s="293">
        <v>1.069</v>
      </c>
      <c r="C17" s="293">
        <v>1.0640000000000001</v>
      </c>
      <c r="D17" s="293">
        <v>1.06</v>
      </c>
      <c r="E17" s="293">
        <v>1.0580000000000001</v>
      </c>
      <c r="F17" s="293" t="s">
        <v>782</v>
      </c>
    </row>
    <row r="18" spans="1:6" ht="36" customHeight="1">
      <c r="A18" s="1" t="s">
        <v>748</v>
      </c>
      <c r="B18" s="293">
        <v>1.046</v>
      </c>
      <c r="C18" s="293">
        <v>1.042</v>
      </c>
      <c r="D18" s="293">
        <v>1.0369999999999999</v>
      </c>
      <c r="E18" s="293">
        <v>1.032</v>
      </c>
      <c r="F18" s="293" t="s">
        <v>783</v>
      </c>
    </row>
    <row r="19" spans="1:6" ht="22.5" customHeight="1">
      <c r="A19" s="1" t="s">
        <v>750</v>
      </c>
      <c r="B19" s="293">
        <v>1.03</v>
      </c>
      <c r="C19" s="293">
        <v>1.028</v>
      </c>
      <c r="D19" s="293">
        <v>1.026</v>
      </c>
      <c r="E19" s="293">
        <v>1.024</v>
      </c>
      <c r="F19" s="293"/>
    </row>
    <row r="20" spans="1:6" ht="22.5" customHeight="1">
      <c r="A20" s="1" t="s">
        <v>784</v>
      </c>
      <c r="B20" s="293">
        <v>1.0209999999999999</v>
      </c>
      <c r="C20" s="293">
        <v>1.02</v>
      </c>
      <c r="D20" s="293">
        <v>1.018</v>
      </c>
      <c r="E20" s="293">
        <v>1.016</v>
      </c>
      <c r="F20" s="293"/>
    </row>
    <row r="21" spans="1:6" ht="22.5" customHeight="1">
      <c r="A21" s="1" t="s">
        <v>785</v>
      </c>
      <c r="B21" s="293">
        <v>1.0129999999999999</v>
      </c>
      <c r="C21" s="293">
        <v>1.0129999999999999</v>
      </c>
      <c r="D21" s="293">
        <v>1.012</v>
      </c>
      <c r="E21" s="293">
        <v>1.012</v>
      </c>
      <c r="F21" s="293"/>
    </row>
    <row r="22" spans="1:6" ht="22.5" customHeight="1">
      <c r="A22" s="1" t="s">
        <v>786</v>
      </c>
      <c r="B22" s="293">
        <v>1.006</v>
      </c>
      <c r="C22" s="293">
        <v>1.0049999999999999</v>
      </c>
      <c r="D22" s="293">
        <v>1.004</v>
      </c>
      <c r="E22" s="293">
        <v>1.0029999999999999</v>
      </c>
      <c r="F22" s="293"/>
    </row>
    <row r="23" spans="1:6" ht="22.5" customHeight="1">
      <c r="A23" s="1" t="s">
        <v>787</v>
      </c>
      <c r="B23" s="293">
        <v>1</v>
      </c>
      <c r="C23" s="293">
        <v>1</v>
      </c>
      <c r="D23" s="293">
        <v>1</v>
      </c>
      <c r="E23" s="293">
        <v>1</v>
      </c>
      <c r="F23" s="293"/>
    </row>
    <row r="25" spans="1:6" ht="22.5" customHeight="1">
      <c r="A25" s="325" t="s">
        <v>754</v>
      </c>
      <c r="B25" s="361"/>
      <c r="C25" s="361"/>
      <c r="D25" s="361"/>
      <c r="E25" s="361"/>
      <c r="F25" s="326"/>
    </row>
    <row r="26" spans="1:6" ht="22.5" customHeight="1">
      <c r="A26" s="325" t="s">
        <v>755</v>
      </c>
      <c r="B26" s="361"/>
      <c r="C26" s="361"/>
      <c r="D26" s="361"/>
      <c r="E26" s="361"/>
      <c r="F26" s="326"/>
    </row>
    <row r="27" spans="1:6" ht="33" customHeight="1">
      <c r="A27" s="214" t="s">
        <v>756</v>
      </c>
      <c r="B27" s="214" t="s">
        <v>720</v>
      </c>
      <c r="C27" s="214" t="s">
        <v>721</v>
      </c>
      <c r="D27" s="214" t="s">
        <v>722</v>
      </c>
      <c r="E27" s="214" t="s">
        <v>723</v>
      </c>
      <c r="F27" s="214"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25" t="s">
        <v>754</v>
      </c>
      <c r="B34" s="361"/>
      <c r="C34" s="361"/>
      <c r="D34" s="361"/>
      <c r="E34" s="361"/>
      <c r="F34" s="326"/>
    </row>
    <row r="35" spans="1:6" ht="22.5" customHeight="1">
      <c r="A35" s="325" t="s">
        <v>757</v>
      </c>
      <c r="B35" s="361"/>
      <c r="C35" s="361"/>
      <c r="D35" s="361"/>
      <c r="E35" s="361"/>
      <c r="F35" s="326"/>
    </row>
    <row r="36" spans="1:6" ht="33" customHeight="1">
      <c r="A36" s="214" t="s">
        <v>756</v>
      </c>
      <c r="B36" s="214" t="s">
        <v>720</v>
      </c>
      <c r="C36" s="214" t="s">
        <v>721</v>
      </c>
      <c r="D36" s="214" t="s">
        <v>722</v>
      </c>
      <c r="E36" s="214" t="s">
        <v>723</v>
      </c>
      <c r="F36" s="214"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5:F25"/>
    <mergeCell ref="A26:F26"/>
    <mergeCell ref="A34:F34"/>
    <mergeCell ref="A35:F35"/>
    <mergeCell ref="A2:E2"/>
    <mergeCell ref="A4:A5"/>
    <mergeCell ref="A13:F13"/>
    <mergeCell ref="A14:F14"/>
    <mergeCell ref="B9:E9"/>
    <mergeCell ref="A3:E3"/>
  </mergeCells>
  <hyperlinks>
    <hyperlink ref="A1" location="Overview!A1" display="Back to Overview" xr:uid="{00000000-0004-0000-1E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39"/>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WPD West Midlands Area (GSP Group _E) for year beginning "&amp;Overview!D4</f>
        <v>Southern Electric Power Distribution plc - Illustrative LLFs in WPD West Midlands Area (GSP Group _E) for year beginning 1 April 2022</v>
      </c>
      <c r="B3" s="364"/>
      <c r="C3" s="364"/>
      <c r="D3" s="364"/>
      <c r="E3" s="365"/>
    </row>
    <row r="4" spans="1:6" ht="19.5" customHeight="1">
      <c r="A4" s="393" t="s">
        <v>39</v>
      </c>
      <c r="B4" s="214" t="s">
        <v>720</v>
      </c>
      <c r="C4" s="214" t="s">
        <v>721</v>
      </c>
      <c r="D4" s="214" t="s">
        <v>722</v>
      </c>
      <c r="E4" s="214" t="s">
        <v>723</v>
      </c>
    </row>
    <row r="5" spans="1:6" ht="30" customHeight="1">
      <c r="A5" s="397"/>
      <c r="B5" s="214" t="s">
        <v>725</v>
      </c>
      <c r="C5" s="214" t="s">
        <v>727</v>
      </c>
      <c r="D5" s="214" t="s">
        <v>728</v>
      </c>
      <c r="E5" s="214" t="s">
        <v>729</v>
      </c>
    </row>
    <row r="6" spans="1:6" ht="45" customHeight="1">
      <c r="A6" s="78" t="s">
        <v>708</v>
      </c>
      <c r="B6" s="237"/>
      <c r="C6" s="237"/>
      <c r="D6" s="20" t="s">
        <v>758</v>
      </c>
      <c r="E6" s="20" t="s">
        <v>759</v>
      </c>
    </row>
    <row r="7" spans="1:6" ht="45" customHeight="1">
      <c r="A7" s="78" t="s">
        <v>707</v>
      </c>
      <c r="B7" s="20" t="s">
        <v>760</v>
      </c>
      <c r="C7" s="213" t="s">
        <v>761</v>
      </c>
      <c r="D7" s="20" t="s">
        <v>762</v>
      </c>
      <c r="E7" s="20" t="s">
        <v>759</v>
      </c>
    </row>
    <row r="8" spans="1:6" ht="45" customHeight="1">
      <c r="A8" s="78" t="s">
        <v>50</v>
      </c>
      <c r="B8" s="237"/>
      <c r="C8" s="237"/>
      <c r="D8" s="20" t="s">
        <v>758</v>
      </c>
      <c r="E8" s="20" t="s">
        <v>759</v>
      </c>
    </row>
    <row r="9" spans="1:6" ht="23.25" customHeight="1">
      <c r="A9" s="244" t="s">
        <v>54</v>
      </c>
      <c r="B9" s="398" t="s">
        <v>141</v>
      </c>
      <c r="C9" s="399"/>
      <c r="D9" s="399"/>
      <c r="E9" s="400"/>
    </row>
    <row r="10" spans="1:6" ht="24.75" customHeight="1"/>
    <row r="11" spans="1:6" ht="22.5" customHeight="1">
      <c r="A11" s="325" t="s">
        <v>739</v>
      </c>
      <c r="B11" s="361"/>
      <c r="C11" s="361"/>
      <c r="D11" s="361"/>
      <c r="E11" s="361"/>
      <c r="F11" s="326"/>
    </row>
    <row r="12" spans="1:6" ht="22.5" customHeight="1">
      <c r="A12" s="325" t="s">
        <v>740</v>
      </c>
      <c r="B12" s="361"/>
      <c r="C12" s="361"/>
      <c r="D12" s="361"/>
      <c r="E12" s="361"/>
      <c r="F12" s="326"/>
    </row>
    <row r="13" spans="1:6" ht="33" customHeight="1">
      <c r="A13" s="214" t="s">
        <v>741</v>
      </c>
      <c r="B13" s="214" t="s">
        <v>720</v>
      </c>
      <c r="C13" s="214" t="s">
        <v>721</v>
      </c>
      <c r="D13" s="214" t="s">
        <v>722</v>
      </c>
      <c r="E13" s="214" t="s">
        <v>723</v>
      </c>
      <c r="F13" s="214" t="s">
        <v>742</v>
      </c>
    </row>
    <row r="14" spans="1:6" ht="37.5">
      <c r="A14" s="294" t="s">
        <v>743</v>
      </c>
      <c r="B14" s="284">
        <v>1.093</v>
      </c>
      <c r="C14" s="284">
        <v>1.0880000000000001</v>
      </c>
      <c r="D14" s="284">
        <v>1.0780000000000001</v>
      </c>
      <c r="E14" s="284">
        <v>1.073</v>
      </c>
      <c r="F14" s="293" t="s">
        <v>788</v>
      </c>
    </row>
    <row r="15" spans="1:6" ht="22.5" customHeight="1">
      <c r="A15" s="295" t="s">
        <v>745</v>
      </c>
      <c r="B15" s="284">
        <v>1.071</v>
      </c>
      <c r="C15" s="284">
        <v>1.069</v>
      </c>
      <c r="D15" s="284">
        <v>1.0620000000000001</v>
      </c>
      <c r="E15" s="284">
        <v>1.0589999999999999</v>
      </c>
      <c r="F15" s="284" t="s">
        <v>789</v>
      </c>
    </row>
    <row r="16" spans="1:6" ht="22.5" customHeight="1">
      <c r="A16" s="295" t="s">
        <v>748</v>
      </c>
      <c r="B16" s="284">
        <v>1.054</v>
      </c>
      <c r="C16" s="284">
        <v>1.0509999999999999</v>
      </c>
      <c r="D16" s="284">
        <v>1.042</v>
      </c>
      <c r="E16" s="284">
        <v>1.0349999999999999</v>
      </c>
      <c r="F16" s="284" t="s">
        <v>790</v>
      </c>
    </row>
    <row r="17" spans="1:6" ht="22.5" customHeight="1">
      <c r="A17" s="295" t="s">
        <v>750</v>
      </c>
      <c r="B17" s="284">
        <v>1.0409999999999999</v>
      </c>
      <c r="C17" s="284">
        <v>1.0389999999999999</v>
      </c>
      <c r="D17" s="284">
        <v>1.034</v>
      </c>
      <c r="E17" s="284">
        <v>1.0289999999999999</v>
      </c>
      <c r="F17" s="284"/>
    </row>
    <row r="18" spans="1:6" ht="22.5" customHeight="1">
      <c r="A18" s="295" t="s">
        <v>791</v>
      </c>
      <c r="B18" s="284">
        <v>1.034</v>
      </c>
      <c r="C18" s="284">
        <v>1.0329999999999999</v>
      </c>
      <c r="D18" s="284">
        <v>1.0269999999999999</v>
      </c>
      <c r="E18" s="284">
        <v>1.0229999999999999</v>
      </c>
      <c r="F18" s="284"/>
    </row>
    <row r="19" spans="1:6" ht="22.5" customHeight="1">
      <c r="A19" s="295" t="s">
        <v>792</v>
      </c>
      <c r="B19" s="284">
        <v>1.0129999999999999</v>
      </c>
      <c r="C19" s="284">
        <v>1.0129999999999999</v>
      </c>
      <c r="D19" s="284">
        <v>1.012</v>
      </c>
      <c r="E19" s="284">
        <v>1.0109999999999999</v>
      </c>
      <c r="F19" s="284"/>
    </row>
    <row r="20" spans="1:6" ht="22.5" customHeight="1">
      <c r="A20" s="295" t="s">
        <v>793</v>
      </c>
      <c r="B20" s="284">
        <v>1.0109999999999999</v>
      </c>
      <c r="C20" s="284">
        <v>1.0109999999999999</v>
      </c>
      <c r="D20" s="284">
        <v>1.01</v>
      </c>
      <c r="E20" s="284">
        <v>1.01</v>
      </c>
      <c r="F20" s="284"/>
    </row>
    <row r="21" spans="1:6" ht="22.5" customHeight="1">
      <c r="A21" s="295" t="s">
        <v>794</v>
      </c>
      <c r="B21" s="284">
        <v>1.0069999999999999</v>
      </c>
      <c r="C21" s="284">
        <v>1.006</v>
      </c>
      <c r="D21" s="284">
        <v>1.0049999999999999</v>
      </c>
      <c r="E21" s="284">
        <v>1.004</v>
      </c>
      <c r="F21" s="284"/>
    </row>
    <row r="23" spans="1:6" ht="22.5" customHeight="1">
      <c r="A23" s="325" t="s">
        <v>754</v>
      </c>
      <c r="B23" s="361"/>
      <c r="C23" s="361"/>
      <c r="D23" s="361"/>
      <c r="E23" s="361"/>
      <c r="F23" s="326"/>
    </row>
    <row r="24" spans="1:6" ht="22.5" customHeight="1">
      <c r="A24" s="325" t="s">
        <v>755</v>
      </c>
      <c r="B24" s="361"/>
      <c r="C24" s="361"/>
      <c r="D24" s="361"/>
      <c r="E24" s="361"/>
      <c r="F24" s="326"/>
    </row>
    <row r="25" spans="1:6" ht="33" customHeight="1">
      <c r="A25" s="214" t="s">
        <v>756</v>
      </c>
      <c r="B25" s="214" t="s">
        <v>720</v>
      </c>
      <c r="C25" s="214" t="s">
        <v>721</v>
      </c>
      <c r="D25" s="214" t="s">
        <v>722</v>
      </c>
      <c r="E25" s="214" t="s">
        <v>723</v>
      </c>
      <c r="F25" s="214" t="s">
        <v>742</v>
      </c>
    </row>
    <row r="26" spans="1:6" ht="22.5" customHeight="1">
      <c r="A26" s="1"/>
      <c r="B26" s="12"/>
      <c r="C26" s="12"/>
      <c r="D26" s="12"/>
      <c r="E26" s="12"/>
      <c r="F26" s="12"/>
    </row>
    <row r="27" spans="1:6" ht="22.5" customHeight="1">
      <c r="A27" s="1"/>
      <c r="B27" s="12"/>
      <c r="C27" s="12"/>
      <c r="D27" s="12"/>
      <c r="E27" s="12"/>
      <c r="F27" s="12"/>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2" spans="1:6" ht="22.5" customHeight="1">
      <c r="A32" s="325" t="s">
        <v>754</v>
      </c>
      <c r="B32" s="361"/>
      <c r="C32" s="361"/>
      <c r="D32" s="361"/>
      <c r="E32" s="361"/>
      <c r="F32" s="326"/>
    </row>
    <row r="33" spans="1:6" ht="22.5" customHeight="1">
      <c r="A33" s="325" t="s">
        <v>757</v>
      </c>
      <c r="B33" s="361"/>
      <c r="C33" s="361"/>
      <c r="D33" s="361"/>
      <c r="E33" s="361"/>
      <c r="F33" s="326"/>
    </row>
    <row r="34" spans="1:6" ht="33" customHeight="1">
      <c r="A34" s="214" t="s">
        <v>756</v>
      </c>
      <c r="B34" s="214" t="s">
        <v>720</v>
      </c>
      <c r="C34" s="214" t="s">
        <v>721</v>
      </c>
      <c r="D34" s="214" t="s">
        <v>722</v>
      </c>
      <c r="E34" s="214" t="s">
        <v>723</v>
      </c>
      <c r="F34" s="214" t="s">
        <v>742</v>
      </c>
    </row>
    <row r="35" spans="1:6" ht="22.5" customHeight="1">
      <c r="A35" s="1"/>
      <c r="B35" s="12"/>
      <c r="C35" s="12"/>
      <c r="D35" s="12"/>
      <c r="E35" s="12"/>
      <c r="F35" s="12"/>
    </row>
    <row r="36" spans="1:6" ht="22.5" customHeight="1">
      <c r="A36" s="1"/>
      <c r="B36" s="12"/>
      <c r="C36" s="12"/>
      <c r="D36" s="12"/>
      <c r="E36" s="12"/>
      <c r="F36" s="12"/>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sheetData>
  <mergeCells count="10">
    <mergeCell ref="A2:E2"/>
    <mergeCell ref="A4:A5"/>
    <mergeCell ref="A11:F11"/>
    <mergeCell ref="A12:F12"/>
    <mergeCell ref="A23:F23"/>
    <mergeCell ref="A24:F24"/>
    <mergeCell ref="A32:F32"/>
    <mergeCell ref="A33:F33"/>
    <mergeCell ref="A3:E3"/>
    <mergeCell ref="B9:E9"/>
  </mergeCells>
  <hyperlinks>
    <hyperlink ref="A1" location="Overview!A1" display="Back to Overview" xr:uid="{00000000-0004-0000-1F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F40"/>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NPG Northeast Area (GSP Group _F) for year beginning "&amp;Overview!D4</f>
        <v>Southern Electric Power Distribution plc - Illustrative LLFs in NPG Northeast Area (GSP Group _F) for year beginning 1 April 2022</v>
      </c>
      <c r="B3" s="364"/>
      <c r="C3" s="364"/>
      <c r="D3" s="364"/>
      <c r="E3" s="365"/>
    </row>
    <row r="4" spans="1:6" ht="19.5" customHeight="1">
      <c r="A4" s="403" t="s">
        <v>39</v>
      </c>
      <c r="B4" s="202" t="s">
        <v>720</v>
      </c>
      <c r="C4" s="202" t="s">
        <v>721</v>
      </c>
      <c r="D4" s="202" t="s">
        <v>722</v>
      </c>
      <c r="E4" s="202" t="s">
        <v>723</v>
      </c>
    </row>
    <row r="5" spans="1:6" ht="30" customHeight="1">
      <c r="A5" s="404"/>
      <c r="B5" s="202" t="s">
        <v>725</v>
      </c>
      <c r="C5" s="202" t="s">
        <v>727</v>
      </c>
      <c r="D5" s="202" t="s">
        <v>728</v>
      </c>
      <c r="E5" s="202" t="s">
        <v>729</v>
      </c>
    </row>
    <row r="6" spans="1:6" ht="45" customHeight="1">
      <c r="A6" s="187" t="s">
        <v>795</v>
      </c>
      <c r="B6" s="297" t="s">
        <v>775</v>
      </c>
      <c r="C6" s="297" t="s">
        <v>775</v>
      </c>
      <c r="D6" s="289" t="s">
        <v>796</v>
      </c>
      <c r="E6" s="289" t="s">
        <v>759</v>
      </c>
    </row>
    <row r="7" spans="1:6" ht="45" customHeight="1">
      <c r="A7" s="187" t="s">
        <v>797</v>
      </c>
      <c r="B7" s="297" t="s">
        <v>775</v>
      </c>
      <c r="C7" s="289" t="s">
        <v>798</v>
      </c>
      <c r="D7" s="289" t="s">
        <v>799</v>
      </c>
      <c r="E7" s="289" t="s">
        <v>759</v>
      </c>
    </row>
    <row r="8" spans="1:6" ht="45" customHeight="1">
      <c r="A8" s="187" t="s">
        <v>800</v>
      </c>
      <c r="B8" s="289" t="s">
        <v>801</v>
      </c>
      <c r="C8" s="289" t="s">
        <v>802</v>
      </c>
      <c r="D8" s="289" t="s">
        <v>799</v>
      </c>
      <c r="E8" s="289" t="s">
        <v>759</v>
      </c>
    </row>
    <row r="9" spans="1:6" ht="45" customHeight="1">
      <c r="A9" s="187" t="s">
        <v>803</v>
      </c>
      <c r="B9" s="297" t="s">
        <v>775</v>
      </c>
      <c r="C9" s="297" t="s">
        <v>775</v>
      </c>
      <c r="D9" s="289" t="s">
        <v>796</v>
      </c>
      <c r="E9" s="289" t="s">
        <v>759</v>
      </c>
    </row>
    <row r="10" spans="1:6" ht="30.75" customHeight="1">
      <c r="A10" s="187" t="s">
        <v>50</v>
      </c>
      <c r="B10" s="297" t="s">
        <v>775</v>
      </c>
      <c r="C10" s="297" t="s">
        <v>775</v>
      </c>
      <c r="D10" s="289" t="s">
        <v>796</v>
      </c>
      <c r="E10" s="289" t="s">
        <v>759</v>
      </c>
    </row>
    <row r="11" spans="1:6" ht="15" customHeight="1">
      <c r="A11" s="296" t="s">
        <v>54</v>
      </c>
      <c r="B11" s="401" t="s">
        <v>141</v>
      </c>
      <c r="C11" s="401"/>
      <c r="D11" s="401"/>
      <c r="E11" s="402"/>
    </row>
    <row r="12" spans="1:6" ht="13">
      <c r="A12" s="14"/>
      <c r="B12" s="13"/>
      <c r="C12" s="13"/>
      <c r="D12" s="13"/>
      <c r="E12" s="13"/>
    </row>
    <row r="13" spans="1:6">
      <c r="B13" s="13"/>
      <c r="C13" s="13"/>
      <c r="D13" s="13"/>
      <c r="E13" s="13"/>
    </row>
    <row r="14" spans="1:6" ht="22.5" customHeight="1">
      <c r="A14" s="325" t="s">
        <v>739</v>
      </c>
      <c r="B14" s="361"/>
      <c r="C14" s="361"/>
      <c r="D14" s="361"/>
      <c r="E14" s="361"/>
      <c r="F14" s="326"/>
    </row>
    <row r="15" spans="1:6" ht="22.5" customHeight="1">
      <c r="A15" s="325" t="s">
        <v>740</v>
      </c>
      <c r="B15" s="361"/>
      <c r="C15" s="361"/>
      <c r="D15" s="361"/>
      <c r="E15" s="361"/>
      <c r="F15" s="326"/>
    </row>
    <row r="16" spans="1:6" ht="33" customHeight="1">
      <c r="A16" s="214" t="s">
        <v>741</v>
      </c>
      <c r="B16" s="214" t="s">
        <v>720</v>
      </c>
      <c r="C16" s="214" t="s">
        <v>721</v>
      </c>
      <c r="D16" s="214" t="s">
        <v>722</v>
      </c>
      <c r="E16" s="214" t="s">
        <v>723</v>
      </c>
      <c r="F16" s="214" t="s">
        <v>742</v>
      </c>
    </row>
    <row r="17" spans="1:6" ht="86.25" customHeight="1">
      <c r="A17" s="298" t="s">
        <v>743</v>
      </c>
      <c r="B17" s="284">
        <v>1.083</v>
      </c>
      <c r="C17" s="284">
        <v>1.077</v>
      </c>
      <c r="D17" s="284">
        <v>1.0680000000000001</v>
      </c>
      <c r="E17" s="284">
        <v>1.0640000000000001</v>
      </c>
      <c r="F17" s="293" t="s">
        <v>804</v>
      </c>
    </row>
    <row r="18" spans="1:6" ht="25">
      <c r="A18" s="299" t="s">
        <v>745</v>
      </c>
      <c r="B18" s="284">
        <v>1.038</v>
      </c>
      <c r="C18" s="284">
        <v>1.0369999999999999</v>
      </c>
      <c r="D18" s="284">
        <v>1.0369999999999999</v>
      </c>
      <c r="E18" s="284">
        <v>1.04</v>
      </c>
      <c r="F18" s="293" t="s">
        <v>805</v>
      </c>
    </row>
    <row r="19" spans="1:6" ht="38.25" customHeight="1">
      <c r="A19" s="299" t="s">
        <v>748</v>
      </c>
      <c r="B19" s="284">
        <v>1.022</v>
      </c>
      <c r="C19" s="284">
        <v>1.0209999999999999</v>
      </c>
      <c r="D19" s="284">
        <v>1.018</v>
      </c>
      <c r="E19" s="284">
        <v>1.016</v>
      </c>
      <c r="F19" s="293" t="s">
        <v>806</v>
      </c>
    </row>
    <row r="20" spans="1:6" ht="22.5" customHeight="1">
      <c r="A20" s="299" t="s">
        <v>750</v>
      </c>
      <c r="B20" s="284">
        <v>1.014</v>
      </c>
      <c r="C20" s="284">
        <v>1.0129999999999999</v>
      </c>
      <c r="D20" s="284">
        <v>1.012</v>
      </c>
      <c r="E20" s="284">
        <v>1.012</v>
      </c>
      <c r="F20" s="300">
        <v>592</v>
      </c>
    </row>
    <row r="21" spans="1:6" ht="29.25" customHeight="1">
      <c r="A21" s="299" t="s">
        <v>807</v>
      </c>
      <c r="B21" s="284">
        <v>1.008</v>
      </c>
      <c r="C21" s="284">
        <v>1.008</v>
      </c>
      <c r="D21" s="284">
        <v>1.006</v>
      </c>
      <c r="E21" s="284">
        <v>1.0049999999999999</v>
      </c>
      <c r="F21" s="284"/>
    </row>
    <row r="22" spans="1:6" ht="29.25" customHeight="1">
      <c r="A22" s="299" t="s">
        <v>808</v>
      </c>
      <c r="B22" s="284">
        <v>1.008</v>
      </c>
      <c r="C22" s="284">
        <v>1.008</v>
      </c>
      <c r="D22" s="284">
        <v>1.006</v>
      </c>
      <c r="E22" s="284">
        <v>1.0049999999999999</v>
      </c>
      <c r="F22" s="284"/>
    </row>
    <row r="24" spans="1:6" ht="22.5" customHeight="1">
      <c r="A24" s="325" t="s">
        <v>754</v>
      </c>
      <c r="B24" s="361"/>
      <c r="C24" s="361"/>
      <c r="D24" s="361"/>
      <c r="E24" s="361"/>
      <c r="F24" s="326"/>
    </row>
    <row r="25" spans="1:6" ht="22.5" customHeight="1">
      <c r="A25" s="325" t="s">
        <v>755</v>
      </c>
      <c r="B25" s="361"/>
      <c r="C25" s="361"/>
      <c r="D25" s="361"/>
      <c r="E25" s="361"/>
      <c r="F25" s="326"/>
    </row>
    <row r="26" spans="1:6" ht="33" customHeight="1">
      <c r="A26" s="214" t="s">
        <v>756</v>
      </c>
      <c r="B26" s="214" t="s">
        <v>720</v>
      </c>
      <c r="C26" s="214" t="s">
        <v>721</v>
      </c>
      <c r="D26" s="214" t="s">
        <v>722</v>
      </c>
      <c r="E26" s="214" t="s">
        <v>723</v>
      </c>
      <c r="F26" s="214" t="s">
        <v>742</v>
      </c>
    </row>
    <row r="27" spans="1:6" ht="22.5" customHeight="1">
      <c r="A27" s="1"/>
      <c r="B27" s="284">
        <v>1.014</v>
      </c>
      <c r="C27" s="284">
        <v>1.0129999999999999</v>
      </c>
      <c r="D27" s="284">
        <v>1.012</v>
      </c>
      <c r="E27" s="284">
        <v>1.012</v>
      </c>
      <c r="F27" s="300">
        <v>592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3" spans="1:6" ht="22.5" customHeight="1">
      <c r="A33" s="325" t="s">
        <v>754</v>
      </c>
      <c r="B33" s="361"/>
      <c r="C33" s="361"/>
      <c r="D33" s="361"/>
      <c r="E33" s="361"/>
      <c r="F33" s="326"/>
    </row>
    <row r="34" spans="1:6" ht="22.5" customHeight="1">
      <c r="A34" s="325" t="s">
        <v>757</v>
      </c>
      <c r="B34" s="361"/>
      <c r="C34" s="361"/>
      <c r="D34" s="361"/>
      <c r="E34" s="361"/>
      <c r="F34" s="326"/>
    </row>
    <row r="35" spans="1:6" ht="33" customHeight="1">
      <c r="A35" s="214" t="s">
        <v>756</v>
      </c>
      <c r="B35" s="214" t="s">
        <v>720</v>
      </c>
      <c r="C35" s="214" t="s">
        <v>721</v>
      </c>
      <c r="D35" s="214" t="s">
        <v>722</v>
      </c>
      <c r="E35" s="214" t="s">
        <v>723</v>
      </c>
      <c r="F35" s="214" t="s">
        <v>742</v>
      </c>
    </row>
    <row r="36" spans="1:6" ht="22.5" customHeight="1">
      <c r="A36" s="1"/>
      <c r="B36" s="12"/>
      <c r="C36" s="12"/>
      <c r="D36" s="12"/>
      <c r="E36" s="12"/>
      <c r="F36" s="12"/>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sheetData>
  <mergeCells count="10">
    <mergeCell ref="A2:E2"/>
    <mergeCell ref="A4:A5"/>
    <mergeCell ref="A14:F14"/>
    <mergeCell ref="A15:F15"/>
    <mergeCell ref="A24:F24"/>
    <mergeCell ref="A25:F25"/>
    <mergeCell ref="A33:F33"/>
    <mergeCell ref="A34:F34"/>
    <mergeCell ref="A3:E3"/>
    <mergeCell ref="B11:E11"/>
  </mergeCells>
  <hyperlinks>
    <hyperlink ref="A1" location="Overview!A1" display="Back to Overview" xr:uid="{00000000-0004-0000-20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F37"/>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NPG Northeast Area (GSP Group _F) for year beginning "&amp;Overview!D4</f>
        <v>Southern Electric Power Distribution plc - Illustrative LLFs in NPG Northeast Area (GSP Group _F) for year beginning 1 April 2022</v>
      </c>
      <c r="B3" s="364"/>
      <c r="C3" s="364"/>
      <c r="D3" s="364"/>
      <c r="E3" s="365"/>
    </row>
    <row r="4" spans="1:6" ht="19.5" customHeight="1">
      <c r="A4" s="403" t="s">
        <v>39</v>
      </c>
      <c r="B4" s="202" t="s">
        <v>720</v>
      </c>
      <c r="C4" s="202" t="s">
        <v>721</v>
      </c>
      <c r="D4" s="202" t="s">
        <v>722</v>
      </c>
      <c r="E4" s="202" t="s">
        <v>723</v>
      </c>
    </row>
    <row r="5" spans="1:6" ht="30" customHeight="1">
      <c r="A5" s="404"/>
      <c r="B5" s="202" t="s">
        <v>725</v>
      </c>
      <c r="C5" s="202" t="s">
        <v>727</v>
      </c>
      <c r="D5" s="202" t="s">
        <v>728</v>
      </c>
      <c r="E5" s="202" t="s">
        <v>729</v>
      </c>
    </row>
    <row r="6" spans="1:6" ht="45" customHeight="1">
      <c r="A6" s="78" t="s">
        <v>795</v>
      </c>
      <c r="B6" s="288" t="s">
        <v>775</v>
      </c>
      <c r="C6" s="288" t="s">
        <v>775</v>
      </c>
      <c r="D6" s="289" t="s">
        <v>796</v>
      </c>
      <c r="E6" s="289" t="s">
        <v>759</v>
      </c>
    </row>
    <row r="7" spans="1:6" ht="45" customHeight="1">
      <c r="A7" s="78" t="s">
        <v>797</v>
      </c>
      <c r="B7" s="292" t="s">
        <v>775</v>
      </c>
      <c r="C7" s="290" t="s">
        <v>798</v>
      </c>
      <c r="D7" s="289" t="s">
        <v>799</v>
      </c>
      <c r="E7" s="289" t="s">
        <v>759</v>
      </c>
    </row>
    <row r="8" spans="1:6" ht="45" customHeight="1">
      <c r="A8" s="78" t="s">
        <v>800</v>
      </c>
      <c r="B8" s="290" t="s">
        <v>801</v>
      </c>
      <c r="C8" s="289" t="s">
        <v>802</v>
      </c>
      <c r="D8" s="289" t="s">
        <v>799</v>
      </c>
      <c r="E8" s="289" t="s">
        <v>759</v>
      </c>
    </row>
    <row r="9" spans="1:6" ht="45" customHeight="1">
      <c r="A9" s="78" t="s">
        <v>803</v>
      </c>
      <c r="B9" s="288" t="s">
        <v>775</v>
      </c>
      <c r="C9" s="288" t="s">
        <v>775</v>
      </c>
      <c r="D9" s="289" t="s">
        <v>796</v>
      </c>
      <c r="E9" s="289" t="s">
        <v>759</v>
      </c>
    </row>
    <row r="10" spans="1:6" ht="45" customHeight="1">
      <c r="A10" s="78" t="s">
        <v>50</v>
      </c>
      <c r="B10" s="292" t="s">
        <v>775</v>
      </c>
      <c r="C10" s="292" t="s">
        <v>775</v>
      </c>
      <c r="D10" s="289" t="s">
        <v>796</v>
      </c>
      <c r="E10" s="289" t="s">
        <v>759</v>
      </c>
    </row>
    <row r="11" spans="1:6" ht="22.5" customHeight="1">
      <c r="A11" s="204" t="s">
        <v>54</v>
      </c>
      <c r="B11" s="405" t="s">
        <v>141</v>
      </c>
      <c r="C11" s="406"/>
      <c r="D11" s="406"/>
      <c r="E11" s="407"/>
    </row>
    <row r="12" spans="1:6" ht="15" customHeight="1"/>
    <row r="13" spans="1:6" ht="13">
      <c r="A13" s="14"/>
      <c r="B13" s="13"/>
      <c r="C13" s="13"/>
      <c r="D13" s="13"/>
      <c r="E13" s="13"/>
    </row>
    <row r="14" spans="1:6">
      <c r="B14" s="13"/>
      <c r="C14" s="13"/>
      <c r="D14" s="13"/>
      <c r="E14" s="13"/>
    </row>
    <row r="15" spans="1:6" ht="22.5" customHeight="1">
      <c r="A15" s="325" t="s">
        <v>739</v>
      </c>
      <c r="B15" s="361"/>
      <c r="C15" s="361"/>
      <c r="D15" s="361"/>
      <c r="E15" s="361"/>
      <c r="F15" s="326"/>
    </row>
    <row r="16" spans="1:6" ht="22.5" customHeight="1">
      <c r="A16" s="325" t="s">
        <v>740</v>
      </c>
      <c r="B16" s="361"/>
      <c r="C16" s="361"/>
      <c r="D16" s="361"/>
      <c r="E16" s="361"/>
      <c r="F16" s="326"/>
    </row>
    <row r="17" spans="1:6" ht="33" customHeight="1">
      <c r="A17" s="214" t="s">
        <v>741</v>
      </c>
      <c r="B17" s="214" t="s">
        <v>720</v>
      </c>
      <c r="C17" s="214" t="s">
        <v>721</v>
      </c>
      <c r="D17" s="214" t="s">
        <v>722</v>
      </c>
      <c r="E17" s="214" t="s">
        <v>723</v>
      </c>
      <c r="F17" s="214" t="s">
        <v>742</v>
      </c>
    </row>
    <row r="18" spans="1:6" ht="42.75" customHeight="1">
      <c r="A18" s="1" t="s">
        <v>743</v>
      </c>
      <c r="B18" s="285">
        <v>1.036</v>
      </c>
      <c r="C18" s="285">
        <v>1.0369999999999999</v>
      </c>
      <c r="D18" s="285">
        <v>1.0389999999999999</v>
      </c>
      <c r="E18" s="285">
        <v>1.0369999999999999</v>
      </c>
      <c r="F18" s="283" t="s">
        <v>809</v>
      </c>
    </row>
    <row r="19" spans="1:6" ht="40.5" customHeight="1">
      <c r="A19" s="1" t="s">
        <v>748</v>
      </c>
      <c r="B19" s="285">
        <v>1.002</v>
      </c>
      <c r="C19" s="285">
        <v>1.002</v>
      </c>
      <c r="D19" s="285">
        <v>1.002</v>
      </c>
      <c r="E19" s="285">
        <v>1.002</v>
      </c>
      <c r="F19" s="283" t="s">
        <v>810</v>
      </c>
    </row>
    <row r="21" spans="1:6" ht="22.5" customHeight="1">
      <c r="A21" s="325" t="s">
        <v>754</v>
      </c>
      <c r="B21" s="361"/>
      <c r="C21" s="361"/>
      <c r="D21" s="361"/>
      <c r="E21" s="361"/>
      <c r="F21" s="326"/>
    </row>
    <row r="22" spans="1:6" ht="22.5" customHeight="1">
      <c r="A22" s="325" t="s">
        <v>755</v>
      </c>
      <c r="B22" s="361"/>
      <c r="C22" s="361"/>
      <c r="D22" s="361"/>
      <c r="E22" s="361"/>
      <c r="F22" s="326"/>
    </row>
    <row r="23" spans="1:6" ht="33" customHeight="1">
      <c r="A23" s="214" t="s">
        <v>756</v>
      </c>
      <c r="B23" s="214" t="s">
        <v>720</v>
      </c>
      <c r="C23" s="214" t="s">
        <v>721</v>
      </c>
      <c r="D23" s="214" t="s">
        <v>722</v>
      </c>
      <c r="E23" s="214" t="s">
        <v>723</v>
      </c>
      <c r="F23" s="214" t="s">
        <v>742</v>
      </c>
    </row>
    <row r="24" spans="1:6" ht="22.5" customHeight="1">
      <c r="A24" s="1"/>
      <c r="B24" s="12"/>
      <c r="C24" s="12"/>
      <c r="D24" s="12"/>
      <c r="E24" s="12"/>
      <c r="F24" s="12"/>
    </row>
    <row r="25" spans="1:6" ht="22.5" customHeight="1">
      <c r="A25" s="1"/>
      <c r="B25" s="12"/>
      <c r="C25" s="12"/>
      <c r="D25" s="12"/>
      <c r="E25" s="12"/>
      <c r="F25" s="12"/>
    </row>
    <row r="26" spans="1:6" ht="22.5" customHeight="1">
      <c r="A26" s="1"/>
      <c r="B26" s="12"/>
      <c r="C26" s="12"/>
      <c r="D26" s="12"/>
      <c r="E26" s="12"/>
      <c r="F26" s="12"/>
    </row>
    <row r="27" spans="1:6" ht="22.5" customHeight="1">
      <c r="A27" s="1"/>
      <c r="B27" s="12"/>
      <c r="C27" s="12"/>
      <c r="D27" s="12"/>
      <c r="E27" s="12"/>
      <c r="F27" s="12"/>
    </row>
    <row r="28" spans="1:6" ht="22.5" customHeight="1">
      <c r="A28" s="1"/>
      <c r="B28" s="12"/>
      <c r="C28" s="12"/>
      <c r="D28" s="12"/>
      <c r="E28" s="12"/>
      <c r="F28" s="12"/>
    </row>
    <row r="30" spans="1:6" ht="22.5" customHeight="1">
      <c r="A30" s="325" t="s">
        <v>754</v>
      </c>
      <c r="B30" s="361"/>
      <c r="C30" s="361"/>
      <c r="D30" s="361"/>
      <c r="E30" s="361"/>
      <c r="F30" s="326"/>
    </row>
    <row r="31" spans="1:6" ht="22.5" customHeight="1">
      <c r="A31" s="325" t="s">
        <v>757</v>
      </c>
      <c r="B31" s="361"/>
      <c r="C31" s="361"/>
      <c r="D31" s="361"/>
      <c r="E31" s="361"/>
      <c r="F31" s="326"/>
    </row>
    <row r="32" spans="1:6" ht="33" customHeight="1">
      <c r="A32" s="214" t="s">
        <v>756</v>
      </c>
      <c r="B32" s="214" t="s">
        <v>720</v>
      </c>
      <c r="C32" s="214" t="s">
        <v>721</v>
      </c>
      <c r="D32" s="214" t="s">
        <v>722</v>
      </c>
      <c r="E32" s="214" t="s">
        <v>723</v>
      </c>
      <c r="F32" s="214" t="s">
        <v>742</v>
      </c>
    </row>
    <row r="33" spans="1:6" ht="22.5" customHeight="1">
      <c r="A33" s="1"/>
      <c r="B33" s="12"/>
      <c r="C33" s="12"/>
      <c r="D33" s="12"/>
      <c r="E33" s="12"/>
      <c r="F33" s="12"/>
    </row>
    <row r="34" spans="1:6" ht="22.5" customHeight="1">
      <c r="A34" s="1"/>
      <c r="B34" s="12"/>
      <c r="C34" s="12"/>
      <c r="D34" s="12"/>
      <c r="E34" s="12"/>
      <c r="F34" s="12"/>
    </row>
    <row r="35" spans="1:6" ht="22.5" customHeight="1">
      <c r="A35" s="1"/>
      <c r="B35" s="12"/>
      <c r="C35" s="12"/>
      <c r="D35" s="12"/>
      <c r="E35" s="12"/>
      <c r="F35" s="12"/>
    </row>
    <row r="36" spans="1:6" ht="22.5" customHeight="1">
      <c r="A36" s="1"/>
      <c r="B36" s="12"/>
      <c r="C36" s="12"/>
      <c r="D36" s="12"/>
      <c r="E36" s="12"/>
      <c r="F36" s="12"/>
    </row>
    <row r="37" spans="1:6" ht="22.5" customHeight="1">
      <c r="A37" s="1"/>
      <c r="B37" s="12"/>
      <c r="C37" s="12"/>
      <c r="D37" s="12"/>
      <c r="E37" s="12"/>
      <c r="F37" s="12"/>
    </row>
  </sheetData>
  <mergeCells count="10">
    <mergeCell ref="A21:F21"/>
    <mergeCell ref="A22:F22"/>
    <mergeCell ref="A30:F30"/>
    <mergeCell ref="A31:F31"/>
    <mergeCell ref="A2:E2"/>
    <mergeCell ref="A3:E3"/>
    <mergeCell ref="A4:A5"/>
    <mergeCell ref="B11:E11"/>
    <mergeCell ref="A15:F15"/>
    <mergeCell ref="A16:F16"/>
  </mergeCells>
  <hyperlinks>
    <hyperlink ref="A1" location="Overview!A1" display="Back to Overview" xr:uid="{00000000-0004-0000-21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40"/>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Electricity North West Area (GSP Group _G) for year beginning "&amp;Overview!D4</f>
        <v>Southern Electric Power Distribution plc - Illustrative LLFs in Electricity North West Area (GSP Group _G) for year beginning 1 April 2022</v>
      </c>
      <c r="B3" s="364"/>
      <c r="C3" s="364"/>
      <c r="D3" s="364"/>
      <c r="E3" s="365"/>
    </row>
    <row r="4" spans="1:6" ht="19.5" customHeight="1">
      <c r="A4" s="403" t="s">
        <v>39</v>
      </c>
      <c r="B4" s="202" t="s">
        <v>720</v>
      </c>
      <c r="C4" s="202" t="s">
        <v>721</v>
      </c>
      <c r="D4" s="202" t="s">
        <v>722</v>
      </c>
      <c r="E4" s="202" t="s">
        <v>723</v>
      </c>
    </row>
    <row r="5" spans="1:6" ht="30" customHeight="1">
      <c r="A5" s="404"/>
      <c r="B5" s="202" t="s">
        <v>725</v>
      </c>
      <c r="C5" s="202" t="s">
        <v>727</v>
      </c>
      <c r="D5" s="202" t="s">
        <v>728</v>
      </c>
      <c r="E5" s="202" t="s">
        <v>729</v>
      </c>
    </row>
    <row r="6" spans="1:6" ht="45" customHeight="1">
      <c r="A6" s="244" t="s">
        <v>774</v>
      </c>
      <c r="B6" s="297" t="s">
        <v>775</v>
      </c>
      <c r="C6" s="297" t="s">
        <v>775</v>
      </c>
      <c r="D6" s="289" t="s">
        <v>811</v>
      </c>
      <c r="E6" s="289" t="s">
        <v>738</v>
      </c>
    </row>
    <row r="7" spans="1:6" ht="45" customHeight="1">
      <c r="A7" s="302" t="s">
        <v>778</v>
      </c>
      <c r="B7" s="289" t="s">
        <v>760</v>
      </c>
      <c r="C7" s="279" t="s">
        <v>812</v>
      </c>
      <c r="D7" s="297" t="s">
        <v>775</v>
      </c>
      <c r="E7" s="289" t="s">
        <v>738</v>
      </c>
    </row>
    <row r="8" spans="1:6" ht="45" customHeight="1">
      <c r="A8" s="302" t="s">
        <v>50</v>
      </c>
      <c r="B8" s="297" t="s">
        <v>775</v>
      </c>
      <c r="C8" s="301" t="s">
        <v>775</v>
      </c>
      <c r="D8" s="289" t="s">
        <v>811</v>
      </c>
      <c r="E8" s="289" t="s">
        <v>738</v>
      </c>
    </row>
    <row r="9" spans="1:6" ht="22.5" customHeight="1">
      <c r="A9" s="204" t="s">
        <v>54</v>
      </c>
      <c r="B9" s="405" t="s">
        <v>141</v>
      </c>
      <c r="C9" s="406"/>
      <c r="D9" s="406"/>
      <c r="E9" s="407"/>
    </row>
    <row r="10" spans="1:6" ht="15" customHeight="1"/>
    <row r="11" spans="1:6" ht="13">
      <c r="A11" s="14"/>
      <c r="B11" s="13"/>
      <c r="C11" s="13"/>
      <c r="D11" s="13"/>
      <c r="E11" s="13"/>
    </row>
    <row r="12" spans="1:6">
      <c r="B12" s="13"/>
      <c r="C12" s="13"/>
      <c r="D12" s="13"/>
      <c r="E12" s="13"/>
    </row>
    <row r="13" spans="1:6" ht="22.5" customHeight="1">
      <c r="A13" s="325" t="s">
        <v>739</v>
      </c>
      <c r="B13" s="361"/>
      <c r="C13" s="361"/>
      <c r="D13" s="361"/>
      <c r="E13" s="361"/>
      <c r="F13" s="326"/>
    </row>
    <row r="14" spans="1:6" ht="22.5" customHeight="1">
      <c r="A14" s="325" t="s">
        <v>740</v>
      </c>
      <c r="B14" s="361"/>
      <c r="C14" s="361"/>
      <c r="D14" s="361"/>
      <c r="E14" s="361"/>
      <c r="F14" s="326"/>
    </row>
    <row r="15" spans="1:6" ht="33" customHeight="1">
      <c r="A15" s="214" t="s">
        <v>741</v>
      </c>
      <c r="B15" s="214" t="s">
        <v>720</v>
      </c>
      <c r="C15" s="214" t="s">
        <v>721</v>
      </c>
      <c r="D15" s="214" t="s">
        <v>722</v>
      </c>
      <c r="E15" s="214" t="s">
        <v>723</v>
      </c>
      <c r="F15" s="214" t="s">
        <v>742</v>
      </c>
    </row>
    <row r="16" spans="1:6" ht="101.25" customHeight="1">
      <c r="A16" s="282" t="s">
        <v>743</v>
      </c>
      <c r="B16" s="284">
        <v>1.093</v>
      </c>
      <c r="C16" s="284">
        <v>1.085</v>
      </c>
      <c r="D16" s="284">
        <v>1.079</v>
      </c>
      <c r="E16" s="284">
        <v>1.073</v>
      </c>
      <c r="F16" s="283" t="s">
        <v>813</v>
      </c>
    </row>
    <row r="17" spans="1:6" ht="43.5" customHeight="1">
      <c r="A17" s="303" t="s">
        <v>745</v>
      </c>
      <c r="B17" s="284">
        <v>1.048</v>
      </c>
      <c r="C17" s="284">
        <v>1.0469999999999999</v>
      </c>
      <c r="D17" s="284">
        <v>1.0449999999999999</v>
      </c>
      <c r="E17" s="284">
        <v>1.0469999999999999</v>
      </c>
      <c r="F17" s="283" t="s">
        <v>814</v>
      </c>
    </row>
    <row r="18" spans="1:6" ht="39" customHeight="1">
      <c r="A18" s="303" t="s">
        <v>748</v>
      </c>
      <c r="B18" s="284">
        <v>1.0349999999999999</v>
      </c>
      <c r="C18" s="284">
        <v>1.032</v>
      </c>
      <c r="D18" s="284">
        <v>1.03</v>
      </c>
      <c r="E18" s="284">
        <v>1.0269999999999999</v>
      </c>
      <c r="F18" s="283" t="s">
        <v>815</v>
      </c>
    </row>
    <row r="19" spans="1:6" ht="22.5" customHeight="1">
      <c r="A19" s="303" t="s">
        <v>750</v>
      </c>
      <c r="B19" s="284">
        <v>1.024</v>
      </c>
      <c r="C19" s="284">
        <v>1.0229999999999999</v>
      </c>
      <c r="D19" s="284">
        <v>1.022</v>
      </c>
      <c r="E19" s="284">
        <v>1.0209999999999999</v>
      </c>
      <c r="F19" s="285"/>
    </row>
    <row r="20" spans="1:6" ht="22.5" customHeight="1">
      <c r="A20" s="303" t="s">
        <v>752</v>
      </c>
      <c r="B20" s="284">
        <v>1.0189999999999999</v>
      </c>
      <c r="C20" s="284">
        <v>1.018</v>
      </c>
      <c r="D20" s="284">
        <v>1.0169999999999999</v>
      </c>
      <c r="E20" s="284">
        <v>1.0149999999999999</v>
      </c>
      <c r="F20" s="285"/>
    </row>
    <row r="21" spans="1:6" ht="22.5" customHeight="1">
      <c r="A21" s="303" t="s">
        <v>816</v>
      </c>
      <c r="B21" s="284">
        <v>1.0129999999999999</v>
      </c>
      <c r="C21" s="284">
        <v>1.0129999999999999</v>
      </c>
      <c r="D21" s="284">
        <v>1.012</v>
      </c>
      <c r="E21" s="284">
        <v>1.0109999999999999</v>
      </c>
      <c r="F21" s="285"/>
    </row>
    <row r="22" spans="1:6" ht="22.5" customHeight="1">
      <c r="A22" s="303" t="s">
        <v>753</v>
      </c>
      <c r="B22" s="284">
        <v>1.0089999999999999</v>
      </c>
      <c r="C22" s="284">
        <v>1.008</v>
      </c>
      <c r="D22" s="284">
        <v>1.0069999999999999</v>
      </c>
      <c r="E22" s="284">
        <v>1.006</v>
      </c>
      <c r="F22" s="285"/>
    </row>
    <row r="24" spans="1:6" ht="22.5" customHeight="1">
      <c r="A24" s="325" t="s">
        <v>754</v>
      </c>
      <c r="B24" s="361"/>
      <c r="C24" s="361"/>
      <c r="D24" s="361"/>
      <c r="E24" s="361"/>
      <c r="F24" s="326"/>
    </row>
    <row r="25" spans="1:6" ht="22.5" customHeight="1">
      <c r="A25" s="325" t="s">
        <v>755</v>
      </c>
      <c r="B25" s="361"/>
      <c r="C25" s="361"/>
      <c r="D25" s="361"/>
      <c r="E25" s="361"/>
      <c r="F25" s="326"/>
    </row>
    <row r="26" spans="1:6" ht="33" customHeight="1">
      <c r="A26" s="214" t="s">
        <v>756</v>
      </c>
      <c r="B26" s="214" t="s">
        <v>720</v>
      </c>
      <c r="C26" s="214" t="s">
        <v>721</v>
      </c>
      <c r="D26" s="214" t="s">
        <v>722</v>
      </c>
      <c r="E26" s="214" t="s">
        <v>723</v>
      </c>
      <c r="F26" s="214" t="s">
        <v>742</v>
      </c>
    </row>
    <row r="27" spans="1:6" ht="22.5" customHeight="1">
      <c r="A27" s="1"/>
      <c r="B27" s="12"/>
      <c r="C27" s="12"/>
      <c r="D27" s="12"/>
      <c r="E27" s="12"/>
      <c r="F27" s="12"/>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3" spans="1:6" ht="22.5" customHeight="1">
      <c r="A33" s="325" t="s">
        <v>754</v>
      </c>
      <c r="B33" s="361"/>
      <c r="C33" s="361"/>
      <c r="D33" s="361"/>
      <c r="E33" s="361"/>
      <c r="F33" s="326"/>
    </row>
    <row r="34" spans="1:6" ht="22.5" customHeight="1">
      <c r="A34" s="325" t="s">
        <v>757</v>
      </c>
      <c r="B34" s="361"/>
      <c r="C34" s="361"/>
      <c r="D34" s="361"/>
      <c r="E34" s="361"/>
      <c r="F34" s="326"/>
    </row>
    <row r="35" spans="1:6" ht="33" customHeight="1">
      <c r="A35" s="214" t="s">
        <v>756</v>
      </c>
      <c r="B35" s="214" t="s">
        <v>720</v>
      </c>
      <c r="C35" s="214" t="s">
        <v>721</v>
      </c>
      <c r="D35" s="214" t="s">
        <v>722</v>
      </c>
      <c r="E35" s="214" t="s">
        <v>723</v>
      </c>
      <c r="F35" s="214" t="s">
        <v>742</v>
      </c>
    </row>
    <row r="36" spans="1:6" ht="22.5" customHeight="1">
      <c r="A36" s="1"/>
      <c r="B36" s="12"/>
      <c r="C36" s="12"/>
      <c r="D36" s="12"/>
      <c r="E36" s="12"/>
      <c r="F36" s="12"/>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sheetData>
  <mergeCells count="10">
    <mergeCell ref="A2:E2"/>
    <mergeCell ref="A4:A5"/>
    <mergeCell ref="A13:F13"/>
    <mergeCell ref="A14:F14"/>
    <mergeCell ref="A24:F24"/>
    <mergeCell ref="A25:F25"/>
    <mergeCell ref="A33:F33"/>
    <mergeCell ref="A34:F34"/>
    <mergeCell ref="A3:E3"/>
    <mergeCell ref="B9:E9"/>
  </mergeCells>
  <hyperlinks>
    <hyperlink ref="A1" location="Overview!A1" display="Back to Overview" xr:uid="{00000000-0004-0000-22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39"/>
  <sheetViews>
    <sheetView showGridLines="0" zoomScale="60" zoomScaleNormal="60" zoomScaleSheetLayoutView="100" workbookViewId="0">
      <selection activeCell="G3" sqref="G3"/>
    </sheetView>
  </sheetViews>
  <sheetFormatPr defaultRowHeight="12.5"/>
  <cols>
    <col min="1" max="6" width="24" customWidth="1"/>
    <col min="7" max="7" width="21.453125" customWidth="1"/>
  </cols>
  <sheetData>
    <row r="1" spans="1:7" ht="27.75" customHeight="1">
      <c r="A1" s="249" t="s">
        <v>36</v>
      </c>
    </row>
    <row r="2" spans="1:7" ht="44.25" customHeight="1">
      <c r="A2" s="395" t="s">
        <v>719</v>
      </c>
      <c r="B2" s="396"/>
      <c r="C2" s="396"/>
      <c r="D2" s="396"/>
      <c r="E2" s="396"/>
    </row>
    <row r="3" spans="1:7" ht="47.25" customHeight="1">
      <c r="A3" s="363" t="str">
        <f>Overview!B4&amp; " - Illustrative LLFs in UKPN SPN Area (GSP Group _J) for year beginning "&amp;Overview!D4</f>
        <v>Southern Electric Power Distribution plc - Illustrative LLFs in UKPN SPN Area (GSP Group _J) for year beginning 1 April 2022</v>
      </c>
      <c r="B3" s="370"/>
      <c r="C3" s="370"/>
      <c r="D3" s="370"/>
      <c r="E3" s="370"/>
      <c r="F3" s="371"/>
    </row>
    <row r="4" spans="1:7" ht="19.5" customHeight="1">
      <c r="A4" s="393" t="s">
        <v>39</v>
      </c>
      <c r="B4" s="214" t="s">
        <v>720</v>
      </c>
      <c r="C4" s="214" t="s">
        <v>721</v>
      </c>
      <c r="D4" s="214" t="s">
        <v>722</v>
      </c>
      <c r="E4" s="214" t="s">
        <v>723</v>
      </c>
      <c r="F4" s="214" t="s">
        <v>724</v>
      </c>
    </row>
    <row r="5" spans="1:7" ht="30" customHeight="1">
      <c r="A5" s="394"/>
      <c r="B5" s="214" t="s">
        <v>725</v>
      </c>
      <c r="C5" s="214" t="s">
        <v>726</v>
      </c>
      <c r="D5" s="214" t="s">
        <v>727</v>
      </c>
      <c r="E5" s="214" t="s">
        <v>728</v>
      </c>
      <c r="F5" s="214" t="s">
        <v>729</v>
      </c>
    </row>
    <row r="6" spans="1:7" ht="45" customHeight="1">
      <c r="A6" s="235" t="s">
        <v>730</v>
      </c>
      <c r="B6" s="20" t="s">
        <v>731</v>
      </c>
      <c r="C6" s="237"/>
      <c r="D6" s="234" t="s">
        <v>732</v>
      </c>
      <c r="E6" s="237"/>
      <c r="F6" s="237"/>
    </row>
    <row r="7" spans="1:7" ht="45" customHeight="1">
      <c r="A7" s="235" t="s">
        <v>733</v>
      </c>
      <c r="B7" s="237"/>
      <c r="C7" s="20" t="s">
        <v>734</v>
      </c>
      <c r="D7" s="237"/>
      <c r="E7" s="237"/>
      <c r="F7" s="237"/>
    </row>
    <row r="8" spans="1:7" ht="45" customHeight="1">
      <c r="A8" s="235" t="s">
        <v>735</v>
      </c>
      <c r="B8" s="237"/>
      <c r="C8" s="237"/>
      <c r="D8" s="20" t="s">
        <v>734</v>
      </c>
      <c r="E8" s="237"/>
      <c r="F8" s="237"/>
    </row>
    <row r="9" spans="1:7" ht="45" customHeight="1">
      <c r="A9" s="235" t="s">
        <v>736</v>
      </c>
      <c r="B9" s="237"/>
      <c r="C9" s="237"/>
      <c r="D9" s="237"/>
      <c r="E9" s="234" t="s">
        <v>737</v>
      </c>
      <c r="F9" s="234" t="s">
        <v>738</v>
      </c>
    </row>
    <row r="10" spans="1:7" ht="22.5" customHeight="1">
      <c r="A10" s="235" t="s">
        <v>54</v>
      </c>
      <c r="B10" s="332" t="s">
        <v>55</v>
      </c>
      <c r="C10" s="333"/>
      <c r="D10" s="333"/>
      <c r="E10" s="333"/>
      <c r="F10" s="334"/>
    </row>
    <row r="11" spans="1:7" ht="13">
      <c r="A11" s="14"/>
      <c r="B11" s="13"/>
      <c r="C11" s="13"/>
      <c r="D11" s="13"/>
      <c r="E11" s="13"/>
    </row>
    <row r="12" spans="1:7">
      <c r="B12" s="13"/>
      <c r="C12" s="13"/>
      <c r="D12" s="13"/>
      <c r="E12" s="13"/>
    </row>
    <row r="13" spans="1:7" ht="22.5" customHeight="1">
      <c r="A13" s="325" t="s">
        <v>739</v>
      </c>
      <c r="B13" s="361"/>
      <c r="C13" s="361"/>
      <c r="D13" s="361"/>
      <c r="E13" s="361"/>
      <c r="F13" s="361"/>
      <c r="G13" s="326"/>
    </row>
    <row r="14" spans="1:7" ht="22.5" customHeight="1">
      <c r="A14" s="325" t="s">
        <v>740</v>
      </c>
      <c r="B14" s="361"/>
      <c r="C14" s="361"/>
      <c r="D14" s="361"/>
      <c r="E14" s="361"/>
      <c r="F14" s="361"/>
      <c r="G14" s="326"/>
    </row>
    <row r="15" spans="1:7" ht="33" customHeight="1">
      <c r="A15" s="214" t="s">
        <v>741</v>
      </c>
      <c r="B15" s="214" t="s">
        <v>720</v>
      </c>
      <c r="C15" s="214" t="s">
        <v>721</v>
      </c>
      <c r="D15" s="214" t="s">
        <v>722</v>
      </c>
      <c r="E15" s="214" t="s">
        <v>723</v>
      </c>
      <c r="F15" s="214" t="s">
        <v>724</v>
      </c>
      <c r="G15" s="214" t="s">
        <v>742</v>
      </c>
    </row>
    <row r="16" spans="1:7" ht="57" customHeight="1">
      <c r="A16" s="282" t="s">
        <v>743</v>
      </c>
      <c r="B16" s="293">
        <v>1.107</v>
      </c>
      <c r="C16" s="293">
        <v>1.08</v>
      </c>
      <c r="D16" s="293">
        <v>1.0940000000000001</v>
      </c>
      <c r="E16" s="293">
        <v>1.0840000000000001</v>
      </c>
      <c r="F16" s="293">
        <v>1.071</v>
      </c>
      <c r="G16" s="283" t="s">
        <v>817</v>
      </c>
    </row>
    <row r="17" spans="1:7" ht="36" customHeight="1">
      <c r="A17" s="303" t="s">
        <v>745</v>
      </c>
      <c r="B17" s="293">
        <v>1.0680000000000001</v>
      </c>
      <c r="C17" s="293">
        <v>1.0529999999999999</v>
      </c>
      <c r="D17" s="293">
        <v>1.0609999999999999</v>
      </c>
      <c r="E17" s="293">
        <v>1.056</v>
      </c>
      <c r="F17" s="293">
        <v>1.05</v>
      </c>
      <c r="G17" s="283" t="s">
        <v>818</v>
      </c>
    </row>
    <row r="18" spans="1:7" ht="34.5" customHeight="1">
      <c r="A18" s="303" t="s">
        <v>748</v>
      </c>
      <c r="B18" s="293">
        <v>1.0509999999999999</v>
      </c>
      <c r="C18" s="293">
        <v>1.038</v>
      </c>
      <c r="D18" s="293">
        <v>1.0449999999999999</v>
      </c>
      <c r="E18" s="293">
        <v>1.04</v>
      </c>
      <c r="F18" s="293">
        <v>1.0329999999999999</v>
      </c>
      <c r="G18" s="283" t="s">
        <v>819</v>
      </c>
    </row>
    <row r="19" spans="1:7" ht="22.5" customHeight="1">
      <c r="A19" s="303" t="s">
        <v>750</v>
      </c>
      <c r="B19" s="293">
        <v>1.05</v>
      </c>
      <c r="C19" s="293">
        <v>1.0369999999999999</v>
      </c>
      <c r="D19" s="293">
        <v>1.044</v>
      </c>
      <c r="E19" s="293">
        <v>1.0389999999999999</v>
      </c>
      <c r="F19" s="293">
        <v>1.0329999999999999</v>
      </c>
      <c r="G19" s="283">
        <v>773</v>
      </c>
    </row>
    <row r="20" spans="1:7" ht="22.5" customHeight="1">
      <c r="A20" s="303" t="s">
        <v>752</v>
      </c>
      <c r="B20" s="293">
        <v>1.0169999999999999</v>
      </c>
      <c r="C20" s="293">
        <v>1.0129999999999999</v>
      </c>
      <c r="D20" s="293">
        <v>1.0149999999999999</v>
      </c>
      <c r="E20" s="293">
        <v>1.014</v>
      </c>
      <c r="F20" s="293">
        <v>1.0129999999999999</v>
      </c>
      <c r="G20" s="283"/>
    </row>
    <row r="21" spans="1:7" ht="22.5" customHeight="1">
      <c r="A21" s="303" t="s">
        <v>753</v>
      </c>
      <c r="B21" s="293">
        <v>1.0049999999999999</v>
      </c>
      <c r="C21" s="293">
        <v>1.004</v>
      </c>
      <c r="D21" s="293">
        <v>1.0049999999999999</v>
      </c>
      <c r="E21" s="293">
        <v>1.004</v>
      </c>
      <c r="F21" s="293">
        <v>1.004</v>
      </c>
      <c r="G21" s="283"/>
    </row>
    <row r="23" spans="1:7" ht="22.5" customHeight="1">
      <c r="A23" s="325" t="s">
        <v>754</v>
      </c>
      <c r="B23" s="361"/>
      <c r="C23" s="361"/>
      <c r="D23" s="361"/>
      <c r="E23" s="361"/>
      <c r="F23" s="361"/>
      <c r="G23" s="326"/>
    </row>
    <row r="24" spans="1:7" ht="22.5" customHeight="1">
      <c r="A24" s="325" t="s">
        <v>755</v>
      </c>
      <c r="B24" s="361"/>
      <c r="C24" s="361"/>
      <c r="D24" s="361"/>
      <c r="E24" s="361"/>
      <c r="F24" s="361"/>
      <c r="G24" s="326"/>
    </row>
    <row r="25" spans="1:7" ht="33" customHeight="1">
      <c r="A25" s="214" t="s">
        <v>756</v>
      </c>
      <c r="B25" s="214" t="s">
        <v>720</v>
      </c>
      <c r="C25" s="214" t="s">
        <v>721</v>
      </c>
      <c r="D25" s="214" t="s">
        <v>722</v>
      </c>
      <c r="E25" s="214" t="s">
        <v>723</v>
      </c>
      <c r="F25" s="214" t="s">
        <v>724</v>
      </c>
      <c r="G25" s="214" t="s">
        <v>742</v>
      </c>
    </row>
    <row r="26" spans="1:7" ht="22.5" customHeight="1">
      <c r="A26" s="1"/>
      <c r="B26" s="293">
        <v>1.05</v>
      </c>
      <c r="C26" s="293">
        <v>1.0369999999999999</v>
      </c>
      <c r="D26" s="293">
        <v>1.044</v>
      </c>
      <c r="E26" s="293">
        <v>1.0389999999999999</v>
      </c>
      <c r="F26" s="293">
        <v>1.0329999999999999</v>
      </c>
      <c r="G26" s="283">
        <v>773</v>
      </c>
    </row>
    <row r="27" spans="1:7" ht="22.5" customHeight="1">
      <c r="A27" s="1"/>
      <c r="B27" s="12"/>
      <c r="C27" s="12"/>
      <c r="D27" s="12"/>
      <c r="E27" s="12"/>
      <c r="F27" s="12"/>
      <c r="G27" s="12"/>
    </row>
    <row r="28" spans="1:7" ht="22.5" customHeight="1">
      <c r="A28" s="1"/>
      <c r="B28" s="12"/>
      <c r="C28" s="12"/>
      <c r="D28" s="12"/>
      <c r="E28" s="12"/>
      <c r="F28" s="12"/>
      <c r="G28" s="12"/>
    </row>
    <row r="29" spans="1:7" ht="22.5" customHeight="1">
      <c r="A29" s="1"/>
      <c r="B29" s="12"/>
      <c r="C29" s="12"/>
      <c r="D29" s="12"/>
      <c r="E29" s="12"/>
      <c r="F29" s="12"/>
      <c r="G29" s="12"/>
    </row>
    <row r="30" spans="1:7" ht="22.5" customHeight="1">
      <c r="A30" s="1"/>
      <c r="B30" s="12"/>
      <c r="C30" s="12"/>
      <c r="D30" s="12"/>
      <c r="E30" s="12"/>
      <c r="F30" s="12"/>
      <c r="G30" s="12"/>
    </row>
    <row r="32" spans="1:7" ht="22.5" customHeight="1">
      <c r="A32" s="325" t="s">
        <v>754</v>
      </c>
      <c r="B32" s="361"/>
      <c r="C32" s="361"/>
      <c r="D32" s="361"/>
      <c r="E32" s="361"/>
      <c r="F32" s="361"/>
      <c r="G32" s="326"/>
    </row>
    <row r="33" spans="1:7" ht="22.5" customHeight="1">
      <c r="A33" s="325" t="s">
        <v>757</v>
      </c>
      <c r="B33" s="361"/>
      <c r="C33" s="361"/>
      <c r="D33" s="361"/>
      <c r="E33" s="361"/>
      <c r="F33" s="361"/>
      <c r="G33" s="326"/>
    </row>
    <row r="34" spans="1:7" ht="33" customHeight="1">
      <c r="A34" s="214" t="s">
        <v>756</v>
      </c>
      <c r="B34" s="214" t="s">
        <v>720</v>
      </c>
      <c r="C34" s="214" t="s">
        <v>721</v>
      </c>
      <c r="D34" s="214" t="s">
        <v>722</v>
      </c>
      <c r="E34" s="214" t="s">
        <v>723</v>
      </c>
      <c r="F34" s="214" t="s">
        <v>724</v>
      </c>
      <c r="G34" s="214" t="s">
        <v>742</v>
      </c>
    </row>
    <row r="35" spans="1:7" ht="22.5" customHeight="1">
      <c r="A35" s="1"/>
      <c r="B35" s="12"/>
      <c r="C35" s="12"/>
      <c r="D35" s="12"/>
      <c r="E35" s="12"/>
      <c r="F35" s="12"/>
      <c r="G35" s="12"/>
    </row>
    <row r="36" spans="1:7" ht="22.5" customHeight="1">
      <c r="A36" s="1"/>
      <c r="B36" s="12"/>
      <c r="C36" s="12"/>
      <c r="D36" s="12"/>
      <c r="E36" s="12"/>
      <c r="F36" s="12"/>
      <c r="G36" s="12"/>
    </row>
    <row r="37" spans="1:7" ht="22.5" customHeight="1">
      <c r="A37" s="1"/>
      <c r="B37" s="12"/>
      <c r="C37" s="12"/>
      <c r="D37" s="12"/>
      <c r="E37" s="12"/>
      <c r="F37" s="12"/>
      <c r="G37" s="12"/>
    </row>
    <row r="38" spans="1:7" ht="22.5" customHeight="1">
      <c r="A38" s="1"/>
      <c r="B38" s="12"/>
      <c r="C38" s="12"/>
      <c r="D38" s="12"/>
      <c r="E38" s="12"/>
      <c r="F38" s="12"/>
      <c r="G38" s="12"/>
    </row>
    <row r="39" spans="1:7" ht="22.5" customHeight="1">
      <c r="A39" s="1"/>
      <c r="B39" s="12"/>
      <c r="C39" s="12"/>
      <c r="D39" s="12"/>
      <c r="E39" s="12"/>
      <c r="F39" s="12"/>
      <c r="G39" s="12"/>
    </row>
  </sheetData>
  <mergeCells count="10">
    <mergeCell ref="A2:E2"/>
    <mergeCell ref="A4:A5"/>
    <mergeCell ref="A3:F3"/>
    <mergeCell ref="A32:G32"/>
    <mergeCell ref="A33:G33"/>
    <mergeCell ref="B10:F10"/>
    <mergeCell ref="A13:G13"/>
    <mergeCell ref="A14:G14"/>
    <mergeCell ref="A23:G23"/>
    <mergeCell ref="A24:G24"/>
  </mergeCells>
  <hyperlinks>
    <hyperlink ref="A1" location="Overview!A1" display="Back to Overview" xr:uid="{00000000-0004-0000-23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F41"/>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WPD South Wales Area (GSP Group _K) for year beginning "&amp;Overview!D4</f>
        <v>Southern Electric Power Distribution plc - Illustrative LLFs in WPD South Wales Area (GSP Group _K) for year beginning 1 April 2022</v>
      </c>
      <c r="B3" s="364"/>
      <c r="C3" s="364"/>
      <c r="D3" s="364"/>
      <c r="E3" s="365"/>
    </row>
    <row r="4" spans="1:6" ht="19.5" customHeight="1">
      <c r="A4" s="393" t="s">
        <v>39</v>
      </c>
      <c r="B4" s="214" t="s">
        <v>720</v>
      </c>
      <c r="C4" s="214" t="s">
        <v>721</v>
      </c>
      <c r="D4" s="214" t="s">
        <v>722</v>
      </c>
      <c r="E4" s="214" t="s">
        <v>723</v>
      </c>
    </row>
    <row r="5" spans="1:6" ht="30" customHeight="1">
      <c r="A5" s="397"/>
      <c r="B5" s="214" t="s">
        <v>725</v>
      </c>
      <c r="C5" s="214" t="s">
        <v>727</v>
      </c>
      <c r="D5" s="214" t="s">
        <v>728</v>
      </c>
      <c r="E5" s="214" t="s">
        <v>729</v>
      </c>
    </row>
    <row r="6" spans="1:6" ht="45" customHeight="1">
      <c r="A6" s="78" t="s">
        <v>708</v>
      </c>
      <c r="B6" s="184"/>
      <c r="C6" s="184"/>
      <c r="D6" s="182" t="s">
        <v>820</v>
      </c>
      <c r="E6" s="182" t="s">
        <v>821</v>
      </c>
    </row>
    <row r="7" spans="1:6" ht="45" customHeight="1">
      <c r="A7" s="78" t="s">
        <v>707</v>
      </c>
      <c r="B7" s="182" t="s">
        <v>760</v>
      </c>
      <c r="C7" s="203" t="s">
        <v>822</v>
      </c>
      <c r="D7" s="182" t="s">
        <v>823</v>
      </c>
      <c r="E7" s="182" t="s">
        <v>821</v>
      </c>
    </row>
    <row r="8" spans="1:6" ht="45" customHeight="1">
      <c r="A8" s="78" t="s">
        <v>50</v>
      </c>
      <c r="B8" s="184"/>
      <c r="C8" s="184"/>
      <c r="D8" s="182" t="s">
        <v>820</v>
      </c>
      <c r="E8" s="182" t="s">
        <v>821</v>
      </c>
    </row>
    <row r="9" spans="1:6" ht="22.5" customHeight="1">
      <c r="A9" s="244" t="s">
        <v>54</v>
      </c>
      <c r="B9" s="345" t="s">
        <v>141</v>
      </c>
      <c r="C9" s="346"/>
      <c r="D9" s="346"/>
      <c r="E9" s="347"/>
    </row>
    <row r="10" spans="1:6" ht="15" customHeight="1"/>
    <row r="11" spans="1:6" ht="13">
      <c r="A11" s="14"/>
      <c r="B11" s="13"/>
      <c r="C11" s="13"/>
      <c r="D11" s="13"/>
      <c r="E11" s="13"/>
    </row>
    <row r="12" spans="1:6">
      <c r="B12" s="13"/>
      <c r="C12" s="13"/>
      <c r="D12" s="13"/>
      <c r="E12" s="13"/>
    </row>
    <row r="13" spans="1:6" ht="22.5" customHeight="1">
      <c r="A13" s="325" t="s">
        <v>739</v>
      </c>
      <c r="B13" s="361"/>
      <c r="C13" s="361"/>
      <c r="D13" s="361"/>
      <c r="E13" s="361"/>
      <c r="F13" s="326"/>
    </row>
    <row r="14" spans="1:6" ht="22.5" customHeight="1">
      <c r="A14" s="325" t="s">
        <v>740</v>
      </c>
      <c r="B14" s="361"/>
      <c r="C14" s="361"/>
      <c r="D14" s="361"/>
      <c r="E14" s="361"/>
      <c r="F14" s="326"/>
    </row>
    <row r="15" spans="1:6" ht="33" customHeight="1">
      <c r="A15" s="214" t="s">
        <v>741</v>
      </c>
      <c r="B15" s="214" t="s">
        <v>720</v>
      </c>
      <c r="C15" s="214" t="s">
        <v>721</v>
      </c>
      <c r="D15" s="214" t="s">
        <v>722</v>
      </c>
      <c r="E15" s="214" t="s">
        <v>723</v>
      </c>
      <c r="F15" s="214" t="s">
        <v>742</v>
      </c>
    </row>
    <row r="16" spans="1:6" ht="90" customHeight="1">
      <c r="A16" s="298" t="s">
        <v>743</v>
      </c>
      <c r="B16" s="284">
        <v>1.0820000000000001</v>
      </c>
      <c r="C16" s="284">
        <v>1.079</v>
      </c>
      <c r="D16" s="284">
        <v>1.0760000000000001</v>
      </c>
      <c r="E16" s="284">
        <v>1.077</v>
      </c>
      <c r="F16" s="283" t="s">
        <v>824</v>
      </c>
    </row>
    <row r="17" spans="1:6" ht="22.5" customHeight="1">
      <c r="A17" s="299" t="s">
        <v>745</v>
      </c>
      <c r="B17" s="284">
        <v>1.07</v>
      </c>
      <c r="C17" s="284">
        <v>1.069</v>
      </c>
      <c r="D17" s="284">
        <v>1.0669999999999999</v>
      </c>
      <c r="E17" s="284">
        <v>1.0680000000000001</v>
      </c>
      <c r="F17" s="283" t="s">
        <v>825</v>
      </c>
    </row>
    <row r="18" spans="1:6" ht="27.75" customHeight="1">
      <c r="A18" s="299" t="s">
        <v>748</v>
      </c>
      <c r="B18" s="284">
        <v>1.0509999999999999</v>
      </c>
      <c r="C18" s="284">
        <v>1.0489999999999999</v>
      </c>
      <c r="D18" s="284">
        <v>1.0449999999999999</v>
      </c>
      <c r="E18" s="284">
        <v>1.04</v>
      </c>
      <c r="F18" s="283" t="s">
        <v>826</v>
      </c>
    </row>
    <row r="19" spans="1:6" ht="22.5" customHeight="1">
      <c r="A19" s="299" t="s">
        <v>750</v>
      </c>
      <c r="B19" s="284">
        <v>1.0409999999999999</v>
      </c>
      <c r="C19" s="284">
        <v>1.04</v>
      </c>
      <c r="D19" s="284">
        <v>1.0369999999999999</v>
      </c>
      <c r="E19" s="284">
        <v>1.036</v>
      </c>
      <c r="F19" s="285"/>
    </row>
    <row r="20" spans="1:6" ht="22.5" customHeight="1">
      <c r="A20" s="299" t="s">
        <v>791</v>
      </c>
      <c r="B20" s="284">
        <v>1.03</v>
      </c>
      <c r="C20" s="284">
        <v>1.03</v>
      </c>
      <c r="D20" s="284">
        <v>1.028</v>
      </c>
      <c r="E20" s="284">
        <v>1.026</v>
      </c>
      <c r="F20" s="285"/>
    </row>
    <row r="21" spans="1:6" ht="22.5" customHeight="1">
      <c r="A21" s="299" t="s">
        <v>827</v>
      </c>
      <c r="B21" s="284">
        <v>1.03</v>
      </c>
      <c r="C21" s="284">
        <v>1.028</v>
      </c>
      <c r="D21" s="284">
        <v>1.0269999999999999</v>
      </c>
      <c r="E21" s="284">
        <v>1.0249999999999999</v>
      </c>
      <c r="F21" s="285"/>
    </row>
    <row r="22" spans="1:6" ht="22.5" customHeight="1">
      <c r="A22" s="299" t="s">
        <v>828</v>
      </c>
      <c r="B22" s="284">
        <v>1.0249999999999999</v>
      </c>
      <c r="C22" s="284">
        <v>1.024</v>
      </c>
      <c r="D22" s="284">
        <v>1.022</v>
      </c>
      <c r="E22" s="284">
        <v>1.02</v>
      </c>
      <c r="F22" s="285"/>
    </row>
    <row r="23" spans="1:6" ht="22.5" customHeight="1">
      <c r="A23" s="299" t="s">
        <v>794</v>
      </c>
      <c r="B23" s="284">
        <v>1.0189999999999999</v>
      </c>
      <c r="C23" s="284">
        <v>1.018</v>
      </c>
      <c r="D23" s="284">
        <v>1.0149999999999999</v>
      </c>
      <c r="E23" s="284">
        <v>1.0129999999999999</v>
      </c>
      <c r="F23" s="285"/>
    </row>
    <row r="25" spans="1:6" ht="22.5" customHeight="1">
      <c r="A25" s="325" t="s">
        <v>754</v>
      </c>
      <c r="B25" s="361"/>
      <c r="C25" s="361"/>
      <c r="D25" s="361"/>
      <c r="E25" s="361"/>
      <c r="F25" s="326"/>
    </row>
    <row r="26" spans="1:6" ht="22.5" customHeight="1">
      <c r="A26" s="325" t="s">
        <v>755</v>
      </c>
      <c r="B26" s="361"/>
      <c r="C26" s="361"/>
      <c r="D26" s="361"/>
      <c r="E26" s="361"/>
      <c r="F26" s="326"/>
    </row>
    <row r="27" spans="1:6" ht="33" customHeight="1">
      <c r="A27" s="214" t="s">
        <v>756</v>
      </c>
      <c r="B27" s="214" t="s">
        <v>720</v>
      </c>
      <c r="C27" s="214" t="s">
        <v>721</v>
      </c>
      <c r="D27" s="214" t="s">
        <v>722</v>
      </c>
      <c r="E27" s="214" t="s">
        <v>723</v>
      </c>
      <c r="F27" s="214"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25" t="s">
        <v>754</v>
      </c>
      <c r="B34" s="361"/>
      <c r="C34" s="361"/>
      <c r="D34" s="361"/>
      <c r="E34" s="361"/>
      <c r="F34" s="326"/>
    </row>
    <row r="35" spans="1:6" ht="22.5" customHeight="1">
      <c r="A35" s="325" t="s">
        <v>757</v>
      </c>
      <c r="B35" s="361"/>
      <c r="C35" s="361"/>
      <c r="D35" s="361"/>
      <c r="E35" s="361"/>
      <c r="F35" s="326"/>
    </row>
    <row r="36" spans="1:6" ht="33" customHeight="1">
      <c r="A36" s="214" t="s">
        <v>756</v>
      </c>
      <c r="B36" s="214" t="s">
        <v>720</v>
      </c>
      <c r="C36" s="214" t="s">
        <v>721</v>
      </c>
      <c r="D36" s="214" t="s">
        <v>722</v>
      </c>
      <c r="E36" s="214" t="s">
        <v>723</v>
      </c>
      <c r="F36" s="214"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E2"/>
    <mergeCell ref="A4:A5"/>
    <mergeCell ref="A13:F13"/>
    <mergeCell ref="A14:F14"/>
    <mergeCell ref="A25:F25"/>
    <mergeCell ref="A26:F26"/>
    <mergeCell ref="A34:F34"/>
    <mergeCell ref="A35:F35"/>
    <mergeCell ref="A3:E3"/>
    <mergeCell ref="B9:E9"/>
  </mergeCells>
  <hyperlinks>
    <hyperlink ref="A1" location="Overview!A1" display="Back to Overview" xr:uid="{00000000-0004-0000-24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41"/>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WPD South West Area (GSP Group _L) for year beginning "&amp;Overview!D4</f>
        <v>Southern Electric Power Distribution plc - Illustrative LLFs in WPD South West Area (GSP Group _L) for year beginning 1 April 2022</v>
      </c>
      <c r="B3" s="364"/>
      <c r="C3" s="364"/>
      <c r="D3" s="364"/>
      <c r="E3" s="365"/>
    </row>
    <row r="4" spans="1:6" ht="19.5" customHeight="1">
      <c r="A4" s="393" t="s">
        <v>39</v>
      </c>
      <c r="B4" s="214" t="s">
        <v>720</v>
      </c>
      <c r="C4" s="214" t="s">
        <v>721</v>
      </c>
      <c r="D4" s="214" t="s">
        <v>722</v>
      </c>
      <c r="E4" s="214" t="s">
        <v>723</v>
      </c>
    </row>
    <row r="5" spans="1:6" ht="30" customHeight="1">
      <c r="A5" s="397"/>
      <c r="B5" s="214" t="s">
        <v>725</v>
      </c>
      <c r="C5" s="214" t="s">
        <v>727</v>
      </c>
      <c r="D5" s="214" t="s">
        <v>728</v>
      </c>
      <c r="E5" s="214" t="s">
        <v>729</v>
      </c>
    </row>
    <row r="6" spans="1:6" ht="45" customHeight="1">
      <c r="A6" s="78" t="s">
        <v>708</v>
      </c>
      <c r="B6" s="184"/>
      <c r="C6" s="184"/>
      <c r="D6" s="182" t="s">
        <v>829</v>
      </c>
      <c r="E6" s="182" t="s">
        <v>830</v>
      </c>
    </row>
    <row r="7" spans="1:6" ht="45" customHeight="1">
      <c r="A7" s="78" t="s">
        <v>707</v>
      </c>
      <c r="B7" s="182" t="s">
        <v>46</v>
      </c>
      <c r="C7" s="203" t="s">
        <v>831</v>
      </c>
      <c r="D7" s="182" t="s">
        <v>832</v>
      </c>
      <c r="E7" s="182" t="s">
        <v>830</v>
      </c>
    </row>
    <row r="8" spans="1:6" ht="45" customHeight="1">
      <c r="A8" s="78" t="s">
        <v>50</v>
      </c>
      <c r="B8" s="184"/>
      <c r="C8" s="184"/>
      <c r="D8" s="182" t="s">
        <v>829</v>
      </c>
      <c r="E8" s="182" t="s">
        <v>830</v>
      </c>
    </row>
    <row r="9" spans="1:6" s="106" customFormat="1" ht="22.5" customHeight="1">
      <c r="A9" s="244" t="s">
        <v>54</v>
      </c>
      <c r="B9" s="398" t="s">
        <v>141</v>
      </c>
      <c r="C9" s="399"/>
      <c r="D9" s="399"/>
      <c r="E9" s="400"/>
    </row>
    <row r="10" spans="1:6" ht="15" customHeight="1"/>
    <row r="11" spans="1:6" ht="13">
      <c r="A11" s="14"/>
      <c r="B11" s="13"/>
      <c r="C11" s="13"/>
      <c r="D11" s="13"/>
      <c r="E11" s="13"/>
    </row>
    <row r="12" spans="1:6">
      <c r="B12" s="13"/>
      <c r="C12" s="13"/>
      <c r="D12" s="13"/>
      <c r="E12" s="13"/>
    </row>
    <row r="13" spans="1:6" ht="22.5" customHeight="1">
      <c r="A13" s="325" t="s">
        <v>739</v>
      </c>
      <c r="B13" s="361"/>
      <c r="C13" s="361"/>
      <c r="D13" s="361"/>
      <c r="E13" s="361"/>
      <c r="F13" s="326"/>
    </row>
    <row r="14" spans="1:6" ht="22.5" customHeight="1">
      <c r="A14" s="325" t="s">
        <v>740</v>
      </c>
      <c r="B14" s="361"/>
      <c r="C14" s="361"/>
      <c r="D14" s="361"/>
      <c r="E14" s="361"/>
      <c r="F14" s="326"/>
    </row>
    <row r="15" spans="1:6" ht="33" customHeight="1">
      <c r="A15" s="214" t="s">
        <v>741</v>
      </c>
      <c r="B15" s="214" t="s">
        <v>720</v>
      </c>
      <c r="C15" s="214" t="s">
        <v>721</v>
      </c>
      <c r="D15" s="214" t="s">
        <v>722</v>
      </c>
      <c r="E15" s="214" t="s">
        <v>723</v>
      </c>
      <c r="F15" s="214" t="s">
        <v>742</v>
      </c>
    </row>
    <row r="16" spans="1:6" ht="50">
      <c r="A16" s="304" t="s">
        <v>743</v>
      </c>
      <c r="B16" s="284">
        <v>1.0609999999999999</v>
      </c>
      <c r="C16" s="284">
        <v>1.0589999999999999</v>
      </c>
      <c r="D16" s="284">
        <v>1.0589999999999999</v>
      </c>
      <c r="E16" s="284">
        <v>1.0589999999999999</v>
      </c>
      <c r="F16" s="283" t="s">
        <v>833</v>
      </c>
    </row>
    <row r="17" spans="1:6" ht="14">
      <c r="A17" s="305" t="s">
        <v>745</v>
      </c>
      <c r="B17" s="284">
        <v>1.046</v>
      </c>
      <c r="C17" s="284">
        <v>1.046</v>
      </c>
      <c r="D17" s="284">
        <v>1.048</v>
      </c>
      <c r="E17" s="284">
        <v>1.05</v>
      </c>
      <c r="F17" s="283" t="s">
        <v>834</v>
      </c>
    </row>
    <row r="18" spans="1:6" ht="25">
      <c r="A18" s="305" t="s">
        <v>748</v>
      </c>
      <c r="B18" s="284">
        <v>1.0329999999999999</v>
      </c>
      <c r="C18" s="284">
        <v>1.0309999999999999</v>
      </c>
      <c r="D18" s="284">
        <v>1.03</v>
      </c>
      <c r="E18" s="284">
        <v>1.026</v>
      </c>
      <c r="F18" s="283" t="s">
        <v>835</v>
      </c>
    </row>
    <row r="19" spans="1:6" ht="22.5" customHeight="1">
      <c r="A19" s="305" t="s">
        <v>750</v>
      </c>
      <c r="B19" s="284">
        <v>1.016</v>
      </c>
      <c r="C19" s="284">
        <v>1.0169999999999999</v>
      </c>
      <c r="D19" s="284">
        <v>1.018</v>
      </c>
      <c r="E19" s="284">
        <v>1.016</v>
      </c>
      <c r="F19" s="282"/>
    </row>
    <row r="20" spans="1:6" ht="22.5" customHeight="1">
      <c r="A20" s="305" t="s">
        <v>791</v>
      </c>
      <c r="B20" s="284">
        <v>1.0109999999999999</v>
      </c>
      <c r="C20" s="284">
        <v>1.012</v>
      </c>
      <c r="D20" s="284">
        <v>1.012</v>
      </c>
      <c r="E20" s="284">
        <v>1.01</v>
      </c>
      <c r="F20" s="282"/>
    </row>
    <row r="21" spans="1:6" ht="22.5" customHeight="1">
      <c r="A21" s="305" t="s">
        <v>827</v>
      </c>
      <c r="B21" s="284">
        <v>1.004</v>
      </c>
      <c r="C21" s="284">
        <v>1.004</v>
      </c>
      <c r="D21" s="284">
        <v>1.0049999999999999</v>
      </c>
      <c r="E21" s="284">
        <v>1.0049999999999999</v>
      </c>
      <c r="F21" s="12"/>
    </row>
    <row r="22" spans="1:6" ht="22.5" customHeight="1">
      <c r="A22" s="305" t="s">
        <v>828</v>
      </c>
      <c r="B22" s="284">
        <v>1.004</v>
      </c>
      <c r="C22" s="284">
        <v>1.004</v>
      </c>
      <c r="D22" s="284">
        <v>1.0049999999999999</v>
      </c>
      <c r="E22" s="284">
        <v>1.006</v>
      </c>
      <c r="F22" s="12"/>
    </row>
    <row r="23" spans="1:6" ht="22.5" customHeight="1">
      <c r="A23" s="305" t="s">
        <v>794</v>
      </c>
      <c r="B23" s="284">
        <v>1.0009999999999999</v>
      </c>
      <c r="C23" s="284">
        <v>1.0009999999999999</v>
      </c>
      <c r="D23" s="284">
        <v>1.0009999999999999</v>
      </c>
      <c r="E23" s="284">
        <v>1.0009999999999999</v>
      </c>
      <c r="F23" s="12"/>
    </row>
    <row r="24" spans="1:6">
      <c r="A24" s="106"/>
      <c r="B24" s="106"/>
      <c r="C24" s="106"/>
      <c r="D24" s="106"/>
      <c r="E24" s="106"/>
      <c r="F24" s="106"/>
    </row>
    <row r="25" spans="1:6" ht="22.5" customHeight="1">
      <c r="A25" s="325" t="s">
        <v>754</v>
      </c>
      <c r="B25" s="361"/>
      <c r="C25" s="361"/>
      <c r="D25" s="361"/>
      <c r="E25" s="361"/>
      <c r="F25" s="326"/>
    </row>
    <row r="26" spans="1:6" ht="22.5" customHeight="1">
      <c r="A26" s="325" t="s">
        <v>755</v>
      </c>
      <c r="B26" s="361"/>
      <c r="C26" s="361"/>
      <c r="D26" s="361"/>
      <c r="E26" s="361"/>
      <c r="F26" s="326"/>
    </row>
    <row r="27" spans="1:6" ht="33" customHeight="1">
      <c r="A27" s="214" t="s">
        <v>756</v>
      </c>
      <c r="B27" s="214" t="s">
        <v>720</v>
      </c>
      <c r="C27" s="214" t="s">
        <v>721</v>
      </c>
      <c r="D27" s="214" t="s">
        <v>722</v>
      </c>
      <c r="E27" s="214" t="s">
        <v>723</v>
      </c>
      <c r="F27" s="214" t="s">
        <v>742</v>
      </c>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1" spans="1:6" ht="22.5" customHeight="1">
      <c r="A31" s="1"/>
      <c r="B31" s="12"/>
      <c r="C31" s="12"/>
      <c r="D31" s="12"/>
      <c r="E31" s="12"/>
      <c r="F31" s="12"/>
    </row>
    <row r="32" spans="1:6" ht="22.5" customHeight="1">
      <c r="A32" s="1"/>
      <c r="B32" s="12"/>
      <c r="C32" s="12"/>
      <c r="D32" s="12"/>
      <c r="E32" s="12"/>
      <c r="F32" s="12"/>
    </row>
    <row r="34" spans="1:6" ht="22.5" customHeight="1">
      <c r="A34" s="325" t="s">
        <v>754</v>
      </c>
      <c r="B34" s="361"/>
      <c r="C34" s="361"/>
      <c r="D34" s="361"/>
      <c r="E34" s="361"/>
      <c r="F34" s="326"/>
    </row>
    <row r="35" spans="1:6" ht="22.5" customHeight="1">
      <c r="A35" s="325" t="s">
        <v>757</v>
      </c>
      <c r="B35" s="361"/>
      <c r="C35" s="361"/>
      <c r="D35" s="361"/>
      <c r="E35" s="361"/>
      <c r="F35" s="326"/>
    </row>
    <row r="36" spans="1:6" ht="33" customHeight="1">
      <c r="A36" s="214" t="s">
        <v>756</v>
      </c>
      <c r="B36" s="214" t="s">
        <v>720</v>
      </c>
      <c r="C36" s="214" t="s">
        <v>721</v>
      </c>
      <c r="D36" s="214" t="s">
        <v>722</v>
      </c>
      <c r="E36" s="214" t="s">
        <v>723</v>
      </c>
      <c r="F36" s="214" t="s">
        <v>742</v>
      </c>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row r="40" spans="1:6" ht="22.5" customHeight="1">
      <c r="A40" s="1"/>
      <c r="B40" s="12"/>
      <c r="C40" s="12"/>
      <c r="D40" s="12"/>
      <c r="E40" s="12"/>
      <c r="F40" s="12"/>
    </row>
    <row r="41" spans="1:6" ht="22.5" customHeight="1">
      <c r="A41" s="1"/>
      <c r="B41" s="12"/>
      <c r="C41" s="12"/>
      <c r="D41" s="12"/>
      <c r="E41" s="12"/>
      <c r="F41" s="12"/>
    </row>
  </sheetData>
  <mergeCells count="10">
    <mergeCell ref="A2:E2"/>
    <mergeCell ref="A4:A5"/>
    <mergeCell ref="A13:F13"/>
    <mergeCell ref="A14:F14"/>
    <mergeCell ref="A25:F25"/>
    <mergeCell ref="A26:F26"/>
    <mergeCell ref="A34:F34"/>
    <mergeCell ref="A35:F35"/>
    <mergeCell ref="A3:E3"/>
    <mergeCell ref="B9:E9"/>
  </mergeCells>
  <hyperlinks>
    <hyperlink ref="A1" location="Overview!A1" display="Back to Overview" xr:uid="{00000000-0004-0000-25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F39"/>
  <sheetViews>
    <sheetView showGridLines="0" zoomScale="60" zoomScaleNormal="60" zoomScaleSheetLayoutView="100" workbookViewId="0">
      <selection activeCell="F3" sqref="F3"/>
    </sheetView>
  </sheetViews>
  <sheetFormatPr defaultRowHeight="12.5"/>
  <cols>
    <col min="1" max="6" width="24" customWidth="1"/>
  </cols>
  <sheetData>
    <row r="1" spans="1:6" ht="27.75" customHeight="1">
      <c r="A1" s="249" t="s">
        <v>36</v>
      </c>
    </row>
    <row r="2" spans="1:6" ht="44.25" customHeight="1">
      <c r="A2" s="395" t="s">
        <v>719</v>
      </c>
      <c r="B2" s="396"/>
      <c r="C2" s="396"/>
      <c r="D2" s="396"/>
      <c r="E2" s="396"/>
    </row>
    <row r="3" spans="1:6" ht="47.25" customHeight="1">
      <c r="A3" s="363" t="str">
        <f>Overview!B4&amp; " - Illustrative LLFs in NPG Yorkshire Area (GSP Group _M) for year beginning "&amp;Overview!D4</f>
        <v>Southern Electric Power Distribution plc - Illustrative LLFs in NPG Yorkshire Area (GSP Group _M) for year beginning 1 April 2022</v>
      </c>
      <c r="B3" s="364"/>
      <c r="C3" s="364"/>
      <c r="D3" s="364"/>
      <c r="E3" s="365"/>
    </row>
    <row r="4" spans="1:6" ht="19.5" customHeight="1">
      <c r="A4" s="403" t="s">
        <v>39</v>
      </c>
      <c r="B4" s="202" t="s">
        <v>720</v>
      </c>
      <c r="C4" s="202" t="s">
        <v>721</v>
      </c>
      <c r="D4" s="202" t="s">
        <v>722</v>
      </c>
      <c r="E4" s="202" t="s">
        <v>723</v>
      </c>
    </row>
    <row r="5" spans="1:6" ht="30" customHeight="1">
      <c r="A5" s="404"/>
      <c r="B5" s="202" t="s">
        <v>725</v>
      </c>
      <c r="C5" s="202" t="s">
        <v>727</v>
      </c>
      <c r="D5" s="202" t="s">
        <v>728</v>
      </c>
      <c r="E5" s="202" t="s">
        <v>729</v>
      </c>
    </row>
    <row r="6" spans="1:6" ht="45" customHeight="1">
      <c r="A6" s="238" t="s">
        <v>836</v>
      </c>
      <c r="B6" s="306" t="s">
        <v>775</v>
      </c>
      <c r="C6" s="306" t="s">
        <v>775</v>
      </c>
      <c r="D6" s="278" t="s">
        <v>837</v>
      </c>
      <c r="E6" s="278" t="s">
        <v>838</v>
      </c>
    </row>
    <row r="7" spans="1:6" ht="45" customHeight="1">
      <c r="A7" s="307" t="s">
        <v>839</v>
      </c>
      <c r="B7" s="308" t="s">
        <v>760</v>
      </c>
      <c r="C7" s="308" t="s">
        <v>840</v>
      </c>
      <c r="D7" s="308" t="s">
        <v>841</v>
      </c>
      <c r="E7" s="308" t="s">
        <v>838</v>
      </c>
    </row>
    <row r="8" spans="1:6" ht="45" customHeight="1">
      <c r="A8" s="307" t="s">
        <v>842</v>
      </c>
      <c r="B8" s="309" t="s">
        <v>775</v>
      </c>
      <c r="C8" s="309" t="s">
        <v>775</v>
      </c>
      <c r="D8" s="308" t="s">
        <v>837</v>
      </c>
      <c r="E8" s="308" t="s">
        <v>838</v>
      </c>
    </row>
    <row r="9" spans="1:6" ht="45" customHeight="1">
      <c r="A9" s="307" t="s">
        <v>843</v>
      </c>
      <c r="B9" s="309" t="s">
        <v>775</v>
      </c>
      <c r="C9" s="309" t="s">
        <v>775</v>
      </c>
      <c r="D9" s="308" t="s">
        <v>837</v>
      </c>
      <c r="E9" s="308" t="s">
        <v>838</v>
      </c>
    </row>
    <row r="10" spans="1:6" ht="15" customHeight="1">
      <c r="A10" s="204" t="s">
        <v>54</v>
      </c>
      <c r="B10" s="405" t="s">
        <v>141</v>
      </c>
      <c r="C10" s="406"/>
      <c r="D10" s="406"/>
      <c r="E10" s="407"/>
    </row>
    <row r="11" spans="1:6" ht="13">
      <c r="A11" s="14"/>
      <c r="B11" s="13"/>
      <c r="C11" s="13"/>
      <c r="D11" s="13"/>
      <c r="E11" s="13"/>
    </row>
    <row r="12" spans="1:6">
      <c r="B12" s="13"/>
      <c r="C12" s="13"/>
      <c r="D12" s="13"/>
      <c r="E12" s="13"/>
    </row>
    <row r="13" spans="1:6" ht="22.5" customHeight="1">
      <c r="A13" s="325" t="s">
        <v>739</v>
      </c>
      <c r="B13" s="361"/>
      <c r="C13" s="361"/>
      <c r="D13" s="361"/>
      <c r="E13" s="361"/>
      <c r="F13" s="326"/>
    </row>
    <row r="14" spans="1:6" ht="22.5" customHeight="1">
      <c r="A14" s="325" t="s">
        <v>740</v>
      </c>
      <c r="B14" s="361"/>
      <c r="C14" s="361"/>
      <c r="D14" s="361"/>
      <c r="E14" s="361"/>
      <c r="F14" s="326"/>
    </row>
    <row r="15" spans="1:6" ht="33" customHeight="1">
      <c r="A15" s="214" t="s">
        <v>741</v>
      </c>
      <c r="B15" s="214" t="s">
        <v>720</v>
      </c>
      <c r="C15" s="214" t="s">
        <v>721</v>
      </c>
      <c r="D15" s="214" t="s">
        <v>722</v>
      </c>
      <c r="E15" s="214" t="s">
        <v>723</v>
      </c>
      <c r="F15" s="214" t="s">
        <v>742</v>
      </c>
    </row>
    <row r="16" spans="1:6" ht="77.25" customHeight="1">
      <c r="A16" s="304" t="s">
        <v>743</v>
      </c>
      <c r="B16" s="284">
        <v>1.121</v>
      </c>
      <c r="C16" s="284">
        <v>1.1100000000000001</v>
      </c>
      <c r="D16" s="284">
        <v>1.0960000000000001</v>
      </c>
      <c r="E16" s="284">
        <v>1.0840000000000001</v>
      </c>
      <c r="F16" s="283" t="s">
        <v>844</v>
      </c>
    </row>
    <row r="17" spans="1:6" ht="33" customHeight="1">
      <c r="A17" s="305" t="s">
        <v>745</v>
      </c>
      <c r="B17" s="284">
        <v>1.0429999999999999</v>
      </c>
      <c r="C17" s="284">
        <v>1.0429999999999999</v>
      </c>
      <c r="D17" s="284">
        <v>1.0429999999999999</v>
      </c>
      <c r="E17" s="284">
        <v>1.046</v>
      </c>
      <c r="F17" s="283" t="s">
        <v>845</v>
      </c>
    </row>
    <row r="18" spans="1:6" ht="43.5" customHeight="1">
      <c r="A18" s="305" t="s">
        <v>748</v>
      </c>
      <c r="B18" s="284">
        <v>1.028</v>
      </c>
      <c r="C18" s="284">
        <v>1.0269999999999999</v>
      </c>
      <c r="D18" s="284">
        <v>1.024</v>
      </c>
      <c r="E18" s="284">
        <v>1.022</v>
      </c>
      <c r="F18" s="283" t="s">
        <v>846</v>
      </c>
    </row>
    <row r="19" spans="1:6" ht="22.5" customHeight="1">
      <c r="A19" s="305" t="s">
        <v>750</v>
      </c>
      <c r="B19" s="284">
        <v>1.018</v>
      </c>
      <c r="C19" s="284">
        <v>1.018</v>
      </c>
      <c r="D19" s="284">
        <v>1.0169999999999999</v>
      </c>
      <c r="E19" s="284">
        <v>1.016</v>
      </c>
      <c r="F19" s="285"/>
    </row>
    <row r="20" spans="1:6" ht="33" customHeight="1">
      <c r="A20" s="305" t="s">
        <v>807</v>
      </c>
      <c r="B20" s="284">
        <v>1.012</v>
      </c>
      <c r="C20" s="284">
        <v>1.012</v>
      </c>
      <c r="D20" s="284">
        <v>1.0109999999999999</v>
      </c>
      <c r="E20" s="284">
        <v>1.0089999999999999</v>
      </c>
      <c r="F20" s="285"/>
    </row>
    <row r="21" spans="1:6" ht="33" customHeight="1">
      <c r="A21" s="305" t="s">
        <v>808</v>
      </c>
      <c r="B21" s="284">
        <v>1.012</v>
      </c>
      <c r="C21" s="284">
        <v>1.012</v>
      </c>
      <c r="D21" s="284">
        <v>1.0109999999999999</v>
      </c>
      <c r="E21" s="284">
        <v>1.0089999999999999</v>
      </c>
      <c r="F21" s="285"/>
    </row>
    <row r="23" spans="1:6" ht="22.5" customHeight="1">
      <c r="A23" s="325" t="s">
        <v>754</v>
      </c>
      <c r="B23" s="361"/>
      <c r="C23" s="361"/>
      <c r="D23" s="361"/>
      <c r="E23" s="361"/>
      <c r="F23" s="326"/>
    </row>
    <row r="24" spans="1:6" ht="22.5" customHeight="1">
      <c r="A24" s="325" t="s">
        <v>755</v>
      </c>
      <c r="B24" s="361"/>
      <c r="C24" s="361"/>
      <c r="D24" s="361"/>
      <c r="E24" s="361"/>
      <c r="F24" s="326"/>
    </row>
    <row r="25" spans="1:6" ht="33" customHeight="1">
      <c r="A25" s="214" t="s">
        <v>756</v>
      </c>
      <c r="B25" s="214" t="s">
        <v>720</v>
      </c>
      <c r="C25" s="214" t="s">
        <v>721</v>
      </c>
      <c r="D25" s="214" t="s">
        <v>722</v>
      </c>
      <c r="E25" s="214" t="s">
        <v>723</v>
      </c>
      <c r="F25" s="214" t="s">
        <v>742</v>
      </c>
    </row>
    <row r="26" spans="1:6" ht="22.5" customHeight="1">
      <c r="A26" s="1"/>
      <c r="B26" s="12"/>
      <c r="C26" s="12"/>
      <c r="D26" s="12"/>
      <c r="E26" s="12"/>
      <c r="F26" s="12"/>
    </row>
    <row r="27" spans="1:6" ht="22.5" customHeight="1">
      <c r="A27" s="1"/>
      <c r="B27" s="12"/>
      <c r="C27" s="12"/>
      <c r="D27" s="12"/>
      <c r="E27" s="12"/>
      <c r="F27" s="12"/>
    </row>
    <row r="28" spans="1:6" ht="22.5" customHeight="1">
      <c r="A28" s="1"/>
      <c r="B28" s="12"/>
      <c r="C28" s="12"/>
      <c r="D28" s="12"/>
      <c r="E28" s="12"/>
      <c r="F28" s="12"/>
    </row>
    <row r="29" spans="1:6" ht="22.5" customHeight="1">
      <c r="A29" s="1"/>
      <c r="B29" s="12"/>
      <c r="C29" s="12"/>
      <c r="D29" s="12"/>
      <c r="E29" s="12"/>
      <c r="F29" s="12"/>
    </row>
    <row r="30" spans="1:6" ht="22.5" customHeight="1">
      <c r="A30" s="1"/>
      <c r="B30" s="12"/>
      <c r="C30" s="12"/>
      <c r="D30" s="12"/>
      <c r="E30" s="12"/>
      <c r="F30" s="12"/>
    </row>
    <row r="32" spans="1:6" ht="22.5" customHeight="1">
      <c r="A32" s="325" t="s">
        <v>754</v>
      </c>
      <c r="B32" s="361"/>
      <c r="C32" s="361"/>
      <c r="D32" s="361"/>
      <c r="E32" s="361"/>
      <c r="F32" s="326"/>
    </row>
    <row r="33" spans="1:6" ht="22.5" customHeight="1">
      <c r="A33" s="325" t="s">
        <v>757</v>
      </c>
      <c r="B33" s="361"/>
      <c r="C33" s="361"/>
      <c r="D33" s="361"/>
      <c r="E33" s="361"/>
      <c r="F33" s="326"/>
    </row>
    <row r="34" spans="1:6" ht="33" customHeight="1">
      <c r="A34" s="214" t="s">
        <v>756</v>
      </c>
      <c r="B34" s="214" t="s">
        <v>720</v>
      </c>
      <c r="C34" s="214" t="s">
        <v>721</v>
      </c>
      <c r="D34" s="214" t="s">
        <v>722</v>
      </c>
      <c r="E34" s="214" t="s">
        <v>723</v>
      </c>
      <c r="F34" s="214" t="s">
        <v>742</v>
      </c>
    </row>
    <row r="35" spans="1:6" ht="22.5" customHeight="1">
      <c r="A35" s="1"/>
      <c r="B35" s="12"/>
      <c r="C35" s="12"/>
      <c r="D35" s="12"/>
      <c r="E35" s="12"/>
      <c r="F35" s="12"/>
    </row>
    <row r="36" spans="1:6" ht="22.5" customHeight="1">
      <c r="A36" s="1"/>
      <c r="B36" s="12"/>
      <c r="C36" s="12"/>
      <c r="D36" s="12"/>
      <c r="E36" s="12"/>
      <c r="F36" s="12"/>
    </row>
    <row r="37" spans="1:6" ht="22.5" customHeight="1">
      <c r="A37" s="1"/>
      <c r="B37" s="12"/>
      <c r="C37" s="12"/>
      <c r="D37" s="12"/>
      <c r="E37" s="12"/>
      <c r="F37" s="12"/>
    </row>
    <row r="38" spans="1:6" ht="22.5" customHeight="1">
      <c r="A38" s="1"/>
      <c r="B38" s="12"/>
      <c r="C38" s="12"/>
      <c r="D38" s="12"/>
      <c r="E38" s="12"/>
      <c r="F38" s="12"/>
    </row>
    <row r="39" spans="1:6" ht="22.5" customHeight="1">
      <c r="A39" s="1"/>
      <c r="B39" s="12"/>
      <c r="C39" s="12"/>
      <c r="D39" s="12"/>
      <c r="E39" s="12"/>
      <c r="F39" s="12"/>
    </row>
  </sheetData>
  <mergeCells count="10">
    <mergeCell ref="A2:E2"/>
    <mergeCell ref="A4:A5"/>
    <mergeCell ref="A13:F13"/>
    <mergeCell ref="A14:F14"/>
    <mergeCell ref="A23:F23"/>
    <mergeCell ref="A24:F24"/>
    <mergeCell ref="A32:F32"/>
    <mergeCell ref="A33:F33"/>
    <mergeCell ref="A3:E3"/>
    <mergeCell ref="B10:E10"/>
  </mergeCells>
  <hyperlinks>
    <hyperlink ref="A1" location="Overview!A1" display="Back to Overview" xr:uid="{00000000-0004-0000-26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
    <pageSetUpPr fitToPage="1"/>
  </sheetPr>
  <dimension ref="A1:R100"/>
  <sheetViews>
    <sheetView zoomScale="55" zoomScaleNormal="55" zoomScaleSheetLayoutView="100" workbookViewId="0"/>
  </sheetViews>
  <sheetFormatPr defaultColWidth="9.1796875" defaultRowHeight="27.75" customHeight="1"/>
  <cols>
    <col min="1" max="1" width="16" style="2" customWidth="1"/>
    <col min="2" max="2" width="8.7265625" style="2" customWidth="1"/>
    <col min="3" max="3" width="17.7265625" style="2" customWidth="1"/>
    <col min="4" max="4" width="8.7265625" style="2" customWidth="1"/>
    <col min="5" max="5" width="17.7265625" style="3" customWidth="1"/>
    <col min="6" max="6" width="15.81640625" style="3" customWidth="1"/>
    <col min="7" max="7" width="15.81640625" style="2" customWidth="1"/>
    <col min="8" max="10" width="15.81640625" style="3" customWidth="1"/>
    <col min="11" max="11" width="15.81640625" style="10" customWidth="1"/>
    <col min="12" max="13" width="15.81640625" style="4" customWidth="1"/>
    <col min="14" max="14" width="15.81640625" style="2" customWidth="1"/>
    <col min="15" max="18" width="15.54296875" style="2" customWidth="1"/>
    <col min="19" max="16384" width="9.1796875" style="2"/>
  </cols>
  <sheetData>
    <row r="1" spans="1:18" ht="27" customHeight="1">
      <c r="A1" s="50" t="s">
        <v>36</v>
      </c>
      <c r="B1" s="50"/>
      <c r="C1" s="50"/>
      <c r="D1" s="50"/>
      <c r="G1" s="21"/>
      <c r="H1" s="408"/>
      <c r="I1" s="409"/>
    </row>
    <row r="2" spans="1:18" ht="27.75" customHeight="1">
      <c r="A2" s="363" t="s">
        <v>847</v>
      </c>
      <c r="B2" s="410"/>
      <c r="C2" s="410"/>
      <c r="D2" s="410"/>
      <c r="E2" s="410"/>
      <c r="F2" s="410"/>
      <c r="G2" s="410"/>
      <c r="H2" s="410"/>
      <c r="I2" s="410"/>
      <c r="J2" s="410"/>
      <c r="K2" s="410"/>
      <c r="L2" s="410"/>
      <c r="M2" s="410"/>
      <c r="N2" s="410"/>
      <c r="O2" s="410"/>
      <c r="P2" s="410"/>
      <c r="Q2" s="410"/>
      <c r="R2" s="411"/>
    </row>
    <row r="3" spans="1:18" ht="17.25" customHeight="1">
      <c r="A3" s="50"/>
      <c r="B3" s="50"/>
      <c r="C3" s="50"/>
      <c r="D3" s="50"/>
      <c r="G3" s="21"/>
    </row>
    <row r="4" spans="1:18" s="11" customFormat="1" ht="28.5" customHeight="1">
      <c r="A4" s="363" t="str">
        <f>Overview!B4&amp; " - Effective from "&amp;Overview!D4&amp;" - "&amp;Overview!E4&amp;" new or amended EHV charges in UKPN EPN Area (GSP Group _A)"</f>
        <v>Southern Electric Power Distribution plc - Effective from 1 April 2022 - Final new or amended EHV charges in UKPN EPN Area (GSP Group _A)</v>
      </c>
      <c r="B4" s="370"/>
      <c r="C4" s="370"/>
      <c r="D4" s="370"/>
      <c r="E4" s="370"/>
      <c r="F4" s="370"/>
      <c r="G4" s="370"/>
      <c r="H4" s="370"/>
      <c r="I4" s="370"/>
      <c r="J4" s="370"/>
      <c r="K4" s="370"/>
      <c r="L4" s="370"/>
      <c r="M4" s="370"/>
      <c r="N4" s="371"/>
      <c r="O4" s="2"/>
      <c r="P4" s="2"/>
    </row>
    <row r="5" spans="1:18" ht="75" customHeight="1">
      <c r="A5" s="25" t="s">
        <v>848</v>
      </c>
      <c r="B5" s="25" t="s">
        <v>478</v>
      </c>
      <c r="C5" s="25" t="s">
        <v>479</v>
      </c>
      <c r="D5" s="25" t="s">
        <v>480</v>
      </c>
      <c r="E5" s="25" t="s">
        <v>481</v>
      </c>
      <c r="F5" s="73" t="s">
        <v>505</v>
      </c>
      <c r="G5" s="73" t="str">
        <f>'Annex 2 EHV charges'!F10</f>
        <v>Import
Super Red
unit charge
(p/kWh)</v>
      </c>
      <c r="H5" s="73" t="str">
        <f>'Annex 2 EHV charges'!G10</f>
        <v>Import
fixed charge
(p/day)</v>
      </c>
      <c r="I5" s="73" t="str">
        <f>'Annex 2 EHV charges'!H10</f>
        <v>Import
capacity charge
(p/kVA/day)</v>
      </c>
      <c r="J5" s="73" t="str">
        <f>'Annex 2 EHV charges'!I10</f>
        <v>Import
exceeded capacity charge
(p/kVA/day)</v>
      </c>
      <c r="K5" s="73" t="str">
        <f>'Annex 2 EHV charges'!J10</f>
        <v>Export
Super Red
unit charge
(p/kWh)</v>
      </c>
      <c r="L5" s="73" t="str">
        <f>'Annex 2 EHV charges'!K10</f>
        <v>Export
fixed charge
(p/day)</v>
      </c>
      <c r="M5" s="73" t="str">
        <f>'Annex 2 EHV charges'!L10</f>
        <v>Export
capacity charge
(p/kVA/day)</v>
      </c>
      <c r="N5" s="73" t="str">
        <f>'Annex 2 EHV charges'!M10</f>
        <v>Export
exceeded capacity charge
(p/kVA/day)</v>
      </c>
    </row>
    <row r="6" spans="1:18" ht="22.5" customHeight="1">
      <c r="A6" s="46"/>
      <c r="B6" s="46"/>
      <c r="C6" s="46"/>
      <c r="D6" s="47"/>
      <c r="E6" s="47"/>
      <c r="F6" s="48"/>
      <c r="G6" s="27"/>
      <c r="H6" s="28"/>
      <c r="I6" s="28"/>
      <c r="J6" s="28"/>
      <c r="K6" s="36"/>
      <c r="L6" s="37"/>
      <c r="M6" s="37"/>
      <c r="N6" s="37"/>
    </row>
    <row r="8" spans="1:18" ht="27.75" customHeight="1">
      <c r="A8" s="363" t="str">
        <f>Overview!B4&amp; " - Effective from "&amp;Overview!D4&amp;" - "&amp;Overview!E4&amp;" new or amended EHV line loss factors in UKPN EPN Area (GSP Group _A)"</f>
        <v>Southern Electric Power Distribution plc - Effective from 1 April 2022 - Final new or amended EHV line loss factors in UKPN EPN Area (GSP Group _A)</v>
      </c>
      <c r="B8" s="370"/>
      <c r="C8" s="370"/>
      <c r="D8" s="370"/>
      <c r="E8" s="370"/>
      <c r="F8" s="370"/>
      <c r="G8" s="370"/>
      <c r="H8" s="370"/>
      <c r="I8" s="370"/>
      <c r="J8" s="370"/>
      <c r="K8" s="370"/>
      <c r="L8" s="370"/>
      <c r="M8" s="370"/>
      <c r="N8" s="370"/>
      <c r="O8" s="370"/>
      <c r="P8" s="371"/>
    </row>
    <row r="9" spans="1:18" ht="70" customHeight="1">
      <c r="A9" s="25" t="s">
        <v>848</v>
      </c>
      <c r="B9" s="25" t="s">
        <v>478</v>
      </c>
      <c r="C9" s="25" t="s">
        <v>479</v>
      </c>
      <c r="D9" s="25" t="s">
        <v>480</v>
      </c>
      <c r="E9" s="25" t="s">
        <v>481</v>
      </c>
      <c r="F9" s="73" t="s">
        <v>505</v>
      </c>
      <c r="G9" s="31" t="s">
        <v>849</v>
      </c>
      <c r="H9" s="31" t="s">
        <v>850</v>
      </c>
      <c r="I9" s="31" t="s">
        <v>851</v>
      </c>
      <c r="J9" s="31" t="s">
        <v>852</v>
      </c>
      <c r="K9" s="31" t="s">
        <v>853</v>
      </c>
      <c r="L9" s="33" t="s">
        <v>854</v>
      </c>
      <c r="M9" s="33" t="s">
        <v>855</v>
      </c>
      <c r="N9" s="33" t="s">
        <v>856</v>
      </c>
      <c r="O9" s="33" t="s">
        <v>857</v>
      </c>
      <c r="P9" s="33" t="s">
        <v>858</v>
      </c>
    </row>
    <row r="10" spans="1:18" ht="22.5" customHeight="1">
      <c r="A10" s="46"/>
      <c r="B10" s="46"/>
      <c r="C10" s="46"/>
      <c r="D10" s="34"/>
      <c r="E10" s="34"/>
      <c r="F10" s="35"/>
      <c r="G10" s="38"/>
      <c r="H10" s="38"/>
      <c r="I10" s="29"/>
      <c r="J10" s="30"/>
      <c r="K10" s="30"/>
      <c r="L10" s="32"/>
      <c r="M10" s="32"/>
      <c r="N10" s="32"/>
      <c r="O10" s="32"/>
      <c r="P10" s="32"/>
      <c r="Q10" s="223"/>
    </row>
    <row r="11" spans="1:18" ht="27.75" customHeight="1" thickBot="1">
      <c r="A11" s="205"/>
      <c r="B11" s="205"/>
      <c r="C11" s="205"/>
      <c r="D11" s="205"/>
      <c r="E11" s="206"/>
      <c r="F11" s="206"/>
      <c r="G11" s="205"/>
      <c r="H11" s="206"/>
      <c r="I11" s="206"/>
      <c r="J11" s="206"/>
      <c r="K11" s="207"/>
      <c r="L11" s="208"/>
      <c r="M11" s="208"/>
      <c r="N11" s="205"/>
      <c r="O11" s="205"/>
      <c r="P11" s="205"/>
      <c r="Q11" s="209"/>
      <c r="R11" s="209"/>
    </row>
    <row r="13" spans="1:18" ht="27.75" customHeight="1">
      <c r="A13" s="363" t="str">
        <f>Overview!B4&amp; " - Effective from "&amp;Overview!D4&amp;" - "&amp;Overview!E4&amp;" new or amended EHV charges in WPD EM Area (GSP Group _B)"</f>
        <v>Southern Electric Power Distribution plc - Effective from 1 April 2022 - Final new or amended EHV charges in WPD EM Area (GSP Group _B)</v>
      </c>
      <c r="B13" s="370"/>
      <c r="C13" s="370"/>
      <c r="D13" s="370"/>
      <c r="E13" s="370"/>
      <c r="F13" s="370"/>
      <c r="G13" s="370"/>
      <c r="H13" s="370"/>
      <c r="I13" s="370"/>
      <c r="J13" s="370"/>
      <c r="K13" s="370"/>
      <c r="L13" s="370"/>
      <c r="M13" s="370"/>
      <c r="N13" s="371"/>
    </row>
    <row r="14" spans="1:18" ht="75" customHeight="1">
      <c r="A14" s="25" t="s">
        <v>848</v>
      </c>
      <c r="B14" s="25" t="s">
        <v>478</v>
      </c>
      <c r="C14" s="25" t="s">
        <v>479</v>
      </c>
      <c r="D14" s="25" t="s">
        <v>480</v>
      </c>
      <c r="E14" s="25" t="s">
        <v>481</v>
      </c>
      <c r="F14" s="73" t="s">
        <v>505</v>
      </c>
      <c r="G14" s="73" t="s">
        <v>483</v>
      </c>
      <c r="H14" s="73" t="s">
        <v>484</v>
      </c>
      <c r="I14" s="73" t="s">
        <v>485</v>
      </c>
      <c r="J14" s="73" t="s">
        <v>486</v>
      </c>
      <c r="K14" s="73" t="s">
        <v>487</v>
      </c>
      <c r="L14" s="73" t="s">
        <v>488</v>
      </c>
      <c r="M14" s="73" t="s">
        <v>489</v>
      </c>
      <c r="N14" s="73" t="s">
        <v>490</v>
      </c>
    </row>
    <row r="15" spans="1:18" ht="21.75" customHeight="1">
      <c r="A15" s="46"/>
      <c r="B15" s="46"/>
      <c r="C15" s="46"/>
      <c r="D15" s="47"/>
      <c r="E15" s="47"/>
      <c r="F15" s="48"/>
      <c r="G15" s="27"/>
      <c r="H15" s="28"/>
      <c r="I15" s="28"/>
      <c r="J15" s="28"/>
      <c r="K15" s="36"/>
      <c r="L15" s="37"/>
      <c r="M15" s="37"/>
      <c r="N15" s="37"/>
    </row>
    <row r="17" spans="1:18" ht="27.75" customHeight="1">
      <c r="A17" s="363" t="str">
        <f>Overview!B4&amp; " - Effective from "&amp;Overview!D4&amp;" - "&amp;Overview!E4&amp;" new or amended EHV line loss factors in WPD EM Area (GSP Group _B)"</f>
        <v>Southern Electric Power Distribution plc - Effective from 1 April 2022 - Final new or amended EHV line loss factors in WPD EM Area (GSP Group _B)</v>
      </c>
      <c r="B17" s="370"/>
      <c r="C17" s="370"/>
      <c r="D17" s="370"/>
      <c r="E17" s="370"/>
      <c r="F17" s="370"/>
      <c r="G17" s="370"/>
      <c r="H17" s="370"/>
      <c r="I17" s="370"/>
      <c r="J17" s="370"/>
      <c r="K17" s="370"/>
      <c r="L17" s="370"/>
      <c r="M17" s="370"/>
      <c r="N17" s="371"/>
    </row>
    <row r="18" spans="1:18" ht="75" customHeight="1">
      <c r="A18" s="25" t="s">
        <v>848</v>
      </c>
      <c r="B18" s="25" t="s">
        <v>478</v>
      </c>
      <c r="C18" s="25" t="s">
        <v>479</v>
      </c>
      <c r="D18" s="25" t="s">
        <v>480</v>
      </c>
      <c r="E18" s="25" t="s">
        <v>481</v>
      </c>
      <c r="F18" s="73" t="s">
        <v>505</v>
      </c>
      <c r="G18" s="31" t="s">
        <v>849</v>
      </c>
      <c r="H18" s="31" t="s">
        <v>850</v>
      </c>
      <c r="I18" s="31" t="s">
        <v>851</v>
      </c>
      <c r="J18" s="31" t="s">
        <v>852</v>
      </c>
      <c r="K18" s="33" t="s">
        <v>854</v>
      </c>
      <c r="L18" s="33" t="s">
        <v>855</v>
      </c>
      <c r="M18" s="33" t="s">
        <v>856</v>
      </c>
      <c r="N18" s="33" t="s">
        <v>857</v>
      </c>
    </row>
    <row r="19" spans="1:18" ht="21.75" customHeight="1">
      <c r="A19" s="46"/>
      <c r="B19" s="46"/>
      <c r="C19" s="46"/>
      <c r="D19" s="34"/>
      <c r="E19" s="34"/>
      <c r="F19" s="35"/>
      <c r="G19" s="38"/>
      <c r="H19" s="38"/>
      <c r="I19" s="29"/>
      <c r="J19" s="30"/>
      <c r="K19" s="32"/>
      <c r="L19" s="32"/>
      <c r="M19" s="32"/>
      <c r="N19" s="32"/>
    </row>
    <row r="20" spans="1:18" ht="27.75" customHeight="1" thickBot="1">
      <c r="A20" s="209"/>
      <c r="B20" s="209"/>
      <c r="C20" s="209"/>
      <c r="D20" s="209"/>
      <c r="E20" s="210"/>
      <c r="F20" s="210"/>
      <c r="G20" s="209"/>
      <c r="H20" s="210"/>
      <c r="I20" s="210"/>
      <c r="J20" s="210"/>
      <c r="K20" s="211"/>
      <c r="L20" s="212"/>
      <c r="M20" s="212"/>
      <c r="N20" s="209"/>
      <c r="O20" s="209"/>
      <c r="P20" s="209"/>
      <c r="Q20" s="209"/>
      <c r="R20" s="209"/>
    </row>
    <row r="22" spans="1:18" ht="27.75" customHeight="1">
      <c r="A22" s="363" t="str">
        <f>Overview!B4&amp; " - Effective from "&amp;Overview!D4&amp;" - "&amp;Overview!E4&amp;" new or amended EHV charges in UKPN LPN Area (GSP Group _C)"</f>
        <v>Southern Electric Power Distribution plc - Effective from 1 April 2022 - Final new or amended EHV charges in UKPN LPN Area (GSP Group _C)</v>
      </c>
      <c r="B22" s="370"/>
      <c r="C22" s="370"/>
      <c r="D22" s="370"/>
      <c r="E22" s="370"/>
      <c r="F22" s="370"/>
      <c r="G22" s="370"/>
      <c r="H22" s="370"/>
      <c r="I22" s="370"/>
      <c r="J22" s="370"/>
      <c r="K22" s="370"/>
      <c r="L22" s="370"/>
      <c r="M22" s="370"/>
      <c r="N22" s="371"/>
    </row>
    <row r="23" spans="1:18" ht="75" customHeight="1">
      <c r="A23" s="25" t="s">
        <v>848</v>
      </c>
      <c r="B23" s="25" t="s">
        <v>478</v>
      </c>
      <c r="C23" s="25" t="s">
        <v>479</v>
      </c>
      <c r="D23" s="25" t="s">
        <v>480</v>
      </c>
      <c r="E23" s="25" t="s">
        <v>481</v>
      </c>
      <c r="F23" s="73" t="s">
        <v>505</v>
      </c>
      <c r="G23" s="73" t="s">
        <v>483</v>
      </c>
      <c r="H23" s="73" t="s">
        <v>484</v>
      </c>
      <c r="I23" s="73" t="s">
        <v>485</v>
      </c>
      <c r="J23" s="73" t="s">
        <v>486</v>
      </c>
      <c r="K23" s="73" t="s">
        <v>487</v>
      </c>
      <c r="L23" s="73" t="s">
        <v>488</v>
      </c>
      <c r="M23" s="73" t="s">
        <v>489</v>
      </c>
      <c r="N23" s="73" t="s">
        <v>490</v>
      </c>
    </row>
    <row r="24" spans="1:18" ht="21.75" customHeight="1">
      <c r="A24" s="46"/>
      <c r="B24" s="46"/>
      <c r="C24" s="46"/>
      <c r="D24" s="47"/>
      <c r="E24" s="47"/>
      <c r="F24" s="48"/>
      <c r="G24" s="27"/>
      <c r="H24" s="28"/>
      <c r="I24" s="28"/>
      <c r="J24" s="28"/>
      <c r="K24" s="36"/>
      <c r="L24" s="37"/>
      <c r="M24" s="37"/>
      <c r="N24" s="37"/>
    </row>
    <row r="26" spans="1:18" ht="27.75" customHeight="1">
      <c r="A26" s="363" t="str">
        <f>Overview!B4&amp; " - Effective from "&amp;Overview!D4&amp;" - "&amp;Overview!E4&amp;" new or amended EHV line loss factors in UKPN LPN Area (GSP Group _C)"</f>
        <v>Southern Electric Power Distribution plc - Effective from 1 April 2022 - Final new or amended EHV line loss factors in UKPN LPN Area (GSP Group _C)</v>
      </c>
      <c r="B26" s="370"/>
      <c r="C26" s="370"/>
      <c r="D26" s="370"/>
      <c r="E26" s="370"/>
      <c r="F26" s="370"/>
      <c r="G26" s="370"/>
      <c r="H26" s="370"/>
      <c r="I26" s="370"/>
      <c r="J26" s="370"/>
      <c r="K26" s="370"/>
      <c r="L26" s="370"/>
      <c r="M26" s="370"/>
      <c r="N26" s="370"/>
      <c r="O26" s="370"/>
      <c r="P26" s="371"/>
    </row>
    <row r="27" spans="1:18" ht="63.75" customHeight="1">
      <c r="A27" s="25" t="s">
        <v>848</v>
      </c>
      <c r="B27" s="25" t="s">
        <v>478</v>
      </c>
      <c r="C27" s="25" t="s">
        <v>479</v>
      </c>
      <c r="D27" s="25" t="s">
        <v>480</v>
      </c>
      <c r="E27" s="25" t="s">
        <v>481</v>
      </c>
      <c r="F27" s="73" t="s">
        <v>505</v>
      </c>
      <c r="G27" s="31" t="s">
        <v>849</v>
      </c>
      <c r="H27" s="31" t="s">
        <v>850</v>
      </c>
      <c r="I27" s="31" t="s">
        <v>851</v>
      </c>
      <c r="J27" s="31" t="s">
        <v>852</v>
      </c>
      <c r="K27" s="31" t="s">
        <v>853</v>
      </c>
      <c r="L27" s="33" t="s">
        <v>854</v>
      </c>
      <c r="M27" s="33" t="s">
        <v>855</v>
      </c>
      <c r="N27" s="33" t="s">
        <v>856</v>
      </c>
      <c r="O27" s="33" t="s">
        <v>857</v>
      </c>
      <c r="P27" s="33" t="s">
        <v>858</v>
      </c>
    </row>
    <row r="28" spans="1:18" ht="21.75" customHeight="1">
      <c r="A28" s="46"/>
      <c r="B28" s="46"/>
      <c r="C28" s="46"/>
      <c r="D28" s="34"/>
      <c r="E28" s="34"/>
      <c r="F28" s="35"/>
      <c r="G28" s="38"/>
      <c r="H28" s="38"/>
      <c r="I28" s="29"/>
      <c r="J28" s="30"/>
      <c r="K28" s="30"/>
      <c r="L28" s="32"/>
      <c r="M28" s="32"/>
      <c r="N28" s="32"/>
      <c r="O28" s="32"/>
      <c r="P28" s="32"/>
    </row>
    <row r="29" spans="1:18" ht="27.75" customHeight="1" thickBot="1">
      <c r="A29" s="209"/>
      <c r="B29" s="209"/>
      <c r="C29" s="209"/>
      <c r="D29" s="209"/>
      <c r="E29" s="210"/>
      <c r="F29" s="210"/>
      <c r="G29" s="209"/>
      <c r="H29" s="210"/>
      <c r="I29" s="210"/>
      <c r="J29" s="210"/>
      <c r="K29" s="211"/>
      <c r="L29" s="212"/>
      <c r="M29" s="212"/>
      <c r="N29" s="209"/>
      <c r="O29" s="209"/>
      <c r="P29" s="209"/>
      <c r="Q29" s="209"/>
      <c r="R29" s="209"/>
    </row>
    <row r="31" spans="1:18" ht="27.75" customHeight="1">
      <c r="A31" s="363" t="str">
        <f>Overview!B4&amp; " - Effective from "&amp;Overview!D4&amp;" - "&amp;Overview!E4&amp;" new or amended EHV charges in SP Manweb Area (GSP Group _D)"</f>
        <v>Southern Electric Power Distribution plc - Effective from 1 April 2022 - Final new or amended EHV charges in SP Manweb Area (GSP Group _D)</v>
      </c>
      <c r="B31" s="370"/>
      <c r="C31" s="370"/>
      <c r="D31" s="370"/>
      <c r="E31" s="370"/>
      <c r="F31" s="370"/>
      <c r="G31" s="370"/>
      <c r="H31" s="370"/>
      <c r="I31" s="370"/>
      <c r="J31" s="370"/>
      <c r="K31" s="370"/>
      <c r="L31" s="370"/>
      <c r="M31" s="370"/>
      <c r="N31" s="371"/>
    </row>
    <row r="32" spans="1:18" ht="75" customHeight="1">
      <c r="A32" s="25" t="s">
        <v>848</v>
      </c>
      <c r="B32" s="25" t="s">
        <v>478</v>
      </c>
      <c r="C32" s="25" t="s">
        <v>479</v>
      </c>
      <c r="D32" s="25" t="s">
        <v>480</v>
      </c>
      <c r="E32" s="25" t="s">
        <v>481</v>
      </c>
      <c r="F32" s="73" t="s">
        <v>505</v>
      </c>
      <c r="G32" s="73" t="s">
        <v>483</v>
      </c>
      <c r="H32" s="73" t="s">
        <v>484</v>
      </c>
      <c r="I32" s="73" t="s">
        <v>485</v>
      </c>
      <c r="J32" s="73" t="s">
        <v>486</v>
      </c>
      <c r="K32" s="73" t="s">
        <v>487</v>
      </c>
      <c r="L32" s="73" t="s">
        <v>488</v>
      </c>
      <c r="M32" s="73" t="s">
        <v>489</v>
      </c>
      <c r="N32" s="73" t="s">
        <v>490</v>
      </c>
    </row>
    <row r="33" spans="1:18" ht="21.75" customHeight="1">
      <c r="A33" s="46"/>
      <c r="B33" s="46"/>
      <c r="C33" s="46"/>
      <c r="D33" s="47"/>
      <c r="E33" s="47"/>
      <c r="F33" s="48"/>
      <c r="G33" s="27"/>
      <c r="H33" s="28"/>
      <c r="I33" s="28"/>
      <c r="J33" s="28"/>
      <c r="K33" s="36"/>
      <c r="L33" s="37"/>
      <c r="M33" s="37"/>
      <c r="N33" s="37"/>
    </row>
    <row r="35" spans="1:18" ht="27.75" customHeight="1">
      <c r="A35" s="363" t="str">
        <f>Overview!B4&amp; " - Effective from "&amp;Overview!D4&amp;" - "&amp;Overview!E4&amp;" new or amended EHV line loss factors in SP Manweb Area (GSP Group _D)"</f>
        <v>Southern Electric Power Distribution plc - Effective from 1 April 2022 - Final new or amended EHV line loss factors in SP Manweb Area (GSP Group _D)</v>
      </c>
      <c r="B35" s="370"/>
      <c r="C35" s="370"/>
      <c r="D35" s="370"/>
      <c r="E35" s="370"/>
      <c r="F35" s="370"/>
      <c r="G35" s="370"/>
      <c r="H35" s="370"/>
      <c r="I35" s="370"/>
      <c r="J35" s="370"/>
      <c r="K35" s="370"/>
      <c r="L35" s="370"/>
      <c r="M35" s="370"/>
      <c r="N35" s="371"/>
    </row>
    <row r="36" spans="1:18" ht="75" customHeight="1">
      <c r="A36" s="25" t="s">
        <v>848</v>
      </c>
      <c r="B36" s="25" t="s">
        <v>478</v>
      </c>
      <c r="C36" s="25" t="s">
        <v>479</v>
      </c>
      <c r="D36" s="25" t="s">
        <v>480</v>
      </c>
      <c r="E36" s="25" t="s">
        <v>481</v>
      </c>
      <c r="F36" s="73" t="s">
        <v>505</v>
      </c>
      <c r="G36" s="31" t="s">
        <v>849</v>
      </c>
      <c r="H36" s="31" t="s">
        <v>850</v>
      </c>
      <c r="I36" s="31" t="s">
        <v>851</v>
      </c>
      <c r="J36" s="31" t="s">
        <v>852</v>
      </c>
      <c r="K36" s="33" t="s">
        <v>854</v>
      </c>
      <c r="L36" s="33" t="s">
        <v>855</v>
      </c>
      <c r="M36" s="33" t="s">
        <v>856</v>
      </c>
      <c r="N36" s="33" t="s">
        <v>857</v>
      </c>
    </row>
    <row r="37" spans="1:18" ht="21.75" customHeight="1">
      <c r="A37" s="46"/>
      <c r="B37" s="46"/>
      <c r="C37" s="46"/>
      <c r="D37" s="34"/>
      <c r="E37" s="34"/>
      <c r="F37" s="35"/>
      <c r="G37" s="38"/>
      <c r="H37" s="38"/>
      <c r="I37" s="29"/>
      <c r="J37" s="30"/>
      <c r="K37" s="32"/>
      <c r="L37" s="32"/>
      <c r="M37" s="32"/>
      <c r="N37" s="32"/>
    </row>
    <row r="38" spans="1:18" ht="27.75" customHeight="1" thickBot="1">
      <c r="A38" s="209"/>
      <c r="B38" s="209"/>
      <c r="C38" s="209"/>
      <c r="D38" s="209"/>
      <c r="E38" s="210"/>
      <c r="F38" s="210"/>
      <c r="G38" s="209"/>
      <c r="H38" s="210"/>
      <c r="I38" s="210"/>
      <c r="J38" s="210"/>
      <c r="K38" s="211"/>
      <c r="L38" s="212"/>
      <c r="M38" s="212"/>
      <c r="N38" s="209"/>
      <c r="O38" s="209"/>
      <c r="P38" s="209"/>
      <c r="Q38" s="209"/>
      <c r="R38" s="209"/>
    </row>
    <row r="40" spans="1:18" ht="27.75" customHeight="1">
      <c r="A40" s="363" t="str">
        <f>Overview!B4&amp; " - Effective from "&amp;Overview!D4&amp;" - "&amp;Overview!E4&amp;" new or amended EHV charges in WPD West Midlands Area (GSP Group _E)"</f>
        <v>Southern Electric Power Distribution plc - Effective from 1 April 2022 - Final new or amended EHV charges in WPD West Midlands Area (GSP Group _E)</v>
      </c>
      <c r="B40" s="370"/>
      <c r="C40" s="370"/>
      <c r="D40" s="370"/>
      <c r="E40" s="370"/>
      <c r="F40" s="370"/>
      <c r="G40" s="370"/>
      <c r="H40" s="370"/>
      <c r="I40" s="370"/>
      <c r="J40" s="370"/>
      <c r="K40" s="370"/>
      <c r="L40" s="370"/>
      <c r="M40" s="370"/>
      <c r="N40" s="371"/>
    </row>
    <row r="41" spans="1:18" ht="75" customHeight="1">
      <c r="A41" s="25" t="s">
        <v>848</v>
      </c>
      <c r="B41" s="25" t="s">
        <v>478</v>
      </c>
      <c r="C41" s="25" t="s">
        <v>479</v>
      </c>
      <c r="D41" s="25" t="s">
        <v>480</v>
      </c>
      <c r="E41" s="25" t="s">
        <v>481</v>
      </c>
      <c r="F41" s="73" t="s">
        <v>505</v>
      </c>
      <c r="G41" s="73" t="s">
        <v>483</v>
      </c>
      <c r="H41" s="73" t="s">
        <v>484</v>
      </c>
      <c r="I41" s="73" t="s">
        <v>485</v>
      </c>
      <c r="J41" s="73" t="s">
        <v>486</v>
      </c>
      <c r="K41" s="73" t="s">
        <v>487</v>
      </c>
      <c r="L41" s="73" t="s">
        <v>488</v>
      </c>
      <c r="M41" s="73" t="s">
        <v>489</v>
      </c>
      <c r="N41" s="73" t="s">
        <v>490</v>
      </c>
    </row>
    <row r="42" spans="1:18" ht="21.75" customHeight="1">
      <c r="A42" s="46"/>
      <c r="B42" s="46"/>
      <c r="C42" s="46"/>
      <c r="D42" s="47"/>
      <c r="E42" s="47"/>
      <c r="F42" s="48"/>
      <c r="G42" s="27"/>
      <c r="H42" s="28"/>
      <c r="I42" s="28"/>
      <c r="J42" s="28"/>
      <c r="K42" s="36"/>
      <c r="L42" s="37"/>
      <c r="M42" s="37"/>
      <c r="N42" s="37"/>
    </row>
    <row r="44" spans="1:18" ht="27.75" customHeight="1">
      <c r="A44" s="363" t="str">
        <f>Overview!B4&amp; " - Effective from "&amp;Overview!D4&amp;" - "&amp;Overview!E4&amp;" new or amended EHV line loss factors in WPD West Midlands Area (GSP Group _E)"</f>
        <v>Southern Electric Power Distribution plc - Effective from 1 April 2022 - Final new or amended EHV line loss factors in WPD West Midlands Area (GSP Group _E)</v>
      </c>
      <c r="B44" s="370"/>
      <c r="C44" s="370"/>
      <c r="D44" s="370"/>
      <c r="E44" s="370"/>
      <c r="F44" s="370"/>
      <c r="G44" s="370"/>
      <c r="H44" s="370"/>
      <c r="I44" s="370"/>
      <c r="J44" s="370"/>
      <c r="K44" s="370"/>
      <c r="L44" s="370"/>
      <c r="M44" s="370"/>
      <c r="N44" s="371"/>
    </row>
    <row r="45" spans="1:18" ht="75" customHeight="1">
      <c r="A45" s="25" t="s">
        <v>848</v>
      </c>
      <c r="B45" s="25" t="s">
        <v>478</v>
      </c>
      <c r="C45" s="25" t="s">
        <v>479</v>
      </c>
      <c r="D45" s="25" t="s">
        <v>480</v>
      </c>
      <c r="E45" s="25" t="s">
        <v>481</v>
      </c>
      <c r="F45" s="73" t="s">
        <v>505</v>
      </c>
      <c r="G45" s="31" t="s">
        <v>849</v>
      </c>
      <c r="H45" s="31" t="s">
        <v>850</v>
      </c>
      <c r="I45" s="31" t="s">
        <v>851</v>
      </c>
      <c r="J45" s="31" t="s">
        <v>852</v>
      </c>
      <c r="K45" s="33" t="s">
        <v>854</v>
      </c>
      <c r="L45" s="33" t="s">
        <v>855</v>
      </c>
      <c r="M45" s="33" t="s">
        <v>856</v>
      </c>
      <c r="N45" s="33" t="s">
        <v>857</v>
      </c>
    </row>
    <row r="46" spans="1:18" ht="21.75" customHeight="1">
      <c r="A46" s="46"/>
      <c r="B46" s="46"/>
      <c r="C46" s="46"/>
      <c r="D46" s="34"/>
      <c r="E46" s="34"/>
      <c r="F46" s="35"/>
      <c r="G46" s="38"/>
      <c r="H46" s="38"/>
      <c r="I46" s="29"/>
      <c r="J46" s="30"/>
      <c r="K46" s="32"/>
      <c r="L46" s="32"/>
      <c r="M46" s="32"/>
      <c r="N46" s="32"/>
    </row>
    <row r="47" spans="1:18" ht="27.75" customHeight="1" thickBot="1">
      <c r="A47" s="209"/>
      <c r="B47" s="209"/>
      <c r="C47" s="209"/>
      <c r="D47" s="209"/>
      <c r="E47" s="210"/>
      <c r="F47" s="210"/>
      <c r="G47" s="209"/>
      <c r="H47" s="210"/>
      <c r="I47" s="210"/>
      <c r="J47" s="210"/>
      <c r="K47" s="211"/>
      <c r="L47" s="212"/>
      <c r="M47" s="212"/>
      <c r="N47" s="209"/>
      <c r="O47" s="209"/>
      <c r="P47" s="209"/>
      <c r="Q47" s="209"/>
      <c r="R47" s="209"/>
    </row>
    <row r="49" spans="1:18" ht="27.75" customHeight="1">
      <c r="A49" s="363" t="str">
        <f>Overview!B4&amp; " - Effective from "&amp;Overview!D4&amp;" - "&amp;Overview!E4&amp;" new or amended EHV charges in NPG Northeast Area (GSP Group _F)"</f>
        <v>Southern Electric Power Distribution plc - Effective from 1 April 2022 - Final new or amended EHV charges in NPG Northeast Area (GSP Group _F)</v>
      </c>
      <c r="B49" s="370"/>
      <c r="C49" s="370"/>
      <c r="D49" s="370"/>
      <c r="E49" s="370"/>
      <c r="F49" s="370"/>
      <c r="G49" s="370"/>
      <c r="H49" s="370"/>
      <c r="I49" s="370"/>
      <c r="J49" s="370"/>
      <c r="K49" s="370"/>
      <c r="L49" s="370"/>
      <c r="M49" s="370"/>
      <c r="N49" s="371"/>
    </row>
    <row r="50" spans="1:18" ht="75" customHeight="1">
      <c r="A50" s="25" t="s">
        <v>848</v>
      </c>
      <c r="B50" s="25" t="s">
        <v>478</v>
      </c>
      <c r="C50" s="25" t="s">
        <v>479</v>
      </c>
      <c r="D50" s="25" t="s">
        <v>480</v>
      </c>
      <c r="E50" s="25" t="s">
        <v>481</v>
      </c>
      <c r="F50" s="73" t="s">
        <v>505</v>
      </c>
      <c r="G50" s="73" t="s">
        <v>483</v>
      </c>
      <c r="H50" s="73" t="s">
        <v>484</v>
      </c>
      <c r="I50" s="73" t="s">
        <v>485</v>
      </c>
      <c r="J50" s="73" t="s">
        <v>486</v>
      </c>
      <c r="K50" s="73" t="s">
        <v>487</v>
      </c>
      <c r="L50" s="73" t="s">
        <v>488</v>
      </c>
      <c r="M50" s="73" t="s">
        <v>489</v>
      </c>
      <c r="N50" s="73" t="s">
        <v>490</v>
      </c>
    </row>
    <row r="51" spans="1:18" ht="21.75" customHeight="1">
      <c r="A51" s="46"/>
      <c r="B51" s="46"/>
      <c r="C51" s="46"/>
      <c r="D51" s="47"/>
      <c r="E51" s="47"/>
      <c r="F51" s="48"/>
      <c r="G51" s="27"/>
      <c r="H51" s="28"/>
      <c r="I51" s="28"/>
      <c r="J51" s="28"/>
      <c r="K51" s="36"/>
      <c r="L51" s="37"/>
      <c r="M51" s="37"/>
      <c r="N51" s="37"/>
    </row>
    <row r="53" spans="1:18" ht="27.75" customHeight="1">
      <c r="A53" s="363" t="str">
        <f>Overview!B4&amp; " - Effective from "&amp;Overview!D4&amp;" - "&amp;Overview!E4&amp;" new or amended EHV line loss factors in NPG Northeast Area (GSP Group _F)"</f>
        <v>Southern Electric Power Distribution plc - Effective from 1 April 2022 - Final new or amended EHV line loss factors in NPG Northeast Area (GSP Group _F)</v>
      </c>
      <c r="B53" s="370"/>
      <c r="C53" s="370"/>
      <c r="D53" s="370"/>
      <c r="E53" s="370"/>
      <c r="F53" s="370"/>
      <c r="G53" s="370"/>
      <c r="H53" s="370"/>
      <c r="I53" s="370"/>
      <c r="J53" s="370"/>
      <c r="K53" s="370"/>
      <c r="L53" s="370"/>
      <c r="M53" s="370"/>
      <c r="N53" s="371"/>
    </row>
    <row r="54" spans="1:18" ht="75" customHeight="1">
      <c r="A54" s="25" t="s">
        <v>848</v>
      </c>
      <c r="B54" s="25" t="s">
        <v>478</v>
      </c>
      <c r="C54" s="25" t="s">
        <v>479</v>
      </c>
      <c r="D54" s="25" t="s">
        <v>480</v>
      </c>
      <c r="E54" s="25" t="s">
        <v>481</v>
      </c>
      <c r="F54" s="73" t="s">
        <v>505</v>
      </c>
      <c r="G54" s="31" t="s">
        <v>849</v>
      </c>
      <c r="H54" s="31" t="s">
        <v>850</v>
      </c>
      <c r="I54" s="31" t="s">
        <v>851</v>
      </c>
      <c r="J54" s="31" t="s">
        <v>852</v>
      </c>
      <c r="K54" s="33" t="s">
        <v>854</v>
      </c>
      <c r="L54" s="33" t="s">
        <v>855</v>
      </c>
      <c r="M54" s="33" t="s">
        <v>856</v>
      </c>
      <c r="N54" s="33" t="s">
        <v>857</v>
      </c>
    </row>
    <row r="55" spans="1:18" ht="23.25" customHeight="1">
      <c r="A55" s="46"/>
      <c r="B55" s="46"/>
      <c r="C55" s="46"/>
      <c r="D55" s="34"/>
      <c r="E55" s="34"/>
      <c r="F55" s="35"/>
      <c r="G55" s="38"/>
      <c r="H55" s="38"/>
      <c r="I55" s="29"/>
      <c r="J55" s="30"/>
      <c r="K55" s="32"/>
      <c r="L55" s="32"/>
      <c r="M55" s="32"/>
      <c r="N55" s="32"/>
    </row>
    <row r="56" spans="1:18" ht="27.75" customHeight="1" thickBot="1">
      <c r="A56" s="209"/>
      <c r="B56" s="209"/>
      <c r="C56" s="209"/>
      <c r="D56" s="209"/>
      <c r="E56" s="210"/>
      <c r="F56" s="210"/>
      <c r="G56" s="209"/>
      <c r="H56" s="210"/>
      <c r="I56" s="210"/>
      <c r="J56" s="210"/>
      <c r="K56" s="211"/>
      <c r="L56" s="212"/>
      <c r="M56" s="212"/>
      <c r="N56" s="209"/>
      <c r="O56" s="209"/>
      <c r="P56" s="209"/>
      <c r="Q56" s="209"/>
      <c r="R56" s="209"/>
    </row>
    <row r="58" spans="1:18" ht="27.75" customHeight="1">
      <c r="A58" s="363" t="str">
        <f>Overview!B4&amp; " - Effective from "&amp;Overview!D4&amp;" - "&amp;Overview!E4&amp;" new or amended EHV charges in Electricity North West Area (GSP Group _G)"</f>
        <v>Southern Electric Power Distribution plc - Effective from 1 April 2022 - Final new or amended EHV charges in Electricity North West Area (GSP Group _G)</v>
      </c>
      <c r="B58" s="370"/>
      <c r="C58" s="370"/>
      <c r="D58" s="370"/>
      <c r="E58" s="370"/>
      <c r="F58" s="370"/>
      <c r="G58" s="370"/>
      <c r="H58" s="370"/>
      <c r="I58" s="370"/>
      <c r="J58" s="370"/>
      <c r="K58" s="370"/>
      <c r="L58" s="370"/>
      <c r="M58" s="370"/>
      <c r="N58" s="371"/>
    </row>
    <row r="59" spans="1:18" ht="75" customHeight="1">
      <c r="A59" s="25" t="s">
        <v>848</v>
      </c>
      <c r="B59" s="25" t="s">
        <v>478</v>
      </c>
      <c r="C59" s="25" t="s">
        <v>479</v>
      </c>
      <c r="D59" s="25" t="s">
        <v>480</v>
      </c>
      <c r="E59" s="25" t="s">
        <v>481</v>
      </c>
      <c r="F59" s="73" t="s">
        <v>505</v>
      </c>
      <c r="G59" s="73" t="s">
        <v>483</v>
      </c>
      <c r="H59" s="73" t="s">
        <v>484</v>
      </c>
      <c r="I59" s="73" t="s">
        <v>485</v>
      </c>
      <c r="J59" s="73" t="s">
        <v>486</v>
      </c>
      <c r="K59" s="73" t="s">
        <v>487</v>
      </c>
      <c r="L59" s="73" t="s">
        <v>488</v>
      </c>
      <c r="M59" s="73" t="s">
        <v>489</v>
      </c>
      <c r="N59" s="73" t="s">
        <v>490</v>
      </c>
    </row>
    <row r="60" spans="1:18" ht="21.75" customHeight="1">
      <c r="A60" s="46"/>
      <c r="B60" s="46"/>
      <c r="C60" s="46"/>
      <c r="D60" s="47"/>
      <c r="E60" s="47"/>
      <c r="F60" s="48"/>
      <c r="G60" s="27"/>
      <c r="H60" s="28"/>
      <c r="I60" s="28"/>
      <c r="J60" s="28"/>
      <c r="K60" s="36"/>
      <c r="L60" s="37"/>
      <c r="M60" s="37"/>
      <c r="N60" s="37"/>
    </row>
    <row r="62" spans="1:18" ht="27.75" customHeight="1">
      <c r="A62" s="363" t="str">
        <f>Overview!B4&amp; " - Effective from "&amp;Overview!D4&amp;" - "&amp;Overview!E4&amp;" new or amended EHV line loss factors in Electricity North West Area (GSP Group _G)"</f>
        <v>Southern Electric Power Distribution plc - Effective from 1 April 2022 - Final new or amended EHV line loss factors in Electricity North West Area (GSP Group _G)</v>
      </c>
      <c r="B62" s="370"/>
      <c r="C62" s="370"/>
      <c r="D62" s="370"/>
      <c r="E62" s="370"/>
      <c r="F62" s="370"/>
      <c r="G62" s="370"/>
      <c r="H62" s="370"/>
      <c r="I62" s="370"/>
      <c r="J62" s="370"/>
      <c r="K62" s="370"/>
      <c r="L62" s="370"/>
      <c r="M62" s="370"/>
      <c r="N62" s="371"/>
    </row>
    <row r="63" spans="1:18" ht="63.75" customHeight="1">
      <c r="A63" s="25" t="s">
        <v>848</v>
      </c>
      <c r="B63" s="25" t="s">
        <v>478</v>
      </c>
      <c r="C63" s="25" t="s">
        <v>479</v>
      </c>
      <c r="D63" s="25" t="s">
        <v>480</v>
      </c>
      <c r="E63" s="25" t="s">
        <v>481</v>
      </c>
      <c r="F63" s="73" t="s">
        <v>505</v>
      </c>
      <c r="G63" s="31" t="s">
        <v>849</v>
      </c>
      <c r="H63" s="31" t="s">
        <v>850</v>
      </c>
      <c r="I63" s="31" t="s">
        <v>851</v>
      </c>
      <c r="J63" s="31" t="s">
        <v>852</v>
      </c>
      <c r="K63" s="33" t="s">
        <v>854</v>
      </c>
      <c r="L63" s="33" t="s">
        <v>855</v>
      </c>
      <c r="M63" s="33" t="s">
        <v>856</v>
      </c>
      <c r="N63" s="33" t="s">
        <v>857</v>
      </c>
    </row>
    <row r="64" spans="1:18" ht="21.75" customHeight="1">
      <c r="A64" s="46"/>
      <c r="B64" s="46"/>
      <c r="C64" s="46"/>
      <c r="D64" s="34"/>
      <c r="E64" s="34"/>
      <c r="F64" s="35"/>
      <c r="G64" s="38"/>
      <c r="H64" s="38"/>
      <c r="I64" s="29"/>
      <c r="J64" s="30"/>
      <c r="K64" s="32"/>
      <c r="L64" s="32"/>
      <c r="M64" s="32"/>
      <c r="N64" s="32"/>
    </row>
    <row r="65" spans="1:18" ht="27.75" customHeight="1" thickBot="1">
      <c r="A65" s="209"/>
      <c r="B65" s="209"/>
      <c r="C65" s="209"/>
      <c r="D65" s="209"/>
      <c r="E65" s="210"/>
      <c r="F65" s="210"/>
      <c r="G65" s="209"/>
      <c r="H65" s="210"/>
      <c r="I65" s="210"/>
      <c r="J65" s="210"/>
      <c r="K65" s="211"/>
      <c r="L65" s="212"/>
      <c r="M65" s="212"/>
      <c r="N65" s="209"/>
      <c r="O65" s="209"/>
      <c r="P65" s="209"/>
      <c r="Q65" s="209"/>
      <c r="R65" s="209"/>
    </row>
    <row r="67" spans="1:18" ht="27.75" customHeight="1">
      <c r="A67" s="363" t="str">
        <f>Overview!B4&amp; " - Effective from "&amp;Overview!D4&amp;" - "&amp;Overview!E4&amp;" new or amended EHV charges in UKPN SPN Area (GSP Group _J)"</f>
        <v>Southern Electric Power Distribution plc - Effective from 1 April 2022 - Final new or amended EHV charges in UKPN SPN Area (GSP Group _J)</v>
      </c>
      <c r="B67" s="370"/>
      <c r="C67" s="370"/>
      <c r="D67" s="370"/>
      <c r="E67" s="370"/>
      <c r="F67" s="370"/>
      <c r="G67" s="370"/>
      <c r="H67" s="370"/>
      <c r="I67" s="370"/>
      <c r="J67" s="370"/>
      <c r="K67" s="370"/>
      <c r="L67" s="370"/>
      <c r="M67" s="370"/>
      <c r="N67" s="371"/>
    </row>
    <row r="68" spans="1:18" ht="75" customHeight="1">
      <c r="A68" s="25" t="s">
        <v>848</v>
      </c>
      <c r="B68" s="25" t="s">
        <v>478</v>
      </c>
      <c r="C68" s="25" t="s">
        <v>479</v>
      </c>
      <c r="D68" s="25" t="s">
        <v>480</v>
      </c>
      <c r="E68" s="25" t="s">
        <v>481</v>
      </c>
      <c r="F68" s="73" t="s">
        <v>505</v>
      </c>
      <c r="G68" s="73" t="s">
        <v>483</v>
      </c>
      <c r="H68" s="73" t="s">
        <v>484</v>
      </c>
      <c r="I68" s="73" t="s">
        <v>485</v>
      </c>
      <c r="J68" s="73" t="s">
        <v>486</v>
      </c>
      <c r="K68" s="73" t="s">
        <v>487</v>
      </c>
      <c r="L68" s="73" t="s">
        <v>488</v>
      </c>
      <c r="M68" s="73" t="s">
        <v>489</v>
      </c>
      <c r="N68" s="73" t="s">
        <v>490</v>
      </c>
    </row>
    <row r="69" spans="1:18" ht="21.75" customHeight="1">
      <c r="A69" s="46"/>
      <c r="B69" s="46"/>
      <c r="C69" s="46"/>
      <c r="D69" s="34"/>
      <c r="E69" s="47"/>
      <c r="F69" s="48"/>
      <c r="G69" s="27"/>
      <c r="H69" s="28"/>
      <c r="I69" s="28"/>
      <c r="J69" s="28"/>
      <c r="K69" s="36"/>
      <c r="L69" s="37"/>
      <c r="M69" s="37"/>
      <c r="N69" s="37"/>
    </row>
    <row r="71" spans="1:18" ht="27.75" customHeight="1">
      <c r="A71" s="363" t="str">
        <f>Overview!B4&amp; " - Effective from "&amp;Overview!D4&amp;" - "&amp;Overview!E4&amp;" new or amended EHV line loss factors in UKPN SPN Area (GSP Group _J)"</f>
        <v>Southern Electric Power Distribution plc - Effective from 1 April 2022 - Final new or amended EHV line loss factors in UKPN SPN Area (GSP Group _J)</v>
      </c>
      <c r="B71" s="370"/>
      <c r="C71" s="370"/>
      <c r="D71" s="370"/>
      <c r="E71" s="370"/>
      <c r="F71" s="370"/>
      <c r="G71" s="370"/>
      <c r="H71" s="370"/>
      <c r="I71" s="370"/>
      <c r="J71" s="370"/>
      <c r="K71" s="370"/>
      <c r="L71" s="370"/>
      <c r="M71" s="370"/>
      <c r="N71" s="370"/>
      <c r="O71" s="370"/>
      <c r="P71" s="371"/>
    </row>
    <row r="72" spans="1:18" ht="75" customHeight="1">
      <c r="A72" s="25" t="s">
        <v>848</v>
      </c>
      <c r="B72" s="25" t="s">
        <v>478</v>
      </c>
      <c r="C72" s="25" t="s">
        <v>479</v>
      </c>
      <c r="D72" s="25" t="s">
        <v>480</v>
      </c>
      <c r="E72" s="25" t="s">
        <v>481</v>
      </c>
      <c r="F72" s="73" t="s">
        <v>505</v>
      </c>
      <c r="G72" s="31" t="s">
        <v>849</v>
      </c>
      <c r="H72" s="31" t="s">
        <v>850</v>
      </c>
      <c r="I72" s="31" t="s">
        <v>851</v>
      </c>
      <c r="J72" s="31" t="s">
        <v>852</v>
      </c>
      <c r="K72" s="31" t="s">
        <v>853</v>
      </c>
      <c r="L72" s="33" t="s">
        <v>854</v>
      </c>
      <c r="M72" s="33" t="s">
        <v>855</v>
      </c>
      <c r="N72" s="33" t="s">
        <v>856</v>
      </c>
      <c r="O72" s="33" t="s">
        <v>857</v>
      </c>
      <c r="P72" s="33" t="s">
        <v>858</v>
      </c>
    </row>
    <row r="73" spans="1:18" ht="21.75" customHeight="1">
      <c r="A73" s="46"/>
      <c r="B73" s="46"/>
      <c r="C73" s="46"/>
      <c r="D73" s="34"/>
      <c r="E73" s="34"/>
      <c r="F73" s="35"/>
      <c r="G73" s="38"/>
      <c r="H73" s="38"/>
      <c r="I73" s="29"/>
      <c r="J73" s="30"/>
      <c r="K73" s="30"/>
      <c r="L73" s="32"/>
      <c r="M73" s="32"/>
      <c r="N73" s="32"/>
      <c r="O73" s="32"/>
      <c r="P73" s="32"/>
    </row>
    <row r="74" spans="1:18" ht="27.75" customHeight="1" thickBot="1">
      <c r="A74" s="209"/>
      <c r="B74" s="209"/>
      <c r="C74" s="209"/>
      <c r="D74" s="209"/>
      <c r="E74" s="210"/>
      <c r="F74" s="210"/>
      <c r="G74" s="209"/>
      <c r="H74" s="210"/>
      <c r="I74" s="210"/>
      <c r="J74" s="210"/>
      <c r="K74" s="211"/>
      <c r="L74" s="212"/>
      <c r="M74" s="212"/>
      <c r="N74" s="209"/>
      <c r="O74" s="209"/>
      <c r="P74" s="209"/>
      <c r="Q74" s="209"/>
      <c r="R74" s="209"/>
    </row>
    <row r="76" spans="1:18" ht="27.75" customHeight="1">
      <c r="A76" s="363" t="str">
        <f>Overview!B4&amp; " - Effective from "&amp;Overview!D4&amp;" - "&amp;Overview!E4&amp;" new or amended EHV charges in WPD South Wales Area (GSP Group _K)"</f>
        <v>Southern Electric Power Distribution plc - Effective from 1 April 2022 - Final new or amended EHV charges in WPD South Wales Area (GSP Group _K)</v>
      </c>
      <c r="B76" s="370"/>
      <c r="C76" s="370"/>
      <c r="D76" s="370"/>
      <c r="E76" s="370"/>
      <c r="F76" s="370"/>
      <c r="G76" s="370"/>
      <c r="H76" s="370"/>
      <c r="I76" s="370"/>
      <c r="J76" s="370"/>
      <c r="K76" s="370"/>
      <c r="L76" s="370"/>
      <c r="M76" s="370"/>
      <c r="N76" s="371"/>
    </row>
    <row r="77" spans="1:18" ht="75" customHeight="1">
      <c r="A77" s="25" t="s">
        <v>848</v>
      </c>
      <c r="B77" s="25" t="s">
        <v>478</v>
      </c>
      <c r="C77" s="25" t="s">
        <v>479</v>
      </c>
      <c r="D77" s="25" t="s">
        <v>480</v>
      </c>
      <c r="E77" s="25" t="s">
        <v>481</v>
      </c>
      <c r="F77" s="73" t="s">
        <v>505</v>
      </c>
      <c r="G77" s="73" t="str">
        <f>'Annex 2 EHV charges'!F75</f>
        <v>Import
Super Red
unit charge
(p/kWh)</v>
      </c>
      <c r="H77" s="73" t="str">
        <f>'Annex 2 EHV charges'!G75</f>
        <v>Import
fixed charge
(p/day)</v>
      </c>
      <c r="I77" s="73" t="str">
        <f>'Annex 2 EHV charges'!H75</f>
        <v>Import
capacity charge
(p/kVA/day)</v>
      </c>
      <c r="J77" s="73" t="str">
        <f>'Annex 2 EHV charges'!I75</f>
        <v>Import
exceeded capacity charge
(p/kVA/day)</v>
      </c>
      <c r="K77" s="73" t="str">
        <f>'Annex 2 EHV charges'!J75</f>
        <v>Export
Super Red
unit charge
(p/kWh)</v>
      </c>
      <c r="L77" s="73" t="str">
        <f>'Annex 2 EHV charges'!K75</f>
        <v>Export
fixed charge
(p/day)</v>
      </c>
      <c r="M77" s="73" t="str">
        <f>'Annex 2 EHV charges'!L75</f>
        <v>Export
capacity charge
(p/kVA/day)</v>
      </c>
      <c r="N77" s="73" t="str">
        <f>'Annex 2 EHV charges'!M75</f>
        <v>Export
exceeded capacity charge
(p/kVA/day)</v>
      </c>
    </row>
    <row r="78" spans="1:18" ht="21.75" customHeight="1">
      <c r="A78" s="46"/>
      <c r="B78" s="46"/>
      <c r="C78" s="46"/>
      <c r="D78" s="47"/>
      <c r="E78" s="47"/>
      <c r="F78" s="48"/>
      <c r="G78" s="27"/>
      <c r="H78" s="28"/>
      <c r="I78" s="28"/>
      <c r="J78" s="28"/>
      <c r="K78" s="36"/>
      <c r="L78" s="37"/>
      <c r="M78" s="37"/>
      <c r="N78" s="37"/>
    </row>
    <row r="80" spans="1:18" ht="27.75" customHeight="1">
      <c r="A80" s="363" t="str">
        <f>Overview!B4&amp; " - Effective from "&amp;Overview!D4&amp;" - "&amp;Overview!E4&amp;" new or amended EHV line loss factors in WPD South Wales Area (GSP Group _K)"</f>
        <v>Southern Electric Power Distribution plc - Effective from 1 April 2022 - Final new or amended EHV line loss factors in WPD South Wales Area (GSP Group _K)</v>
      </c>
      <c r="B80" s="370"/>
      <c r="C80" s="370"/>
      <c r="D80" s="370"/>
      <c r="E80" s="370"/>
      <c r="F80" s="370"/>
      <c r="G80" s="370"/>
      <c r="H80" s="370"/>
      <c r="I80" s="370"/>
      <c r="J80" s="370"/>
      <c r="K80" s="370"/>
      <c r="L80" s="370"/>
      <c r="M80" s="370"/>
      <c r="N80" s="371"/>
    </row>
    <row r="81" spans="1:18" ht="75" customHeight="1">
      <c r="A81" s="25" t="s">
        <v>848</v>
      </c>
      <c r="B81" s="25" t="s">
        <v>478</v>
      </c>
      <c r="C81" s="25" t="s">
        <v>479</v>
      </c>
      <c r="D81" s="25" t="s">
        <v>480</v>
      </c>
      <c r="E81" s="25" t="s">
        <v>481</v>
      </c>
      <c r="F81" s="73" t="s">
        <v>505</v>
      </c>
      <c r="G81" s="31" t="s">
        <v>849</v>
      </c>
      <c r="H81" s="31" t="s">
        <v>850</v>
      </c>
      <c r="I81" s="31" t="s">
        <v>851</v>
      </c>
      <c r="J81" s="31" t="s">
        <v>852</v>
      </c>
      <c r="K81" s="33" t="s">
        <v>854</v>
      </c>
      <c r="L81" s="33" t="s">
        <v>855</v>
      </c>
      <c r="M81" s="33" t="s">
        <v>856</v>
      </c>
      <c r="N81" s="33" t="s">
        <v>857</v>
      </c>
    </row>
    <row r="82" spans="1:18" ht="21.75" customHeight="1">
      <c r="A82" s="46"/>
      <c r="B82" s="46"/>
      <c r="C82" s="46"/>
      <c r="D82" s="34"/>
      <c r="E82" s="34"/>
      <c r="F82" s="35"/>
      <c r="G82" s="38"/>
      <c r="H82" s="38"/>
      <c r="I82" s="29"/>
      <c r="J82" s="30"/>
      <c r="K82" s="32"/>
      <c r="L82" s="32"/>
      <c r="M82" s="32"/>
      <c r="N82" s="32"/>
    </row>
    <row r="83" spans="1:18" ht="27.75" customHeight="1" thickBot="1">
      <c r="A83" s="209"/>
      <c r="B83" s="209"/>
      <c r="C83" s="209"/>
      <c r="D83" s="209"/>
      <c r="E83" s="210"/>
      <c r="F83" s="210"/>
      <c r="G83" s="209"/>
      <c r="H83" s="210"/>
      <c r="I83" s="210"/>
      <c r="J83" s="210"/>
      <c r="K83" s="211"/>
      <c r="L83" s="212"/>
      <c r="M83" s="212"/>
      <c r="N83" s="209"/>
      <c r="O83" s="209"/>
      <c r="P83" s="209"/>
      <c r="Q83" s="209"/>
      <c r="R83" s="209"/>
    </row>
    <row r="85" spans="1:18" ht="27.75" customHeight="1">
      <c r="A85" s="363" t="str">
        <f>Overview!B4&amp; " - Effective from "&amp;Overview!D4&amp;" - "&amp;Overview!E4&amp;" new or amended EHV charges in WPD South West Area (GSP Group _L)"</f>
        <v>Southern Electric Power Distribution plc - Effective from 1 April 2022 - Final new or amended EHV charges in WPD South West Area (GSP Group _L)</v>
      </c>
      <c r="B85" s="370"/>
      <c r="C85" s="370"/>
      <c r="D85" s="370"/>
      <c r="E85" s="370"/>
      <c r="F85" s="370"/>
      <c r="G85" s="370"/>
      <c r="H85" s="370"/>
      <c r="I85" s="370"/>
      <c r="J85" s="370"/>
      <c r="K85" s="370"/>
      <c r="L85" s="370"/>
      <c r="M85" s="370"/>
      <c r="N85" s="371"/>
    </row>
    <row r="86" spans="1:18" ht="75" customHeight="1">
      <c r="A86" s="25" t="s">
        <v>848</v>
      </c>
      <c r="B86" s="25" t="s">
        <v>478</v>
      </c>
      <c r="C86" s="25" t="s">
        <v>479</v>
      </c>
      <c r="D86" s="25" t="s">
        <v>480</v>
      </c>
      <c r="E86" s="25" t="s">
        <v>481</v>
      </c>
      <c r="F86" s="73" t="s">
        <v>505</v>
      </c>
      <c r="G86" s="73" t="s">
        <v>483</v>
      </c>
      <c r="H86" s="73" t="s">
        <v>484</v>
      </c>
      <c r="I86" s="73" t="s">
        <v>485</v>
      </c>
      <c r="J86" s="73" t="s">
        <v>486</v>
      </c>
      <c r="K86" s="73" t="s">
        <v>487</v>
      </c>
      <c r="L86" s="73" t="s">
        <v>488</v>
      </c>
      <c r="M86" s="73" t="s">
        <v>489</v>
      </c>
      <c r="N86" s="73" t="s">
        <v>490</v>
      </c>
    </row>
    <row r="87" spans="1:18" ht="21.75" customHeight="1">
      <c r="A87" s="46"/>
      <c r="B87" s="46"/>
      <c r="C87" s="46"/>
      <c r="D87" s="34"/>
      <c r="E87" s="47"/>
      <c r="F87" s="48"/>
      <c r="G87" s="27"/>
      <c r="H87" s="28"/>
      <c r="I87" s="28"/>
      <c r="J87" s="28"/>
      <c r="K87" s="36"/>
      <c r="L87" s="37"/>
      <c r="M87" s="37"/>
      <c r="N87" s="37"/>
    </row>
    <row r="89" spans="1:18" ht="27.75" customHeight="1">
      <c r="A89" s="363" t="str">
        <f>Overview!B4&amp; " - Effective from "&amp;Overview!D4&amp;" - "&amp;Overview!E4&amp;" new or amended EHV line loss factors in WPD South West Area (GSP Group _L)"</f>
        <v>Southern Electric Power Distribution plc - Effective from 1 April 2022 - Final new or amended EHV line loss factors in WPD South West Area (GSP Group _L)</v>
      </c>
      <c r="B89" s="370"/>
      <c r="C89" s="370"/>
      <c r="D89" s="370"/>
      <c r="E89" s="370"/>
      <c r="F89" s="370"/>
      <c r="G89" s="370"/>
      <c r="H89" s="370"/>
      <c r="I89" s="370"/>
      <c r="J89" s="370"/>
      <c r="K89" s="370"/>
      <c r="L89" s="370"/>
      <c r="M89" s="370"/>
      <c r="N89" s="371"/>
    </row>
    <row r="90" spans="1:18" ht="75" customHeight="1">
      <c r="A90" s="25" t="s">
        <v>848</v>
      </c>
      <c r="B90" s="25" t="s">
        <v>478</v>
      </c>
      <c r="C90" s="25" t="s">
        <v>479</v>
      </c>
      <c r="D90" s="25" t="s">
        <v>480</v>
      </c>
      <c r="E90" s="25" t="s">
        <v>481</v>
      </c>
      <c r="F90" s="73" t="s">
        <v>505</v>
      </c>
      <c r="G90" s="31" t="s">
        <v>849</v>
      </c>
      <c r="H90" s="31" t="s">
        <v>850</v>
      </c>
      <c r="I90" s="31" t="s">
        <v>851</v>
      </c>
      <c r="J90" s="31" t="s">
        <v>852</v>
      </c>
      <c r="K90" s="33" t="s">
        <v>854</v>
      </c>
      <c r="L90" s="33" t="s">
        <v>855</v>
      </c>
      <c r="M90" s="33" t="s">
        <v>856</v>
      </c>
      <c r="N90" s="33" t="s">
        <v>857</v>
      </c>
    </row>
    <row r="91" spans="1:18" ht="21.75" customHeight="1">
      <c r="A91" s="46"/>
      <c r="B91" s="46"/>
      <c r="C91" s="46"/>
      <c r="D91" s="34"/>
      <c r="E91" s="34"/>
      <c r="F91" s="35"/>
      <c r="G91" s="38"/>
      <c r="H91" s="38"/>
      <c r="I91" s="29"/>
      <c r="J91" s="30"/>
      <c r="K91" s="32"/>
      <c r="L91" s="32"/>
      <c r="M91" s="32"/>
      <c r="N91" s="32"/>
    </row>
    <row r="92" spans="1:18" ht="27.75" customHeight="1" thickBot="1">
      <c r="A92" s="209"/>
      <c r="B92" s="209"/>
      <c r="C92" s="209"/>
      <c r="D92" s="209"/>
      <c r="E92" s="210"/>
      <c r="F92" s="210"/>
      <c r="G92" s="209"/>
      <c r="H92" s="210"/>
      <c r="I92" s="210"/>
      <c r="J92" s="210"/>
      <c r="K92" s="211"/>
      <c r="L92" s="212"/>
      <c r="M92" s="212"/>
      <c r="N92" s="209"/>
      <c r="O92" s="209"/>
      <c r="P92" s="209"/>
      <c r="Q92" s="209"/>
      <c r="R92" s="209"/>
    </row>
    <row r="94" spans="1:18" ht="27.75" customHeight="1">
      <c r="A94" s="363" t="str">
        <f>Overview!B4&amp; " - Effective from "&amp;Overview!D4&amp;" - "&amp;Overview!E4&amp;" new or amended EHV charges in NPG Yorkshire Area (GSP Group _M)"</f>
        <v>Southern Electric Power Distribution plc - Effective from 1 April 2022 - Final new or amended EHV charges in NPG Yorkshire Area (GSP Group _M)</v>
      </c>
      <c r="B94" s="370"/>
      <c r="C94" s="370"/>
      <c r="D94" s="370"/>
      <c r="E94" s="370"/>
      <c r="F94" s="370"/>
      <c r="G94" s="370"/>
      <c r="H94" s="370"/>
      <c r="I94" s="370"/>
      <c r="J94" s="370"/>
      <c r="K94" s="370"/>
      <c r="L94" s="370"/>
      <c r="M94" s="370"/>
      <c r="N94" s="371"/>
    </row>
    <row r="95" spans="1:18" ht="75" customHeight="1">
      <c r="A95" s="25" t="s">
        <v>848</v>
      </c>
      <c r="B95" s="25" t="s">
        <v>478</v>
      </c>
      <c r="C95" s="25" t="s">
        <v>479</v>
      </c>
      <c r="D95" s="25" t="s">
        <v>480</v>
      </c>
      <c r="E95" s="25" t="s">
        <v>481</v>
      </c>
      <c r="F95" s="73" t="s">
        <v>505</v>
      </c>
      <c r="G95" s="73" t="s">
        <v>483</v>
      </c>
      <c r="H95" s="73" t="s">
        <v>484</v>
      </c>
      <c r="I95" s="73" t="s">
        <v>485</v>
      </c>
      <c r="J95" s="73" t="s">
        <v>486</v>
      </c>
      <c r="K95" s="73" t="s">
        <v>487</v>
      </c>
      <c r="L95" s="73" t="s">
        <v>488</v>
      </c>
      <c r="M95" s="73" t="s">
        <v>489</v>
      </c>
      <c r="N95" s="73" t="s">
        <v>490</v>
      </c>
    </row>
    <row r="96" spans="1:18" ht="21.75" customHeight="1">
      <c r="A96" s="46"/>
      <c r="B96" s="46"/>
      <c r="C96" s="46"/>
      <c r="D96" s="34"/>
      <c r="E96" s="47"/>
      <c r="F96" s="48"/>
      <c r="G96" s="27"/>
      <c r="H96" s="28"/>
      <c r="I96" s="28"/>
      <c r="J96" s="28"/>
      <c r="K96" s="36"/>
      <c r="L96" s="37"/>
      <c r="M96" s="37"/>
      <c r="N96" s="37"/>
    </row>
    <row r="98" spans="1:14" ht="27.75" customHeight="1">
      <c r="A98" s="363" t="str">
        <f>Overview!B4&amp; " - Effective from "&amp;Overview!D4&amp;" - "&amp;Overview!E4&amp;" new or amended EHV line loss factors in NPG Yorkshire Area (GSP Group _M)"</f>
        <v>Southern Electric Power Distribution plc - Effective from 1 April 2022 - Final new or amended EHV line loss factors in NPG Yorkshire Area (GSP Group _M)</v>
      </c>
      <c r="B98" s="370"/>
      <c r="C98" s="370"/>
      <c r="D98" s="370"/>
      <c r="E98" s="370"/>
      <c r="F98" s="370"/>
      <c r="G98" s="370"/>
      <c r="H98" s="370"/>
      <c r="I98" s="370"/>
      <c r="J98" s="370"/>
      <c r="K98" s="370"/>
      <c r="L98" s="370"/>
      <c r="M98" s="370"/>
      <c r="N98" s="371"/>
    </row>
    <row r="99" spans="1:14" ht="75" customHeight="1">
      <c r="A99" s="25" t="s">
        <v>848</v>
      </c>
      <c r="B99" s="25" t="s">
        <v>478</v>
      </c>
      <c r="C99" s="25" t="s">
        <v>479</v>
      </c>
      <c r="D99" s="25" t="s">
        <v>480</v>
      </c>
      <c r="E99" s="25" t="s">
        <v>481</v>
      </c>
      <c r="F99" s="73" t="s">
        <v>505</v>
      </c>
      <c r="G99" s="31" t="s">
        <v>849</v>
      </c>
      <c r="H99" s="31" t="s">
        <v>850</v>
      </c>
      <c r="I99" s="31" t="s">
        <v>851</v>
      </c>
      <c r="J99" s="31" t="s">
        <v>852</v>
      </c>
      <c r="K99" s="33" t="s">
        <v>854</v>
      </c>
      <c r="L99" s="33" t="s">
        <v>855</v>
      </c>
      <c r="M99" s="33" t="s">
        <v>856</v>
      </c>
      <c r="N99" s="33" t="s">
        <v>857</v>
      </c>
    </row>
    <row r="100" spans="1:14" ht="21.75" customHeight="1">
      <c r="A100" s="46"/>
      <c r="B100" s="46"/>
      <c r="C100" s="46"/>
      <c r="D100" s="34"/>
      <c r="E100" s="34"/>
      <c r="F100" s="35"/>
      <c r="G100" s="38"/>
      <c r="H100" s="38"/>
      <c r="I100" s="29"/>
      <c r="J100" s="30"/>
      <c r="K100" s="32"/>
      <c r="L100" s="32"/>
      <c r="M100" s="32"/>
      <c r="N100"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24">
    <mergeCell ref="A80:N80"/>
    <mergeCell ref="A85:N85"/>
    <mergeCell ref="A89:N89"/>
    <mergeCell ref="A94:N94"/>
    <mergeCell ref="A98:N98"/>
    <mergeCell ref="A58:N58"/>
    <mergeCell ref="A62:N62"/>
    <mergeCell ref="A67:N67"/>
    <mergeCell ref="A71:P71"/>
    <mergeCell ref="A76:N76"/>
    <mergeCell ref="A35:N35"/>
    <mergeCell ref="A40:N40"/>
    <mergeCell ref="A44:N44"/>
    <mergeCell ref="A49:N49"/>
    <mergeCell ref="A53:N53"/>
    <mergeCell ref="A17:N17"/>
    <mergeCell ref="A22:N22"/>
    <mergeCell ref="A26:P26"/>
    <mergeCell ref="A31:N31"/>
    <mergeCell ref="H1:I1"/>
    <mergeCell ref="A4:N4"/>
    <mergeCell ref="A2:R2"/>
    <mergeCell ref="A8:P8"/>
    <mergeCell ref="A13:N13"/>
  </mergeCells>
  <hyperlinks>
    <hyperlink ref="A1" location="Overview!A1" display="Back to Overview" xr:uid="{00000000-0004-0000-27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62"/>
  <sheetViews>
    <sheetView topLeftCell="A81" zoomScale="70" zoomScaleNormal="70" zoomScaleSheetLayoutView="100" workbookViewId="0">
      <selection activeCell="H5" sqref="H5"/>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UKPN EPN Area (GSP Group _A)"</f>
        <v>Southern Electric Power Distribution plc - Effective from 1 April 2022 - Final Supplier of Last Resort and Eligible Bad Debt Pass-Through Costs in UKPN EPN Area (GSP Group _A)</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28">
      <c r="A5" s="16" t="s">
        <v>67</v>
      </c>
      <c r="B5" s="42" t="str">
        <f>IFERROR(INDEX('Annex 1 LV, HV &amp; UMS charges_A'!$B$14:$B$45,MATCH($A5,'Annex 1 LV, HV &amp; UMS charges_A'!$A$14:$A$294,0)),INDEX('Annex 4 LDNO charges_A'!$B$14:$B$203,MATCH($A5,'Annex 4 LDNO charges_A'!$A$14:$A$203,0)))</f>
        <v>167, 201-202, 258, 269, 301-302, 495</v>
      </c>
      <c r="C5" s="159" t="str">
        <f>IFERROR(INDEX('Annex 1 LV, HV &amp; UMS charges_A'!$C$14:$C$45,MATCH($A5,'Annex 1 LV, HV &amp; UMS charges_A'!$A$14:$A$294,0)),INDEX('Annex 4 LDNO charges_A'!$C$14:$C$203,MATCH($A5,'Annex 4 LDNO charges_A'!$A$14:$A$203,0)))</f>
        <v>0, 1, 2</v>
      </c>
      <c r="D5" s="224">
        <v>5.6704010535568818E-2</v>
      </c>
      <c r="E5" s="224">
        <v>9.3514567079435462</v>
      </c>
      <c r="F5" s="224">
        <v>5.1028159394470154E-2</v>
      </c>
    </row>
    <row r="6" spans="1:6" ht="42">
      <c r="A6" s="16" t="s">
        <v>71</v>
      </c>
      <c r="B6" s="42" t="str">
        <f>IFERROR(INDEX('Annex 1 LV, HV &amp; UMS charges_A'!$B$14:$B$45,MATCH($A6,'Annex 1 LV, HV &amp; UMS charges_A'!$A$14:$A$294,0)),INDEX('Annex 4 LDNO charges_A'!$B$14:$B$203,MATCH($A6,'Annex 4 LDNO charges_A'!$A$14:$A$203,0)))</f>
        <v>A10, A15, A20, A30, A35, A40, A45, A65, A70, A75, A85, A90, R75</v>
      </c>
      <c r="C6" s="159" t="str">
        <f>IFERROR(INDEX('Annex 1 LV, HV &amp; UMS charges_A'!$C$14:$C$45,MATCH($A6,'Annex 1 LV, HV &amp; UMS charges_A'!$A$14:$A$294,0)),INDEX('Annex 4 LDNO charges_A'!$C$14:$C$203,MATCH($A6,'Annex 4 LDNO charges_A'!$A$14:$A$203,0)))</f>
        <v>0, 3, 4, 5-8</v>
      </c>
      <c r="D6" s="228"/>
      <c r="E6" s="228"/>
      <c r="F6" s="224">
        <v>5.1028159394470154E-2</v>
      </c>
    </row>
    <row r="7" spans="1:6" ht="27.75" customHeight="1">
      <c r="A7" s="16" t="s">
        <v>74</v>
      </c>
      <c r="B7" s="42" t="str">
        <f>IFERROR(INDEX('Annex 1 LV, HV &amp; UMS charges_A'!$B$14:$B$45,MATCH($A7,'Annex 1 LV, HV &amp; UMS charges_A'!$A$14:$A$294,0)),INDEX('Annex 4 LDNO charges_A'!$B$14:$B$203,MATCH($A7,'Annex 4 LDNO charges_A'!$A$14:$A$203,0)))</f>
        <v>A11, A16, A21, A31, A36, A41, A46, A66, A71, A76, A86, A91, R76</v>
      </c>
      <c r="C7" s="159" t="str">
        <f>IFERROR(INDEX('Annex 1 LV, HV &amp; UMS charges_A'!$C$14:$C$45,MATCH($A7,'Annex 1 LV, HV &amp; UMS charges_A'!$A$14:$A$294,0)),INDEX('Annex 4 LDNO charges_A'!$C$14:$C$203,MATCH($A7,'Annex 4 LDNO charges_A'!$A$14:$A$203,0)))</f>
        <v>0, 3, 4, 5-8</v>
      </c>
      <c r="D7" s="228"/>
      <c r="E7" s="228"/>
      <c r="F7" s="224">
        <v>5.1028159394470154E-2</v>
      </c>
    </row>
    <row r="8" spans="1:6" ht="27.75" customHeight="1">
      <c r="A8" s="16" t="s">
        <v>76</v>
      </c>
      <c r="B8" s="42" t="str">
        <f>IFERROR(INDEX('Annex 1 LV, HV &amp; UMS charges_A'!$B$14:$B$45,MATCH($A8,'Annex 1 LV, HV &amp; UMS charges_A'!$A$14:$A$294,0)),INDEX('Annex 4 LDNO charges_A'!$B$14:$B$203,MATCH($A8,'Annex 4 LDNO charges_A'!$A$14:$A$203,0)))</f>
        <v>A12, A17, A22, A32, A37, A42, A47, A67, A72, A77, A87, A92, R77</v>
      </c>
      <c r="C8" s="159" t="str">
        <f>IFERROR(INDEX('Annex 1 LV, HV &amp; UMS charges_A'!$C$14:$C$45,MATCH($A8,'Annex 1 LV, HV &amp; UMS charges_A'!$A$14:$A$294,0)),INDEX('Annex 4 LDNO charges_A'!$C$14:$C$203,MATCH($A8,'Annex 4 LDNO charges_A'!$A$14:$A$203,0)))</f>
        <v>0, 3, 4, 5-8</v>
      </c>
      <c r="D8" s="228"/>
      <c r="E8" s="228"/>
      <c r="F8" s="224">
        <v>5.1028159394470154E-2</v>
      </c>
    </row>
    <row r="9" spans="1:6" ht="27.75" customHeight="1">
      <c r="A9" s="16" t="s">
        <v>78</v>
      </c>
      <c r="B9" s="42" t="str">
        <f>IFERROR(INDEX('Annex 1 LV, HV &amp; UMS charges_A'!$B$14:$B$45,MATCH($A9,'Annex 1 LV, HV &amp; UMS charges_A'!$A$14:$A$294,0)),INDEX('Annex 4 LDNO charges_A'!$B$14:$B$203,MATCH($A9,'Annex 4 LDNO charges_A'!$A$14:$A$203,0)))</f>
        <v>A13, A18, A23, A33, A38, A43, A48, A68, A73, A78, A88, A93, R78</v>
      </c>
      <c r="C9" s="159" t="str">
        <f>IFERROR(INDEX('Annex 1 LV, HV &amp; UMS charges_A'!$C$14:$C$45,MATCH($A9,'Annex 1 LV, HV &amp; UMS charges_A'!$A$14:$A$294,0)),INDEX('Annex 4 LDNO charges_A'!$C$14:$C$203,MATCH($A9,'Annex 4 LDNO charges_A'!$A$14:$A$203,0)))</f>
        <v>0, 3, 4, 5-8</v>
      </c>
      <c r="D9" s="228"/>
      <c r="E9" s="228"/>
      <c r="F9" s="224">
        <v>5.1028159394470154E-2</v>
      </c>
    </row>
    <row r="10" spans="1:6" ht="27.75" customHeight="1">
      <c r="A10" s="16" t="s">
        <v>80</v>
      </c>
      <c r="B10" s="42" t="str">
        <f>IFERROR(INDEX('Annex 1 LV, HV &amp; UMS charges_A'!$B$14:$B$45,MATCH($A10,'Annex 1 LV, HV &amp; UMS charges_A'!$A$14:$A$294,0)),INDEX('Annex 4 LDNO charges_A'!$B$14:$B$203,MATCH($A10,'Annex 4 LDNO charges_A'!$A$14:$A$203,0)))</f>
        <v>A14, A19, A24, A34, A39, A44, A49, A69, A74, A79, A89, A94, R79</v>
      </c>
      <c r="C10" s="159" t="str">
        <f>IFERROR(INDEX('Annex 1 LV, HV &amp; UMS charges_A'!$C$14:$C$45,MATCH($A10,'Annex 1 LV, HV &amp; UMS charges_A'!$A$14:$A$294,0)),INDEX('Annex 4 LDNO charges_A'!$C$14:$C$203,MATCH($A10,'Annex 4 LDNO charges_A'!$A$14:$A$203,0)))</f>
        <v>0, 3, 4, 5-8</v>
      </c>
      <c r="D10" s="228"/>
      <c r="E10" s="228"/>
      <c r="F10" s="224">
        <v>5.1028159394470154E-2</v>
      </c>
    </row>
    <row r="11" spans="1:6" ht="27.75" customHeight="1">
      <c r="A11" s="160" t="s">
        <v>83</v>
      </c>
      <c r="B11" s="42" t="str">
        <f>IFERROR(INDEX('Annex 1 LV, HV &amp; UMS charges_A'!$B$14:$B$45,MATCH($A11,'Annex 1 LV, HV &amp; UMS charges_A'!$A$14:$A$294,0)),INDEX('Annex 4 LDNO charges_A'!$B$14:$B$203,MATCH($A11,'Annex 4 LDNO charges_A'!$A$14:$A$203,0)))</f>
        <v>A05, A50, A60</v>
      </c>
      <c r="C11" s="159">
        <f>IFERROR(INDEX('Annex 1 LV, HV &amp; UMS charges_A'!$C$14:$C$45,MATCH($A11,'Annex 1 LV, HV &amp; UMS charges_A'!$A$14:$A$294,0)),INDEX('Annex 4 LDNO charges_A'!$C$14:$C$203,MATCH($A11,'Annex 4 LDNO charges_A'!$A$14:$A$203,0)))</f>
        <v>0</v>
      </c>
      <c r="D11" s="228"/>
      <c r="E11" s="228"/>
      <c r="F11" s="224">
        <v>5.1028159394470154E-2</v>
      </c>
    </row>
    <row r="12" spans="1:6" ht="27.75" customHeight="1">
      <c r="A12" s="160" t="s">
        <v>85</v>
      </c>
      <c r="B12" s="42" t="str">
        <f>IFERROR(INDEX('Annex 1 LV, HV &amp; UMS charges_A'!$B$14:$B$45,MATCH($A12,'Annex 1 LV, HV &amp; UMS charges_A'!$A$14:$A$294,0)),INDEX('Annex 4 LDNO charges_A'!$B$14:$B$203,MATCH($A12,'Annex 4 LDNO charges_A'!$A$14:$A$203,0)))</f>
        <v>A06, A51, A61</v>
      </c>
      <c r="C12" s="159">
        <f>IFERROR(INDEX('Annex 1 LV, HV &amp; UMS charges_A'!$C$14:$C$45,MATCH($A12,'Annex 1 LV, HV &amp; UMS charges_A'!$A$14:$A$294,0)),INDEX('Annex 4 LDNO charges_A'!$C$14:$C$203,MATCH($A12,'Annex 4 LDNO charges_A'!$A$14:$A$203,0)))</f>
        <v>0</v>
      </c>
      <c r="D12" s="228"/>
      <c r="E12" s="228"/>
      <c r="F12" s="224">
        <v>5.1028159394470154E-2</v>
      </c>
    </row>
    <row r="13" spans="1:6" ht="27.75" customHeight="1">
      <c r="A13" s="160" t="s">
        <v>87</v>
      </c>
      <c r="B13" s="42" t="str">
        <f>IFERROR(INDEX('Annex 1 LV, HV &amp; UMS charges_A'!$B$14:$B$45,MATCH($A13,'Annex 1 LV, HV &amp; UMS charges_A'!$A$14:$A$294,0)),INDEX('Annex 4 LDNO charges_A'!$B$14:$B$203,MATCH($A13,'Annex 4 LDNO charges_A'!$A$14:$A$203,0)))</f>
        <v>A07, A52, A62</v>
      </c>
      <c r="C13" s="159">
        <f>IFERROR(INDEX('Annex 1 LV, HV &amp; UMS charges_A'!$C$14:$C$45,MATCH($A13,'Annex 1 LV, HV &amp; UMS charges_A'!$A$14:$A$294,0)),INDEX('Annex 4 LDNO charges_A'!$C$14:$C$203,MATCH($A13,'Annex 4 LDNO charges_A'!$A$14:$A$203,0)))</f>
        <v>0</v>
      </c>
      <c r="D13" s="228"/>
      <c r="E13" s="228"/>
      <c r="F13" s="224">
        <v>5.1028159394470154E-2</v>
      </c>
    </row>
    <row r="14" spans="1:6" ht="27.75" customHeight="1">
      <c r="A14" s="160" t="s">
        <v>89</v>
      </c>
      <c r="B14" s="42" t="str">
        <f>IFERROR(INDEX('Annex 1 LV, HV &amp; UMS charges_A'!$B$14:$B$45,MATCH($A14,'Annex 1 LV, HV &amp; UMS charges_A'!$A$14:$A$294,0)),INDEX('Annex 4 LDNO charges_A'!$B$14:$B$203,MATCH($A14,'Annex 4 LDNO charges_A'!$A$14:$A$203,0)))</f>
        <v>A08, A53, A63</v>
      </c>
      <c r="C14" s="159">
        <f>IFERROR(INDEX('Annex 1 LV, HV &amp; UMS charges_A'!$C$14:$C$45,MATCH($A14,'Annex 1 LV, HV &amp; UMS charges_A'!$A$14:$A$294,0)),INDEX('Annex 4 LDNO charges_A'!$C$14:$C$203,MATCH($A14,'Annex 4 LDNO charges_A'!$A$14:$A$203,0)))</f>
        <v>0</v>
      </c>
      <c r="D14" s="228"/>
      <c r="E14" s="228"/>
      <c r="F14" s="224">
        <v>5.1028159394470154E-2</v>
      </c>
    </row>
    <row r="15" spans="1:6" ht="27.75" customHeight="1">
      <c r="A15" s="164" t="s">
        <v>91</v>
      </c>
      <c r="B15" s="42" t="str">
        <f>IFERROR(INDEX('Annex 1 LV, HV &amp; UMS charges_A'!$B$14:$B$45,MATCH($A15,'Annex 1 LV, HV &amp; UMS charges_A'!$A$14:$A$294,0)),INDEX('Annex 4 LDNO charges_A'!$B$14:$B$203,MATCH($A15,'Annex 4 LDNO charges_A'!$A$14:$A$203,0)))</f>
        <v>A09, A54, A64</v>
      </c>
      <c r="C15" s="159">
        <f>IFERROR(INDEX('Annex 1 LV, HV &amp; UMS charges_A'!$C$14:$C$45,MATCH($A15,'Annex 1 LV, HV &amp; UMS charges_A'!$A$14:$A$294,0)),INDEX('Annex 4 LDNO charges_A'!$C$14:$C$203,MATCH($A15,'Annex 4 LDNO charges_A'!$A$14:$A$203,0)))</f>
        <v>0</v>
      </c>
      <c r="D15" s="228"/>
      <c r="E15" s="228"/>
      <c r="F15" s="224">
        <v>5.1028159394470154E-2</v>
      </c>
    </row>
    <row r="16" spans="1:6" ht="27.75" customHeight="1">
      <c r="A16" s="164" t="s">
        <v>93</v>
      </c>
      <c r="B16" s="42" t="str">
        <f>IFERROR(INDEX('Annex 1 LV, HV &amp; UMS charges_A'!$B$14:$B$45,MATCH($A16,'Annex 1 LV, HV &amp; UMS charges_A'!$A$14:$A$294,0)),INDEX('Annex 4 LDNO charges_A'!$B$14:$B$203,MATCH($A16,'Annex 4 LDNO charges_A'!$A$14:$A$203,0)))</f>
        <v>A95</v>
      </c>
      <c r="C16" s="159">
        <f>IFERROR(INDEX('Annex 1 LV, HV &amp; UMS charges_A'!$C$14:$C$45,MATCH($A16,'Annex 1 LV, HV &amp; UMS charges_A'!$A$14:$A$294,0)),INDEX('Annex 4 LDNO charges_A'!$C$14:$C$203,MATCH($A16,'Annex 4 LDNO charges_A'!$A$14:$A$203,0)))</f>
        <v>0</v>
      </c>
      <c r="D16" s="228"/>
      <c r="E16" s="228"/>
      <c r="F16" s="224">
        <v>5.1028159394470154E-2</v>
      </c>
    </row>
    <row r="17" spans="1:6" ht="27.75" customHeight="1">
      <c r="A17" s="164" t="s">
        <v>95</v>
      </c>
      <c r="B17" s="42" t="str">
        <f>IFERROR(INDEX('Annex 1 LV, HV &amp; UMS charges_A'!$B$14:$B$45,MATCH($A17,'Annex 1 LV, HV &amp; UMS charges_A'!$A$14:$A$294,0)),INDEX('Annex 4 LDNO charges_A'!$B$14:$B$203,MATCH($A17,'Annex 4 LDNO charges_A'!$A$14:$A$203,0)))</f>
        <v>A96</v>
      </c>
      <c r="C17" s="159">
        <f>IFERROR(INDEX('Annex 1 LV, HV &amp; UMS charges_A'!$C$14:$C$45,MATCH($A17,'Annex 1 LV, HV &amp; UMS charges_A'!$A$14:$A$294,0)),INDEX('Annex 4 LDNO charges_A'!$C$14:$C$203,MATCH($A17,'Annex 4 LDNO charges_A'!$A$14:$A$203,0)))</f>
        <v>0</v>
      </c>
      <c r="D17" s="228"/>
      <c r="E17" s="228"/>
      <c r="F17" s="224">
        <v>5.1028159394470154E-2</v>
      </c>
    </row>
    <row r="18" spans="1:6" ht="27.75" customHeight="1">
      <c r="A18" s="164" t="s">
        <v>97</v>
      </c>
      <c r="B18" s="42" t="str">
        <f>IFERROR(INDEX('Annex 1 LV, HV &amp; UMS charges_A'!$B$14:$B$45,MATCH($A18,'Annex 1 LV, HV &amp; UMS charges_A'!$A$14:$A$294,0)),INDEX('Annex 4 LDNO charges_A'!$B$14:$B$203,MATCH($A18,'Annex 4 LDNO charges_A'!$A$14:$A$203,0)))</f>
        <v>A97</v>
      </c>
      <c r="C18" s="159">
        <f>IFERROR(INDEX('Annex 1 LV, HV &amp; UMS charges_A'!$C$14:$C$45,MATCH($A18,'Annex 1 LV, HV &amp; UMS charges_A'!$A$14:$A$294,0)),INDEX('Annex 4 LDNO charges_A'!$C$14:$C$203,MATCH($A18,'Annex 4 LDNO charges_A'!$A$14:$A$203,0)))</f>
        <v>0</v>
      </c>
      <c r="D18" s="228"/>
      <c r="E18" s="228"/>
      <c r="F18" s="224">
        <v>5.1028159394470154E-2</v>
      </c>
    </row>
    <row r="19" spans="1:6" ht="27.75" customHeight="1">
      <c r="A19" s="164" t="s">
        <v>99</v>
      </c>
      <c r="B19" s="42" t="str">
        <f>IFERROR(INDEX('Annex 1 LV, HV &amp; UMS charges_A'!$B$14:$B$45,MATCH($A19,'Annex 1 LV, HV &amp; UMS charges_A'!$A$14:$A$294,0)),INDEX('Annex 4 LDNO charges_A'!$B$14:$B$203,MATCH($A19,'Annex 4 LDNO charges_A'!$A$14:$A$203,0)))</f>
        <v>A98</v>
      </c>
      <c r="C19" s="159">
        <f>IFERROR(INDEX('Annex 1 LV, HV &amp; UMS charges_A'!$C$14:$C$45,MATCH($A19,'Annex 1 LV, HV &amp; UMS charges_A'!$A$14:$A$294,0)),INDEX('Annex 4 LDNO charges_A'!$C$14:$C$203,MATCH($A19,'Annex 4 LDNO charges_A'!$A$14:$A$203,0)))</f>
        <v>0</v>
      </c>
      <c r="D19" s="228"/>
      <c r="E19" s="228"/>
      <c r="F19" s="224">
        <v>5.1028159394470154E-2</v>
      </c>
    </row>
    <row r="20" spans="1:6" ht="27.75" customHeight="1">
      <c r="A20" s="164" t="s">
        <v>101</v>
      </c>
      <c r="B20" s="42" t="str">
        <f>IFERROR(INDEX('Annex 1 LV, HV &amp; UMS charges_A'!$B$14:$B$45,MATCH($A20,'Annex 1 LV, HV &amp; UMS charges_A'!$A$14:$A$294,0)),INDEX('Annex 4 LDNO charges_A'!$B$14:$B$203,MATCH($A20,'Annex 4 LDNO charges_A'!$A$14:$A$203,0)))</f>
        <v>A99</v>
      </c>
      <c r="C20" s="159">
        <f>IFERROR(INDEX('Annex 1 LV, HV &amp; UMS charges_A'!$C$14:$C$45,MATCH($A20,'Annex 1 LV, HV &amp; UMS charges_A'!$A$14:$A$294,0)),INDEX('Annex 4 LDNO charges_A'!$C$14:$C$203,MATCH($A20,'Annex 4 LDNO charges_A'!$A$14:$A$203,0)))</f>
        <v>0</v>
      </c>
      <c r="D20" s="228"/>
      <c r="E20" s="228"/>
      <c r="F20" s="224">
        <v>5.1028159394470154E-2</v>
      </c>
    </row>
    <row r="21" spans="1:6" ht="27.75" customHeight="1">
      <c r="A21" s="164" t="s">
        <v>103</v>
      </c>
      <c r="B21" s="42" t="str">
        <f>IFERROR(INDEX('Annex 1 LV, HV &amp; UMS charges_A'!$B$14:$B$45,MATCH($A21,'Annex 1 LV, HV &amp; UMS charges_A'!$A$14:$A$294,0)),INDEX('Annex 4 LDNO charges_A'!$B$14:$B$203,MATCH($A21,'Annex 4 LDNO charges_A'!$A$14:$A$203,0)))</f>
        <v>A25, A55, A80</v>
      </c>
      <c r="C21" s="159">
        <f>IFERROR(INDEX('Annex 1 LV, HV &amp; UMS charges_A'!$C$14:$C$45,MATCH($A21,'Annex 1 LV, HV &amp; UMS charges_A'!$A$14:$A$294,0)),INDEX('Annex 4 LDNO charges_A'!$C$14:$C$203,MATCH($A21,'Annex 4 LDNO charges_A'!$A$14:$A$203,0)))</f>
        <v>0</v>
      </c>
      <c r="D21" s="228"/>
      <c r="E21" s="228"/>
      <c r="F21" s="224">
        <v>5.1028159394470154E-2</v>
      </c>
    </row>
    <row r="22" spans="1:6" ht="27.75" customHeight="1">
      <c r="A22" s="164" t="s">
        <v>105</v>
      </c>
      <c r="B22" s="42" t="str">
        <f>IFERROR(INDEX('Annex 1 LV, HV &amp; UMS charges_A'!$B$14:$B$45,MATCH($A22,'Annex 1 LV, HV &amp; UMS charges_A'!$A$14:$A$294,0)),INDEX('Annex 4 LDNO charges_A'!$B$14:$B$203,MATCH($A22,'Annex 4 LDNO charges_A'!$A$14:$A$203,0)))</f>
        <v>A26, A56, A81</v>
      </c>
      <c r="C22" s="159">
        <f>IFERROR(INDEX('Annex 1 LV, HV &amp; UMS charges_A'!$C$14:$C$45,MATCH($A22,'Annex 1 LV, HV &amp; UMS charges_A'!$A$14:$A$294,0)),INDEX('Annex 4 LDNO charges_A'!$C$14:$C$203,MATCH($A22,'Annex 4 LDNO charges_A'!$A$14:$A$203,0)))</f>
        <v>0</v>
      </c>
      <c r="D22" s="228"/>
      <c r="E22" s="228"/>
      <c r="F22" s="224">
        <v>5.1028159394470154E-2</v>
      </c>
    </row>
    <row r="23" spans="1:6" ht="27.75" customHeight="1">
      <c r="A23" s="160" t="s">
        <v>107</v>
      </c>
      <c r="B23" s="42" t="str">
        <f>IFERROR(INDEX('Annex 1 LV, HV &amp; UMS charges_A'!$B$14:$B$45,MATCH($A23,'Annex 1 LV, HV &amp; UMS charges_A'!$A$14:$A$294,0)),INDEX('Annex 4 LDNO charges_A'!$B$14:$B$203,MATCH($A23,'Annex 4 LDNO charges_A'!$A$14:$A$203,0)))</f>
        <v>A27, A57, A82</v>
      </c>
      <c r="C23" s="159">
        <f>IFERROR(INDEX('Annex 1 LV, HV &amp; UMS charges_A'!$C$14:$C$45,MATCH($A23,'Annex 1 LV, HV &amp; UMS charges_A'!$A$14:$A$294,0)),INDEX('Annex 4 LDNO charges_A'!$C$14:$C$203,MATCH($A23,'Annex 4 LDNO charges_A'!$A$14:$A$203,0)))</f>
        <v>0</v>
      </c>
      <c r="D23" s="228"/>
      <c r="E23" s="228"/>
      <c r="F23" s="224">
        <v>5.1028159394470154E-2</v>
      </c>
    </row>
    <row r="24" spans="1:6" ht="27.75" customHeight="1">
      <c r="A24" s="160" t="s">
        <v>109</v>
      </c>
      <c r="B24" s="42" t="str">
        <f>IFERROR(INDEX('Annex 1 LV, HV &amp; UMS charges_A'!$B$14:$B$45,MATCH($A24,'Annex 1 LV, HV &amp; UMS charges_A'!$A$14:$A$294,0)),INDEX('Annex 4 LDNO charges_A'!$B$14:$B$203,MATCH($A24,'Annex 4 LDNO charges_A'!$A$14:$A$203,0)))</f>
        <v>A28, A58, A83</v>
      </c>
      <c r="C24" s="159">
        <f>IFERROR(INDEX('Annex 1 LV, HV &amp; UMS charges_A'!$C$14:$C$45,MATCH($A24,'Annex 1 LV, HV &amp; UMS charges_A'!$A$14:$A$294,0)),INDEX('Annex 4 LDNO charges_A'!$C$14:$C$203,MATCH($A24,'Annex 4 LDNO charges_A'!$A$14:$A$203,0)))</f>
        <v>0</v>
      </c>
      <c r="D24" s="228"/>
      <c r="E24" s="228"/>
      <c r="F24" s="224">
        <v>5.1028159394470154E-2</v>
      </c>
    </row>
    <row r="25" spans="1:6" ht="27.75" customHeight="1">
      <c r="A25" s="160" t="s">
        <v>111</v>
      </c>
      <c r="B25" s="42" t="str">
        <f>IFERROR(INDEX('Annex 1 LV, HV &amp; UMS charges_A'!$B$14:$B$45,MATCH($A25,'Annex 1 LV, HV &amp; UMS charges_A'!$A$14:$A$294,0)),INDEX('Annex 4 LDNO charges_A'!$B$14:$B$203,MATCH($A25,'Annex 4 LDNO charges_A'!$A$14:$A$203,0)))</f>
        <v>A29, A59, A84</v>
      </c>
      <c r="C25" s="159">
        <f>IFERROR(INDEX('Annex 1 LV, HV &amp; UMS charges_A'!$C$14:$C$45,MATCH($A25,'Annex 1 LV, HV &amp; UMS charges_A'!$A$14:$A$294,0)),INDEX('Annex 4 LDNO charges_A'!$C$14:$C$203,MATCH($A25,'Annex 4 LDNO charges_A'!$A$14:$A$203,0)))</f>
        <v>0</v>
      </c>
      <c r="D25" s="228"/>
      <c r="E25" s="228"/>
      <c r="F25" s="224">
        <v>5.1028159394470154E-2</v>
      </c>
    </row>
    <row r="26" spans="1:6" ht="27.75" customHeight="1">
      <c r="A26" s="160" t="s">
        <v>517</v>
      </c>
      <c r="B26" s="42">
        <f>IFERROR(INDEX('Annex 1 LV, HV &amp; UMS charges_A'!$B$14:$B$45,MATCH($A26,'Annex 1 LV, HV &amp; UMS charges_A'!$A$14:$A$294,0)),INDEX('Annex 4 LDNO charges_A'!$B$14:$B$203,MATCH($A26,'Annex 4 LDNO charges_A'!$A$14:$A$203,0)))</f>
        <v>0</v>
      </c>
      <c r="C26" s="159" t="str">
        <f>IFERROR(INDEX('Annex 1 LV, HV &amp; UMS charges_A'!$C$14:$C$45,MATCH($A26,'Annex 1 LV, HV &amp; UMS charges_A'!$A$14:$A$294,0)),INDEX('Annex 4 LDNO charges_A'!$C$14:$C$203,MATCH($A26,'Annex 4 LDNO charges_A'!$A$14:$A$203,0)))</f>
        <v>0, 1, 2</v>
      </c>
      <c r="D26" s="224">
        <v>5.6704010535568818E-2</v>
      </c>
      <c r="E26" s="224">
        <v>9.3514567079435462</v>
      </c>
      <c r="F26" s="224">
        <v>5.1028159394470154E-2</v>
      </c>
    </row>
    <row r="27" spans="1:6" ht="27.75" customHeight="1">
      <c r="A27" s="160" t="s">
        <v>519</v>
      </c>
      <c r="B27" s="42">
        <f>IFERROR(INDEX('Annex 1 LV, HV &amp; UMS charges_A'!$B$14:$B$45,MATCH($A27,'Annex 1 LV, HV &amp; UMS charges_A'!$A$14:$A$294,0)),INDEX('Annex 4 LDNO charges_A'!$B$14:$B$203,MATCH($A27,'Annex 4 LDNO charges_A'!$A$14:$A$203,0)))</f>
        <v>0</v>
      </c>
      <c r="C27" s="159" t="str">
        <f>IFERROR(INDEX('Annex 1 LV, HV &amp; UMS charges_A'!$C$14:$C$45,MATCH($A27,'Annex 1 LV, HV &amp; UMS charges_A'!$A$14:$A$294,0)),INDEX('Annex 4 LDNO charges_A'!$C$14:$C$203,MATCH($A27,'Annex 4 LDNO charges_A'!$A$14:$A$203,0)))</f>
        <v>0, 3, 4, 5-8</v>
      </c>
      <c r="D27" s="228"/>
      <c r="E27" s="228"/>
      <c r="F27" s="224">
        <v>5.1028159394470154E-2</v>
      </c>
    </row>
    <row r="28" spans="1:6" ht="27.75" customHeight="1">
      <c r="A28" s="160" t="s">
        <v>520</v>
      </c>
      <c r="B28" s="42">
        <f>IFERROR(INDEX('Annex 1 LV, HV &amp; UMS charges_A'!$B$14:$B$45,MATCH($A28,'Annex 1 LV, HV &amp; UMS charges_A'!$A$14:$A$294,0)),INDEX('Annex 4 LDNO charges_A'!$B$14:$B$203,MATCH($A28,'Annex 4 LDNO charges_A'!$A$14:$A$203,0)))</f>
        <v>0</v>
      </c>
      <c r="C28" s="159" t="str">
        <f>IFERROR(INDEX('Annex 1 LV, HV &amp; UMS charges_A'!$C$14:$C$45,MATCH($A28,'Annex 1 LV, HV &amp; UMS charges_A'!$A$14:$A$294,0)),INDEX('Annex 4 LDNO charges_A'!$C$14:$C$203,MATCH($A28,'Annex 4 LDNO charges_A'!$A$14:$A$203,0)))</f>
        <v>0, 3, 4, 5-8</v>
      </c>
      <c r="D28" s="228"/>
      <c r="E28" s="228"/>
      <c r="F28" s="224">
        <v>5.1028159394470154E-2</v>
      </c>
    </row>
    <row r="29" spans="1:6" ht="27.75" customHeight="1">
      <c r="A29" s="160" t="s">
        <v>521</v>
      </c>
      <c r="B29" s="42">
        <f>IFERROR(INDEX('Annex 1 LV, HV &amp; UMS charges_A'!$B$14:$B$45,MATCH($A29,'Annex 1 LV, HV &amp; UMS charges_A'!$A$14:$A$294,0)),INDEX('Annex 4 LDNO charges_A'!$B$14:$B$203,MATCH($A29,'Annex 4 LDNO charges_A'!$A$14:$A$203,0)))</f>
        <v>0</v>
      </c>
      <c r="C29" s="159" t="str">
        <f>IFERROR(INDEX('Annex 1 LV, HV &amp; UMS charges_A'!$C$14:$C$45,MATCH($A29,'Annex 1 LV, HV &amp; UMS charges_A'!$A$14:$A$294,0)),INDEX('Annex 4 LDNO charges_A'!$C$14:$C$203,MATCH($A29,'Annex 4 LDNO charges_A'!$A$14:$A$203,0)))</f>
        <v>0, 3, 4, 5-8</v>
      </c>
      <c r="D29" s="228"/>
      <c r="E29" s="228"/>
      <c r="F29" s="224">
        <v>5.1028159394470154E-2</v>
      </c>
    </row>
    <row r="30" spans="1:6" ht="27.75" customHeight="1">
      <c r="A30" s="160" t="s">
        <v>522</v>
      </c>
      <c r="B30" s="42">
        <f>IFERROR(INDEX('Annex 1 LV, HV &amp; UMS charges_A'!$B$14:$B$45,MATCH($A30,'Annex 1 LV, HV &amp; UMS charges_A'!$A$14:$A$294,0)),INDEX('Annex 4 LDNO charges_A'!$B$14:$B$203,MATCH($A30,'Annex 4 LDNO charges_A'!$A$14:$A$203,0)))</f>
        <v>0</v>
      </c>
      <c r="C30" s="159" t="str">
        <f>IFERROR(INDEX('Annex 1 LV, HV &amp; UMS charges_A'!$C$14:$C$45,MATCH($A30,'Annex 1 LV, HV &amp; UMS charges_A'!$A$14:$A$294,0)),INDEX('Annex 4 LDNO charges_A'!$C$14:$C$203,MATCH($A30,'Annex 4 LDNO charges_A'!$A$14:$A$203,0)))</f>
        <v>0, 3, 4, 5-8</v>
      </c>
      <c r="D30" s="228"/>
      <c r="E30" s="228"/>
      <c r="F30" s="224">
        <v>5.1028159394470154E-2</v>
      </c>
    </row>
    <row r="31" spans="1:6" ht="27.75" customHeight="1">
      <c r="A31" s="160" t="s">
        <v>523</v>
      </c>
      <c r="B31" s="42">
        <f>IFERROR(INDEX('Annex 1 LV, HV &amp; UMS charges_A'!$B$14:$B$45,MATCH($A31,'Annex 1 LV, HV &amp; UMS charges_A'!$A$14:$A$294,0)),INDEX('Annex 4 LDNO charges_A'!$B$14:$B$203,MATCH($A31,'Annex 4 LDNO charges_A'!$A$14:$A$203,0)))</f>
        <v>0</v>
      </c>
      <c r="C31" s="159" t="str">
        <f>IFERROR(INDEX('Annex 1 LV, HV &amp; UMS charges_A'!$C$14:$C$45,MATCH($A31,'Annex 1 LV, HV &amp; UMS charges_A'!$A$14:$A$294,0)),INDEX('Annex 4 LDNO charges_A'!$C$14:$C$203,MATCH($A31,'Annex 4 LDNO charges_A'!$A$14:$A$203,0)))</f>
        <v>0, 3, 4, 5-8</v>
      </c>
      <c r="D31" s="228"/>
      <c r="E31" s="228"/>
      <c r="F31" s="224">
        <v>5.1028159394470154E-2</v>
      </c>
    </row>
    <row r="32" spans="1:6" ht="27.75" customHeight="1">
      <c r="A32" s="160" t="s">
        <v>525</v>
      </c>
      <c r="B32" s="42">
        <f>IFERROR(INDEX('Annex 1 LV, HV &amp; UMS charges_A'!$B$14:$B$45,MATCH($A32,'Annex 1 LV, HV &amp; UMS charges_A'!$A$14:$A$294,0)),INDEX('Annex 4 LDNO charges_A'!$B$14:$B$203,MATCH($A32,'Annex 4 LDNO charges_A'!$A$14:$A$203,0)))</f>
        <v>0</v>
      </c>
      <c r="C32" s="159">
        <f>IFERROR(INDEX('Annex 1 LV, HV &amp; UMS charges_A'!$C$14:$C$45,MATCH($A32,'Annex 1 LV, HV &amp; UMS charges_A'!$A$14:$A$294,0)),INDEX('Annex 4 LDNO charges_A'!$C$14:$C$203,MATCH($A32,'Annex 4 LDNO charges_A'!$A$14:$A$203,0)))</f>
        <v>0</v>
      </c>
      <c r="D32" s="228"/>
      <c r="E32" s="228"/>
      <c r="F32" s="224">
        <v>5.1028159394470154E-2</v>
      </c>
    </row>
    <row r="33" spans="1:6" ht="27.75" customHeight="1">
      <c r="A33" s="160" t="s">
        <v>526</v>
      </c>
      <c r="B33" s="42">
        <f>IFERROR(INDEX('Annex 1 LV, HV &amp; UMS charges_A'!$B$14:$B$45,MATCH($A33,'Annex 1 LV, HV &amp; UMS charges_A'!$A$14:$A$294,0)),INDEX('Annex 4 LDNO charges_A'!$B$14:$B$203,MATCH($A33,'Annex 4 LDNO charges_A'!$A$14:$A$203,0)))</f>
        <v>0</v>
      </c>
      <c r="C33" s="159">
        <f>IFERROR(INDEX('Annex 1 LV, HV &amp; UMS charges_A'!$C$14:$C$45,MATCH($A33,'Annex 1 LV, HV &amp; UMS charges_A'!$A$14:$A$294,0)),INDEX('Annex 4 LDNO charges_A'!$C$14:$C$203,MATCH($A33,'Annex 4 LDNO charges_A'!$A$14:$A$203,0)))</f>
        <v>0</v>
      </c>
      <c r="D33" s="228"/>
      <c r="E33" s="228"/>
      <c r="F33" s="224">
        <v>5.1028159394470154E-2</v>
      </c>
    </row>
    <row r="34" spans="1:6" ht="27.75" customHeight="1">
      <c r="A34" s="160" t="s">
        <v>527</v>
      </c>
      <c r="B34" s="42">
        <f>IFERROR(INDEX('Annex 1 LV, HV &amp; UMS charges_A'!$B$14:$B$45,MATCH($A34,'Annex 1 LV, HV &amp; UMS charges_A'!$A$14:$A$294,0)),INDEX('Annex 4 LDNO charges_A'!$B$14:$B$203,MATCH($A34,'Annex 4 LDNO charges_A'!$A$14:$A$203,0)))</f>
        <v>0</v>
      </c>
      <c r="C34" s="159">
        <f>IFERROR(INDEX('Annex 1 LV, HV &amp; UMS charges_A'!$C$14:$C$45,MATCH($A34,'Annex 1 LV, HV &amp; UMS charges_A'!$A$14:$A$294,0)),INDEX('Annex 4 LDNO charges_A'!$C$14:$C$203,MATCH($A34,'Annex 4 LDNO charges_A'!$A$14:$A$203,0)))</f>
        <v>0</v>
      </c>
      <c r="D34" s="228"/>
      <c r="E34" s="228"/>
      <c r="F34" s="224">
        <v>5.1028159394470154E-2</v>
      </c>
    </row>
    <row r="35" spans="1:6" ht="27.75" customHeight="1">
      <c r="A35" s="160" t="s">
        <v>528</v>
      </c>
      <c r="B35" s="42">
        <f>IFERROR(INDEX('Annex 1 LV, HV &amp; UMS charges_A'!$B$14:$B$45,MATCH($A35,'Annex 1 LV, HV &amp; UMS charges_A'!$A$14:$A$294,0)),INDEX('Annex 4 LDNO charges_A'!$B$14:$B$203,MATCH($A35,'Annex 4 LDNO charges_A'!$A$14:$A$203,0)))</f>
        <v>0</v>
      </c>
      <c r="C35" s="159">
        <f>IFERROR(INDEX('Annex 1 LV, HV &amp; UMS charges_A'!$C$14:$C$45,MATCH($A35,'Annex 1 LV, HV &amp; UMS charges_A'!$A$14:$A$294,0)),INDEX('Annex 4 LDNO charges_A'!$C$14:$C$203,MATCH($A35,'Annex 4 LDNO charges_A'!$A$14:$A$203,0)))</f>
        <v>0</v>
      </c>
      <c r="D35" s="228"/>
      <c r="E35" s="228"/>
      <c r="F35" s="224">
        <v>5.1028159394470154E-2</v>
      </c>
    </row>
    <row r="36" spans="1:6" ht="27.75" customHeight="1">
      <c r="A36" s="160" t="s">
        <v>529</v>
      </c>
      <c r="B36" s="42">
        <f>IFERROR(INDEX('Annex 1 LV, HV &amp; UMS charges_A'!$B$14:$B$45,MATCH($A36,'Annex 1 LV, HV &amp; UMS charges_A'!$A$14:$A$294,0)),INDEX('Annex 4 LDNO charges_A'!$B$14:$B$203,MATCH($A36,'Annex 4 LDNO charges_A'!$A$14:$A$203,0)))</f>
        <v>0</v>
      </c>
      <c r="C36" s="159">
        <f>IFERROR(INDEX('Annex 1 LV, HV &amp; UMS charges_A'!$C$14:$C$45,MATCH($A36,'Annex 1 LV, HV &amp; UMS charges_A'!$A$14:$A$294,0)),INDEX('Annex 4 LDNO charges_A'!$C$14:$C$203,MATCH($A36,'Annex 4 LDNO charges_A'!$A$14:$A$203,0)))</f>
        <v>0</v>
      </c>
      <c r="D36" s="228"/>
      <c r="E36" s="228"/>
      <c r="F36" s="224">
        <v>5.1028159394470154E-2</v>
      </c>
    </row>
    <row r="37" spans="1:6" ht="27.75" customHeight="1">
      <c r="A37" s="164" t="s">
        <v>533</v>
      </c>
      <c r="B37" s="42">
        <f>IFERROR(INDEX('Annex 1 LV, HV &amp; UMS charges_A'!$B$14:$B$45,MATCH($A37,'Annex 1 LV, HV &amp; UMS charges_A'!$A$14:$A$294,0)),INDEX('Annex 4 LDNO charges_A'!$B$14:$B$203,MATCH($A37,'Annex 4 LDNO charges_A'!$A$14:$A$203,0)))</f>
        <v>0</v>
      </c>
      <c r="C37" s="159" t="str">
        <f>IFERROR(INDEX('Annex 1 LV, HV &amp; UMS charges_A'!$C$14:$C$45,MATCH($A37,'Annex 1 LV, HV &amp; UMS charges_A'!$A$14:$A$294,0)),INDEX('Annex 4 LDNO charges_A'!$C$14:$C$203,MATCH($A37,'Annex 4 LDNO charges_A'!$A$14:$A$203,0)))</f>
        <v>0, 1, 2</v>
      </c>
      <c r="D37" s="224">
        <v>5.6704010535568818E-2</v>
      </c>
      <c r="E37" s="224">
        <v>9.3514567079435462</v>
      </c>
      <c r="F37" s="224">
        <v>5.1028159394470154E-2</v>
      </c>
    </row>
    <row r="38" spans="1:6" ht="27.75" customHeight="1">
      <c r="A38" s="160" t="s">
        <v>535</v>
      </c>
      <c r="B38" s="42">
        <f>IFERROR(INDEX('Annex 1 LV, HV &amp; UMS charges_A'!$B$14:$B$45,MATCH($A38,'Annex 1 LV, HV &amp; UMS charges_A'!$A$14:$A$294,0)),INDEX('Annex 4 LDNO charges_A'!$B$14:$B$203,MATCH($A38,'Annex 4 LDNO charges_A'!$A$14:$A$203,0)))</f>
        <v>0</v>
      </c>
      <c r="C38" s="159" t="str">
        <f>IFERROR(INDEX('Annex 1 LV, HV &amp; UMS charges_A'!$C$14:$C$45,MATCH($A38,'Annex 1 LV, HV &amp; UMS charges_A'!$A$14:$A$294,0)),INDEX('Annex 4 LDNO charges_A'!$C$14:$C$203,MATCH($A38,'Annex 4 LDNO charges_A'!$A$14:$A$203,0)))</f>
        <v>0, 3, 4, 5-8</v>
      </c>
      <c r="D38" s="228"/>
      <c r="E38" s="228"/>
      <c r="F38" s="224">
        <v>5.1028159394470154E-2</v>
      </c>
    </row>
    <row r="39" spans="1:6" ht="27.75" customHeight="1">
      <c r="A39" s="160" t="s">
        <v>536</v>
      </c>
      <c r="B39" s="42">
        <f>IFERROR(INDEX('Annex 1 LV, HV &amp; UMS charges_A'!$B$14:$B$45,MATCH($A39,'Annex 1 LV, HV &amp; UMS charges_A'!$A$14:$A$294,0)),INDEX('Annex 4 LDNO charges_A'!$B$14:$B$203,MATCH($A39,'Annex 4 LDNO charges_A'!$A$14:$A$203,0)))</f>
        <v>0</v>
      </c>
      <c r="C39" s="159" t="str">
        <f>IFERROR(INDEX('Annex 1 LV, HV &amp; UMS charges_A'!$C$14:$C$45,MATCH($A39,'Annex 1 LV, HV &amp; UMS charges_A'!$A$14:$A$294,0)),INDEX('Annex 4 LDNO charges_A'!$C$14:$C$203,MATCH($A39,'Annex 4 LDNO charges_A'!$A$14:$A$203,0)))</f>
        <v>0, 3, 4, 5-8</v>
      </c>
      <c r="D39" s="228"/>
      <c r="E39" s="228"/>
      <c r="F39" s="224">
        <v>5.1028159394470154E-2</v>
      </c>
    </row>
    <row r="40" spans="1:6" ht="27.75" customHeight="1">
      <c r="A40" s="160" t="s">
        <v>537</v>
      </c>
      <c r="B40" s="42">
        <f>IFERROR(INDEX('Annex 1 LV, HV &amp; UMS charges_A'!$B$14:$B$45,MATCH($A40,'Annex 1 LV, HV &amp; UMS charges_A'!$A$14:$A$294,0)),INDEX('Annex 4 LDNO charges_A'!$B$14:$B$203,MATCH($A40,'Annex 4 LDNO charges_A'!$A$14:$A$203,0)))</f>
        <v>0</v>
      </c>
      <c r="C40" s="159" t="str">
        <f>IFERROR(INDEX('Annex 1 LV, HV &amp; UMS charges_A'!$C$14:$C$45,MATCH($A40,'Annex 1 LV, HV &amp; UMS charges_A'!$A$14:$A$294,0)),INDEX('Annex 4 LDNO charges_A'!$C$14:$C$203,MATCH($A40,'Annex 4 LDNO charges_A'!$A$14:$A$203,0)))</f>
        <v>0, 3, 4, 5-8</v>
      </c>
      <c r="D40" s="228"/>
      <c r="E40" s="228"/>
      <c r="F40" s="224">
        <v>5.1028159394470154E-2</v>
      </c>
    </row>
    <row r="41" spans="1:6" ht="27.75" customHeight="1">
      <c r="A41" s="160" t="s">
        <v>538</v>
      </c>
      <c r="B41" s="42">
        <f>IFERROR(INDEX('Annex 1 LV, HV &amp; UMS charges_A'!$B$14:$B$45,MATCH($A41,'Annex 1 LV, HV &amp; UMS charges_A'!$A$14:$A$294,0)),INDEX('Annex 4 LDNO charges_A'!$B$14:$B$203,MATCH($A41,'Annex 4 LDNO charges_A'!$A$14:$A$203,0)))</f>
        <v>0</v>
      </c>
      <c r="C41" s="159" t="str">
        <f>IFERROR(INDEX('Annex 1 LV, HV &amp; UMS charges_A'!$C$14:$C$45,MATCH($A41,'Annex 1 LV, HV &amp; UMS charges_A'!$A$14:$A$294,0)),INDEX('Annex 4 LDNO charges_A'!$C$14:$C$203,MATCH($A41,'Annex 4 LDNO charges_A'!$A$14:$A$203,0)))</f>
        <v>0, 3, 4, 5-8</v>
      </c>
      <c r="D41" s="228"/>
      <c r="E41" s="228"/>
      <c r="F41" s="224">
        <v>5.1028159394470154E-2</v>
      </c>
    </row>
    <row r="42" spans="1:6" ht="27.75" customHeight="1">
      <c r="A42" s="160" t="s">
        <v>539</v>
      </c>
      <c r="B42" s="42">
        <f>IFERROR(INDEX('Annex 1 LV, HV &amp; UMS charges_A'!$B$14:$B$45,MATCH($A42,'Annex 1 LV, HV &amp; UMS charges_A'!$A$14:$A$294,0)),INDEX('Annex 4 LDNO charges_A'!$B$14:$B$203,MATCH($A42,'Annex 4 LDNO charges_A'!$A$14:$A$203,0)))</f>
        <v>0</v>
      </c>
      <c r="C42" s="159" t="str">
        <f>IFERROR(INDEX('Annex 1 LV, HV &amp; UMS charges_A'!$C$14:$C$45,MATCH($A42,'Annex 1 LV, HV &amp; UMS charges_A'!$A$14:$A$294,0)),INDEX('Annex 4 LDNO charges_A'!$C$14:$C$203,MATCH($A42,'Annex 4 LDNO charges_A'!$A$14:$A$203,0)))</f>
        <v>0, 3, 4, 5-8</v>
      </c>
      <c r="D42" s="228"/>
      <c r="E42" s="228"/>
      <c r="F42" s="224">
        <v>5.1028159394470154E-2</v>
      </c>
    </row>
    <row r="43" spans="1:6" ht="27.75" customHeight="1">
      <c r="A43" s="160" t="s">
        <v>541</v>
      </c>
      <c r="B43" s="42">
        <f>IFERROR(INDEX('Annex 1 LV, HV &amp; UMS charges_A'!$B$14:$B$45,MATCH($A43,'Annex 1 LV, HV &amp; UMS charges_A'!$A$14:$A$294,0)),INDEX('Annex 4 LDNO charges_A'!$B$14:$B$203,MATCH($A43,'Annex 4 LDNO charges_A'!$A$14:$A$203,0)))</f>
        <v>0</v>
      </c>
      <c r="C43" s="159">
        <f>IFERROR(INDEX('Annex 1 LV, HV &amp; UMS charges_A'!$C$14:$C$45,MATCH($A43,'Annex 1 LV, HV &amp; UMS charges_A'!$A$14:$A$294,0)),INDEX('Annex 4 LDNO charges_A'!$C$14:$C$203,MATCH($A43,'Annex 4 LDNO charges_A'!$A$14:$A$203,0)))</f>
        <v>0</v>
      </c>
      <c r="D43" s="228"/>
      <c r="E43" s="228"/>
      <c r="F43" s="224">
        <v>5.1028159394470154E-2</v>
      </c>
    </row>
    <row r="44" spans="1:6" ht="27.75" customHeight="1">
      <c r="A44" s="160" t="s">
        <v>542</v>
      </c>
      <c r="B44" s="42">
        <f>IFERROR(INDEX('Annex 1 LV, HV &amp; UMS charges_A'!$B$14:$B$45,MATCH($A44,'Annex 1 LV, HV &amp; UMS charges_A'!$A$14:$A$294,0)),INDEX('Annex 4 LDNO charges_A'!$B$14:$B$203,MATCH($A44,'Annex 4 LDNO charges_A'!$A$14:$A$203,0)))</f>
        <v>0</v>
      </c>
      <c r="C44" s="159">
        <f>IFERROR(INDEX('Annex 1 LV, HV &amp; UMS charges_A'!$C$14:$C$45,MATCH($A44,'Annex 1 LV, HV &amp; UMS charges_A'!$A$14:$A$294,0)),INDEX('Annex 4 LDNO charges_A'!$C$14:$C$203,MATCH($A44,'Annex 4 LDNO charges_A'!$A$14:$A$203,0)))</f>
        <v>0</v>
      </c>
      <c r="D44" s="228"/>
      <c r="E44" s="228"/>
      <c r="F44" s="224">
        <v>5.1028159394470154E-2</v>
      </c>
    </row>
    <row r="45" spans="1:6" ht="27.75" customHeight="1">
      <c r="A45" s="160" t="s">
        <v>543</v>
      </c>
      <c r="B45" s="42">
        <f>IFERROR(INDEX('Annex 1 LV, HV &amp; UMS charges_A'!$B$14:$B$45,MATCH($A45,'Annex 1 LV, HV &amp; UMS charges_A'!$A$14:$A$294,0)),INDEX('Annex 4 LDNO charges_A'!$B$14:$B$203,MATCH($A45,'Annex 4 LDNO charges_A'!$A$14:$A$203,0)))</f>
        <v>0</v>
      </c>
      <c r="C45" s="159">
        <f>IFERROR(INDEX('Annex 1 LV, HV &amp; UMS charges_A'!$C$14:$C$45,MATCH($A45,'Annex 1 LV, HV &amp; UMS charges_A'!$A$14:$A$294,0)),INDEX('Annex 4 LDNO charges_A'!$C$14:$C$203,MATCH($A45,'Annex 4 LDNO charges_A'!$A$14:$A$203,0)))</f>
        <v>0</v>
      </c>
      <c r="D45" s="228"/>
      <c r="E45" s="228"/>
      <c r="F45" s="224">
        <v>5.1028159394470154E-2</v>
      </c>
    </row>
    <row r="46" spans="1:6" ht="27.75" customHeight="1">
      <c r="A46" s="160" t="s">
        <v>544</v>
      </c>
      <c r="B46" s="42">
        <f>IFERROR(INDEX('Annex 1 LV, HV &amp; UMS charges_A'!$B$14:$B$45,MATCH($A46,'Annex 1 LV, HV &amp; UMS charges_A'!$A$14:$A$294,0)),INDEX('Annex 4 LDNO charges_A'!$B$14:$B$203,MATCH($A46,'Annex 4 LDNO charges_A'!$A$14:$A$203,0)))</f>
        <v>0</v>
      </c>
      <c r="C46" s="159">
        <f>IFERROR(INDEX('Annex 1 LV, HV &amp; UMS charges_A'!$C$14:$C$45,MATCH($A46,'Annex 1 LV, HV &amp; UMS charges_A'!$A$14:$A$294,0)),INDEX('Annex 4 LDNO charges_A'!$C$14:$C$203,MATCH($A46,'Annex 4 LDNO charges_A'!$A$14:$A$203,0)))</f>
        <v>0</v>
      </c>
      <c r="D46" s="228"/>
      <c r="E46" s="228"/>
      <c r="F46" s="224">
        <v>5.1028159394470154E-2</v>
      </c>
    </row>
    <row r="47" spans="1:6" ht="27.75" customHeight="1">
      <c r="A47" s="160" t="s">
        <v>545</v>
      </c>
      <c r="B47" s="42">
        <f>IFERROR(INDEX('Annex 1 LV, HV &amp; UMS charges_A'!$B$14:$B$45,MATCH($A47,'Annex 1 LV, HV &amp; UMS charges_A'!$A$14:$A$294,0)),INDEX('Annex 4 LDNO charges_A'!$B$14:$B$203,MATCH($A47,'Annex 4 LDNO charges_A'!$A$14:$A$203,0)))</f>
        <v>0</v>
      </c>
      <c r="C47" s="159">
        <f>IFERROR(INDEX('Annex 1 LV, HV &amp; UMS charges_A'!$C$14:$C$45,MATCH($A47,'Annex 1 LV, HV &amp; UMS charges_A'!$A$14:$A$294,0)),INDEX('Annex 4 LDNO charges_A'!$C$14:$C$203,MATCH($A47,'Annex 4 LDNO charges_A'!$A$14:$A$203,0)))</f>
        <v>0</v>
      </c>
      <c r="D47" s="228"/>
      <c r="E47" s="228"/>
      <c r="F47" s="224">
        <v>5.1028159394470154E-2</v>
      </c>
    </row>
    <row r="48" spans="1:6" ht="27.75" customHeight="1">
      <c r="A48" s="160" t="s">
        <v>546</v>
      </c>
      <c r="B48" s="42">
        <f>IFERROR(INDEX('Annex 1 LV, HV &amp; UMS charges_A'!$B$14:$B$45,MATCH($A48,'Annex 1 LV, HV &amp; UMS charges_A'!$A$14:$A$294,0)),INDEX('Annex 4 LDNO charges_A'!$B$14:$B$203,MATCH($A48,'Annex 4 LDNO charges_A'!$A$14:$A$203,0)))</f>
        <v>0</v>
      </c>
      <c r="C48" s="159">
        <f>IFERROR(INDEX('Annex 1 LV, HV &amp; UMS charges_A'!$C$14:$C$45,MATCH($A48,'Annex 1 LV, HV &amp; UMS charges_A'!$A$14:$A$294,0)),INDEX('Annex 4 LDNO charges_A'!$C$14:$C$203,MATCH($A48,'Annex 4 LDNO charges_A'!$A$14:$A$203,0)))</f>
        <v>0</v>
      </c>
      <c r="D48" s="228"/>
      <c r="E48" s="228"/>
      <c r="F48" s="224">
        <v>5.1028159394470154E-2</v>
      </c>
    </row>
    <row r="49" spans="1:6" ht="27.75" customHeight="1">
      <c r="A49" s="160" t="s">
        <v>547</v>
      </c>
      <c r="B49" s="42">
        <f>IFERROR(INDEX('Annex 1 LV, HV &amp; UMS charges_A'!$B$14:$B$45,MATCH($A49,'Annex 1 LV, HV &amp; UMS charges_A'!$A$14:$A$294,0)),INDEX('Annex 4 LDNO charges_A'!$B$14:$B$203,MATCH($A49,'Annex 4 LDNO charges_A'!$A$14:$A$203,0)))</f>
        <v>0</v>
      </c>
      <c r="C49" s="159">
        <f>IFERROR(INDEX('Annex 1 LV, HV &amp; UMS charges_A'!$C$14:$C$45,MATCH($A49,'Annex 1 LV, HV &amp; UMS charges_A'!$A$14:$A$294,0)),INDEX('Annex 4 LDNO charges_A'!$C$14:$C$203,MATCH($A49,'Annex 4 LDNO charges_A'!$A$14:$A$203,0)))</f>
        <v>0</v>
      </c>
      <c r="D49" s="228"/>
      <c r="E49" s="228"/>
      <c r="F49" s="224">
        <v>5.1028159394470154E-2</v>
      </c>
    </row>
    <row r="50" spans="1:6" ht="27.75" customHeight="1">
      <c r="A50" s="160" t="s">
        <v>548</v>
      </c>
      <c r="B50" s="42">
        <f>IFERROR(INDEX('Annex 1 LV, HV &amp; UMS charges_A'!$B$14:$B$45,MATCH($A50,'Annex 1 LV, HV &amp; UMS charges_A'!$A$14:$A$294,0)),INDEX('Annex 4 LDNO charges_A'!$B$14:$B$203,MATCH($A50,'Annex 4 LDNO charges_A'!$A$14:$A$203,0)))</f>
        <v>0</v>
      </c>
      <c r="C50" s="159">
        <f>IFERROR(INDEX('Annex 1 LV, HV &amp; UMS charges_A'!$C$14:$C$45,MATCH($A50,'Annex 1 LV, HV &amp; UMS charges_A'!$A$14:$A$294,0)),INDEX('Annex 4 LDNO charges_A'!$C$14:$C$203,MATCH($A50,'Annex 4 LDNO charges_A'!$A$14:$A$203,0)))</f>
        <v>0</v>
      </c>
      <c r="D50" s="228"/>
      <c r="E50" s="228"/>
      <c r="F50" s="224">
        <v>5.1028159394470154E-2</v>
      </c>
    </row>
    <row r="51" spans="1:6" ht="27.75" customHeight="1">
      <c r="A51" s="160" t="s">
        <v>549</v>
      </c>
      <c r="B51" s="42">
        <f>IFERROR(INDEX('Annex 1 LV, HV &amp; UMS charges_A'!$B$14:$B$45,MATCH($A51,'Annex 1 LV, HV &amp; UMS charges_A'!$A$14:$A$294,0)),INDEX('Annex 4 LDNO charges_A'!$B$14:$B$203,MATCH($A51,'Annex 4 LDNO charges_A'!$A$14:$A$203,0)))</f>
        <v>0</v>
      </c>
      <c r="C51" s="159">
        <f>IFERROR(INDEX('Annex 1 LV, HV &amp; UMS charges_A'!$C$14:$C$45,MATCH($A51,'Annex 1 LV, HV &amp; UMS charges_A'!$A$14:$A$294,0)),INDEX('Annex 4 LDNO charges_A'!$C$14:$C$203,MATCH($A51,'Annex 4 LDNO charges_A'!$A$14:$A$203,0)))</f>
        <v>0</v>
      </c>
      <c r="D51" s="228"/>
      <c r="E51" s="228"/>
      <c r="F51" s="224">
        <v>5.1028159394470154E-2</v>
      </c>
    </row>
    <row r="52" spans="1:6" ht="27.75" customHeight="1">
      <c r="A52" s="160" t="s">
        <v>550</v>
      </c>
      <c r="B52" s="42">
        <f>IFERROR(INDEX('Annex 1 LV, HV &amp; UMS charges_A'!$B$14:$B$45,MATCH($A52,'Annex 1 LV, HV &amp; UMS charges_A'!$A$14:$A$294,0)),INDEX('Annex 4 LDNO charges_A'!$B$14:$B$203,MATCH($A52,'Annex 4 LDNO charges_A'!$A$14:$A$203,0)))</f>
        <v>0</v>
      </c>
      <c r="C52" s="159">
        <f>IFERROR(INDEX('Annex 1 LV, HV &amp; UMS charges_A'!$C$14:$C$45,MATCH($A52,'Annex 1 LV, HV &amp; UMS charges_A'!$A$14:$A$294,0)),INDEX('Annex 4 LDNO charges_A'!$C$14:$C$203,MATCH($A52,'Annex 4 LDNO charges_A'!$A$14:$A$203,0)))</f>
        <v>0</v>
      </c>
      <c r="D52" s="228"/>
      <c r="E52" s="228"/>
      <c r="F52" s="224">
        <v>5.1028159394470154E-2</v>
      </c>
    </row>
    <row r="53" spans="1:6" ht="27.75" customHeight="1">
      <c r="A53" s="160" t="s">
        <v>551</v>
      </c>
      <c r="B53" s="42">
        <f>IFERROR(INDEX('Annex 1 LV, HV &amp; UMS charges_A'!$B$14:$B$45,MATCH($A53,'Annex 1 LV, HV &amp; UMS charges_A'!$A$14:$A$294,0)),INDEX('Annex 4 LDNO charges_A'!$B$14:$B$203,MATCH($A53,'Annex 4 LDNO charges_A'!$A$14:$A$203,0)))</f>
        <v>0</v>
      </c>
      <c r="C53" s="159">
        <f>IFERROR(INDEX('Annex 1 LV, HV &amp; UMS charges_A'!$C$14:$C$45,MATCH($A53,'Annex 1 LV, HV &amp; UMS charges_A'!$A$14:$A$294,0)),INDEX('Annex 4 LDNO charges_A'!$C$14:$C$203,MATCH($A53,'Annex 4 LDNO charges_A'!$A$14:$A$203,0)))</f>
        <v>0</v>
      </c>
      <c r="D53" s="228"/>
      <c r="E53" s="228"/>
      <c r="F53" s="224">
        <v>5.1028159394470154E-2</v>
      </c>
    </row>
    <row r="54" spans="1:6" ht="27.75" customHeight="1">
      <c r="A54" s="160" t="s">
        <v>552</v>
      </c>
      <c r="B54" s="42">
        <f>IFERROR(INDEX('Annex 1 LV, HV &amp; UMS charges_A'!$B$14:$B$45,MATCH($A54,'Annex 1 LV, HV &amp; UMS charges_A'!$A$14:$A$294,0)),INDEX('Annex 4 LDNO charges_A'!$B$14:$B$203,MATCH($A54,'Annex 4 LDNO charges_A'!$A$14:$A$203,0)))</f>
        <v>0</v>
      </c>
      <c r="C54" s="159">
        <f>IFERROR(INDEX('Annex 1 LV, HV &amp; UMS charges_A'!$C$14:$C$45,MATCH($A54,'Annex 1 LV, HV &amp; UMS charges_A'!$A$14:$A$294,0)),INDEX('Annex 4 LDNO charges_A'!$C$14:$C$203,MATCH($A54,'Annex 4 LDNO charges_A'!$A$14:$A$203,0)))</f>
        <v>0</v>
      </c>
      <c r="D54" s="228"/>
      <c r="E54" s="228"/>
      <c r="F54" s="224">
        <v>5.1028159394470154E-2</v>
      </c>
    </row>
    <row r="55" spans="1:6" ht="27.75" customHeight="1">
      <c r="A55" s="160" t="s">
        <v>553</v>
      </c>
      <c r="B55" s="42">
        <f>IFERROR(INDEX('Annex 1 LV, HV &amp; UMS charges_A'!$B$14:$B$45,MATCH($A55,'Annex 1 LV, HV &amp; UMS charges_A'!$A$14:$A$294,0)),INDEX('Annex 4 LDNO charges_A'!$B$14:$B$203,MATCH($A55,'Annex 4 LDNO charges_A'!$A$14:$A$203,0)))</f>
        <v>0</v>
      </c>
      <c r="C55" s="159">
        <f>IFERROR(INDEX('Annex 1 LV, HV &amp; UMS charges_A'!$C$14:$C$45,MATCH($A55,'Annex 1 LV, HV &amp; UMS charges_A'!$A$14:$A$294,0)),INDEX('Annex 4 LDNO charges_A'!$C$14:$C$203,MATCH($A55,'Annex 4 LDNO charges_A'!$A$14:$A$203,0)))</f>
        <v>0</v>
      </c>
      <c r="D55" s="228"/>
      <c r="E55" s="228"/>
      <c r="F55" s="224">
        <v>5.1028159394470154E-2</v>
      </c>
    </row>
    <row r="56" spans="1:6" ht="27.75" customHeight="1">
      <c r="A56" s="160" t="s">
        <v>554</v>
      </c>
      <c r="B56" s="42">
        <f>IFERROR(INDEX('Annex 1 LV, HV &amp; UMS charges_A'!$B$14:$B$45,MATCH($A56,'Annex 1 LV, HV &amp; UMS charges_A'!$A$14:$A$294,0)),INDEX('Annex 4 LDNO charges_A'!$B$14:$B$203,MATCH($A56,'Annex 4 LDNO charges_A'!$A$14:$A$203,0)))</f>
        <v>0</v>
      </c>
      <c r="C56" s="159">
        <f>IFERROR(INDEX('Annex 1 LV, HV &amp; UMS charges_A'!$C$14:$C$45,MATCH($A56,'Annex 1 LV, HV &amp; UMS charges_A'!$A$14:$A$294,0)),INDEX('Annex 4 LDNO charges_A'!$C$14:$C$203,MATCH($A56,'Annex 4 LDNO charges_A'!$A$14:$A$203,0)))</f>
        <v>0</v>
      </c>
      <c r="D56" s="228"/>
      <c r="E56" s="228"/>
      <c r="F56" s="224">
        <v>5.1028159394470154E-2</v>
      </c>
    </row>
    <row r="57" spans="1:6" ht="27.75" customHeight="1">
      <c r="A57" s="160" t="s">
        <v>555</v>
      </c>
      <c r="B57" s="42">
        <f>IFERROR(INDEX('Annex 1 LV, HV &amp; UMS charges_A'!$B$14:$B$45,MATCH($A57,'Annex 1 LV, HV &amp; UMS charges_A'!$A$14:$A$294,0)),INDEX('Annex 4 LDNO charges_A'!$B$14:$B$203,MATCH($A57,'Annex 4 LDNO charges_A'!$A$14:$A$203,0)))</f>
        <v>0</v>
      </c>
      <c r="C57" s="159">
        <f>IFERROR(INDEX('Annex 1 LV, HV &amp; UMS charges_A'!$C$14:$C$45,MATCH($A57,'Annex 1 LV, HV &amp; UMS charges_A'!$A$14:$A$294,0)),INDEX('Annex 4 LDNO charges_A'!$C$14:$C$203,MATCH($A57,'Annex 4 LDNO charges_A'!$A$14:$A$203,0)))</f>
        <v>0</v>
      </c>
      <c r="D57" s="228"/>
      <c r="E57" s="228"/>
      <c r="F57" s="224">
        <v>5.1028159394470154E-2</v>
      </c>
    </row>
    <row r="58" spans="1:6" ht="27.75" customHeight="1">
      <c r="A58" s="160" t="s">
        <v>562</v>
      </c>
      <c r="B58" s="42">
        <f>IFERROR(INDEX('Annex 1 LV, HV &amp; UMS charges_A'!$B$14:$B$45,MATCH($A58,'Annex 1 LV, HV &amp; UMS charges_A'!$A$14:$A$294,0)),INDEX('Annex 4 LDNO charges_A'!$B$14:$B$203,MATCH($A58,'Annex 4 LDNO charges_A'!$A$14:$A$203,0)))</f>
        <v>0</v>
      </c>
      <c r="C58" s="159" t="str">
        <f>IFERROR(INDEX('Annex 1 LV, HV &amp; UMS charges_A'!$C$14:$C$45,MATCH($A58,'Annex 1 LV, HV &amp; UMS charges_A'!$A$14:$A$294,0)),INDEX('Annex 4 LDNO charges_A'!$C$14:$C$203,MATCH($A58,'Annex 4 LDNO charges_A'!$A$14:$A$203,0)))</f>
        <v>0, 1, 2</v>
      </c>
      <c r="D58" s="224">
        <v>5.6704010535568818E-2</v>
      </c>
      <c r="E58" s="224">
        <v>9.3514567079435462</v>
      </c>
      <c r="F58" s="224">
        <v>5.1028159394470154E-2</v>
      </c>
    </row>
    <row r="59" spans="1:6" ht="27.75" customHeight="1">
      <c r="A59" s="160" t="s">
        <v>564</v>
      </c>
      <c r="B59" s="42">
        <f>IFERROR(INDEX('Annex 1 LV, HV &amp; UMS charges_A'!$B$14:$B$45,MATCH($A59,'Annex 1 LV, HV &amp; UMS charges_A'!$A$14:$A$294,0)),INDEX('Annex 4 LDNO charges_A'!$B$14:$B$203,MATCH($A59,'Annex 4 LDNO charges_A'!$A$14:$A$203,0)))</f>
        <v>0</v>
      </c>
      <c r="C59" s="159" t="str">
        <f>IFERROR(INDEX('Annex 1 LV, HV &amp; UMS charges_A'!$C$14:$C$45,MATCH($A59,'Annex 1 LV, HV &amp; UMS charges_A'!$A$14:$A$294,0)),INDEX('Annex 4 LDNO charges_A'!$C$14:$C$203,MATCH($A59,'Annex 4 LDNO charges_A'!$A$14:$A$203,0)))</f>
        <v>0, 3, 4, 5-8</v>
      </c>
      <c r="D59" s="228"/>
      <c r="E59" s="228"/>
      <c r="F59" s="224">
        <v>5.1028159394470154E-2</v>
      </c>
    </row>
    <row r="60" spans="1:6" ht="27.75" customHeight="1">
      <c r="A60" s="160" t="s">
        <v>565</v>
      </c>
      <c r="B60" s="42">
        <f>IFERROR(INDEX('Annex 1 LV, HV &amp; UMS charges_A'!$B$14:$B$45,MATCH($A60,'Annex 1 LV, HV &amp; UMS charges_A'!$A$14:$A$294,0)),INDEX('Annex 4 LDNO charges_A'!$B$14:$B$203,MATCH($A60,'Annex 4 LDNO charges_A'!$A$14:$A$203,0)))</f>
        <v>0</v>
      </c>
      <c r="C60" s="159" t="str">
        <f>IFERROR(INDEX('Annex 1 LV, HV &amp; UMS charges_A'!$C$14:$C$45,MATCH($A60,'Annex 1 LV, HV &amp; UMS charges_A'!$A$14:$A$294,0)),INDEX('Annex 4 LDNO charges_A'!$C$14:$C$203,MATCH($A60,'Annex 4 LDNO charges_A'!$A$14:$A$203,0)))</f>
        <v>0, 3, 4, 5-8</v>
      </c>
      <c r="D60" s="228"/>
      <c r="E60" s="228"/>
      <c r="F60" s="224">
        <v>5.1028159394470154E-2</v>
      </c>
    </row>
    <row r="61" spans="1:6" ht="27.75" customHeight="1">
      <c r="A61" s="160" t="s">
        <v>566</v>
      </c>
      <c r="B61" s="42">
        <f>IFERROR(INDEX('Annex 1 LV, HV &amp; UMS charges_A'!$B$14:$B$45,MATCH($A61,'Annex 1 LV, HV &amp; UMS charges_A'!$A$14:$A$294,0)),INDEX('Annex 4 LDNO charges_A'!$B$14:$B$203,MATCH($A61,'Annex 4 LDNO charges_A'!$A$14:$A$203,0)))</f>
        <v>0</v>
      </c>
      <c r="C61" s="159" t="str">
        <f>IFERROR(INDEX('Annex 1 LV, HV &amp; UMS charges_A'!$C$14:$C$45,MATCH($A61,'Annex 1 LV, HV &amp; UMS charges_A'!$A$14:$A$294,0)),INDEX('Annex 4 LDNO charges_A'!$C$14:$C$203,MATCH($A61,'Annex 4 LDNO charges_A'!$A$14:$A$203,0)))</f>
        <v>0, 3, 4, 5-8</v>
      </c>
      <c r="D61" s="228"/>
      <c r="E61" s="228"/>
      <c r="F61" s="224">
        <v>5.1028159394470154E-2</v>
      </c>
    </row>
    <row r="62" spans="1:6" ht="27.75" customHeight="1">
      <c r="A62" s="160" t="s">
        <v>567</v>
      </c>
      <c r="B62" s="42">
        <f>IFERROR(INDEX('Annex 1 LV, HV &amp; UMS charges_A'!$B$14:$B$45,MATCH($A62,'Annex 1 LV, HV &amp; UMS charges_A'!$A$14:$A$294,0)),INDEX('Annex 4 LDNO charges_A'!$B$14:$B$203,MATCH($A62,'Annex 4 LDNO charges_A'!$A$14:$A$203,0)))</f>
        <v>0</v>
      </c>
      <c r="C62" s="159" t="str">
        <f>IFERROR(INDEX('Annex 1 LV, HV &amp; UMS charges_A'!$C$14:$C$45,MATCH($A62,'Annex 1 LV, HV &amp; UMS charges_A'!$A$14:$A$294,0)),INDEX('Annex 4 LDNO charges_A'!$C$14:$C$203,MATCH($A62,'Annex 4 LDNO charges_A'!$A$14:$A$203,0)))</f>
        <v>0, 3, 4, 5-8</v>
      </c>
      <c r="D62" s="228"/>
      <c r="E62" s="228"/>
      <c r="F62" s="224">
        <v>5.1028159394470154E-2</v>
      </c>
    </row>
    <row r="63" spans="1:6" ht="27.75" customHeight="1">
      <c r="A63" s="160" t="s">
        <v>568</v>
      </c>
      <c r="B63" s="42">
        <f>IFERROR(INDEX('Annex 1 LV, HV &amp; UMS charges_A'!$B$14:$B$45,MATCH($A63,'Annex 1 LV, HV &amp; UMS charges_A'!$A$14:$A$294,0)),INDEX('Annex 4 LDNO charges_A'!$B$14:$B$203,MATCH($A63,'Annex 4 LDNO charges_A'!$A$14:$A$203,0)))</f>
        <v>0</v>
      </c>
      <c r="C63" s="159" t="str">
        <f>IFERROR(INDEX('Annex 1 LV, HV &amp; UMS charges_A'!$C$14:$C$45,MATCH($A63,'Annex 1 LV, HV &amp; UMS charges_A'!$A$14:$A$294,0)),INDEX('Annex 4 LDNO charges_A'!$C$14:$C$203,MATCH($A63,'Annex 4 LDNO charges_A'!$A$14:$A$203,0)))</f>
        <v>0, 3, 4, 5-8</v>
      </c>
      <c r="D63" s="228"/>
      <c r="E63" s="228"/>
      <c r="F63" s="224">
        <v>5.1028159394470154E-2</v>
      </c>
    </row>
    <row r="64" spans="1:6" ht="27.75" customHeight="1">
      <c r="A64" s="160" t="s">
        <v>570</v>
      </c>
      <c r="B64" s="42">
        <f>IFERROR(INDEX('Annex 1 LV, HV &amp; UMS charges_A'!$B$14:$B$45,MATCH($A64,'Annex 1 LV, HV &amp; UMS charges_A'!$A$14:$A$294,0)),INDEX('Annex 4 LDNO charges_A'!$B$14:$B$203,MATCH($A64,'Annex 4 LDNO charges_A'!$A$14:$A$203,0)))</f>
        <v>0</v>
      </c>
      <c r="C64" s="159">
        <f>IFERROR(INDEX('Annex 1 LV, HV &amp; UMS charges_A'!$C$14:$C$45,MATCH($A64,'Annex 1 LV, HV &amp; UMS charges_A'!$A$14:$A$294,0)),INDEX('Annex 4 LDNO charges_A'!$C$14:$C$203,MATCH($A64,'Annex 4 LDNO charges_A'!$A$14:$A$203,0)))</f>
        <v>0</v>
      </c>
      <c r="D64" s="228"/>
      <c r="E64" s="228"/>
      <c r="F64" s="224">
        <v>5.1028159394470154E-2</v>
      </c>
    </row>
    <row r="65" spans="1:6" ht="27.75" customHeight="1">
      <c r="A65" s="160" t="s">
        <v>571</v>
      </c>
      <c r="B65" s="42">
        <f>IFERROR(INDEX('Annex 1 LV, HV &amp; UMS charges_A'!$B$14:$B$45,MATCH($A65,'Annex 1 LV, HV &amp; UMS charges_A'!$A$14:$A$294,0)),INDEX('Annex 4 LDNO charges_A'!$B$14:$B$203,MATCH($A65,'Annex 4 LDNO charges_A'!$A$14:$A$203,0)))</f>
        <v>0</v>
      </c>
      <c r="C65" s="159">
        <f>IFERROR(INDEX('Annex 1 LV, HV &amp; UMS charges_A'!$C$14:$C$45,MATCH($A65,'Annex 1 LV, HV &amp; UMS charges_A'!$A$14:$A$294,0)),INDEX('Annex 4 LDNO charges_A'!$C$14:$C$203,MATCH($A65,'Annex 4 LDNO charges_A'!$A$14:$A$203,0)))</f>
        <v>0</v>
      </c>
      <c r="D65" s="228"/>
      <c r="E65" s="228"/>
      <c r="F65" s="224">
        <v>5.1028159394470154E-2</v>
      </c>
    </row>
    <row r="66" spans="1:6" ht="27.75" customHeight="1">
      <c r="A66" s="160" t="s">
        <v>572</v>
      </c>
      <c r="B66" s="42">
        <f>IFERROR(INDEX('Annex 1 LV, HV &amp; UMS charges_A'!$B$14:$B$45,MATCH($A66,'Annex 1 LV, HV &amp; UMS charges_A'!$A$14:$A$294,0)),INDEX('Annex 4 LDNO charges_A'!$B$14:$B$203,MATCH($A66,'Annex 4 LDNO charges_A'!$A$14:$A$203,0)))</f>
        <v>0</v>
      </c>
      <c r="C66" s="159">
        <f>IFERROR(INDEX('Annex 1 LV, HV &amp; UMS charges_A'!$C$14:$C$45,MATCH($A66,'Annex 1 LV, HV &amp; UMS charges_A'!$A$14:$A$294,0)),INDEX('Annex 4 LDNO charges_A'!$C$14:$C$203,MATCH($A66,'Annex 4 LDNO charges_A'!$A$14:$A$203,0)))</f>
        <v>0</v>
      </c>
      <c r="D66" s="228"/>
      <c r="E66" s="228"/>
      <c r="F66" s="224">
        <v>5.1028159394470154E-2</v>
      </c>
    </row>
    <row r="67" spans="1:6" ht="27.75" customHeight="1">
      <c r="A67" s="160" t="s">
        <v>573</v>
      </c>
      <c r="B67" s="42">
        <f>IFERROR(INDEX('Annex 1 LV, HV &amp; UMS charges_A'!$B$14:$B$45,MATCH($A67,'Annex 1 LV, HV &amp; UMS charges_A'!$A$14:$A$294,0)),INDEX('Annex 4 LDNO charges_A'!$B$14:$B$203,MATCH($A67,'Annex 4 LDNO charges_A'!$A$14:$A$203,0)))</f>
        <v>0</v>
      </c>
      <c r="C67" s="159">
        <f>IFERROR(INDEX('Annex 1 LV, HV &amp; UMS charges_A'!$C$14:$C$45,MATCH($A67,'Annex 1 LV, HV &amp; UMS charges_A'!$A$14:$A$294,0)),INDEX('Annex 4 LDNO charges_A'!$C$14:$C$203,MATCH($A67,'Annex 4 LDNO charges_A'!$A$14:$A$203,0)))</f>
        <v>0</v>
      </c>
      <c r="D67" s="228"/>
      <c r="E67" s="228"/>
      <c r="F67" s="224">
        <v>5.1028159394470154E-2</v>
      </c>
    </row>
    <row r="68" spans="1:6" ht="27.75" customHeight="1">
      <c r="A68" s="160" t="s">
        <v>574</v>
      </c>
      <c r="B68" s="42">
        <f>IFERROR(INDEX('Annex 1 LV, HV &amp; UMS charges_A'!$B$14:$B$45,MATCH($A68,'Annex 1 LV, HV &amp; UMS charges_A'!$A$14:$A$294,0)),INDEX('Annex 4 LDNO charges_A'!$B$14:$B$203,MATCH($A68,'Annex 4 LDNO charges_A'!$A$14:$A$203,0)))</f>
        <v>0</v>
      </c>
      <c r="C68" s="159">
        <f>IFERROR(INDEX('Annex 1 LV, HV &amp; UMS charges_A'!$C$14:$C$45,MATCH($A68,'Annex 1 LV, HV &amp; UMS charges_A'!$A$14:$A$294,0)),INDEX('Annex 4 LDNO charges_A'!$C$14:$C$203,MATCH($A68,'Annex 4 LDNO charges_A'!$A$14:$A$203,0)))</f>
        <v>0</v>
      </c>
      <c r="D68" s="228"/>
      <c r="E68" s="228"/>
      <c r="F68" s="224">
        <v>5.1028159394470154E-2</v>
      </c>
    </row>
    <row r="69" spans="1:6" ht="27.75" customHeight="1">
      <c r="A69" s="160" t="s">
        <v>575</v>
      </c>
      <c r="B69" s="42">
        <f>IFERROR(INDEX('Annex 1 LV, HV &amp; UMS charges_A'!$B$14:$B$45,MATCH($A69,'Annex 1 LV, HV &amp; UMS charges_A'!$A$14:$A$294,0)),INDEX('Annex 4 LDNO charges_A'!$B$14:$B$203,MATCH($A69,'Annex 4 LDNO charges_A'!$A$14:$A$203,0)))</f>
        <v>0</v>
      </c>
      <c r="C69" s="159">
        <f>IFERROR(INDEX('Annex 1 LV, HV &amp; UMS charges_A'!$C$14:$C$45,MATCH($A69,'Annex 1 LV, HV &amp; UMS charges_A'!$A$14:$A$294,0)),INDEX('Annex 4 LDNO charges_A'!$C$14:$C$203,MATCH($A69,'Annex 4 LDNO charges_A'!$A$14:$A$203,0)))</f>
        <v>0</v>
      </c>
      <c r="D69" s="228"/>
      <c r="E69" s="228"/>
      <c r="F69" s="224">
        <v>5.1028159394470154E-2</v>
      </c>
    </row>
    <row r="70" spans="1:6" ht="27.75" customHeight="1">
      <c r="A70" s="160" t="s">
        <v>576</v>
      </c>
      <c r="B70" s="42">
        <f>IFERROR(INDEX('Annex 1 LV, HV &amp; UMS charges_A'!$B$14:$B$45,MATCH($A70,'Annex 1 LV, HV &amp; UMS charges_A'!$A$14:$A$294,0)),INDEX('Annex 4 LDNO charges_A'!$B$14:$B$203,MATCH($A70,'Annex 4 LDNO charges_A'!$A$14:$A$203,0)))</f>
        <v>0</v>
      </c>
      <c r="C70" s="159">
        <f>IFERROR(INDEX('Annex 1 LV, HV &amp; UMS charges_A'!$C$14:$C$45,MATCH($A70,'Annex 1 LV, HV &amp; UMS charges_A'!$A$14:$A$294,0)),INDEX('Annex 4 LDNO charges_A'!$C$14:$C$203,MATCH($A70,'Annex 4 LDNO charges_A'!$A$14:$A$203,0)))</f>
        <v>0</v>
      </c>
      <c r="D70" s="228"/>
      <c r="E70" s="228"/>
      <c r="F70" s="224">
        <v>5.1028159394470154E-2</v>
      </c>
    </row>
    <row r="71" spans="1:6" ht="27.75" customHeight="1">
      <c r="A71" s="160" t="s">
        <v>577</v>
      </c>
      <c r="B71" s="42">
        <f>IFERROR(INDEX('Annex 1 LV, HV &amp; UMS charges_A'!$B$14:$B$45,MATCH($A71,'Annex 1 LV, HV &amp; UMS charges_A'!$A$14:$A$294,0)),INDEX('Annex 4 LDNO charges_A'!$B$14:$B$203,MATCH($A71,'Annex 4 LDNO charges_A'!$A$14:$A$203,0)))</f>
        <v>0</v>
      </c>
      <c r="C71" s="159">
        <f>IFERROR(INDEX('Annex 1 LV, HV &amp; UMS charges_A'!$C$14:$C$45,MATCH($A71,'Annex 1 LV, HV &amp; UMS charges_A'!$A$14:$A$294,0)),INDEX('Annex 4 LDNO charges_A'!$C$14:$C$203,MATCH($A71,'Annex 4 LDNO charges_A'!$A$14:$A$203,0)))</f>
        <v>0</v>
      </c>
      <c r="D71" s="228"/>
      <c r="E71" s="228"/>
      <c r="F71" s="224">
        <v>5.1028159394470154E-2</v>
      </c>
    </row>
    <row r="72" spans="1:6" ht="27.75" customHeight="1">
      <c r="A72" s="160" t="s">
        <v>578</v>
      </c>
      <c r="B72" s="42">
        <f>IFERROR(INDEX('Annex 1 LV, HV &amp; UMS charges_A'!$B$14:$B$45,MATCH($A72,'Annex 1 LV, HV &amp; UMS charges_A'!$A$14:$A$294,0)),INDEX('Annex 4 LDNO charges_A'!$B$14:$B$203,MATCH($A72,'Annex 4 LDNO charges_A'!$A$14:$A$203,0)))</f>
        <v>0</v>
      </c>
      <c r="C72" s="159">
        <f>IFERROR(INDEX('Annex 1 LV, HV &amp; UMS charges_A'!$C$14:$C$45,MATCH($A72,'Annex 1 LV, HV &amp; UMS charges_A'!$A$14:$A$294,0)),INDEX('Annex 4 LDNO charges_A'!$C$14:$C$203,MATCH($A72,'Annex 4 LDNO charges_A'!$A$14:$A$203,0)))</f>
        <v>0</v>
      </c>
      <c r="D72" s="228"/>
      <c r="E72" s="228"/>
      <c r="F72" s="224">
        <v>5.1028159394470154E-2</v>
      </c>
    </row>
    <row r="73" spans="1:6" ht="27.75" customHeight="1">
      <c r="A73" s="160" t="s">
        <v>579</v>
      </c>
      <c r="B73" s="42">
        <f>IFERROR(INDEX('Annex 1 LV, HV &amp; UMS charges_A'!$B$14:$B$45,MATCH($A73,'Annex 1 LV, HV &amp; UMS charges_A'!$A$14:$A$294,0)),INDEX('Annex 4 LDNO charges_A'!$B$14:$B$203,MATCH($A73,'Annex 4 LDNO charges_A'!$A$14:$A$203,0)))</f>
        <v>0</v>
      </c>
      <c r="C73" s="159">
        <f>IFERROR(INDEX('Annex 1 LV, HV &amp; UMS charges_A'!$C$14:$C$45,MATCH($A73,'Annex 1 LV, HV &amp; UMS charges_A'!$A$14:$A$294,0)),INDEX('Annex 4 LDNO charges_A'!$C$14:$C$203,MATCH($A73,'Annex 4 LDNO charges_A'!$A$14:$A$203,0)))</f>
        <v>0</v>
      </c>
      <c r="D73" s="228"/>
      <c r="E73" s="228"/>
      <c r="F73" s="224">
        <v>5.1028159394470154E-2</v>
      </c>
    </row>
    <row r="74" spans="1:6" ht="27.75" customHeight="1">
      <c r="A74" s="160" t="s">
        <v>580</v>
      </c>
      <c r="B74" s="42">
        <f>IFERROR(INDEX('Annex 1 LV, HV &amp; UMS charges_A'!$B$14:$B$45,MATCH($A74,'Annex 1 LV, HV &amp; UMS charges_A'!$A$14:$A$294,0)),INDEX('Annex 4 LDNO charges_A'!$B$14:$B$203,MATCH($A74,'Annex 4 LDNO charges_A'!$A$14:$A$203,0)))</f>
        <v>0</v>
      </c>
      <c r="C74" s="159">
        <f>IFERROR(INDEX('Annex 1 LV, HV &amp; UMS charges_A'!$C$14:$C$45,MATCH($A74,'Annex 1 LV, HV &amp; UMS charges_A'!$A$14:$A$294,0)),INDEX('Annex 4 LDNO charges_A'!$C$14:$C$203,MATCH($A74,'Annex 4 LDNO charges_A'!$A$14:$A$203,0)))</f>
        <v>0</v>
      </c>
      <c r="D74" s="228"/>
      <c r="E74" s="228"/>
      <c r="F74" s="224">
        <v>5.1028159394470154E-2</v>
      </c>
    </row>
    <row r="75" spans="1:6" ht="27.75" customHeight="1">
      <c r="A75" s="160" t="s">
        <v>581</v>
      </c>
      <c r="B75" s="42">
        <f>IFERROR(INDEX('Annex 1 LV, HV &amp; UMS charges_A'!$B$14:$B$45,MATCH($A75,'Annex 1 LV, HV &amp; UMS charges_A'!$A$14:$A$294,0)),INDEX('Annex 4 LDNO charges_A'!$B$14:$B$203,MATCH($A75,'Annex 4 LDNO charges_A'!$A$14:$A$203,0)))</f>
        <v>0</v>
      </c>
      <c r="C75" s="159">
        <f>IFERROR(INDEX('Annex 1 LV, HV &amp; UMS charges_A'!$C$14:$C$45,MATCH($A75,'Annex 1 LV, HV &amp; UMS charges_A'!$A$14:$A$294,0)),INDEX('Annex 4 LDNO charges_A'!$C$14:$C$203,MATCH($A75,'Annex 4 LDNO charges_A'!$A$14:$A$203,0)))</f>
        <v>0</v>
      </c>
      <c r="D75" s="228"/>
      <c r="E75" s="228"/>
      <c r="F75" s="224">
        <v>5.1028159394470154E-2</v>
      </c>
    </row>
    <row r="76" spans="1:6" ht="27.75" customHeight="1">
      <c r="A76" s="160" t="s">
        <v>582</v>
      </c>
      <c r="B76" s="42">
        <f>IFERROR(INDEX('Annex 1 LV, HV &amp; UMS charges_A'!$B$14:$B$45,MATCH($A76,'Annex 1 LV, HV &amp; UMS charges_A'!$A$14:$A$294,0)),INDEX('Annex 4 LDNO charges_A'!$B$14:$B$203,MATCH($A76,'Annex 4 LDNO charges_A'!$A$14:$A$203,0)))</f>
        <v>0</v>
      </c>
      <c r="C76" s="159">
        <f>IFERROR(INDEX('Annex 1 LV, HV &amp; UMS charges_A'!$C$14:$C$45,MATCH($A76,'Annex 1 LV, HV &amp; UMS charges_A'!$A$14:$A$294,0)),INDEX('Annex 4 LDNO charges_A'!$C$14:$C$203,MATCH($A76,'Annex 4 LDNO charges_A'!$A$14:$A$203,0)))</f>
        <v>0</v>
      </c>
      <c r="D76" s="228"/>
      <c r="E76" s="228"/>
      <c r="F76" s="224">
        <v>5.1028159394470154E-2</v>
      </c>
    </row>
    <row r="77" spans="1:6" ht="27.75" customHeight="1">
      <c r="A77" s="160" t="s">
        <v>583</v>
      </c>
      <c r="B77" s="42">
        <f>IFERROR(INDEX('Annex 1 LV, HV &amp; UMS charges_A'!$B$14:$B$45,MATCH($A77,'Annex 1 LV, HV &amp; UMS charges_A'!$A$14:$A$294,0)),INDEX('Annex 4 LDNO charges_A'!$B$14:$B$203,MATCH($A77,'Annex 4 LDNO charges_A'!$A$14:$A$203,0)))</f>
        <v>0</v>
      </c>
      <c r="C77" s="159">
        <f>IFERROR(INDEX('Annex 1 LV, HV &amp; UMS charges_A'!$C$14:$C$45,MATCH($A77,'Annex 1 LV, HV &amp; UMS charges_A'!$A$14:$A$294,0)),INDEX('Annex 4 LDNO charges_A'!$C$14:$C$203,MATCH($A77,'Annex 4 LDNO charges_A'!$A$14:$A$203,0)))</f>
        <v>0</v>
      </c>
      <c r="D77" s="228"/>
      <c r="E77" s="228"/>
      <c r="F77" s="224">
        <v>5.1028159394470154E-2</v>
      </c>
    </row>
    <row r="78" spans="1:6" ht="27.75" customHeight="1">
      <c r="A78" s="160" t="s">
        <v>584</v>
      </c>
      <c r="B78" s="42">
        <f>IFERROR(INDEX('Annex 1 LV, HV &amp; UMS charges_A'!$B$14:$B$45,MATCH($A78,'Annex 1 LV, HV &amp; UMS charges_A'!$A$14:$A$294,0)),INDEX('Annex 4 LDNO charges_A'!$B$14:$B$203,MATCH($A78,'Annex 4 LDNO charges_A'!$A$14:$A$203,0)))</f>
        <v>0</v>
      </c>
      <c r="C78" s="159">
        <f>IFERROR(INDEX('Annex 1 LV, HV &amp; UMS charges_A'!$C$14:$C$45,MATCH($A78,'Annex 1 LV, HV &amp; UMS charges_A'!$A$14:$A$294,0)),INDEX('Annex 4 LDNO charges_A'!$C$14:$C$203,MATCH($A78,'Annex 4 LDNO charges_A'!$A$14:$A$203,0)))</f>
        <v>0</v>
      </c>
      <c r="D78" s="228"/>
      <c r="E78" s="228"/>
      <c r="F78" s="224">
        <v>5.1028159394470154E-2</v>
      </c>
    </row>
    <row r="79" spans="1:6" ht="27.75" customHeight="1">
      <c r="A79" s="160" t="s">
        <v>591</v>
      </c>
      <c r="B79" s="42">
        <f>IFERROR(INDEX('Annex 1 LV, HV &amp; UMS charges_A'!$B$14:$B$45,MATCH($A79,'Annex 1 LV, HV &amp; UMS charges_A'!$A$14:$A$294,0)),INDEX('Annex 4 LDNO charges_A'!$B$14:$B$203,MATCH($A79,'Annex 4 LDNO charges_A'!$A$14:$A$203,0)))</f>
        <v>0</v>
      </c>
      <c r="C79" s="159" t="str">
        <f>IFERROR(INDEX('Annex 1 LV, HV &amp; UMS charges_A'!$C$14:$C$45,MATCH($A79,'Annex 1 LV, HV &amp; UMS charges_A'!$A$14:$A$294,0)),INDEX('Annex 4 LDNO charges_A'!$C$14:$C$203,MATCH($A79,'Annex 4 LDNO charges_A'!$A$14:$A$203,0)))</f>
        <v>0, 1, 2</v>
      </c>
      <c r="D79" s="224">
        <v>5.6704010535568818E-2</v>
      </c>
      <c r="E79" s="224">
        <v>9.3514567079435462</v>
      </c>
      <c r="F79" s="224">
        <v>5.1028159394470154E-2</v>
      </c>
    </row>
    <row r="80" spans="1:6" ht="27.75" customHeight="1">
      <c r="A80" s="160" t="s">
        <v>593</v>
      </c>
      <c r="B80" s="42">
        <f>IFERROR(INDEX('Annex 1 LV, HV &amp; UMS charges_A'!$B$14:$B$45,MATCH($A80,'Annex 1 LV, HV &amp; UMS charges_A'!$A$14:$A$294,0)),INDEX('Annex 4 LDNO charges_A'!$B$14:$B$203,MATCH($A80,'Annex 4 LDNO charges_A'!$A$14:$A$203,0)))</f>
        <v>0</v>
      </c>
      <c r="C80" s="159" t="str">
        <f>IFERROR(INDEX('Annex 1 LV, HV &amp; UMS charges_A'!$C$14:$C$45,MATCH($A80,'Annex 1 LV, HV &amp; UMS charges_A'!$A$14:$A$294,0)),INDEX('Annex 4 LDNO charges_A'!$C$14:$C$203,MATCH($A80,'Annex 4 LDNO charges_A'!$A$14:$A$203,0)))</f>
        <v>0, 3, 4, 5-8</v>
      </c>
      <c r="D80" s="228"/>
      <c r="E80" s="228"/>
      <c r="F80" s="224">
        <v>5.1028159394470154E-2</v>
      </c>
    </row>
    <row r="81" spans="1:6" ht="27.75" customHeight="1">
      <c r="A81" s="160" t="s">
        <v>594</v>
      </c>
      <c r="B81" s="42">
        <f>IFERROR(INDEX('Annex 1 LV, HV &amp; UMS charges_A'!$B$14:$B$45,MATCH($A81,'Annex 1 LV, HV &amp; UMS charges_A'!$A$14:$A$294,0)),INDEX('Annex 4 LDNO charges_A'!$B$14:$B$203,MATCH($A81,'Annex 4 LDNO charges_A'!$A$14:$A$203,0)))</f>
        <v>0</v>
      </c>
      <c r="C81" s="159" t="str">
        <f>IFERROR(INDEX('Annex 1 LV, HV &amp; UMS charges_A'!$C$14:$C$45,MATCH($A81,'Annex 1 LV, HV &amp; UMS charges_A'!$A$14:$A$294,0)),INDEX('Annex 4 LDNO charges_A'!$C$14:$C$203,MATCH($A81,'Annex 4 LDNO charges_A'!$A$14:$A$203,0)))</f>
        <v>0, 3, 4, 5-8</v>
      </c>
      <c r="D81" s="228"/>
      <c r="E81" s="228"/>
      <c r="F81" s="224">
        <v>5.1028159394470154E-2</v>
      </c>
    </row>
    <row r="82" spans="1:6" ht="27.75" customHeight="1">
      <c r="A82" s="160" t="s">
        <v>595</v>
      </c>
      <c r="B82" s="42">
        <f>IFERROR(INDEX('Annex 1 LV, HV &amp; UMS charges_A'!$B$14:$B$45,MATCH($A82,'Annex 1 LV, HV &amp; UMS charges_A'!$A$14:$A$294,0)),INDEX('Annex 4 LDNO charges_A'!$B$14:$B$203,MATCH($A82,'Annex 4 LDNO charges_A'!$A$14:$A$203,0)))</f>
        <v>0</v>
      </c>
      <c r="C82" s="159" t="str">
        <f>IFERROR(INDEX('Annex 1 LV, HV &amp; UMS charges_A'!$C$14:$C$45,MATCH($A82,'Annex 1 LV, HV &amp; UMS charges_A'!$A$14:$A$294,0)),INDEX('Annex 4 LDNO charges_A'!$C$14:$C$203,MATCH($A82,'Annex 4 LDNO charges_A'!$A$14:$A$203,0)))</f>
        <v>0, 3, 4, 5-8</v>
      </c>
      <c r="D82" s="228"/>
      <c r="E82" s="228"/>
      <c r="F82" s="224">
        <v>5.1028159394470154E-2</v>
      </c>
    </row>
    <row r="83" spans="1:6" ht="27.75" customHeight="1">
      <c r="A83" s="160" t="s">
        <v>596</v>
      </c>
      <c r="B83" s="42">
        <f>IFERROR(INDEX('Annex 1 LV, HV &amp; UMS charges_A'!$B$14:$B$45,MATCH($A83,'Annex 1 LV, HV &amp; UMS charges_A'!$A$14:$A$294,0)),INDEX('Annex 4 LDNO charges_A'!$B$14:$B$203,MATCH($A83,'Annex 4 LDNO charges_A'!$A$14:$A$203,0)))</f>
        <v>0</v>
      </c>
      <c r="C83" s="159" t="str">
        <f>IFERROR(INDEX('Annex 1 LV, HV &amp; UMS charges_A'!$C$14:$C$45,MATCH($A83,'Annex 1 LV, HV &amp; UMS charges_A'!$A$14:$A$294,0)),INDEX('Annex 4 LDNO charges_A'!$C$14:$C$203,MATCH($A83,'Annex 4 LDNO charges_A'!$A$14:$A$203,0)))</f>
        <v>0, 3, 4, 5-8</v>
      </c>
      <c r="D83" s="228"/>
      <c r="E83" s="228"/>
      <c r="F83" s="224">
        <v>5.1028159394470154E-2</v>
      </c>
    </row>
    <row r="84" spans="1:6" ht="27.75" customHeight="1">
      <c r="A84" s="160" t="s">
        <v>597</v>
      </c>
      <c r="B84" s="42">
        <f>IFERROR(INDEX('Annex 1 LV, HV &amp; UMS charges_A'!$B$14:$B$45,MATCH($A84,'Annex 1 LV, HV &amp; UMS charges_A'!$A$14:$A$294,0)),INDEX('Annex 4 LDNO charges_A'!$B$14:$B$203,MATCH($A84,'Annex 4 LDNO charges_A'!$A$14:$A$203,0)))</f>
        <v>0</v>
      </c>
      <c r="C84" s="159" t="str">
        <f>IFERROR(INDEX('Annex 1 LV, HV &amp; UMS charges_A'!$C$14:$C$45,MATCH($A84,'Annex 1 LV, HV &amp; UMS charges_A'!$A$14:$A$294,0)),INDEX('Annex 4 LDNO charges_A'!$C$14:$C$203,MATCH($A84,'Annex 4 LDNO charges_A'!$A$14:$A$203,0)))</f>
        <v>0, 3, 4, 5-8</v>
      </c>
      <c r="D84" s="228"/>
      <c r="E84" s="228"/>
      <c r="F84" s="224">
        <v>5.1028159394470154E-2</v>
      </c>
    </row>
    <row r="85" spans="1:6" ht="27.75" customHeight="1">
      <c r="A85" s="160" t="s">
        <v>599</v>
      </c>
      <c r="B85" s="42">
        <f>IFERROR(INDEX('Annex 1 LV, HV &amp; UMS charges_A'!$B$14:$B$45,MATCH($A85,'Annex 1 LV, HV &amp; UMS charges_A'!$A$14:$A$294,0)),INDEX('Annex 4 LDNO charges_A'!$B$14:$B$203,MATCH($A85,'Annex 4 LDNO charges_A'!$A$14:$A$203,0)))</f>
        <v>0</v>
      </c>
      <c r="C85" s="159">
        <f>IFERROR(INDEX('Annex 1 LV, HV &amp; UMS charges_A'!$C$14:$C$45,MATCH($A85,'Annex 1 LV, HV &amp; UMS charges_A'!$A$14:$A$294,0)),INDEX('Annex 4 LDNO charges_A'!$C$14:$C$203,MATCH($A85,'Annex 4 LDNO charges_A'!$A$14:$A$203,0)))</f>
        <v>0</v>
      </c>
      <c r="D85" s="228"/>
      <c r="E85" s="228"/>
      <c r="F85" s="224">
        <v>5.1028159394470154E-2</v>
      </c>
    </row>
    <row r="86" spans="1:6" ht="27.75" customHeight="1">
      <c r="A86" s="160" t="s">
        <v>600</v>
      </c>
      <c r="B86" s="42">
        <f>IFERROR(INDEX('Annex 1 LV, HV &amp; UMS charges_A'!$B$14:$B$45,MATCH($A86,'Annex 1 LV, HV &amp; UMS charges_A'!$A$14:$A$294,0)),INDEX('Annex 4 LDNO charges_A'!$B$14:$B$203,MATCH($A86,'Annex 4 LDNO charges_A'!$A$14:$A$203,0)))</f>
        <v>0</v>
      </c>
      <c r="C86" s="159">
        <f>IFERROR(INDEX('Annex 1 LV, HV &amp; UMS charges_A'!$C$14:$C$45,MATCH($A86,'Annex 1 LV, HV &amp; UMS charges_A'!$A$14:$A$294,0)),INDEX('Annex 4 LDNO charges_A'!$C$14:$C$203,MATCH($A86,'Annex 4 LDNO charges_A'!$A$14:$A$203,0)))</f>
        <v>0</v>
      </c>
      <c r="D86" s="228"/>
      <c r="E86" s="228"/>
      <c r="F86" s="224">
        <v>5.1028159394470154E-2</v>
      </c>
    </row>
    <row r="87" spans="1:6" ht="27.75" customHeight="1">
      <c r="A87" s="160" t="s">
        <v>601</v>
      </c>
      <c r="B87" s="42">
        <f>IFERROR(INDEX('Annex 1 LV, HV &amp; UMS charges_A'!$B$14:$B$45,MATCH($A87,'Annex 1 LV, HV &amp; UMS charges_A'!$A$14:$A$294,0)),INDEX('Annex 4 LDNO charges_A'!$B$14:$B$203,MATCH($A87,'Annex 4 LDNO charges_A'!$A$14:$A$203,0)))</f>
        <v>0</v>
      </c>
      <c r="C87" s="159">
        <f>IFERROR(INDEX('Annex 1 LV, HV &amp; UMS charges_A'!$C$14:$C$45,MATCH($A87,'Annex 1 LV, HV &amp; UMS charges_A'!$A$14:$A$294,0)),INDEX('Annex 4 LDNO charges_A'!$C$14:$C$203,MATCH($A87,'Annex 4 LDNO charges_A'!$A$14:$A$203,0)))</f>
        <v>0</v>
      </c>
      <c r="D87" s="228"/>
      <c r="E87" s="228"/>
      <c r="F87" s="224">
        <v>5.1028159394470154E-2</v>
      </c>
    </row>
    <row r="88" spans="1:6" ht="27.75" customHeight="1">
      <c r="A88" s="160" t="s">
        <v>602</v>
      </c>
      <c r="B88" s="42">
        <f>IFERROR(INDEX('Annex 1 LV, HV &amp; UMS charges_A'!$B$14:$B$45,MATCH($A88,'Annex 1 LV, HV &amp; UMS charges_A'!$A$14:$A$294,0)),INDEX('Annex 4 LDNO charges_A'!$B$14:$B$203,MATCH($A88,'Annex 4 LDNO charges_A'!$A$14:$A$203,0)))</f>
        <v>0</v>
      </c>
      <c r="C88" s="159">
        <f>IFERROR(INDEX('Annex 1 LV, HV &amp; UMS charges_A'!$C$14:$C$45,MATCH($A88,'Annex 1 LV, HV &amp; UMS charges_A'!$A$14:$A$294,0)),INDEX('Annex 4 LDNO charges_A'!$C$14:$C$203,MATCH($A88,'Annex 4 LDNO charges_A'!$A$14:$A$203,0)))</f>
        <v>0</v>
      </c>
      <c r="D88" s="228"/>
      <c r="E88" s="228"/>
      <c r="F88" s="224">
        <v>5.1028159394470154E-2</v>
      </c>
    </row>
    <row r="89" spans="1:6" ht="27.75" customHeight="1">
      <c r="A89" s="160" t="s">
        <v>603</v>
      </c>
      <c r="B89" s="42">
        <f>IFERROR(INDEX('Annex 1 LV, HV &amp; UMS charges_A'!$B$14:$B$45,MATCH($A89,'Annex 1 LV, HV &amp; UMS charges_A'!$A$14:$A$294,0)),INDEX('Annex 4 LDNO charges_A'!$B$14:$B$203,MATCH($A89,'Annex 4 LDNO charges_A'!$A$14:$A$203,0)))</f>
        <v>0</v>
      </c>
      <c r="C89" s="159">
        <f>IFERROR(INDEX('Annex 1 LV, HV &amp; UMS charges_A'!$C$14:$C$45,MATCH($A89,'Annex 1 LV, HV &amp; UMS charges_A'!$A$14:$A$294,0)),INDEX('Annex 4 LDNO charges_A'!$C$14:$C$203,MATCH($A89,'Annex 4 LDNO charges_A'!$A$14:$A$203,0)))</f>
        <v>0</v>
      </c>
      <c r="D89" s="228"/>
      <c r="E89" s="228"/>
      <c r="F89" s="224">
        <v>5.1028159394470154E-2</v>
      </c>
    </row>
    <row r="90" spans="1:6" ht="27.75" customHeight="1">
      <c r="A90" s="160" t="s">
        <v>604</v>
      </c>
      <c r="B90" s="42">
        <f>IFERROR(INDEX('Annex 1 LV, HV &amp; UMS charges_A'!$B$14:$B$45,MATCH($A90,'Annex 1 LV, HV &amp; UMS charges_A'!$A$14:$A$294,0)),INDEX('Annex 4 LDNO charges_A'!$B$14:$B$203,MATCH($A90,'Annex 4 LDNO charges_A'!$A$14:$A$203,0)))</f>
        <v>0</v>
      </c>
      <c r="C90" s="159">
        <f>IFERROR(INDEX('Annex 1 LV, HV &amp; UMS charges_A'!$C$14:$C$45,MATCH($A90,'Annex 1 LV, HV &amp; UMS charges_A'!$A$14:$A$294,0)),INDEX('Annex 4 LDNO charges_A'!$C$14:$C$203,MATCH($A90,'Annex 4 LDNO charges_A'!$A$14:$A$203,0)))</f>
        <v>0</v>
      </c>
      <c r="D90" s="228"/>
      <c r="E90" s="228"/>
      <c r="F90" s="224">
        <v>5.1028159394470154E-2</v>
      </c>
    </row>
    <row r="91" spans="1:6" ht="27.75" customHeight="1">
      <c r="A91" s="160" t="s">
        <v>605</v>
      </c>
      <c r="B91" s="42">
        <f>IFERROR(INDEX('Annex 1 LV, HV &amp; UMS charges_A'!$B$14:$B$45,MATCH($A91,'Annex 1 LV, HV &amp; UMS charges_A'!$A$14:$A$294,0)),INDEX('Annex 4 LDNO charges_A'!$B$14:$B$203,MATCH($A91,'Annex 4 LDNO charges_A'!$A$14:$A$203,0)))</f>
        <v>0</v>
      </c>
      <c r="C91" s="159">
        <f>IFERROR(INDEX('Annex 1 LV, HV &amp; UMS charges_A'!$C$14:$C$45,MATCH($A91,'Annex 1 LV, HV &amp; UMS charges_A'!$A$14:$A$294,0)),INDEX('Annex 4 LDNO charges_A'!$C$14:$C$203,MATCH($A91,'Annex 4 LDNO charges_A'!$A$14:$A$203,0)))</f>
        <v>0</v>
      </c>
      <c r="D91" s="228"/>
      <c r="E91" s="228"/>
      <c r="F91" s="224">
        <v>5.1028159394470154E-2</v>
      </c>
    </row>
    <row r="92" spans="1:6" ht="27.75" customHeight="1">
      <c r="A92" s="160" t="s">
        <v>606</v>
      </c>
      <c r="B92" s="42">
        <f>IFERROR(INDEX('Annex 1 LV, HV &amp; UMS charges_A'!$B$14:$B$45,MATCH($A92,'Annex 1 LV, HV &amp; UMS charges_A'!$A$14:$A$294,0)),INDEX('Annex 4 LDNO charges_A'!$B$14:$B$203,MATCH($A92,'Annex 4 LDNO charges_A'!$A$14:$A$203,0)))</f>
        <v>0</v>
      </c>
      <c r="C92" s="159">
        <f>IFERROR(INDEX('Annex 1 LV, HV &amp; UMS charges_A'!$C$14:$C$45,MATCH($A92,'Annex 1 LV, HV &amp; UMS charges_A'!$A$14:$A$294,0)),INDEX('Annex 4 LDNO charges_A'!$C$14:$C$203,MATCH($A92,'Annex 4 LDNO charges_A'!$A$14:$A$203,0)))</f>
        <v>0</v>
      </c>
      <c r="D92" s="228"/>
      <c r="E92" s="228"/>
      <c r="F92" s="224">
        <v>5.1028159394470154E-2</v>
      </c>
    </row>
    <row r="93" spans="1:6" ht="27.75" customHeight="1">
      <c r="A93" s="160" t="s">
        <v>607</v>
      </c>
      <c r="B93" s="42">
        <f>IFERROR(INDEX('Annex 1 LV, HV &amp; UMS charges_A'!$B$14:$B$45,MATCH($A93,'Annex 1 LV, HV &amp; UMS charges_A'!$A$14:$A$294,0)),INDEX('Annex 4 LDNO charges_A'!$B$14:$B$203,MATCH($A93,'Annex 4 LDNO charges_A'!$A$14:$A$203,0)))</f>
        <v>0</v>
      </c>
      <c r="C93" s="159">
        <f>IFERROR(INDEX('Annex 1 LV, HV &amp; UMS charges_A'!$C$14:$C$45,MATCH($A93,'Annex 1 LV, HV &amp; UMS charges_A'!$A$14:$A$294,0)),INDEX('Annex 4 LDNO charges_A'!$C$14:$C$203,MATCH($A93,'Annex 4 LDNO charges_A'!$A$14:$A$203,0)))</f>
        <v>0</v>
      </c>
      <c r="D93" s="228"/>
      <c r="E93" s="228"/>
      <c r="F93" s="224">
        <v>5.1028159394470154E-2</v>
      </c>
    </row>
    <row r="94" spans="1:6" ht="27.75" customHeight="1">
      <c r="A94" s="160" t="s">
        <v>608</v>
      </c>
      <c r="B94" s="42">
        <f>IFERROR(INDEX('Annex 1 LV, HV &amp; UMS charges_A'!$B$14:$B$45,MATCH($A94,'Annex 1 LV, HV &amp; UMS charges_A'!$A$14:$A$294,0)),INDEX('Annex 4 LDNO charges_A'!$B$14:$B$203,MATCH($A94,'Annex 4 LDNO charges_A'!$A$14:$A$203,0)))</f>
        <v>0</v>
      </c>
      <c r="C94" s="159">
        <f>IFERROR(INDEX('Annex 1 LV, HV &amp; UMS charges_A'!$C$14:$C$45,MATCH($A94,'Annex 1 LV, HV &amp; UMS charges_A'!$A$14:$A$294,0)),INDEX('Annex 4 LDNO charges_A'!$C$14:$C$203,MATCH($A94,'Annex 4 LDNO charges_A'!$A$14:$A$203,0)))</f>
        <v>0</v>
      </c>
      <c r="D94" s="228"/>
      <c r="E94" s="228"/>
      <c r="F94" s="224">
        <v>5.1028159394470154E-2</v>
      </c>
    </row>
    <row r="95" spans="1:6" ht="27.75" customHeight="1">
      <c r="A95" s="160" t="s">
        <v>609</v>
      </c>
      <c r="B95" s="42">
        <f>IFERROR(INDEX('Annex 1 LV, HV &amp; UMS charges_A'!$B$14:$B$45,MATCH($A95,'Annex 1 LV, HV &amp; UMS charges_A'!$A$14:$A$294,0)),INDEX('Annex 4 LDNO charges_A'!$B$14:$B$203,MATCH($A95,'Annex 4 LDNO charges_A'!$A$14:$A$203,0)))</f>
        <v>0</v>
      </c>
      <c r="C95" s="159">
        <f>IFERROR(INDEX('Annex 1 LV, HV &amp; UMS charges_A'!$C$14:$C$45,MATCH($A95,'Annex 1 LV, HV &amp; UMS charges_A'!$A$14:$A$294,0)),INDEX('Annex 4 LDNO charges_A'!$C$14:$C$203,MATCH($A95,'Annex 4 LDNO charges_A'!$A$14:$A$203,0)))</f>
        <v>0</v>
      </c>
      <c r="D95" s="228"/>
      <c r="E95" s="228"/>
      <c r="F95" s="224">
        <v>5.1028159394470154E-2</v>
      </c>
    </row>
    <row r="96" spans="1:6" ht="27.75" customHeight="1">
      <c r="A96" s="160" t="s">
        <v>610</v>
      </c>
      <c r="B96" s="42">
        <f>IFERROR(INDEX('Annex 1 LV, HV &amp; UMS charges_A'!$B$14:$B$45,MATCH($A96,'Annex 1 LV, HV &amp; UMS charges_A'!$A$14:$A$294,0)),INDEX('Annex 4 LDNO charges_A'!$B$14:$B$203,MATCH($A96,'Annex 4 LDNO charges_A'!$A$14:$A$203,0)))</f>
        <v>0</v>
      </c>
      <c r="C96" s="159">
        <f>IFERROR(INDEX('Annex 1 LV, HV &amp; UMS charges_A'!$C$14:$C$45,MATCH($A96,'Annex 1 LV, HV &amp; UMS charges_A'!$A$14:$A$294,0)),INDEX('Annex 4 LDNO charges_A'!$C$14:$C$203,MATCH($A96,'Annex 4 LDNO charges_A'!$A$14:$A$203,0)))</f>
        <v>0</v>
      </c>
      <c r="D96" s="228"/>
      <c r="E96" s="228"/>
      <c r="F96" s="224">
        <v>5.1028159394470154E-2</v>
      </c>
    </row>
    <row r="97" spans="1:6" ht="27.75" customHeight="1">
      <c r="A97" s="160" t="s">
        <v>611</v>
      </c>
      <c r="B97" s="42">
        <f>IFERROR(INDEX('Annex 1 LV, HV &amp; UMS charges_A'!$B$14:$B$45,MATCH($A97,'Annex 1 LV, HV &amp; UMS charges_A'!$A$14:$A$294,0)),INDEX('Annex 4 LDNO charges_A'!$B$14:$B$203,MATCH($A97,'Annex 4 LDNO charges_A'!$A$14:$A$203,0)))</f>
        <v>0</v>
      </c>
      <c r="C97" s="159">
        <f>IFERROR(INDEX('Annex 1 LV, HV &amp; UMS charges_A'!$C$14:$C$45,MATCH($A97,'Annex 1 LV, HV &amp; UMS charges_A'!$A$14:$A$294,0)),INDEX('Annex 4 LDNO charges_A'!$C$14:$C$203,MATCH($A97,'Annex 4 LDNO charges_A'!$A$14:$A$203,0)))</f>
        <v>0</v>
      </c>
      <c r="D97" s="228"/>
      <c r="E97" s="228"/>
      <c r="F97" s="224">
        <v>5.1028159394470154E-2</v>
      </c>
    </row>
    <row r="98" spans="1:6" ht="27.75" customHeight="1">
      <c r="A98" s="160" t="s">
        <v>612</v>
      </c>
      <c r="B98" s="42">
        <f>IFERROR(INDEX('Annex 1 LV, HV &amp; UMS charges_A'!$B$14:$B$45,MATCH($A98,'Annex 1 LV, HV &amp; UMS charges_A'!$A$14:$A$294,0)),INDEX('Annex 4 LDNO charges_A'!$B$14:$B$203,MATCH($A98,'Annex 4 LDNO charges_A'!$A$14:$A$203,0)))</f>
        <v>0</v>
      </c>
      <c r="C98" s="159">
        <f>IFERROR(INDEX('Annex 1 LV, HV &amp; UMS charges_A'!$C$14:$C$45,MATCH($A98,'Annex 1 LV, HV &amp; UMS charges_A'!$A$14:$A$294,0)),INDEX('Annex 4 LDNO charges_A'!$C$14:$C$203,MATCH($A98,'Annex 4 LDNO charges_A'!$A$14:$A$203,0)))</f>
        <v>0</v>
      </c>
      <c r="D98" s="228"/>
      <c r="E98" s="228"/>
      <c r="F98" s="224">
        <v>5.1028159394470154E-2</v>
      </c>
    </row>
    <row r="99" spans="1:6" ht="27.75" customHeight="1">
      <c r="A99" s="160" t="s">
        <v>613</v>
      </c>
      <c r="B99" s="42">
        <f>IFERROR(INDEX('Annex 1 LV, HV &amp; UMS charges_A'!$B$14:$B$45,MATCH($A99,'Annex 1 LV, HV &amp; UMS charges_A'!$A$14:$A$294,0)),INDEX('Annex 4 LDNO charges_A'!$B$14:$B$203,MATCH($A99,'Annex 4 LDNO charges_A'!$A$14:$A$203,0)))</f>
        <v>0</v>
      </c>
      <c r="C99" s="159">
        <f>IFERROR(INDEX('Annex 1 LV, HV &amp; UMS charges_A'!$C$14:$C$45,MATCH($A99,'Annex 1 LV, HV &amp; UMS charges_A'!$A$14:$A$294,0)),INDEX('Annex 4 LDNO charges_A'!$C$14:$C$203,MATCH($A99,'Annex 4 LDNO charges_A'!$A$14:$A$203,0)))</f>
        <v>0</v>
      </c>
      <c r="D99" s="228"/>
      <c r="E99" s="228"/>
      <c r="F99" s="224">
        <v>5.1028159394470154E-2</v>
      </c>
    </row>
    <row r="100" spans="1:6" ht="27.75" customHeight="1">
      <c r="A100" s="160" t="s">
        <v>620</v>
      </c>
      <c r="B100" s="42">
        <f>IFERROR(INDEX('Annex 1 LV, HV &amp; UMS charges_A'!$B$14:$B$45,MATCH($A100,'Annex 1 LV, HV &amp; UMS charges_A'!$A$14:$A$294,0)),INDEX('Annex 4 LDNO charges_A'!$B$14:$B$203,MATCH($A100,'Annex 4 LDNO charges_A'!$A$14:$A$203,0)))</f>
        <v>0</v>
      </c>
      <c r="C100" s="159" t="str">
        <f>IFERROR(INDEX('Annex 1 LV, HV &amp; UMS charges_A'!$C$14:$C$45,MATCH($A100,'Annex 1 LV, HV &amp; UMS charges_A'!$A$14:$A$294,0)),INDEX('Annex 4 LDNO charges_A'!$C$14:$C$203,MATCH($A100,'Annex 4 LDNO charges_A'!$A$14:$A$203,0)))</f>
        <v>0, 1, 2</v>
      </c>
      <c r="D100" s="224">
        <v>5.6704010535568818E-2</v>
      </c>
      <c r="E100" s="224">
        <v>9.3514567079435462</v>
      </c>
      <c r="F100" s="224">
        <v>5.1028159394470154E-2</v>
      </c>
    </row>
    <row r="101" spans="1:6" ht="27.75" customHeight="1">
      <c r="A101" s="160" t="s">
        <v>622</v>
      </c>
      <c r="B101" s="42">
        <f>IFERROR(INDEX('Annex 1 LV, HV &amp; UMS charges_A'!$B$14:$B$45,MATCH($A101,'Annex 1 LV, HV &amp; UMS charges_A'!$A$14:$A$294,0)),INDEX('Annex 4 LDNO charges_A'!$B$14:$B$203,MATCH($A101,'Annex 4 LDNO charges_A'!$A$14:$A$203,0)))</f>
        <v>0</v>
      </c>
      <c r="C101" s="159" t="str">
        <f>IFERROR(INDEX('Annex 1 LV, HV &amp; UMS charges_A'!$C$14:$C$45,MATCH($A101,'Annex 1 LV, HV &amp; UMS charges_A'!$A$14:$A$294,0)),INDEX('Annex 4 LDNO charges_A'!$C$14:$C$203,MATCH($A101,'Annex 4 LDNO charges_A'!$A$14:$A$203,0)))</f>
        <v>0, 3, 4, 5-8</v>
      </c>
      <c r="D101" s="228"/>
      <c r="E101" s="228"/>
      <c r="F101" s="224">
        <v>5.1028159394470154E-2</v>
      </c>
    </row>
    <row r="102" spans="1:6" ht="27.75" customHeight="1">
      <c r="A102" s="160" t="s">
        <v>623</v>
      </c>
      <c r="B102" s="42">
        <f>IFERROR(INDEX('Annex 1 LV, HV &amp; UMS charges_A'!$B$14:$B$45,MATCH($A102,'Annex 1 LV, HV &amp; UMS charges_A'!$A$14:$A$294,0)),INDEX('Annex 4 LDNO charges_A'!$B$14:$B$203,MATCH($A102,'Annex 4 LDNO charges_A'!$A$14:$A$203,0)))</f>
        <v>0</v>
      </c>
      <c r="C102" s="159" t="str">
        <f>IFERROR(INDEX('Annex 1 LV, HV &amp; UMS charges_A'!$C$14:$C$45,MATCH($A102,'Annex 1 LV, HV &amp; UMS charges_A'!$A$14:$A$294,0)),INDEX('Annex 4 LDNO charges_A'!$C$14:$C$203,MATCH($A102,'Annex 4 LDNO charges_A'!$A$14:$A$203,0)))</f>
        <v>0, 3, 4, 5-8</v>
      </c>
      <c r="D102" s="228"/>
      <c r="E102" s="228"/>
      <c r="F102" s="224">
        <v>5.1028159394470154E-2</v>
      </c>
    </row>
    <row r="103" spans="1:6" ht="27.75" customHeight="1">
      <c r="A103" s="160" t="s">
        <v>624</v>
      </c>
      <c r="B103" s="42">
        <f>IFERROR(INDEX('Annex 1 LV, HV &amp; UMS charges_A'!$B$14:$B$45,MATCH($A103,'Annex 1 LV, HV &amp; UMS charges_A'!$A$14:$A$294,0)),INDEX('Annex 4 LDNO charges_A'!$B$14:$B$203,MATCH($A103,'Annex 4 LDNO charges_A'!$A$14:$A$203,0)))</f>
        <v>0</v>
      </c>
      <c r="C103" s="159" t="str">
        <f>IFERROR(INDEX('Annex 1 LV, HV &amp; UMS charges_A'!$C$14:$C$45,MATCH($A103,'Annex 1 LV, HV &amp; UMS charges_A'!$A$14:$A$294,0)),INDEX('Annex 4 LDNO charges_A'!$C$14:$C$203,MATCH($A103,'Annex 4 LDNO charges_A'!$A$14:$A$203,0)))</f>
        <v>0, 3, 4, 5-8</v>
      </c>
      <c r="D103" s="228"/>
      <c r="E103" s="228"/>
      <c r="F103" s="224">
        <v>5.1028159394470154E-2</v>
      </c>
    </row>
    <row r="104" spans="1:6" ht="27.75" customHeight="1">
      <c r="A104" s="160" t="s">
        <v>625</v>
      </c>
      <c r="B104" s="42">
        <f>IFERROR(INDEX('Annex 1 LV, HV &amp; UMS charges_A'!$B$14:$B$45,MATCH($A104,'Annex 1 LV, HV &amp; UMS charges_A'!$A$14:$A$294,0)),INDEX('Annex 4 LDNO charges_A'!$B$14:$B$203,MATCH($A104,'Annex 4 LDNO charges_A'!$A$14:$A$203,0)))</f>
        <v>0</v>
      </c>
      <c r="C104" s="159" t="str">
        <f>IFERROR(INDEX('Annex 1 LV, HV &amp; UMS charges_A'!$C$14:$C$45,MATCH($A104,'Annex 1 LV, HV &amp; UMS charges_A'!$A$14:$A$294,0)),INDEX('Annex 4 LDNO charges_A'!$C$14:$C$203,MATCH($A104,'Annex 4 LDNO charges_A'!$A$14:$A$203,0)))</f>
        <v>0, 3, 4, 5-8</v>
      </c>
      <c r="D104" s="228"/>
      <c r="E104" s="228"/>
      <c r="F104" s="224">
        <v>5.1028159394470154E-2</v>
      </c>
    </row>
    <row r="105" spans="1:6" ht="27.75" customHeight="1">
      <c r="A105" s="160" t="s">
        <v>626</v>
      </c>
      <c r="B105" s="42">
        <f>IFERROR(INDEX('Annex 1 LV, HV &amp; UMS charges_A'!$B$14:$B$45,MATCH($A105,'Annex 1 LV, HV &amp; UMS charges_A'!$A$14:$A$294,0)),INDEX('Annex 4 LDNO charges_A'!$B$14:$B$203,MATCH($A105,'Annex 4 LDNO charges_A'!$A$14:$A$203,0)))</f>
        <v>0</v>
      </c>
      <c r="C105" s="159" t="str">
        <f>IFERROR(INDEX('Annex 1 LV, HV &amp; UMS charges_A'!$C$14:$C$45,MATCH($A105,'Annex 1 LV, HV &amp; UMS charges_A'!$A$14:$A$294,0)),INDEX('Annex 4 LDNO charges_A'!$C$14:$C$203,MATCH($A105,'Annex 4 LDNO charges_A'!$A$14:$A$203,0)))</f>
        <v>0, 3, 4, 5-8</v>
      </c>
      <c r="D105" s="228"/>
      <c r="E105" s="228"/>
      <c r="F105" s="224">
        <v>5.1028159394470154E-2</v>
      </c>
    </row>
    <row r="106" spans="1:6" ht="27.75" customHeight="1">
      <c r="A106" s="160" t="s">
        <v>628</v>
      </c>
      <c r="B106" s="42">
        <f>IFERROR(INDEX('Annex 1 LV, HV &amp; UMS charges_A'!$B$14:$B$45,MATCH($A106,'Annex 1 LV, HV &amp; UMS charges_A'!$A$14:$A$294,0)),INDEX('Annex 4 LDNO charges_A'!$B$14:$B$203,MATCH($A106,'Annex 4 LDNO charges_A'!$A$14:$A$203,0)))</f>
        <v>0</v>
      </c>
      <c r="C106" s="159">
        <f>IFERROR(INDEX('Annex 1 LV, HV &amp; UMS charges_A'!$C$14:$C$45,MATCH($A106,'Annex 1 LV, HV &amp; UMS charges_A'!$A$14:$A$294,0)),INDEX('Annex 4 LDNO charges_A'!$C$14:$C$203,MATCH($A106,'Annex 4 LDNO charges_A'!$A$14:$A$203,0)))</f>
        <v>0</v>
      </c>
      <c r="D106" s="228"/>
      <c r="E106" s="228"/>
      <c r="F106" s="224">
        <v>5.1028159394470154E-2</v>
      </c>
    </row>
    <row r="107" spans="1:6" ht="27.75" customHeight="1">
      <c r="A107" s="160" t="s">
        <v>629</v>
      </c>
      <c r="B107" s="42">
        <f>IFERROR(INDEX('Annex 1 LV, HV &amp; UMS charges_A'!$B$14:$B$45,MATCH($A107,'Annex 1 LV, HV &amp; UMS charges_A'!$A$14:$A$294,0)),INDEX('Annex 4 LDNO charges_A'!$B$14:$B$203,MATCH($A107,'Annex 4 LDNO charges_A'!$A$14:$A$203,0)))</f>
        <v>0</v>
      </c>
      <c r="C107" s="159">
        <f>IFERROR(INDEX('Annex 1 LV, HV &amp; UMS charges_A'!$C$14:$C$45,MATCH($A107,'Annex 1 LV, HV &amp; UMS charges_A'!$A$14:$A$294,0)),INDEX('Annex 4 LDNO charges_A'!$C$14:$C$203,MATCH($A107,'Annex 4 LDNO charges_A'!$A$14:$A$203,0)))</f>
        <v>0</v>
      </c>
      <c r="D107" s="228"/>
      <c r="E107" s="228"/>
      <c r="F107" s="224">
        <v>5.1028159394470154E-2</v>
      </c>
    </row>
    <row r="108" spans="1:6" ht="27.75" customHeight="1">
      <c r="A108" s="160" t="s">
        <v>630</v>
      </c>
      <c r="B108" s="42">
        <f>IFERROR(INDEX('Annex 1 LV, HV &amp; UMS charges_A'!$B$14:$B$45,MATCH($A108,'Annex 1 LV, HV &amp; UMS charges_A'!$A$14:$A$294,0)),INDEX('Annex 4 LDNO charges_A'!$B$14:$B$203,MATCH($A108,'Annex 4 LDNO charges_A'!$A$14:$A$203,0)))</f>
        <v>0</v>
      </c>
      <c r="C108" s="159">
        <f>IFERROR(INDEX('Annex 1 LV, HV &amp; UMS charges_A'!$C$14:$C$45,MATCH($A108,'Annex 1 LV, HV &amp; UMS charges_A'!$A$14:$A$294,0)),INDEX('Annex 4 LDNO charges_A'!$C$14:$C$203,MATCH($A108,'Annex 4 LDNO charges_A'!$A$14:$A$203,0)))</f>
        <v>0</v>
      </c>
      <c r="D108" s="228"/>
      <c r="E108" s="228"/>
      <c r="F108" s="224">
        <v>5.1028159394470154E-2</v>
      </c>
    </row>
    <row r="109" spans="1:6" ht="27.75" customHeight="1">
      <c r="A109" s="160" t="s">
        <v>631</v>
      </c>
      <c r="B109" s="42">
        <f>IFERROR(INDEX('Annex 1 LV, HV &amp; UMS charges_A'!$B$14:$B$45,MATCH($A109,'Annex 1 LV, HV &amp; UMS charges_A'!$A$14:$A$294,0)),INDEX('Annex 4 LDNO charges_A'!$B$14:$B$203,MATCH($A109,'Annex 4 LDNO charges_A'!$A$14:$A$203,0)))</f>
        <v>0</v>
      </c>
      <c r="C109" s="159">
        <f>IFERROR(INDEX('Annex 1 LV, HV &amp; UMS charges_A'!$C$14:$C$45,MATCH($A109,'Annex 1 LV, HV &amp; UMS charges_A'!$A$14:$A$294,0)),INDEX('Annex 4 LDNO charges_A'!$C$14:$C$203,MATCH($A109,'Annex 4 LDNO charges_A'!$A$14:$A$203,0)))</f>
        <v>0</v>
      </c>
      <c r="D109" s="228"/>
      <c r="E109" s="228"/>
      <c r="F109" s="224">
        <v>5.1028159394470154E-2</v>
      </c>
    </row>
    <row r="110" spans="1:6" ht="27.75" customHeight="1">
      <c r="A110" s="160" t="s">
        <v>632</v>
      </c>
      <c r="B110" s="42">
        <f>IFERROR(INDEX('Annex 1 LV, HV &amp; UMS charges_A'!$B$14:$B$45,MATCH($A110,'Annex 1 LV, HV &amp; UMS charges_A'!$A$14:$A$294,0)),INDEX('Annex 4 LDNO charges_A'!$B$14:$B$203,MATCH($A110,'Annex 4 LDNO charges_A'!$A$14:$A$203,0)))</f>
        <v>0</v>
      </c>
      <c r="C110" s="159">
        <f>IFERROR(INDEX('Annex 1 LV, HV &amp; UMS charges_A'!$C$14:$C$45,MATCH($A110,'Annex 1 LV, HV &amp; UMS charges_A'!$A$14:$A$294,0)),INDEX('Annex 4 LDNO charges_A'!$C$14:$C$203,MATCH($A110,'Annex 4 LDNO charges_A'!$A$14:$A$203,0)))</f>
        <v>0</v>
      </c>
      <c r="D110" s="228"/>
      <c r="E110" s="228"/>
      <c r="F110" s="224">
        <v>5.1028159394470154E-2</v>
      </c>
    </row>
    <row r="111" spans="1:6" ht="27.75" customHeight="1">
      <c r="A111" s="160" t="s">
        <v>633</v>
      </c>
      <c r="B111" s="42">
        <f>IFERROR(INDEX('Annex 1 LV, HV &amp; UMS charges_A'!$B$14:$B$45,MATCH($A111,'Annex 1 LV, HV &amp; UMS charges_A'!$A$14:$A$294,0)),INDEX('Annex 4 LDNO charges_A'!$B$14:$B$203,MATCH($A111,'Annex 4 LDNO charges_A'!$A$14:$A$203,0)))</f>
        <v>0</v>
      </c>
      <c r="C111" s="159">
        <f>IFERROR(INDEX('Annex 1 LV, HV &amp; UMS charges_A'!$C$14:$C$45,MATCH($A111,'Annex 1 LV, HV &amp; UMS charges_A'!$A$14:$A$294,0)),INDEX('Annex 4 LDNO charges_A'!$C$14:$C$203,MATCH($A111,'Annex 4 LDNO charges_A'!$A$14:$A$203,0)))</f>
        <v>0</v>
      </c>
      <c r="D111" s="228"/>
      <c r="E111" s="228"/>
      <c r="F111" s="224">
        <v>5.1028159394470154E-2</v>
      </c>
    </row>
    <row r="112" spans="1:6" ht="27.75" customHeight="1">
      <c r="A112" s="160" t="s">
        <v>634</v>
      </c>
      <c r="B112" s="42">
        <f>IFERROR(INDEX('Annex 1 LV, HV &amp; UMS charges_A'!$B$14:$B$45,MATCH($A112,'Annex 1 LV, HV &amp; UMS charges_A'!$A$14:$A$294,0)),INDEX('Annex 4 LDNO charges_A'!$B$14:$B$203,MATCH($A112,'Annex 4 LDNO charges_A'!$A$14:$A$203,0)))</f>
        <v>0</v>
      </c>
      <c r="C112" s="159">
        <f>IFERROR(INDEX('Annex 1 LV, HV &amp; UMS charges_A'!$C$14:$C$45,MATCH($A112,'Annex 1 LV, HV &amp; UMS charges_A'!$A$14:$A$294,0)),INDEX('Annex 4 LDNO charges_A'!$C$14:$C$203,MATCH($A112,'Annex 4 LDNO charges_A'!$A$14:$A$203,0)))</f>
        <v>0</v>
      </c>
      <c r="D112" s="228"/>
      <c r="E112" s="228"/>
      <c r="F112" s="224">
        <v>5.1028159394470154E-2</v>
      </c>
    </row>
    <row r="113" spans="1:6" ht="27.75" customHeight="1">
      <c r="A113" s="160" t="s">
        <v>635</v>
      </c>
      <c r="B113" s="42">
        <f>IFERROR(INDEX('Annex 1 LV, HV &amp; UMS charges_A'!$B$14:$B$45,MATCH($A113,'Annex 1 LV, HV &amp; UMS charges_A'!$A$14:$A$294,0)),INDEX('Annex 4 LDNO charges_A'!$B$14:$B$203,MATCH($A113,'Annex 4 LDNO charges_A'!$A$14:$A$203,0)))</f>
        <v>0</v>
      </c>
      <c r="C113" s="159">
        <f>IFERROR(INDEX('Annex 1 LV, HV &amp; UMS charges_A'!$C$14:$C$45,MATCH($A113,'Annex 1 LV, HV &amp; UMS charges_A'!$A$14:$A$294,0)),INDEX('Annex 4 LDNO charges_A'!$C$14:$C$203,MATCH($A113,'Annex 4 LDNO charges_A'!$A$14:$A$203,0)))</f>
        <v>0</v>
      </c>
      <c r="D113" s="228"/>
      <c r="E113" s="228"/>
      <c r="F113" s="224">
        <v>5.1028159394470154E-2</v>
      </c>
    </row>
    <row r="114" spans="1:6" ht="27.75" customHeight="1">
      <c r="A114" s="160" t="s">
        <v>636</v>
      </c>
      <c r="B114" s="42">
        <f>IFERROR(INDEX('Annex 1 LV, HV &amp; UMS charges_A'!$B$14:$B$45,MATCH($A114,'Annex 1 LV, HV &amp; UMS charges_A'!$A$14:$A$294,0)),INDEX('Annex 4 LDNO charges_A'!$B$14:$B$203,MATCH($A114,'Annex 4 LDNO charges_A'!$A$14:$A$203,0)))</f>
        <v>0</v>
      </c>
      <c r="C114" s="159">
        <f>IFERROR(INDEX('Annex 1 LV, HV &amp; UMS charges_A'!$C$14:$C$45,MATCH($A114,'Annex 1 LV, HV &amp; UMS charges_A'!$A$14:$A$294,0)),INDEX('Annex 4 LDNO charges_A'!$C$14:$C$203,MATCH($A114,'Annex 4 LDNO charges_A'!$A$14:$A$203,0)))</f>
        <v>0</v>
      </c>
      <c r="D114" s="228"/>
      <c r="E114" s="228"/>
      <c r="F114" s="224">
        <v>5.1028159394470154E-2</v>
      </c>
    </row>
    <row r="115" spans="1:6" ht="27.75" customHeight="1">
      <c r="A115" s="160" t="s">
        <v>637</v>
      </c>
      <c r="B115" s="42">
        <f>IFERROR(INDEX('Annex 1 LV, HV &amp; UMS charges_A'!$B$14:$B$45,MATCH($A115,'Annex 1 LV, HV &amp; UMS charges_A'!$A$14:$A$294,0)),INDEX('Annex 4 LDNO charges_A'!$B$14:$B$203,MATCH($A115,'Annex 4 LDNO charges_A'!$A$14:$A$203,0)))</f>
        <v>0</v>
      </c>
      <c r="C115" s="159">
        <f>IFERROR(INDEX('Annex 1 LV, HV &amp; UMS charges_A'!$C$14:$C$45,MATCH($A115,'Annex 1 LV, HV &amp; UMS charges_A'!$A$14:$A$294,0)),INDEX('Annex 4 LDNO charges_A'!$C$14:$C$203,MATCH($A115,'Annex 4 LDNO charges_A'!$A$14:$A$203,0)))</f>
        <v>0</v>
      </c>
      <c r="D115" s="228"/>
      <c r="E115" s="228"/>
      <c r="F115" s="224">
        <v>5.1028159394470154E-2</v>
      </c>
    </row>
    <row r="116" spans="1:6" ht="27.75" customHeight="1">
      <c r="A116" s="160" t="s">
        <v>638</v>
      </c>
      <c r="B116" s="42">
        <f>IFERROR(INDEX('Annex 1 LV, HV &amp; UMS charges_A'!$B$14:$B$45,MATCH($A116,'Annex 1 LV, HV &amp; UMS charges_A'!$A$14:$A$294,0)),INDEX('Annex 4 LDNO charges_A'!$B$14:$B$203,MATCH($A116,'Annex 4 LDNO charges_A'!$A$14:$A$203,0)))</f>
        <v>0</v>
      </c>
      <c r="C116" s="159">
        <f>IFERROR(INDEX('Annex 1 LV, HV &amp; UMS charges_A'!$C$14:$C$45,MATCH($A116,'Annex 1 LV, HV &amp; UMS charges_A'!$A$14:$A$294,0)),INDEX('Annex 4 LDNO charges_A'!$C$14:$C$203,MATCH($A116,'Annex 4 LDNO charges_A'!$A$14:$A$203,0)))</f>
        <v>0</v>
      </c>
      <c r="D116" s="228"/>
      <c r="E116" s="228"/>
      <c r="F116" s="224">
        <v>5.1028159394470154E-2</v>
      </c>
    </row>
    <row r="117" spans="1:6" ht="27.75" customHeight="1">
      <c r="A117" s="160" t="s">
        <v>639</v>
      </c>
      <c r="B117" s="42">
        <f>IFERROR(INDEX('Annex 1 LV, HV &amp; UMS charges_A'!$B$14:$B$45,MATCH($A117,'Annex 1 LV, HV &amp; UMS charges_A'!$A$14:$A$294,0)),INDEX('Annex 4 LDNO charges_A'!$B$14:$B$203,MATCH($A117,'Annex 4 LDNO charges_A'!$A$14:$A$203,0)))</f>
        <v>0</v>
      </c>
      <c r="C117" s="159">
        <f>IFERROR(INDEX('Annex 1 LV, HV &amp; UMS charges_A'!$C$14:$C$45,MATCH($A117,'Annex 1 LV, HV &amp; UMS charges_A'!$A$14:$A$294,0)),INDEX('Annex 4 LDNO charges_A'!$C$14:$C$203,MATCH($A117,'Annex 4 LDNO charges_A'!$A$14:$A$203,0)))</f>
        <v>0</v>
      </c>
      <c r="D117" s="228"/>
      <c r="E117" s="228"/>
      <c r="F117" s="224">
        <v>5.1028159394470154E-2</v>
      </c>
    </row>
    <row r="118" spans="1:6" ht="27.75" customHeight="1">
      <c r="A118" s="160" t="s">
        <v>640</v>
      </c>
      <c r="B118" s="42">
        <f>IFERROR(INDEX('Annex 1 LV, HV &amp; UMS charges_A'!$B$14:$B$45,MATCH($A118,'Annex 1 LV, HV &amp; UMS charges_A'!$A$14:$A$294,0)),INDEX('Annex 4 LDNO charges_A'!$B$14:$B$203,MATCH($A118,'Annex 4 LDNO charges_A'!$A$14:$A$203,0)))</f>
        <v>0</v>
      </c>
      <c r="C118" s="159">
        <f>IFERROR(INDEX('Annex 1 LV, HV &amp; UMS charges_A'!$C$14:$C$45,MATCH($A118,'Annex 1 LV, HV &amp; UMS charges_A'!$A$14:$A$294,0)),INDEX('Annex 4 LDNO charges_A'!$C$14:$C$203,MATCH($A118,'Annex 4 LDNO charges_A'!$A$14:$A$203,0)))</f>
        <v>0</v>
      </c>
      <c r="D118" s="228"/>
      <c r="E118" s="228"/>
      <c r="F118" s="224">
        <v>5.1028159394470154E-2</v>
      </c>
    </row>
    <row r="119" spans="1:6" ht="27.75" customHeight="1">
      <c r="A119" s="160" t="s">
        <v>641</v>
      </c>
      <c r="B119" s="42">
        <f>IFERROR(INDEX('Annex 1 LV, HV &amp; UMS charges_A'!$B$14:$B$45,MATCH($A119,'Annex 1 LV, HV &amp; UMS charges_A'!$A$14:$A$294,0)),INDEX('Annex 4 LDNO charges_A'!$B$14:$B$203,MATCH($A119,'Annex 4 LDNO charges_A'!$A$14:$A$203,0)))</f>
        <v>0</v>
      </c>
      <c r="C119" s="159">
        <f>IFERROR(INDEX('Annex 1 LV, HV &amp; UMS charges_A'!$C$14:$C$45,MATCH($A119,'Annex 1 LV, HV &amp; UMS charges_A'!$A$14:$A$294,0)),INDEX('Annex 4 LDNO charges_A'!$C$14:$C$203,MATCH($A119,'Annex 4 LDNO charges_A'!$A$14:$A$203,0)))</f>
        <v>0</v>
      </c>
      <c r="D119" s="228"/>
      <c r="E119" s="228"/>
      <c r="F119" s="224">
        <v>5.1028159394470154E-2</v>
      </c>
    </row>
    <row r="120" spans="1:6" ht="27.75" customHeight="1">
      <c r="A120" s="160" t="s">
        <v>642</v>
      </c>
      <c r="B120" s="42">
        <f>IFERROR(INDEX('Annex 1 LV, HV &amp; UMS charges_A'!$B$14:$B$45,MATCH($A120,'Annex 1 LV, HV &amp; UMS charges_A'!$A$14:$A$294,0)),INDEX('Annex 4 LDNO charges_A'!$B$14:$B$203,MATCH($A120,'Annex 4 LDNO charges_A'!$A$14:$A$203,0)))</f>
        <v>0</v>
      </c>
      <c r="C120" s="159">
        <f>IFERROR(INDEX('Annex 1 LV, HV &amp; UMS charges_A'!$C$14:$C$45,MATCH($A120,'Annex 1 LV, HV &amp; UMS charges_A'!$A$14:$A$294,0)),INDEX('Annex 4 LDNO charges_A'!$C$14:$C$203,MATCH($A120,'Annex 4 LDNO charges_A'!$A$14:$A$203,0)))</f>
        <v>0</v>
      </c>
      <c r="D120" s="228"/>
      <c r="E120" s="228"/>
      <c r="F120" s="224">
        <v>5.1028159394470154E-2</v>
      </c>
    </row>
    <row r="121" spans="1:6" ht="27.75" customHeight="1">
      <c r="A121" s="160" t="s">
        <v>649</v>
      </c>
      <c r="B121" s="42">
        <f>IFERROR(INDEX('Annex 1 LV, HV &amp; UMS charges_A'!$B$14:$B$45,MATCH($A121,'Annex 1 LV, HV &amp; UMS charges_A'!$A$14:$A$294,0)),INDEX('Annex 4 LDNO charges_A'!$B$14:$B$203,MATCH($A121,'Annex 4 LDNO charges_A'!$A$14:$A$203,0)))</f>
        <v>0</v>
      </c>
      <c r="C121" s="159" t="str">
        <f>IFERROR(INDEX('Annex 1 LV, HV &amp; UMS charges_A'!$C$14:$C$45,MATCH($A121,'Annex 1 LV, HV &amp; UMS charges_A'!$A$14:$A$294,0)),INDEX('Annex 4 LDNO charges_A'!$C$14:$C$203,MATCH($A121,'Annex 4 LDNO charges_A'!$A$14:$A$203,0)))</f>
        <v>0, 1, 2</v>
      </c>
      <c r="D121" s="224">
        <v>5.6704010535568818E-2</v>
      </c>
      <c r="E121" s="224">
        <v>9.3514567079435462</v>
      </c>
      <c r="F121" s="224">
        <v>5.1028159394470154E-2</v>
      </c>
    </row>
    <row r="122" spans="1:6" ht="27.75" customHeight="1">
      <c r="A122" s="160" t="s">
        <v>651</v>
      </c>
      <c r="B122" s="42">
        <f>IFERROR(INDEX('Annex 1 LV, HV &amp; UMS charges_A'!$B$14:$B$45,MATCH($A122,'Annex 1 LV, HV &amp; UMS charges_A'!$A$14:$A$294,0)),INDEX('Annex 4 LDNO charges_A'!$B$14:$B$203,MATCH($A122,'Annex 4 LDNO charges_A'!$A$14:$A$203,0)))</f>
        <v>0</v>
      </c>
      <c r="C122" s="159" t="str">
        <f>IFERROR(INDEX('Annex 1 LV, HV &amp; UMS charges_A'!$C$14:$C$45,MATCH($A122,'Annex 1 LV, HV &amp; UMS charges_A'!$A$14:$A$294,0)),INDEX('Annex 4 LDNO charges_A'!$C$14:$C$203,MATCH($A122,'Annex 4 LDNO charges_A'!$A$14:$A$203,0)))</f>
        <v>0, 3, 4, 5-8</v>
      </c>
      <c r="D122" s="228"/>
      <c r="E122" s="228"/>
      <c r="F122" s="224">
        <v>5.1028159394470154E-2</v>
      </c>
    </row>
    <row r="123" spans="1:6" ht="27.75" customHeight="1">
      <c r="A123" s="160" t="s">
        <v>652</v>
      </c>
      <c r="B123" s="42">
        <f>IFERROR(INDEX('Annex 1 LV, HV &amp; UMS charges_A'!$B$14:$B$45,MATCH($A123,'Annex 1 LV, HV &amp; UMS charges_A'!$A$14:$A$294,0)),INDEX('Annex 4 LDNO charges_A'!$B$14:$B$203,MATCH($A123,'Annex 4 LDNO charges_A'!$A$14:$A$203,0)))</f>
        <v>0</v>
      </c>
      <c r="C123" s="159" t="str">
        <f>IFERROR(INDEX('Annex 1 LV, HV &amp; UMS charges_A'!$C$14:$C$45,MATCH($A123,'Annex 1 LV, HV &amp; UMS charges_A'!$A$14:$A$294,0)),INDEX('Annex 4 LDNO charges_A'!$C$14:$C$203,MATCH($A123,'Annex 4 LDNO charges_A'!$A$14:$A$203,0)))</f>
        <v>0, 3, 4, 5-8</v>
      </c>
      <c r="D123" s="228"/>
      <c r="E123" s="228"/>
      <c r="F123" s="224">
        <v>5.1028159394470154E-2</v>
      </c>
    </row>
    <row r="124" spans="1:6" ht="27.75" customHeight="1">
      <c r="A124" s="160" t="s">
        <v>653</v>
      </c>
      <c r="B124" s="42">
        <f>IFERROR(INDEX('Annex 1 LV, HV &amp; UMS charges_A'!$B$14:$B$45,MATCH($A124,'Annex 1 LV, HV &amp; UMS charges_A'!$A$14:$A$294,0)),INDEX('Annex 4 LDNO charges_A'!$B$14:$B$203,MATCH($A124,'Annex 4 LDNO charges_A'!$A$14:$A$203,0)))</f>
        <v>0</v>
      </c>
      <c r="C124" s="159" t="str">
        <f>IFERROR(INDEX('Annex 1 LV, HV &amp; UMS charges_A'!$C$14:$C$45,MATCH($A124,'Annex 1 LV, HV &amp; UMS charges_A'!$A$14:$A$294,0)),INDEX('Annex 4 LDNO charges_A'!$C$14:$C$203,MATCH($A124,'Annex 4 LDNO charges_A'!$A$14:$A$203,0)))</f>
        <v>0, 3, 4, 5-8</v>
      </c>
      <c r="D124" s="228"/>
      <c r="E124" s="228"/>
      <c r="F124" s="224">
        <v>5.1028159394470154E-2</v>
      </c>
    </row>
    <row r="125" spans="1:6" ht="27.75" customHeight="1">
      <c r="A125" s="160" t="s">
        <v>654</v>
      </c>
      <c r="B125" s="42">
        <f>IFERROR(INDEX('Annex 1 LV, HV &amp; UMS charges_A'!$B$14:$B$45,MATCH($A125,'Annex 1 LV, HV &amp; UMS charges_A'!$A$14:$A$294,0)),INDEX('Annex 4 LDNO charges_A'!$B$14:$B$203,MATCH($A125,'Annex 4 LDNO charges_A'!$A$14:$A$203,0)))</f>
        <v>0</v>
      </c>
      <c r="C125" s="159" t="str">
        <f>IFERROR(INDEX('Annex 1 LV, HV &amp; UMS charges_A'!$C$14:$C$45,MATCH($A125,'Annex 1 LV, HV &amp; UMS charges_A'!$A$14:$A$294,0)),INDEX('Annex 4 LDNO charges_A'!$C$14:$C$203,MATCH($A125,'Annex 4 LDNO charges_A'!$A$14:$A$203,0)))</f>
        <v>0, 3, 4, 5-8</v>
      </c>
      <c r="D125" s="228"/>
      <c r="E125" s="228"/>
      <c r="F125" s="224">
        <v>5.1028159394470154E-2</v>
      </c>
    </row>
    <row r="126" spans="1:6" ht="27.75" customHeight="1">
      <c r="A126" s="160" t="s">
        <v>655</v>
      </c>
      <c r="B126" s="42">
        <f>IFERROR(INDEX('Annex 1 LV, HV &amp; UMS charges_A'!$B$14:$B$45,MATCH($A126,'Annex 1 LV, HV &amp; UMS charges_A'!$A$14:$A$294,0)),INDEX('Annex 4 LDNO charges_A'!$B$14:$B$203,MATCH($A126,'Annex 4 LDNO charges_A'!$A$14:$A$203,0)))</f>
        <v>0</v>
      </c>
      <c r="C126" s="159" t="str">
        <f>IFERROR(INDEX('Annex 1 LV, HV &amp; UMS charges_A'!$C$14:$C$45,MATCH($A126,'Annex 1 LV, HV &amp; UMS charges_A'!$A$14:$A$294,0)),INDEX('Annex 4 LDNO charges_A'!$C$14:$C$203,MATCH($A126,'Annex 4 LDNO charges_A'!$A$14:$A$203,0)))</f>
        <v>0, 3, 4, 5-8</v>
      </c>
      <c r="D126" s="228"/>
      <c r="E126" s="228"/>
      <c r="F126" s="224">
        <v>5.1028159394470154E-2</v>
      </c>
    </row>
    <row r="127" spans="1:6" ht="27.75" customHeight="1">
      <c r="A127" s="160" t="s">
        <v>657</v>
      </c>
      <c r="B127" s="42">
        <f>IFERROR(INDEX('Annex 1 LV, HV &amp; UMS charges_A'!$B$14:$B$45,MATCH($A127,'Annex 1 LV, HV &amp; UMS charges_A'!$A$14:$A$294,0)),INDEX('Annex 4 LDNO charges_A'!$B$14:$B$203,MATCH($A127,'Annex 4 LDNO charges_A'!$A$14:$A$203,0)))</f>
        <v>0</v>
      </c>
      <c r="C127" s="159">
        <f>IFERROR(INDEX('Annex 1 LV, HV &amp; UMS charges_A'!$C$14:$C$45,MATCH($A127,'Annex 1 LV, HV &amp; UMS charges_A'!$A$14:$A$294,0)),INDEX('Annex 4 LDNO charges_A'!$C$14:$C$203,MATCH($A127,'Annex 4 LDNO charges_A'!$A$14:$A$203,0)))</f>
        <v>0</v>
      </c>
      <c r="D127" s="228"/>
      <c r="E127" s="228"/>
      <c r="F127" s="224">
        <v>5.1028159394470154E-2</v>
      </c>
    </row>
    <row r="128" spans="1:6" ht="27.75" customHeight="1">
      <c r="A128" s="160" t="s">
        <v>658</v>
      </c>
      <c r="B128" s="42">
        <f>IFERROR(INDEX('Annex 1 LV, HV &amp; UMS charges_A'!$B$14:$B$45,MATCH($A128,'Annex 1 LV, HV &amp; UMS charges_A'!$A$14:$A$294,0)),INDEX('Annex 4 LDNO charges_A'!$B$14:$B$203,MATCH($A128,'Annex 4 LDNO charges_A'!$A$14:$A$203,0)))</f>
        <v>0</v>
      </c>
      <c r="C128" s="159">
        <f>IFERROR(INDEX('Annex 1 LV, HV &amp; UMS charges_A'!$C$14:$C$45,MATCH($A128,'Annex 1 LV, HV &amp; UMS charges_A'!$A$14:$A$294,0)),INDEX('Annex 4 LDNO charges_A'!$C$14:$C$203,MATCH($A128,'Annex 4 LDNO charges_A'!$A$14:$A$203,0)))</f>
        <v>0</v>
      </c>
      <c r="D128" s="228"/>
      <c r="E128" s="228"/>
      <c r="F128" s="224">
        <v>5.1028159394470154E-2</v>
      </c>
    </row>
    <row r="129" spans="1:6" ht="27.75" customHeight="1">
      <c r="A129" s="160" t="s">
        <v>659</v>
      </c>
      <c r="B129" s="42">
        <f>IFERROR(INDEX('Annex 1 LV, HV &amp; UMS charges_A'!$B$14:$B$45,MATCH($A129,'Annex 1 LV, HV &amp; UMS charges_A'!$A$14:$A$294,0)),INDEX('Annex 4 LDNO charges_A'!$B$14:$B$203,MATCH($A129,'Annex 4 LDNO charges_A'!$A$14:$A$203,0)))</f>
        <v>0</v>
      </c>
      <c r="C129" s="159">
        <f>IFERROR(INDEX('Annex 1 LV, HV &amp; UMS charges_A'!$C$14:$C$45,MATCH($A129,'Annex 1 LV, HV &amp; UMS charges_A'!$A$14:$A$294,0)),INDEX('Annex 4 LDNO charges_A'!$C$14:$C$203,MATCH($A129,'Annex 4 LDNO charges_A'!$A$14:$A$203,0)))</f>
        <v>0</v>
      </c>
      <c r="D129" s="228"/>
      <c r="E129" s="228"/>
      <c r="F129" s="224">
        <v>5.1028159394470154E-2</v>
      </c>
    </row>
    <row r="130" spans="1:6" ht="27.75" customHeight="1">
      <c r="A130" s="160" t="s">
        <v>660</v>
      </c>
      <c r="B130" s="42">
        <f>IFERROR(INDEX('Annex 1 LV, HV &amp; UMS charges_A'!$B$14:$B$45,MATCH($A130,'Annex 1 LV, HV &amp; UMS charges_A'!$A$14:$A$294,0)),INDEX('Annex 4 LDNO charges_A'!$B$14:$B$203,MATCH($A130,'Annex 4 LDNO charges_A'!$A$14:$A$203,0)))</f>
        <v>0</v>
      </c>
      <c r="C130" s="159">
        <f>IFERROR(INDEX('Annex 1 LV, HV &amp; UMS charges_A'!$C$14:$C$45,MATCH($A130,'Annex 1 LV, HV &amp; UMS charges_A'!$A$14:$A$294,0)),INDEX('Annex 4 LDNO charges_A'!$C$14:$C$203,MATCH($A130,'Annex 4 LDNO charges_A'!$A$14:$A$203,0)))</f>
        <v>0</v>
      </c>
      <c r="D130" s="228"/>
      <c r="E130" s="228"/>
      <c r="F130" s="224">
        <v>5.1028159394470154E-2</v>
      </c>
    </row>
    <row r="131" spans="1:6" ht="27.75" customHeight="1">
      <c r="A131" s="160" t="s">
        <v>661</v>
      </c>
      <c r="B131" s="42">
        <f>IFERROR(INDEX('Annex 1 LV, HV &amp; UMS charges_A'!$B$14:$B$45,MATCH($A131,'Annex 1 LV, HV &amp; UMS charges_A'!$A$14:$A$294,0)),INDEX('Annex 4 LDNO charges_A'!$B$14:$B$203,MATCH($A131,'Annex 4 LDNO charges_A'!$A$14:$A$203,0)))</f>
        <v>0</v>
      </c>
      <c r="C131" s="159">
        <f>IFERROR(INDEX('Annex 1 LV, HV &amp; UMS charges_A'!$C$14:$C$45,MATCH($A131,'Annex 1 LV, HV &amp; UMS charges_A'!$A$14:$A$294,0)),INDEX('Annex 4 LDNO charges_A'!$C$14:$C$203,MATCH($A131,'Annex 4 LDNO charges_A'!$A$14:$A$203,0)))</f>
        <v>0</v>
      </c>
      <c r="D131" s="228"/>
      <c r="E131" s="228"/>
      <c r="F131" s="224">
        <v>5.1028159394470154E-2</v>
      </c>
    </row>
    <row r="132" spans="1:6" ht="27.75" customHeight="1">
      <c r="A132" s="160" t="s">
        <v>662</v>
      </c>
      <c r="B132" s="42">
        <f>IFERROR(INDEX('Annex 1 LV, HV &amp; UMS charges_A'!$B$14:$B$45,MATCH($A132,'Annex 1 LV, HV &amp; UMS charges_A'!$A$14:$A$294,0)),INDEX('Annex 4 LDNO charges_A'!$B$14:$B$203,MATCH($A132,'Annex 4 LDNO charges_A'!$A$14:$A$203,0)))</f>
        <v>0</v>
      </c>
      <c r="C132" s="159">
        <f>IFERROR(INDEX('Annex 1 LV, HV &amp; UMS charges_A'!$C$14:$C$45,MATCH($A132,'Annex 1 LV, HV &amp; UMS charges_A'!$A$14:$A$294,0)),INDEX('Annex 4 LDNO charges_A'!$C$14:$C$203,MATCH($A132,'Annex 4 LDNO charges_A'!$A$14:$A$203,0)))</f>
        <v>0</v>
      </c>
      <c r="D132" s="228"/>
      <c r="E132" s="228"/>
      <c r="F132" s="224">
        <v>5.1028159394470154E-2</v>
      </c>
    </row>
    <row r="133" spans="1:6" ht="27.75" customHeight="1">
      <c r="A133" s="160" t="s">
        <v>663</v>
      </c>
      <c r="B133" s="42">
        <f>IFERROR(INDEX('Annex 1 LV, HV &amp; UMS charges_A'!$B$14:$B$45,MATCH($A133,'Annex 1 LV, HV &amp; UMS charges_A'!$A$14:$A$294,0)),INDEX('Annex 4 LDNO charges_A'!$B$14:$B$203,MATCH($A133,'Annex 4 LDNO charges_A'!$A$14:$A$203,0)))</f>
        <v>0</v>
      </c>
      <c r="C133" s="159">
        <f>IFERROR(INDEX('Annex 1 LV, HV &amp; UMS charges_A'!$C$14:$C$45,MATCH($A133,'Annex 1 LV, HV &amp; UMS charges_A'!$A$14:$A$294,0)),INDEX('Annex 4 LDNO charges_A'!$C$14:$C$203,MATCH($A133,'Annex 4 LDNO charges_A'!$A$14:$A$203,0)))</f>
        <v>0</v>
      </c>
      <c r="D133" s="228"/>
      <c r="E133" s="228"/>
      <c r="F133" s="224">
        <v>5.1028159394470154E-2</v>
      </c>
    </row>
    <row r="134" spans="1:6" ht="27.75" customHeight="1">
      <c r="A134" s="160" t="s">
        <v>664</v>
      </c>
      <c r="B134" s="42">
        <f>IFERROR(INDEX('Annex 1 LV, HV &amp; UMS charges_A'!$B$14:$B$45,MATCH($A134,'Annex 1 LV, HV &amp; UMS charges_A'!$A$14:$A$294,0)),INDEX('Annex 4 LDNO charges_A'!$B$14:$B$203,MATCH($A134,'Annex 4 LDNO charges_A'!$A$14:$A$203,0)))</f>
        <v>0</v>
      </c>
      <c r="C134" s="159">
        <f>IFERROR(INDEX('Annex 1 LV, HV &amp; UMS charges_A'!$C$14:$C$45,MATCH($A134,'Annex 1 LV, HV &amp; UMS charges_A'!$A$14:$A$294,0)),INDEX('Annex 4 LDNO charges_A'!$C$14:$C$203,MATCH($A134,'Annex 4 LDNO charges_A'!$A$14:$A$203,0)))</f>
        <v>0</v>
      </c>
      <c r="D134" s="228"/>
      <c r="E134" s="228"/>
      <c r="F134" s="224">
        <v>5.1028159394470154E-2</v>
      </c>
    </row>
    <row r="135" spans="1:6" ht="27.75" customHeight="1">
      <c r="A135" s="160" t="s">
        <v>665</v>
      </c>
      <c r="B135" s="42">
        <f>IFERROR(INDEX('Annex 1 LV, HV &amp; UMS charges_A'!$B$14:$B$45,MATCH($A135,'Annex 1 LV, HV &amp; UMS charges_A'!$A$14:$A$294,0)),INDEX('Annex 4 LDNO charges_A'!$B$14:$B$203,MATCH($A135,'Annex 4 LDNO charges_A'!$A$14:$A$203,0)))</f>
        <v>0</v>
      </c>
      <c r="C135" s="159">
        <f>IFERROR(INDEX('Annex 1 LV, HV &amp; UMS charges_A'!$C$14:$C$45,MATCH($A135,'Annex 1 LV, HV &amp; UMS charges_A'!$A$14:$A$294,0)),INDEX('Annex 4 LDNO charges_A'!$C$14:$C$203,MATCH($A135,'Annex 4 LDNO charges_A'!$A$14:$A$203,0)))</f>
        <v>0</v>
      </c>
      <c r="D135" s="228"/>
      <c r="E135" s="228"/>
      <c r="F135" s="224">
        <v>5.1028159394470154E-2</v>
      </c>
    </row>
    <row r="136" spans="1:6" ht="27.75" customHeight="1">
      <c r="A136" s="160" t="s">
        <v>666</v>
      </c>
      <c r="B136" s="42">
        <f>IFERROR(INDEX('Annex 1 LV, HV &amp; UMS charges_A'!$B$14:$B$45,MATCH($A136,'Annex 1 LV, HV &amp; UMS charges_A'!$A$14:$A$294,0)),INDEX('Annex 4 LDNO charges_A'!$B$14:$B$203,MATCH($A136,'Annex 4 LDNO charges_A'!$A$14:$A$203,0)))</f>
        <v>0</v>
      </c>
      <c r="C136" s="159">
        <f>IFERROR(INDEX('Annex 1 LV, HV &amp; UMS charges_A'!$C$14:$C$45,MATCH($A136,'Annex 1 LV, HV &amp; UMS charges_A'!$A$14:$A$294,0)),INDEX('Annex 4 LDNO charges_A'!$C$14:$C$203,MATCH($A136,'Annex 4 LDNO charges_A'!$A$14:$A$203,0)))</f>
        <v>0</v>
      </c>
      <c r="D136" s="228"/>
      <c r="E136" s="228"/>
      <c r="F136" s="224">
        <v>5.1028159394470154E-2</v>
      </c>
    </row>
    <row r="137" spans="1:6" ht="27.75" customHeight="1">
      <c r="A137" s="160" t="s">
        <v>667</v>
      </c>
      <c r="B137" s="42">
        <f>IFERROR(INDEX('Annex 1 LV, HV &amp; UMS charges_A'!$B$14:$B$45,MATCH($A137,'Annex 1 LV, HV &amp; UMS charges_A'!$A$14:$A$294,0)),INDEX('Annex 4 LDNO charges_A'!$B$14:$B$203,MATCH($A137,'Annex 4 LDNO charges_A'!$A$14:$A$203,0)))</f>
        <v>0</v>
      </c>
      <c r="C137" s="159">
        <f>IFERROR(INDEX('Annex 1 LV, HV &amp; UMS charges_A'!$C$14:$C$45,MATCH($A137,'Annex 1 LV, HV &amp; UMS charges_A'!$A$14:$A$294,0)),INDEX('Annex 4 LDNO charges_A'!$C$14:$C$203,MATCH($A137,'Annex 4 LDNO charges_A'!$A$14:$A$203,0)))</f>
        <v>0</v>
      </c>
      <c r="D137" s="228"/>
      <c r="E137" s="228"/>
      <c r="F137" s="224">
        <v>5.1028159394470154E-2</v>
      </c>
    </row>
    <row r="138" spans="1:6" ht="27.75" customHeight="1">
      <c r="A138" s="160" t="s">
        <v>668</v>
      </c>
      <c r="B138" s="42">
        <f>IFERROR(INDEX('Annex 1 LV, HV &amp; UMS charges_A'!$B$14:$B$45,MATCH($A138,'Annex 1 LV, HV &amp; UMS charges_A'!$A$14:$A$294,0)),INDEX('Annex 4 LDNO charges_A'!$B$14:$B$203,MATCH($A138,'Annex 4 LDNO charges_A'!$A$14:$A$203,0)))</f>
        <v>0</v>
      </c>
      <c r="C138" s="159">
        <f>IFERROR(INDEX('Annex 1 LV, HV &amp; UMS charges_A'!$C$14:$C$45,MATCH($A138,'Annex 1 LV, HV &amp; UMS charges_A'!$A$14:$A$294,0)),INDEX('Annex 4 LDNO charges_A'!$C$14:$C$203,MATCH($A138,'Annex 4 LDNO charges_A'!$A$14:$A$203,0)))</f>
        <v>0</v>
      </c>
      <c r="D138" s="228"/>
      <c r="E138" s="228"/>
      <c r="F138" s="224">
        <v>5.1028159394470154E-2</v>
      </c>
    </row>
    <row r="139" spans="1:6" ht="27.75" customHeight="1">
      <c r="A139" s="160" t="s">
        <v>669</v>
      </c>
      <c r="B139" s="42">
        <f>IFERROR(INDEX('Annex 1 LV, HV &amp; UMS charges_A'!$B$14:$B$45,MATCH($A139,'Annex 1 LV, HV &amp; UMS charges_A'!$A$14:$A$294,0)),INDEX('Annex 4 LDNO charges_A'!$B$14:$B$203,MATCH($A139,'Annex 4 LDNO charges_A'!$A$14:$A$203,0)))</f>
        <v>0</v>
      </c>
      <c r="C139" s="159">
        <f>IFERROR(INDEX('Annex 1 LV, HV &amp; UMS charges_A'!$C$14:$C$45,MATCH($A139,'Annex 1 LV, HV &amp; UMS charges_A'!$A$14:$A$294,0)),INDEX('Annex 4 LDNO charges_A'!$C$14:$C$203,MATCH($A139,'Annex 4 LDNO charges_A'!$A$14:$A$203,0)))</f>
        <v>0</v>
      </c>
      <c r="D139" s="228"/>
      <c r="E139" s="228"/>
      <c r="F139" s="224">
        <v>5.1028159394470154E-2</v>
      </c>
    </row>
    <row r="140" spans="1:6" ht="27.75" customHeight="1">
      <c r="A140" s="160" t="s">
        <v>670</v>
      </c>
      <c r="B140" s="42">
        <f>IFERROR(INDEX('Annex 1 LV, HV &amp; UMS charges_A'!$B$14:$B$45,MATCH($A140,'Annex 1 LV, HV &amp; UMS charges_A'!$A$14:$A$294,0)),INDEX('Annex 4 LDNO charges_A'!$B$14:$B$203,MATCH($A140,'Annex 4 LDNO charges_A'!$A$14:$A$203,0)))</f>
        <v>0</v>
      </c>
      <c r="C140" s="159">
        <f>IFERROR(INDEX('Annex 1 LV, HV &amp; UMS charges_A'!$C$14:$C$45,MATCH($A140,'Annex 1 LV, HV &amp; UMS charges_A'!$A$14:$A$294,0)),INDEX('Annex 4 LDNO charges_A'!$C$14:$C$203,MATCH($A140,'Annex 4 LDNO charges_A'!$A$14:$A$203,0)))</f>
        <v>0</v>
      </c>
      <c r="D140" s="228"/>
      <c r="E140" s="228"/>
      <c r="F140" s="224">
        <v>5.1028159394470154E-2</v>
      </c>
    </row>
    <row r="141" spans="1:6" ht="27.75" customHeight="1">
      <c r="A141" s="160" t="s">
        <v>671</v>
      </c>
      <c r="B141" s="42">
        <f>IFERROR(INDEX('Annex 1 LV, HV &amp; UMS charges_A'!$B$14:$B$45,MATCH($A141,'Annex 1 LV, HV &amp; UMS charges_A'!$A$14:$A$294,0)),INDEX('Annex 4 LDNO charges_A'!$B$14:$B$203,MATCH($A141,'Annex 4 LDNO charges_A'!$A$14:$A$203,0)))</f>
        <v>0</v>
      </c>
      <c r="C141" s="159">
        <f>IFERROR(INDEX('Annex 1 LV, HV &amp; UMS charges_A'!$C$14:$C$45,MATCH($A141,'Annex 1 LV, HV &amp; UMS charges_A'!$A$14:$A$294,0)),INDEX('Annex 4 LDNO charges_A'!$C$14:$C$203,MATCH($A141,'Annex 4 LDNO charges_A'!$A$14:$A$203,0)))</f>
        <v>0</v>
      </c>
      <c r="D141" s="228"/>
      <c r="E141" s="228"/>
      <c r="F141" s="224">
        <v>5.1028159394470154E-2</v>
      </c>
    </row>
    <row r="142" spans="1:6" ht="27.75" customHeight="1">
      <c r="A142" s="160" t="s">
        <v>678</v>
      </c>
      <c r="B142" s="42">
        <f>IFERROR(INDEX('Annex 1 LV, HV &amp; UMS charges_A'!$B$14:$B$45,MATCH($A142,'Annex 1 LV, HV &amp; UMS charges_A'!$A$14:$A$294,0)),INDEX('Annex 4 LDNO charges_A'!$B$14:$B$203,MATCH($A142,'Annex 4 LDNO charges_A'!$A$14:$A$203,0)))</f>
        <v>0</v>
      </c>
      <c r="C142" s="159" t="str">
        <f>IFERROR(INDEX('Annex 1 LV, HV &amp; UMS charges_A'!$C$14:$C$45,MATCH($A142,'Annex 1 LV, HV &amp; UMS charges_A'!$A$14:$A$294,0)),INDEX('Annex 4 LDNO charges_A'!$C$14:$C$203,MATCH($A142,'Annex 4 LDNO charges_A'!$A$14:$A$203,0)))</f>
        <v>0, 1, 2</v>
      </c>
      <c r="D142" s="224">
        <v>5.6704010535568818E-2</v>
      </c>
      <c r="E142" s="224">
        <v>9.3514567079435462</v>
      </c>
      <c r="F142" s="224">
        <v>5.1028159394470154E-2</v>
      </c>
    </row>
    <row r="143" spans="1:6" ht="27.75" customHeight="1">
      <c r="A143" s="160" t="s">
        <v>680</v>
      </c>
      <c r="B143" s="42">
        <f>IFERROR(INDEX('Annex 1 LV, HV &amp; UMS charges_A'!$B$14:$B$45,MATCH($A143,'Annex 1 LV, HV &amp; UMS charges_A'!$A$14:$A$294,0)),INDEX('Annex 4 LDNO charges_A'!$B$14:$B$203,MATCH($A143,'Annex 4 LDNO charges_A'!$A$14:$A$203,0)))</f>
        <v>0</v>
      </c>
      <c r="C143" s="159" t="str">
        <f>IFERROR(INDEX('Annex 1 LV, HV &amp; UMS charges_A'!$C$14:$C$45,MATCH($A143,'Annex 1 LV, HV &amp; UMS charges_A'!$A$14:$A$294,0)),INDEX('Annex 4 LDNO charges_A'!$C$14:$C$203,MATCH($A143,'Annex 4 LDNO charges_A'!$A$14:$A$203,0)))</f>
        <v>0, 3, 4, 5-8</v>
      </c>
      <c r="D143" s="228"/>
      <c r="E143" s="228"/>
      <c r="F143" s="224">
        <v>5.1028159394470154E-2</v>
      </c>
    </row>
    <row r="144" spans="1:6" ht="27.75" customHeight="1">
      <c r="A144" s="160" t="s">
        <v>681</v>
      </c>
      <c r="B144" s="42">
        <f>IFERROR(INDEX('Annex 1 LV, HV &amp; UMS charges_A'!$B$14:$B$45,MATCH($A144,'Annex 1 LV, HV &amp; UMS charges_A'!$A$14:$A$294,0)),INDEX('Annex 4 LDNO charges_A'!$B$14:$B$203,MATCH($A144,'Annex 4 LDNO charges_A'!$A$14:$A$203,0)))</f>
        <v>0</v>
      </c>
      <c r="C144" s="159" t="str">
        <f>IFERROR(INDEX('Annex 1 LV, HV &amp; UMS charges_A'!$C$14:$C$45,MATCH($A144,'Annex 1 LV, HV &amp; UMS charges_A'!$A$14:$A$294,0)),INDEX('Annex 4 LDNO charges_A'!$C$14:$C$203,MATCH($A144,'Annex 4 LDNO charges_A'!$A$14:$A$203,0)))</f>
        <v>0, 3, 4, 5-8</v>
      </c>
      <c r="D144" s="228"/>
      <c r="E144" s="228"/>
      <c r="F144" s="224">
        <v>5.1028159394470154E-2</v>
      </c>
    </row>
    <row r="145" spans="1:6" ht="27.75" customHeight="1">
      <c r="A145" s="160" t="s">
        <v>682</v>
      </c>
      <c r="B145" s="42">
        <f>IFERROR(INDEX('Annex 1 LV, HV &amp; UMS charges_A'!$B$14:$B$45,MATCH($A145,'Annex 1 LV, HV &amp; UMS charges_A'!$A$14:$A$294,0)),INDEX('Annex 4 LDNO charges_A'!$B$14:$B$203,MATCH($A145,'Annex 4 LDNO charges_A'!$A$14:$A$203,0)))</f>
        <v>0</v>
      </c>
      <c r="C145" s="159" t="str">
        <f>IFERROR(INDEX('Annex 1 LV, HV &amp; UMS charges_A'!$C$14:$C$45,MATCH($A145,'Annex 1 LV, HV &amp; UMS charges_A'!$A$14:$A$294,0)),INDEX('Annex 4 LDNO charges_A'!$C$14:$C$203,MATCH($A145,'Annex 4 LDNO charges_A'!$A$14:$A$203,0)))</f>
        <v>0, 3, 4, 5-8</v>
      </c>
      <c r="D145" s="228"/>
      <c r="E145" s="228"/>
      <c r="F145" s="224">
        <v>5.1028159394470154E-2</v>
      </c>
    </row>
    <row r="146" spans="1:6" ht="27.75" customHeight="1">
      <c r="A146" s="160" t="s">
        <v>683</v>
      </c>
      <c r="B146" s="42">
        <f>IFERROR(INDEX('Annex 1 LV, HV &amp; UMS charges_A'!$B$14:$B$45,MATCH($A146,'Annex 1 LV, HV &amp; UMS charges_A'!$A$14:$A$294,0)),INDEX('Annex 4 LDNO charges_A'!$B$14:$B$203,MATCH($A146,'Annex 4 LDNO charges_A'!$A$14:$A$203,0)))</f>
        <v>0</v>
      </c>
      <c r="C146" s="159" t="str">
        <f>IFERROR(INDEX('Annex 1 LV, HV &amp; UMS charges_A'!$C$14:$C$45,MATCH($A146,'Annex 1 LV, HV &amp; UMS charges_A'!$A$14:$A$294,0)),INDEX('Annex 4 LDNO charges_A'!$C$14:$C$203,MATCH($A146,'Annex 4 LDNO charges_A'!$A$14:$A$203,0)))</f>
        <v>0, 3, 4, 5-8</v>
      </c>
      <c r="D146" s="228"/>
      <c r="E146" s="228"/>
      <c r="F146" s="224">
        <v>5.1028159394470154E-2</v>
      </c>
    </row>
    <row r="147" spans="1:6" ht="27.75" customHeight="1">
      <c r="A147" s="160" t="s">
        <v>684</v>
      </c>
      <c r="B147" s="42">
        <f>IFERROR(INDEX('Annex 1 LV, HV &amp; UMS charges_A'!$B$14:$B$45,MATCH($A147,'Annex 1 LV, HV &amp; UMS charges_A'!$A$14:$A$294,0)),INDEX('Annex 4 LDNO charges_A'!$B$14:$B$203,MATCH($A147,'Annex 4 LDNO charges_A'!$A$14:$A$203,0)))</f>
        <v>0</v>
      </c>
      <c r="C147" s="159" t="str">
        <f>IFERROR(INDEX('Annex 1 LV, HV &amp; UMS charges_A'!$C$14:$C$45,MATCH($A147,'Annex 1 LV, HV &amp; UMS charges_A'!$A$14:$A$294,0)),INDEX('Annex 4 LDNO charges_A'!$C$14:$C$203,MATCH($A147,'Annex 4 LDNO charges_A'!$A$14:$A$203,0)))</f>
        <v>0, 3, 4, 5-8</v>
      </c>
      <c r="D147" s="228"/>
      <c r="E147" s="228"/>
      <c r="F147" s="224">
        <v>5.1028159394470154E-2</v>
      </c>
    </row>
    <row r="148" spans="1:6" ht="27.75" customHeight="1">
      <c r="A148" s="160" t="s">
        <v>686</v>
      </c>
      <c r="B148" s="42">
        <f>IFERROR(INDEX('Annex 1 LV, HV &amp; UMS charges_A'!$B$14:$B$45,MATCH($A148,'Annex 1 LV, HV &amp; UMS charges_A'!$A$14:$A$294,0)),INDEX('Annex 4 LDNO charges_A'!$B$14:$B$203,MATCH($A148,'Annex 4 LDNO charges_A'!$A$14:$A$203,0)))</f>
        <v>0</v>
      </c>
      <c r="C148" s="159">
        <f>IFERROR(INDEX('Annex 1 LV, HV &amp; UMS charges_A'!$C$14:$C$45,MATCH($A148,'Annex 1 LV, HV &amp; UMS charges_A'!$A$14:$A$294,0)),INDEX('Annex 4 LDNO charges_A'!$C$14:$C$203,MATCH($A148,'Annex 4 LDNO charges_A'!$A$14:$A$203,0)))</f>
        <v>0</v>
      </c>
      <c r="D148" s="228"/>
      <c r="E148" s="228"/>
      <c r="F148" s="224">
        <v>5.1028159394470154E-2</v>
      </c>
    </row>
    <row r="149" spans="1:6" ht="27.75" customHeight="1">
      <c r="A149" s="160" t="s">
        <v>687</v>
      </c>
      <c r="B149" s="42">
        <f>IFERROR(INDEX('Annex 1 LV, HV &amp; UMS charges_A'!$B$14:$B$45,MATCH($A149,'Annex 1 LV, HV &amp; UMS charges_A'!$A$14:$A$294,0)),INDEX('Annex 4 LDNO charges_A'!$B$14:$B$203,MATCH($A149,'Annex 4 LDNO charges_A'!$A$14:$A$203,0)))</f>
        <v>0</v>
      </c>
      <c r="C149" s="159">
        <f>IFERROR(INDEX('Annex 1 LV, HV &amp; UMS charges_A'!$C$14:$C$45,MATCH($A149,'Annex 1 LV, HV &amp; UMS charges_A'!$A$14:$A$294,0)),INDEX('Annex 4 LDNO charges_A'!$C$14:$C$203,MATCH($A149,'Annex 4 LDNO charges_A'!$A$14:$A$203,0)))</f>
        <v>0</v>
      </c>
      <c r="D149" s="228"/>
      <c r="E149" s="228"/>
      <c r="F149" s="224">
        <v>5.1028159394470154E-2</v>
      </c>
    </row>
    <row r="150" spans="1:6" ht="27.75" customHeight="1">
      <c r="A150" s="160" t="s">
        <v>688</v>
      </c>
      <c r="B150" s="42">
        <f>IFERROR(INDEX('Annex 1 LV, HV &amp; UMS charges_A'!$B$14:$B$45,MATCH($A150,'Annex 1 LV, HV &amp; UMS charges_A'!$A$14:$A$294,0)),INDEX('Annex 4 LDNO charges_A'!$B$14:$B$203,MATCH($A150,'Annex 4 LDNO charges_A'!$A$14:$A$203,0)))</f>
        <v>0</v>
      </c>
      <c r="C150" s="159">
        <f>IFERROR(INDEX('Annex 1 LV, HV &amp; UMS charges_A'!$C$14:$C$45,MATCH($A150,'Annex 1 LV, HV &amp; UMS charges_A'!$A$14:$A$294,0)),INDEX('Annex 4 LDNO charges_A'!$C$14:$C$203,MATCH($A150,'Annex 4 LDNO charges_A'!$A$14:$A$203,0)))</f>
        <v>0</v>
      </c>
      <c r="D150" s="228"/>
      <c r="E150" s="228"/>
      <c r="F150" s="224">
        <v>5.1028159394470154E-2</v>
      </c>
    </row>
    <row r="151" spans="1:6" ht="27.75" customHeight="1">
      <c r="A151" s="160" t="s">
        <v>689</v>
      </c>
      <c r="B151" s="42">
        <f>IFERROR(INDEX('Annex 1 LV, HV &amp; UMS charges_A'!$B$14:$B$45,MATCH($A151,'Annex 1 LV, HV &amp; UMS charges_A'!$A$14:$A$294,0)),INDEX('Annex 4 LDNO charges_A'!$B$14:$B$203,MATCH($A151,'Annex 4 LDNO charges_A'!$A$14:$A$203,0)))</f>
        <v>0</v>
      </c>
      <c r="C151" s="159">
        <f>IFERROR(INDEX('Annex 1 LV, HV &amp; UMS charges_A'!$C$14:$C$45,MATCH($A151,'Annex 1 LV, HV &amp; UMS charges_A'!$A$14:$A$294,0)),INDEX('Annex 4 LDNO charges_A'!$C$14:$C$203,MATCH($A151,'Annex 4 LDNO charges_A'!$A$14:$A$203,0)))</f>
        <v>0</v>
      </c>
      <c r="D151" s="228"/>
      <c r="E151" s="228"/>
      <c r="F151" s="224">
        <v>5.1028159394470154E-2</v>
      </c>
    </row>
    <row r="152" spans="1:6" ht="27.75" customHeight="1">
      <c r="A152" s="160" t="s">
        <v>690</v>
      </c>
      <c r="B152" s="42">
        <f>IFERROR(INDEX('Annex 1 LV, HV &amp; UMS charges_A'!$B$14:$B$45,MATCH($A152,'Annex 1 LV, HV &amp; UMS charges_A'!$A$14:$A$294,0)),INDEX('Annex 4 LDNO charges_A'!$B$14:$B$203,MATCH($A152,'Annex 4 LDNO charges_A'!$A$14:$A$203,0)))</f>
        <v>0</v>
      </c>
      <c r="C152" s="159">
        <f>IFERROR(INDEX('Annex 1 LV, HV &amp; UMS charges_A'!$C$14:$C$45,MATCH($A152,'Annex 1 LV, HV &amp; UMS charges_A'!$A$14:$A$294,0)),INDEX('Annex 4 LDNO charges_A'!$C$14:$C$203,MATCH($A152,'Annex 4 LDNO charges_A'!$A$14:$A$203,0)))</f>
        <v>0</v>
      </c>
      <c r="D152" s="228"/>
      <c r="E152" s="228"/>
      <c r="F152" s="224">
        <v>5.1028159394470154E-2</v>
      </c>
    </row>
    <row r="153" spans="1:6" ht="27.75" customHeight="1">
      <c r="A153" s="160" t="s">
        <v>691</v>
      </c>
      <c r="B153" s="42">
        <f>IFERROR(INDEX('Annex 1 LV, HV &amp; UMS charges_A'!$B$14:$B$45,MATCH($A153,'Annex 1 LV, HV &amp; UMS charges_A'!$A$14:$A$294,0)),INDEX('Annex 4 LDNO charges_A'!$B$14:$B$203,MATCH($A153,'Annex 4 LDNO charges_A'!$A$14:$A$203,0)))</f>
        <v>0</v>
      </c>
      <c r="C153" s="159">
        <f>IFERROR(INDEX('Annex 1 LV, HV &amp; UMS charges_A'!$C$14:$C$45,MATCH($A153,'Annex 1 LV, HV &amp; UMS charges_A'!$A$14:$A$294,0)),INDEX('Annex 4 LDNO charges_A'!$C$14:$C$203,MATCH($A153,'Annex 4 LDNO charges_A'!$A$14:$A$203,0)))</f>
        <v>0</v>
      </c>
      <c r="D153" s="228"/>
      <c r="E153" s="228"/>
      <c r="F153" s="224">
        <v>5.1028159394470154E-2</v>
      </c>
    </row>
    <row r="154" spans="1:6" ht="27.75" customHeight="1">
      <c r="A154" s="160" t="s">
        <v>692</v>
      </c>
      <c r="B154" s="42">
        <f>IFERROR(INDEX('Annex 1 LV, HV &amp; UMS charges_A'!$B$14:$B$45,MATCH($A154,'Annex 1 LV, HV &amp; UMS charges_A'!$A$14:$A$294,0)),INDEX('Annex 4 LDNO charges_A'!$B$14:$B$203,MATCH($A154,'Annex 4 LDNO charges_A'!$A$14:$A$203,0)))</f>
        <v>0</v>
      </c>
      <c r="C154" s="159">
        <f>IFERROR(INDEX('Annex 1 LV, HV &amp; UMS charges_A'!$C$14:$C$45,MATCH($A154,'Annex 1 LV, HV &amp; UMS charges_A'!$A$14:$A$294,0)),INDEX('Annex 4 LDNO charges_A'!$C$14:$C$203,MATCH($A154,'Annex 4 LDNO charges_A'!$A$14:$A$203,0)))</f>
        <v>0</v>
      </c>
      <c r="D154" s="228"/>
      <c r="E154" s="228"/>
      <c r="F154" s="224">
        <v>5.1028159394470154E-2</v>
      </c>
    </row>
    <row r="155" spans="1:6" ht="27.75" customHeight="1">
      <c r="A155" s="160" t="s">
        <v>693</v>
      </c>
      <c r="B155" s="42">
        <f>IFERROR(INDEX('Annex 1 LV, HV &amp; UMS charges_A'!$B$14:$B$45,MATCH($A155,'Annex 1 LV, HV &amp; UMS charges_A'!$A$14:$A$294,0)),INDEX('Annex 4 LDNO charges_A'!$B$14:$B$203,MATCH($A155,'Annex 4 LDNO charges_A'!$A$14:$A$203,0)))</f>
        <v>0</v>
      </c>
      <c r="C155" s="159">
        <f>IFERROR(INDEX('Annex 1 LV, HV &amp; UMS charges_A'!$C$14:$C$45,MATCH($A155,'Annex 1 LV, HV &amp; UMS charges_A'!$A$14:$A$294,0)),INDEX('Annex 4 LDNO charges_A'!$C$14:$C$203,MATCH($A155,'Annex 4 LDNO charges_A'!$A$14:$A$203,0)))</f>
        <v>0</v>
      </c>
      <c r="D155" s="228"/>
      <c r="E155" s="228"/>
      <c r="F155" s="224">
        <v>5.1028159394470154E-2</v>
      </c>
    </row>
    <row r="156" spans="1:6" ht="27.75" customHeight="1">
      <c r="A156" s="160" t="s">
        <v>694</v>
      </c>
      <c r="B156" s="42">
        <f>IFERROR(INDEX('Annex 1 LV, HV &amp; UMS charges_A'!$B$14:$B$45,MATCH($A156,'Annex 1 LV, HV &amp; UMS charges_A'!$A$14:$A$294,0)),INDEX('Annex 4 LDNO charges_A'!$B$14:$B$203,MATCH($A156,'Annex 4 LDNO charges_A'!$A$14:$A$203,0)))</f>
        <v>0</v>
      </c>
      <c r="C156" s="159">
        <f>IFERROR(INDEX('Annex 1 LV, HV &amp; UMS charges_A'!$C$14:$C$45,MATCH($A156,'Annex 1 LV, HV &amp; UMS charges_A'!$A$14:$A$294,0)),INDEX('Annex 4 LDNO charges_A'!$C$14:$C$203,MATCH($A156,'Annex 4 LDNO charges_A'!$A$14:$A$203,0)))</f>
        <v>0</v>
      </c>
      <c r="D156" s="228"/>
      <c r="E156" s="228"/>
      <c r="F156" s="224">
        <v>5.1028159394470154E-2</v>
      </c>
    </row>
    <row r="157" spans="1:6" ht="27.75" customHeight="1">
      <c r="A157" s="160" t="s">
        <v>695</v>
      </c>
      <c r="B157" s="42">
        <f>IFERROR(INDEX('Annex 1 LV, HV &amp; UMS charges_A'!$B$14:$B$45,MATCH($A157,'Annex 1 LV, HV &amp; UMS charges_A'!$A$14:$A$294,0)),INDEX('Annex 4 LDNO charges_A'!$B$14:$B$203,MATCH($A157,'Annex 4 LDNO charges_A'!$A$14:$A$203,0)))</f>
        <v>0</v>
      </c>
      <c r="C157" s="159">
        <f>IFERROR(INDEX('Annex 1 LV, HV &amp; UMS charges_A'!$C$14:$C$45,MATCH($A157,'Annex 1 LV, HV &amp; UMS charges_A'!$A$14:$A$294,0)),INDEX('Annex 4 LDNO charges_A'!$C$14:$C$203,MATCH($A157,'Annex 4 LDNO charges_A'!$A$14:$A$203,0)))</f>
        <v>0</v>
      </c>
      <c r="D157" s="228"/>
      <c r="E157" s="228"/>
      <c r="F157" s="224">
        <v>5.1028159394470154E-2</v>
      </c>
    </row>
    <row r="158" spans="1:6" ht="27.75" customHeight="1">
      <c r="A158" s="160" t="s">
        <v>696</v>
      </c>
      <c r="B158" s="42">
        <f>IFERROR(INDEX('Annex 1 LV, HV &amp; UMS charges_A'!$B$14:$B$45,MATCH($A158,'Annex 1 LV, HV &amp; UMS charges_A'!$A$14:$A$294,0)),INDEX('Annex 4 LDNO charges_A'!$B$14:$B$203,MATCH($A158,'Annex 4 LDNO charges_A'!$A$14:$A$203,0)))</f>
        <v>0</v>
      </c>
      <c r="C158" s="159">
        <f>IFERROR(INDEX('Annex 1 LV, HV &amp; UMS charges_A'!$C$14:$C$45,MATCH($A158,'Annex 1 LV, HV &amp; UMS charges_A'!$A$14:$A$294,0)),INDEX('Annex 4 LDNO charges_A'!$C$14:$C$203,MATCH($A158,'Annex 4 LDNO charges_A'!$A$14:$A$203,0)))</f>
        <v>0</v>
      </c>
      <c r="D158" s="228"/>
      <c r="E158" s="228"/>
      <c r="F158" s="224">
        <v>5.1028159394470154E-2</v>
      </c>
    </row>
    <row r="159" spans="1:6" ht="27.75" customHeight="1">
      <c r="A159" s="160" t="s">
        <v>697</v>
      </c>
      <c r="B159" s="42">
        <f>IFERROR(INDEX('Annex 1 LV, HV &amp; UMS charges_A'!$B$14:$B$45,MATCH($A159,'Annex 1 LV, HV &amp; UMS charges_A'!$A$14:$A$294,0)),INDEX('Annex 4 LDNO charges_A'!$B$14:$B$203,MATCH($A159,'Annex 4 LDNO charges_A'!$A$14:$A$203,0)))</f>
        <v>0</v>
      </c>
      <c r="C159" s="159">
        <f>IFERROR(INDEX('Annex 1 LV, HV &amp; UMS charges_A'!$C$14:$C$45,MATCH($A159,'Annex 1 LV, HV &amp; UMS charges_A'!$A$14:$A$294,0)),INDEX('Annex 4 LDNO charges_A'!$C$14:$C$203,MATCH($A159,'Annex 4 LDNO charges_A'!$A$14:$A$203,0)))</f>
        <v>0</v>
      </c>
      <c r="D159" s="228"/>
      <c r="E159" s="228"/>
      <c r="F159" s="224">
        <v>5.1028159394470154E-2</v>
      </c>
    </row>
    <row r="160" spans="1:6" ht="27.75" customHeight="1">
      <c r="A160" s="160" t="s">
        <v>698</v>
      </c>
      <c r="B160" s="42">
        <f>IFERROR(INDEX('Annex 1 LV, HV &amp; UMS charges_A'!$B$14:$B$45,MATCH($A160,'Annex 1 LV, HV &amp; UMS charges_A'!$A$14:$A$294,0)),INDEX('Annex 4 LDNO charges_A'!$B$14:$B$203,MATCH($A160,'Annex 4 LDNO charges_A'!$A$14:$A$203,0)))</f>
        <v>0</v>
      </c>
      <c r="C160" s="159">
        <f>IFERROR(INDEX('Annex 1 LV, HV &amp; UMS charges_A'!$C$14:$C$45,MATCH($A160,'Annex 1 LV, HV &amp; UMS charges_A'!$A$14:$A$294,0)),INDEX('Annex 4 LDNO charges_A'!$C$14:$C$203,MATCH($A160,'Annex 4 LDNO charges_A'!$A$14:$A$203,0)))</f>
        <v>0</v>
      </c>
      <c r="D160" s="228"/>
      <c r="E160" s="228"/>
      <c r="F160" s="224">
        <v>5.1028159394470154E-2</v>
      </c>
    </row>
    <row r="161" spans="1:6" ht="27.75" customHeight="1">
      <c r="A161" s="160" t="s">
        <v>699</v>
      </c>
      <c r="B161" s="42">
        <f>IFERROR(INDEX('Annex 1 LV, HV &amp; UMS charges_A'!$B$14:$B$45,MATCH($A161,'Annex 1 LV, HV &amp; UMS charges_A'!$A$14:$A$294,0)),INDEX('Annex 4 LDNO charges_A'!$B$14:$B$203,MATCH($A161,'Annex 4 LDNO charges_A'!$A$14:$A$203,0)))</f>
        <v>0</v>
      </c>
      <c r="C161" s="159">
        <f>IFERROR(INDEX('Annex 1 LV, HV &amp; UMS charges_A'!$C$14:$C$45,MATCH($A161,'Annex 1 LV, HV &amp; UMS charges_A'!$A$14:$A$294,0)),INDEX('Annex 4 LDNO charges_A'!$C$14:$C$203,MATCH($A161,'Annex 4 LDNO charges_A'!$A$14:$A$203,0)))</f>
        <v>0</v>
      </c>
      <c r="D161" s="228"/>
      <c r="E161" s="228"/>
      <c r="F161" s="224">
        <v>5.1028159394470154E-2</v>
      </c>
    </row>
    <row r="162" spans="1:6" ht="27.75" customHeight="1">
      <c r="A162" s="160" t="s">
        <v>700</v>
      </c>
      <c r="B162" s="42">
        <f>IFERROR(INDEX('Annex 1 LV, HV &amp; UMS charges_A'!$B$14:$B$45,MATCH($A162,'Annex 1 LV, HV &amp; UMS charges_A'!$A$14:$A$294,0)),INDEX('Annex 4 LDNO charges_A'!$B$14:$B$203,MATCH($A162,'Annex 4 LDNO charges_A'!$A$14:$A$203,0)))</f>
        <v>0</v>
      </c>
      <c r="C162" s="159">
        <f>IFERROR(INDEX('Annex 1 LV, HV &amp; UMS charges_A'!$C$14:$C$45,MATCH($A162,'Annex 1 LV, HV &amp; UMS charges_A'!$A$14:$A$294,0)),INDEX('Annex 4 LDNO charges_A'!$C$14:$C$203,MATCH($A162,'Annex 4 LDNO charges_A'!$A$14:$A$203,0)))</f>
        <v>0</v>
      </c>
      <c r="D162" s="228"/>
      <c r="E162" s="228"/>
      <c r="F162" s="224">
        <v>5.1028159394470154E-2</v>
      </c>
    </row>
  </sheetData>
  <mergeCells count="2">
    <mergeCell ref="A2:F2"/>
    <mergeCell ref="B1:C1"/>
  </mergeCells>
  <hyperlinks>
    <hyperlink ref="A1" location="Overview!A1" display="Back to Overview" xr:uid="{00000000-0004-0000-28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62"/>
  <sheetViews>
    <sheetView zoomScale="70" zoomScaleNormal="70" zoomScaleSheetLayoutView="100" workbookViewId="0">
      <selection activeCell="N34" sqref="N34"/>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WPD EM Area (GSP Group _B)"</f>
        <v>Southern Electric Power Distribution plc - Effective from 1 April 2022 - Final Supplier of Last Resort and Eligible Bad Debt Pass-Through Costs in WPD EM Area (GSP Group _B)</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28">
      <c r="A5" s="16" t="s">
        <v>67</v>
      </c>
      <c r="B5" s="42" t="str">
        <f>IFERROR(INDEX('Annex 1 LV, HV &amp; UMS charges_B'!$B$14:$B$45,MATCH($A5,'Annex 1 LV, HV &amp; UMS charges_B'!$A$14:$A$294,0)),INDEX('Annex 4 LDNO charges_B'!$B$14:$B$203,MATCH($A5,'Annex 4 LDNO charges_B'!$A$14:$A$203,0)))</f>
        <v>169, 279-280, 311-312, 461-462, 497</v>
      </c>
      <c r="C5" s="159" t="str">
        <f>IFERROR(INDEX('Annex 1 LV, HV &amp; UMS charges_B'!$C$14:$C$45,MATCH($A5,'Annex 1 LV, HV &amp; UMS charges_B'!$A$14:$A$294,0)),INDEX('Annex 4 LDNO charges_B'!$C$14:$C$203,MATCH($A5,'Annex 4 LDNO charges_B'!$A$14:$A$203,0)))</f>
        <v>0, 1, 2</v>
      </c>
      <c r="D5" s="224">
        <v>2.4981826096477987E-2</v>
      </c>
      <c r="E5" s="224">
        <v>9.2430156895587725</v>
      </c>
      <c r="F5" s="224">
        <v>4.1263685548627027E-2</v>
      </c>
    </row>
    <row r="6" spans="1:6" ht="42">
      <c r="A6" s="16" t="s">
        <v>71</v>
      </c>
      <c r="B6" s="42" t="str">
        <f>IFERROR(INDEX('Annex 1 LV, HV &amp; UMS charges_B'!$B$14:$B$45,MATCH($A6,'Annex 1 LV, HV &amp; UMS charges_B'!$A$14:$A$294,0)),INDEX('Annex 4 LDNO charges_B'!$B$14:$B$203,MATCH($A6,'Annex 4 LDNO charges_B'!$A$14:$A$203,0)))</f>
        <v>B05, B10, B15, B35, B40, B45, B55, B60, B70, B75, B80, B85</v>
      </c>
      <c r="C6" s="159" t="str">
        <f>IFERROR(INDEX('Annex 1 LV, HV &amp; UMS charges_B'!$C$14:$C$45,MATCH($A6,'Annex 1 LV, HV &amp; UMS charges_B'!$A$14:$A$294,0)),INDEX('Annex 4 LDNO charges_B'!$C$14:$C$203,MATCH($A6,'Annex 4 LDNO charges_B'!$A$14:$A$203,0)))</f>
        <v>0, 3, 4, 5-8</v>
      </c>
      <c r="D6" s="228"/>
      <c r="E6" s="228"/>
      <c r="F6" s="224">
        <v>4.1263685548627027E-2</v>
      </c>
    </row>
    <row r="7" spans="1:6" ht="42">
      <c r="A7" s="16" t="s">
        <v>74</v>
      </c>
      <c r="B7" s="42" t="str">
        <f>IFERROR(INDEX('Annex 1 LV, HV &amp; UMS charges_B'!$B$14:$B$45,MATCH($A7,'Annex 1 LV, HV &amp; UMS charges_B'!$A$14:$A$294,0)),INDEX('Annex 4 LDNO charges_B'!$B$14:$B$203,MATCH($A7,'Annex 4 LDNO charges_B'!$A$14:$A$203,0)))</f>
        <v>B06, B11, B16, B36, B41, B46, B56, B61, B71, B76, B81, B86</v>
      </c>
      <c r="C7" s="159" t="str">
        <f>IFERROR(INDEX('Annex 1 LV, HV &amp; UMS charges_B'!$C$14:$C$45,MATCH($A7,'Annex 1 LV, HV &amp; UMS charges_B'!$A$14:$A$294,0)),INDEX('Annex 4 LDNO charges_B'!$C$14:$C$203,MATCH($A7,'Annex 4 LDNO charges_B'!$A$14:$A$203,0)))</f>
        <v>0, 3, 4, 5-8</v>
      </c>
      <c r="D7" s="228"/>
      <c r="E7" s="228"/>
      <c r="F7" s="224">
        <v>4.1263685548627027E-2</v>
      </c>
    </row>
    <row r="8" spans="1:6" ht="42">
      <c r="A8" s="16" t="s">
        <v>76</v>
      </c>
      <c r="B8" s="42" t="str">
        <f>IFERROR(INDEX('Annex 1 LV, HV &amp; UMS charges_B'!$B$14:$B$45,MATCH($A8,'Annex 1 LV, HV &amp; UMS charges_B'!$A$14:$A$294,0)),INDEX('Annex 4 LDNO charges_B'!$B$14:$B$203,MATCH($A8,'Annex 4 LDNO charges_B'!$A$14:$A$203,0)))</f>
        <v>B07, B12, B17, B37, B42, B47, B57, B62, B72, B77, B82, B87</v>
      </c>
      <c r="C8" s="159" t="str">
        <f>IFERROR(INDEX('Annex 1 LV, HV &amp; UMS charges_B'!$C$14:$C$45,MATCH($A8,'Annex 1 LV, HV &amp; UMS charges_B'!$A$14:$A$294,0)),INDEX('Annex 4 LDNO charges_B'!$C$14:$C$203,MATCH($A8,'Annex 4 LDNO charges_B'!$A$14:$A$203,0)))</f>
        <v>0, 3, 4, 5-8</v>
      </c>
      <c r="D8" s="228"/>
      <c r="E8" s="228"/>
      <c r="F8" s="224">
        <v>4.1263685548627027E-2</v>
      </c>
    </row>
    <row r="9" spans="1:6" ht="42">
      <c r="A9" s="16" t="s">
        <v>78</v>
      </c>
      <c r="B9" s="42" t="str">
        <f>IFERROR(INDEX('Annex 1 LV, HV &amp; UMS charges_B'!$B$14:$B$45,MATCH($A9,'Annex 1 LV, HV &amp; UMS charges_B'!$A$14:$A$294,0)),INDEX('Annex 4 LDNO charges_B'!$B$14:$B$203,MATCH($A9,'Annex 4 LDNO charges_B'!$A$14:$A$203,0)))</f>
        <v>B08, B13, B18, B38, B43, B48, B58, B63, B73, B78, B83, B88</v>
      </c>
      <c r="C9" s="159" t="str">
        <f>IFERROR(INDEX('Annex 1 LV, HV &amp; UMS charges_B'!$C$14:$C$45,MATCH($A9,'Annex 1 LV, HV &amp; UMS charges_B'!$A$14:$A$294,0)),INDEX('Annex 4 LDNO charges_B'!$C$14:$C$203,MATCH($A9,'Annex 4 LDNO charges_B'!$A$14:$A$203,0)))</f>
        <v>0, 3, 4, 5-8</v>
      </c>
      <c r="D9" s="228"/>
      <c r="E9" s="228"/>
      <c r="F9" s="224">
        <v>4.1263685548627027E-2</v>
      </c>
    </row>
    <row r="10" spans="1:6" ht="42">
      <c r="A10" s="16" t="s">
        <v>80</v>
      </c>
      <c r="B10" s="42" t="str">
        <f>IFERROR(INDEX('Annex 1 LV, HV &amp; UMS charges_B'!$B$14:$B$45,MATCH($A10,'Annex 1 LV, HV &amp; UMS charges_B'!$A$14:$A$294,0)),INDEX('Annex 4 LDNO charges_B'!$B$14:$B$203,MATCH($A10,'Annex 4 LDNO charges_B'!$A$14:$A$203,0)))</f>
        <v>B09, B14, B19, B39, B44, B49, B59, B64, B74, B79, B84, B89</v>
      </c>
      <c r="C10" s="159" t="str">
        <f>IFERROR(INDEX('Annex 1 LV, HV &amp; UMS charges_B'!$C$14:$C$45,MATCH($A10,'Annex 1 LV, HV &amp; UMS charges_B'!$A$14:$A$294,0)),INDEX('Annex 4 LDNO charges_B'!$C$14:$C$203,MATCH($A10,'Annex 4 LDNO charges_B'!$A$14:$A$203,0)))</f>
        <v>0, 3, 4, 5-8</v>
      </c>
      <c r="D10" s="228"/>
      <c r="E10" s="228"/>
      <c r="F10" s="224">
        <v>4.1263685548627027E-2</v>
      </c>
    </row>
    <row r="11" spans="1:6" ht="28.5" customHeight="1">
      <c r="A11" s="160" t="s">
        <v>83</v>
      </c>
      <c r="B11" s="42" t="str">
        <f>IFERROR(INDEX('Annex 1 LV, HV &amp; UMS charges_B'!$B$14:$B$45,MATCH($A11,'Annex 1 LV, HV &amp; UMS charges_B'!$A$14:$A$294,0)),INDEX('Annex 4 LDNO charges_B'!$B$14:$B$203,MATCH($A11,'Annex 4 LDNO charges_B'!$A$14:$A$203,0)))</f>
        <v>B20, B30</v>
      </c>
      <c r="C11" s="159">
        <f>IFERROR(INDEX('Annex 1 LV, HV &amp; UMS charges_B'!$C$14:$C$45,MATCH($A11,'Annex 1 LV, HV &amp; UMS charges_B'!$A$14:$A$294,0)),INDEX('Annex 4 LDNO charges_B'!$C$14:$C$203,MATCH($A11,'Annex 4 LDNO charges_B'!$A$14:$A$203,0)))</f>
        <v>0</v>
      </c>
      <c r="D11" s="228"/>
      <c r="E11" s="228"/>
      <c r="F11" s="224">
        <v>4.1263685548627027E-2</v>
      </c>
    </row>
    <row r="12" spans="1:6" ht="28.5" customHeight="1">
      <c r="A12" s="160" t="s">
        <v>85</v>
      </c>
      <c r="B12" s="42" t="str">
        <f>IFERROR(INDEX('Annex 1 LV, HV &amp; UMS charges_B'!$B$14:$B$45,MATCH($A12,'Annex 1 LV, HV &amp; UMS charges_B'!$A$14:$A$294,0)),INDEX('Annex 4 LDNO charges_B'!$B$14:$B$203,MATCH($A12,'Annex 4 LDNO charges_B'!$A$14:$A$203,0)))</f>
        <v>B21, B31</v>
      </c>
      <c r="C12" s="159">
        <f>IFERROR(INDEX('Annex 1 LV, HV &amp; UMS charges_B'!$C$14:$C$45,MATCH($A12,'Annex 1 LV, HV &amp; UMS charges_B'!$A$14:$A$294,0)),INDEX('Annex 4 LDNO charges_B'!$C$14:$C$203,MATCH($A12,'Annex 4 LDNO charges_B'!$A$14:$A$203,0)))</f>
        <v>0</v>
      </c>
      <c r="D12" s="228"/>
      <c r="E12" s="228"/>
      <c r="F12" s="224">
        <v>4.1263685548627027E-2</v>
      </c>
    </row>
    <row r="13" spans="1:6" ht="28.5" customHeight="1">
      <c r="A13" s="160" t="s">
        <v>87</v>
      </c>
      <c r="B13" s="42" t="str">
        <f>IFERROR(INDEX('Annex 1 LV, HV &amp; UMS charges_B'!$B$14:$B$45,MATCH($A13,'Annex 1 LV, HV &amp; UMS charges_B'!$A$14:$A$294,0)),INDEX('Annex 4 LDNO charges_B'!$B$14:$B$203,MATCH($A13,'Annex 4 LDNO charges_B'!$A$14:$A$203,0)))</f>
        <v>B22, B32</v>
      </c>
      <c r="C13" s="159">
        <f>IFERROR(INDEX('Annex 1 LV, HV &amp; UMS charges_B'!$C$14:$C$45,MATCH($A13,'Annex 1 LV, HV &amp; UMS charges_B'!$A$14:$A$294,0)),INDEX('Annex 4 LDNO charges_B'!$C$14:$C$203,MATCH($A13,'Annex 4 LDNO charges_B'!$A$14:$A$203,0)))</f>
        <v>0</v>
      </c>
      <c r="D13" s="228"/>
      <c r="E13" s="228"/>
      <c r="F13" s="224">
        <v>4.1263685548627027E-2</v>
      </c>
    </row>
    <row r="14" spans="1:6" ht="28.5" customHeight="1">
      <c r="A14" s="160" t="s">
        <v>89</v>
      </c>
      <c r="B14" s="42" t="str">
        <f>IFERROR(INDEX('Annex 1 LV, HV &amp; UMS charges_B'!$B$14:$B$45,MATCH($A14,'Annex 1 LV, HV &amp; UMS charges_B'!$A$14:$A$294,0)),INDEX('Annex 4 LDNO charges_B'!$B$14:$B$203,MATCH($A14,'Annex 4 LDNO charges_B'!$A$14:$A$203,0)))</f>
        <v>B23, B33</v>
      </c>
      <c r="C14" s="159">
        <f>IFERROR(INDEX('Annex 1 LV, HV &amp; UMS charges_B'!$C$14:$C$45,MATCH($A14,'Annex 1 LV, HV &amp; UMS charges_B'!$A$14:$A$294,0)),INDEX('Annex 4 LDNO charges_B'!$C$14:$C$203,MATCH($A14,'Annex 4 LDNO charges_B'!$A$14:$A$203,0)))</f>
        <v>0</v>
      </c>
      <c r="D14" s="228"/>
      <c r="E14" s="228"/>
      <c r="F14" s="224">
        <v>4.1263685548627027E-2</v>
      </c>
    </row>
    <row r="15" spans="1:6" ht="28.5" customHeight="1">
      <c r="A15" s="164" t="s">
        <v>91</v>
      </c>
      <c r="B15" s="42" t="str">
        <f>IFERROR(INDEX('Annex 1 LV, HV &amp; UMS charges_B'!$B$14:$B$45,MATCH($A15,'Annex 1 LV, HV &amp; UMS charges_B'!$A$14:$A$294,0)),INDEX('Annex 4 LDNO charges_B'!$B$14:$B$203,MATCH($A15,'Annex 4 LDNO charges_B'!$A$14:$A$203,0)))</f>
        <v>B24, B34</v>
      </c>
      <c r="C15" s="159">
        <f>IFERROR(INDEX('Annex 1 LV, HV &amp; UMS charges_B'!$C$14:$C$45,MATCH($A15,'Annex 1 LV, HV &amp; UMS charges_B'!$A$14:$A$294,0)),INDEX('Annex 4 LDNO charges_B'!$C$14:$C$203,MATCH($A15,'Annex 4 LDNO charges_B'!$A$14:$A$203,0)))</f>
        <v>0</v>
      </c>
      <c r="D15" s="228"/>
      <c r="E15" s="228"/>
      <c r="F15" s="224">
        <v>4.1263685548627027E-2</v>
      </c>
    </row>
    <row r="16" spans="1:6" ht="28.5" customHeight="1">
      <c r="A16" s="164" t="s">
        <v>93</v>
      </c>
      <c r="B16" s="42" t="str">
        <f>IFERROR(INDEX('Annex 1 LV, HV &amp; UMS charges_B'!$B$14:$B$45,MATCH($A16,'Annex 1 LV, HV &amp; UMS charges_B'!$A$14:$A$294,0)),INDEX('Annex 4 LDNO charges_B'!$B$14:$B$203,MATCH($A16,'Annex 4 LDNO charges_B'!$A$14:$A$203,0)))</f>
        <v>B65</v>
      </c>
      <c r="C16" s="159">
        <f>IFERROR(INDEX('Annex 1 LV, HV &amp; UMS charges_B'!$C$14:$C$45,MATCH($A16,'Annex 1 LV, HV &amp; UMS charges_B'!$A$14:$A$294,0)),INDEX('Annex 4 LDNO charges_B'!$C$14:$C$203,MATCH($A16,'Annex 4 LDNO charges_B'!$A$14:$A$203,0)))</f>
        <v>0</v>
      </c>
      <c r="D16" s="228"/>
      <c r="E16" s="228"/>
      <c r="F16" s="224">
        <v>4.1263685548627027E-2</v>
      </c>
    </row>
    <row r="17" spans="1:6" ht="28.5" customHeight="1">
      <c r="A17" s="164" t="s">
        <v>95</v>
      </c>
      <c r="B17" s="42" t="str">
        <f>IFERROR(INDEX('Annex 1 LV, HV &amp; UMS charges_B'!$B$14:$B$45,MATCH($A17,'Annex 1 LV, HV &amp; UMS charges_B'!$A$14:$A$294,0)),INDEX('Annex 4 LDNO charges_B'!$B$14:$B$203,MATCH($A17,'Annex 4 LDNO charges_B'!$A$14:$A$203,0)))</f>
        <v>B66</v>
      </c>
      <c r="C17" s="159">
        <f>IFERROR(INDEX('Annex 1 LV, HV &amp; UMS charges_B'!$C$14:$C$45,MATCH($A17,'Annex 1 LV, HV &amp; UMS charges_B'!$A$14:$A$294,0)),INDEX('Annex 4 LDNO charges_B'!$C$14:$C$203,MATCH($A17,'Annex 4 LDNO charges_B'!$A$14:$A$203,0)))</f>
        <v>0</v>
      </c>
      <c r="D17" s="228"/>
      <c r="E17" s="228"/>
      <c r="F17" s="224">
        <v>4.1263685548627027E-2</v>
      </c>
    </row>
    <row r="18" spans="1:6" ht="28.5" customHeight="1">
      <c r="A18" s="164" t="s">
        <v>97</v>
      </c>
      <c r="B18" s="42" t="str">
        <f>IFERROR(INDEX('Annex 1 LV, HV &amp; UMS charges_B'!$B$14:$B$45,MATCH($A18,'Annex 1 LV, HV &amp; UMS charges_B'!$A$14:$A$294,0)),INDEX('Annex 4 LDNO charges_B'!$B$14:$B$203,MATCH($A18,'Annex 4 LDNO charges_B'!$A$14:$A$203,0)))</f>
        <v>B67</v>
      </c>
      <c r="C18" s="159">
        <f>IFERROR(INDEX('Annex 1 LV, HV &amp; UMS charges_B'!$C$14:$C$45,MATCH($A18,'Annex 1 LV, HV &amp; UMS charges_B'!$A$14:$A$294,0)),INDEX('Annex 4 LDNO charges_B'!$C$14:$C$203,MATCH($A18,'Annex 4 LDNO charges_B'!$A$14:$A$203,0)))</f>
        <v>0</v>
      </c>
      <c r="D18" s="228"/>
      <c r="E18" s="228"/>
      <c r="F18" s="224">
        <v>4.1263685548627027E-2</v>
      </c>
    </row>
    <row r="19" spans="1:6" ht="28.5" customHeight="1">
      <c r="A19" s="164" t="s">
        <v>99</v>
      </c>
      <c r="B19" s="42" t="str">
        <f>IFERROR(INDEX('Annex 1 LV, HV &amp; UMS charges_B'!$B$14:$B$45,MATCH($A19,'Annex 1 LV, HV &amp; UMS charges_B'!$A$14:$A$294,0)),INDEX('Annex 4 LDNO charges_B'!$B$14:$B$203,MATCH($A19,'Annex 4 LDNO charges_B'!$A$14:$A$203,0)))</f>
        <v>B68</v>
      </c>
      <c r="C19" s="159">
        <f>IFERROR(INDEX('Annex 1 LV, HV &amp; UMS charges_B'!$C$14:$C$45,MATCH($A19,'Annex 1 LV, HV &amp; UMS charges_B'!$A$14:$A$294,0)),INDEX('Annex 4 LDNO charges_B'!$C$14:$C$203,MATCH($A19,'Annex 4 LDNO charges_B'!$A$14:$A$203,0)))</f>
        <v>0</v>
      </c>
      <c r="D19" s="228"/>
      <c r="E19" s="228"/>
      <c r="F19" s="224">
        <v>4.1263685548627027E-2</v>
      </c>
    </row>
    <row r="20" spans="1:6" ht="28.5" customHeight="1">
      <c r="A20" s="164" t="s">
        <v>101</v>
      </c>
      <c r="B20" s="42" t="str">
        <f>IFERROR(INDEX('Annex 1 LV, HV &amp; UMS charges_B'!$B$14:$B$45,MATCH($A20,'Annex 1 LV, HV &amp; UMS charges_B'!$A$14:$A$294,0)),INDEX('Annex 4 LDNO charges_B'!$B$14:$B$203,MATCH($A20,'Annex 4 LDNO charges_B'!$A$14:$A$203,0)))</f>
        <v>B69</v>
      </c>
      <c r="C20" s="159">
        <f>IFERROR(INDEX('Annex 1 LV, HV &amp; UMS charges_B'!$C$14:$C$45,MATCH($A20,'Annex 1 LV, HV &amp; UMS charges_B'!$A$14:$A$294,0)),INDEX('Annex 4 LDNO charges_B'!$C$14:$C$203,MATCH($A20,'Annex 4 LDNO charges_B'!$A$14:$A$203,0)))</f>
        <v>0</v>
      </c>
      <c r="D20" s="228"/>
      <c r="E20" s="228"/>
      <c r="F20" s="224">
        <v>4.1263685548627027E-2</v>
      </c>
    </row>
    <row r="21" spans="1:6" ht="28.5" customHeight="1">
      <c r="A21" s="164" t="s">
        <v>103</v>
      </c>
      <c r="B21" s="42" t="str">
        <f>IFERROR(INDEX('Annex 1 LV, HV &amp; UMS charges_B'!$B$14:$B$45,MATCH($A21,'Annex 1 LV, HV &amp; UMS charges_B'!$A$14:$A$294,0)),INDEX('Annex 4 LDNO charges_B'!$B$14:$B$203,MATCH($A21,'Annex 4 LDNO charges_B'!$A$14:$A$203,0)))</f>
        <v>B25, B50</v>
      </c>
      <c r="C21" s="159">
        <f>IFERROR(INDEX('Annex 1 LV, HV &amp; UMS charges_B'!$C$14:$C$45,MATCH($A21,'Annex 1 LV, HV &amp; UMS charges_B'!$A$14:$A$294,0)),INDEX('Annex 4 LDNO charges_B'!$C$14:$C$203,MATCH($A21,'Annex 4 LDNO charges_B'!$A$14:$A$203,0)))</f>
        <v>0</v>
      </c>
      <c r="D21" s="228"/>
      <c r="E21" s="228"/>
      <c r="F21" s="224">
        <v>4.1263685548627027E-2</v>
      </c>
    </row>
    <row r="22" spans="1:6" ht="28.5" customHeight="1">
      <c r="A22" s="164" t="s">
        <v>105</v>
      </c>
      <c r="B22" s="42" t="str">
        <f>IFERROR(INDEX('Annex 1 LV, HV &amp; UMS charges_B'!$B$14:$B$45,MATCH($A22,'Annex 1 LV, HV &amp; UMS charges_B'!$A$14:$A$294,0)),INDEX('Annex 4 LDNO charges_B'!$B$14:$B$203,MATCH($A22,'Annex 4 LDNO charges_B'!$A$14:$A$203,0)))</f>
        <v>B26, B51</v>
      </c>
      <c r="C22" s="159">
        <f>IFERROR(INDEX('Annex 1 LV, HV &amp; UMS charges_B'!$C$14:$C$45,MATCH($A22,'Annex 1 LV, HV &amp; UMS charges_B'!$A$14:$A$294,0)),INDEX('Annex 4 LDNO charges_B'!$C$14:$C$203,MATCH($A22,'Annex 4 LDNO charges_B'!$A$14:$A$203,0)))</f>
        <v>0</v>
      </c>
      <c r="D22" s="228"/>
      <c r="E22" s="228"/>
      <c r="F22" s="224">
        <v>4.1263685548627027E-2</v>
      </c>
    </row>
    <row r="23" spans="1:6" ht="28.5" customHeight="1">
      <c r="A23" s="160" t="s">
        <v>107</v>
      </c>
      <c r="B23" s="42" t="str">
        <f>IFERROR(INDEX('Annex 1 LV, HV &amp; UMS charges_B'!$B$14:$B$45,MATCH($A23,'Annex 1 LV, HV &amp; UMS charges_B'!$A$14:$A$294,0)),INDEX('Annex 4 LDNO charges_B'!$B$14:$B$203,MATCH($A23,'Annex 4 LDNO charges_B'!$A$14:$A$203,0)))</f>
        <v>B27, B52</v>
      </c>
      <c r="C23" s="159">
        <f>IFERROR(INDEX('Annex 1 LV, HV &amp; UMS charges_B'!$C$14:$C$45,MATCH($A23,'Annex 1 LV, HV &amp; UMS charges_B'!$A$14:$A$294,0)),INDEX('Annex 4 LDNO charges_B'!$C$14:$C$203,MATCH($A23,'Annex 4 LDNO charges_B'!$A$14:$A$203,0)))</f>
        <v>0</v>
      </c>
      <c r="D23" s="228"/>
      <c r="E23" s="228"/>
      <c r="F23" s="224">
        <v>4.1263685548627027E-2</v>
      </c>
    </row>
    <row r="24" spans="1:6" ht="28.5" customHeight="1">
      <c r="A24" s="160" t="s">
        <v>109</v>
      </c>
      <c r="B24" s="42" t="str">
        <f>IFERROR(INDEX('Annex 1 LV, HV &amp; UMS charges_B'!$B$14:$B$45,MATCH($A24,'Annex 1 LV, HV &amp; UMS charges_B'!$A$14:$A$294,0)),INDEX('Annex 4 LDNO charges_B'!$B$14:$B$203,MATCH($A24,'Annex 4 LDNO charges_B'!$A$14:$A$203,0)))</f>
        <v>B28, B53</v>
      </c>
      <c r="C24" s="159">
        <f>IFERROR(INDEX('Annex 1 LV, HV &amp; UMS charges_B'!$C$14:$C$45,MATCH($A24,'Annex 1 LV, HV &amp; UMS charges_B'!$A$14:$A$294,0)),INDEX('Annex 4 LDNO charges_B'!$C$14:$C$203,MATCH($A24,'Annex 4 LDNO charges_B'!$A$14:$A$203,0)))</f>
        <v>0</v>
      </c>
      <c r="D24" s="228"/>
      <c r="E24" s="228"/>
      <c r="F24" s="224">
        <v>4.1263685548627027E-2</v>
      </c>
    </row>
    <row r="25" spans="1:6" ht="28.5" customHeight="1">
      <c r="A25" s="160" t="s">
        <v>111</v>
      </c>
      <c r="B25" s="42" t="str">
        <f>IFERROR(INDEX('Annex 1 LV, HV &amp; UMS charges_B'!$B$14:$B$45,MATCH($A25,'Annex 1 LV, HV &amp; UMS charges_B'!$A$14:$A$294,0)),INDEX('Annex 4 LDNO charges_B'!$B$14:$B$203,MATCH($A25,'Annex 4 LDNO charges_B'!$A$14:$A$203,0)))</f>
        <v>B29, B54</v>
      </c>
      <c r="C25" s="159">
        <f>IFERROR(INDEX('Annex 1 LV, HV &amp; UMS charges_B'!$C$14:$C$45,MATCH($A25,'Annex 1 LV, HV &amp; UMS charges_B'!$A$14:$A$294,0)),INDEX('Annex 4 LDNO charges_B'!$C$14:$C$203,MATCH($A25,'Annex 4 LDNO charges_B'!$A$14:$A$203,0)))</f>
        <v>0</v>
      </c>
      <c r="D25" s="228"/>
      <c r="E25" s="228"/>
      <c r="F25" s="224">
        <v>4.1263685548627027E-2</v>
      </c>
    </row>
    <row r="26" spans="1:6" ht="28.5" customHeight="1">
      <c r="A26" s="160" t="s">
        <v>517</v>
      </c>
      <c r="B26" s="42">
        <f>IFERROR(INDEX('Annex 1 LV, HV &amp; UMS charges_B'!$B$14:$B$45,MATCH($A26,'Annex 1 LV, HV &amp; UMS charges_B'!$A$14:$A$294,0)),INDEX('Annex 4 LDNO charges_B'!$B$14:$B$203,MATCH($A26,'Annex 4 LDNO charges_B'!$A$14:$A$203,0)))</f>
        <v>0</v>
      </c>
      <c r="C26" s="159" t="str">
        <f>IFERROR(INDEX('Annex 1 LV, HV &amp; UMS charges_B'!$C$14:$C$45,MATCH($A26,'Annex 1 LV, HV &amp; UMS charges_B'!$A$14:$A$294,0)),INDEX('Annex 4 LDNO charges_B'!$C$14:$C$203,MATCH($A26,'Annex 4 LDNO charges_B'!$A$14:$A$203,0)))</f>
        <v>0, 1, 2</v>
      </c>
      <c r="D26" s="224">
        <v>2.4981826096477987E-2</v>
      </c>
      <c r="E26" s="224">
        <v>9.2430156895587725</v>
      </c>
      <c r="F26" s="224">
        <v>4.1263685548627027E-2</v>
      </c>
    </row>
    <row r="27" spans="1:6" ht="27.75" customHeight="1">
      <c r="A27" s="160" t="s">
        <v>519</v>
      </c>
      <c r="B27" s="42">
        <f>IFERROR(INDEX('Annex 1 LV, HV &amp; UMS charges_B'!$B$14:$B$45,MATCH($A27,'Annex 1 LV, HV &amp; UMS charges_B'!$A$14:$A$294,0)),INDEX('Annex 4 LDNO charges_B'!$B$14:$B$203,MATCH($A27,'Annex 4 LDNO charges_B'!$A$14:$A$203,0)))</f>
        <v>0</v>
      </c>
      <c r="C27" s="159" t="str">
        <f>IFERROR(INDEX('Annex 1 LV, HV &amp; UMS charges_B'!$C$14:$C$45,MATCH($A27,'Annex 1 LV, HV &amp; UMS charges_B'!$A$14:$A$294,0)),INDEX('Annex 4 LDNO charges_B'!$C$14:$C$203,MATCH($A27,'Annex 4 LDNO charges_B'!$A$14:$A$203,0)))</f>
        <v>0, 3, 4, 5-8</v>
      </c>
      <c r="D27" s="228"/>
      <c r="E27" s="228"/>
      <c r="F27" s="224">
        <v>4.1263685548627027E-2</v>
      </c>
    </row>
    <row r="28" spans="1:6" ht="27.75" customHeight="1">
      <c r="A28" s="160" t="s">
        <v>520</v>
      </c>
      <c r="B28" s="42">
        <f>IFERROR(INDEX('Annex 1 LV, HV &amp; UMS charges_B'!$B$14:$B$45,MATCH($A28,'Annex 1 LV, HV &amp; UMS charges_B'!$A$14:$A$294,0)),INDEX('Annex 4 LDNO charges_B'!$B$14:$B$203,MATCH($A28,'Annex 4 LDNO charges_B'!$A$14:$A$203,0)))</f>
        <v>0</v>
      </c>
      <c r="C28" s="159" t="str">
        <f>IFERROR(INDEX('Annex 1 LV, HV &amp; UMS charges_B'!$C$14:$C$45,MATCH($A28,'Annex 1 LV, HV &amp; UMS charges_B'!$A$14:$A$294,0)),INDEX('Annex 4 LDNO charges_B'!$C$14:$C$203,MATCH($A28,'Annex 4 LDNO charges_B'!$A$14:$A$203,0)))</f>
        <v>0, 3, 4, 5-8</v>
      </c>
      <c r="D28" s="228"/>
      <c r="E28" s="228"/>
      <c r="F28" s="224">
        <v>4.1263685548627027E-2</v>
      </c>
    </row>
    <row r="29" spans="1:6" ht="27.75" customHeight="1">
      <c r="A29" s="160" t="s">
        <v>521</v>
      </c>
      <c r="B29" s="42">
        <f>IFERROR(INDEX('Annex 1 LV, HV &amp; UMS charges_B'!$B$14:$B$45,MATCH($A29,'Annex 1 LV, HV &amp; UMS charges_B'!$A$14:$A$294,0)),INDEX('Annex 4 LDNO charges_B'!$B$14:$B$203,MATCH($A29,'Annex 4 LDNO charges_B'!$A$14:$A$203,0)))</f>
        <v>0</v>
      </c>
      <c r="C29" s="159" t="str">
        <f>IFERROR(INDEX('Annex 1 LV, HV &amp; UMS charges_B'!$C$14:$C$45,MATCH($A29,'Annex 1 LV, HV &amp; UMS charges_B'!$A$14:$A$294,0)),INDEX('Annex 4 LDNO charges_B'!$C$14:$C$203,MATCH($A29,'Annex 4 LDNO charges_B'!$A$14:$A$203,0)))</f>
        <v>0, 3, 4, 5-8</v>
      </c>
      <c r="D29" s="228"/>
      <c r="E29" s="228"/>
      <c r="F29" s="224">
        <v>4.1263685548627027E-2</v>
      </c>
    </row>
    <row r="30" spans="1:6" ht="27.75" customHeight="1">
      <c r="A30" s="160" t="s">
        <v>522</v>
      </c>
      <c r="B30" s="42">
        <f>IFERROR(INDEX('Annex 1 LV, HV &amp; UMS charges_B'!$B$14:$B$45,MATCH($A30,'Annex 1 LV, HV &amp; UMS charges_B'!$A$14:$A$294,0)),INDEX('Annex 4 LDNO charges_B'!$B$14:$B$203,MATCH($A30,'Annex 4 LDNO charges_B'!$A$14:$A$203,0)))</f>
        <v>0</v>
      </c>
      <c r="C30" s="159" t="str">
        <f>IFERROR(INDEX('Annex 1 LV, HV &amp; UMS charges_B'!$C$14:$C$45,MATCH($A30,'Annex 1 LV, HV &amp; UMS charges_B'!$A$14:$A$294,0)),INDEX('Annex 4 LDNO charges_B'!$C$14:$C$203,MATCH($A30,'Annex 4 LDNO charges_B'!$A$14:$A$203,0)))</f>
        <v>0, 3, 4, 5-8</v>
      </c>
      <c r="D30" s="228"/>
      <c r="E30" s="228"/>
      <c r="F30" s="224">
        <v>4.1263685548627027E-2</v>
      </c>
    </row>
    <row r="31" spans="1:6" ht="27.75" customHeight="1">
      <c r="A31" s="160" t="s">
        <v>523</v>
      </c>
      <c r="B31" s="42">
        <f>IFERROR(INDEX('Annex 1 LV, HV &amp; UMS charges_B'!$B$14:$B$45,MATCH($A31,'Annex 1 LV, HV &amp; UMS charges_B'!$A$14:$A$294,0)),INDEX('Annex 4 LDNO charges_B'!$B$14:$B$203,MATCH($A31,'Annex 4 LDNO charges_B'!$A$14:$A$203,0)))</f>
        <v>0</v>
      </c>
      <c r="C31" s="159" t="str">
        <f>IFERROR(INDEX('Annex 1 LV, HV &amp; UMS charges_B'!$C$14:$C$45,MATCH($A31,'Annex 1 LV, HV &amp; UMS charges_B'!$A$14:$A$294,0)),INDEX('Annex 4 LDNO charges_B'!$C$14:$C$203,MATCH($A31,'Annex 4 LDNO charges_B'!$A$14:$A$203,0)))</f>
        <v>0, 3, 4, 5-8</v>
      </c>
      <c r="D31" s="228"/>
      <c r="E31" s="228"/>
      <c r="F31" s="224">
        <v>4.1263685548627027E-2</v>
      </c>
    </row>
    <row r="32" spans="1:6" ht="27.75" customHeight="1">
      <c r="A32" s="160" t="s">
        <v>525</v>
      </c>
      <c r="B32" s="42">
        <f>IFERROR(INDEX('Annex 1 LV, HV &amp; UMS charges_B'!$B$14:$B$45,MATCH($A32,'Annex 1 LV, HV &amp; UMS charges_B'!$A$14:$A$294,0)),INDEX('Annex 4 LDNO charges_B'!$B$14:$B$203,MATCH($A32,'Annex 4 LDNO charges_B'!$A$14:$A$203,0)))</f>
        <v>0</v>
      </c>
      <c r="C32" s="159">
        <f>IFERROR(INDEX('Annex 1 LV, HV &amp; UMS charges_B'!$C$14:$C$45,MATCH($A32,'Annex 1 LV, HV &amp; UMS charges_B'!$A$14:$A$294,0)),INDEX('Annex 4 LDNO charges_B'!$C$14:$C$203,MATCH($A32,'Annex 4 LDNO charges_B'!$A$14:$A$203,0)))</f>
        <v>0</v>
      </c>
      <c r="D32" s="228"/>
      <c r="E32" s="228"/>
      <c r="F32" s="224">
        <v>4.1263685548627027E-2</v>
      </c>
    </row>
    <row r="33" spans="1:6" ht="27.75" customHeight="1">
      <c r="A33" s="160" t="s">
        <v>526</v>
      </c>
      <c r="B33" s="42">
        <f>IFERROR(INDEX('Annex 1 LV, HV &amp; UMS charges_B'!$B$14:$B$45,MATCH($A33,'Annex 1 LV, HV &amp; UMS charges_B'!$A$14:$A$294,0)),INDEX('Annex 4 LDNO charges_B'!$B$14:$B$203,MATCH($A33,'Annex 4 LDNO charges_B'!$A$14:$A$203,0)))</f>
        <v>0</v>
      </c>
      <c r="C33" s="159">
        <f>IFERROR(INDEX('Annex 1 LV, HV &amp; UMS charges_B'!$C$14:$C$45,MATCH($A33,'Annex 1 LV, HV &amp; UMS charges_B'!$A$14:$A$294,0)),INDEX('Annex 4 LDNO charges_B'!$C$14:$C$203,MATCH($A33,'Annex 4 LDNO charges_B'!$A$14:$A$203,0)))</f>
        <v>0</v>
      </c>
      <c r="D33" s="228"/>
      <c r="E33" s="228"/>
      <c r="F33" s="224">
        <v>4.1263685548627027E-2</v>
      </c>
    </row>
    <row r="34" spans="1:6" ht="27.75" customHeight="1">
      <c r="A34" s="160" t="s">
        <v>527</v>
      </c>
      <c r="B34" s="42">
        <f>IFERROR(INDEX('Annex 1 LV, HV &amp; UMS charges_B'!$B$14:$B$45,MATCH($A34,'Annex 1 LV, HV &amp; UMS charges_B'!$A$14:$A$294,0)),INDEX('Annex 4 LDNO charges_B'!$B$14:$B$203,MATCH($A34,'Annex 4 LDNO charges_B'!$A$14:$A$203,0)))</f>
        <v>0</v>
      </c>
      <c r="C34" s="159">
        <f>IFERROR(INDEX('Annex 1 LV, HV &amp; UMS charges_B'!$C$14:$C$45,MATCH($A34,'Annex 1 LV, HV &amp; UMS charges_B'!$A$14:$A$294,0)),INDEX('Annex 4 LDNO charges_B'!$C$14:$C$203,MATCH($A34,'Annex 4 LDNO charges_B'!$A$14:$A$203,0)))</f>
        <v>0</v>
      </c>
      <c r="D34" s="228"/>
      <c r="E34" s="228"/>
      <c r="F34" s="224">
        <v>4.1263685548627027E-2</v>
      </c>
    </row>
    <row r="35" spans="1:6" ht="27.75" customHeight="1">
      <c r="A35" s="160" t="s">
        <v>528</v>
      </c>
      <c r="B35" s="42">
        <f>IFERROR(INDEX('Annex 1 LV, HV &amp; UMS charges_B'!$B$14:$B$45,MATCH($A35,'Annex 1 LV, HV &amp; UMS charges_B'!$A$14:$A$294,0)),INDEX('Annex 4 LDNO charges_B'!$B$14:$B$203,MATCH($A35,'Annex 4 LDNO charges_B'!$A$14:$A$203,0)))</f>
        <v>0</v>
      </c>
      <c r="C35" s="159">
        <f>IFERROR(INDEX('Annex 1 LV, HV &amp; UMS charges_B'!$C$14:$C$45,MATCH($A35,'Annex 1 LV, HV &amp; UMS charges_B'!$A$14:$A$294,0)),INDEX('Annex 4 LDNO charges_B'!$C$14:$C$203,MATCH($A35,'Annex 4 LDNO charges_B'!$A$14:$A$203,0)))</f>
        <v>0</v>
      </c>
      <c r="D35" s="228"/>
      <c r="E35" s="228"/>
      <c r="F35" s="224">
        <v>4.1263685548627027E-2</v>
      </c>
    </row>
    <row r="36" spans="1:6" ht="27.75" customHeight="1">
      <c r="A36" s="160" t="s">
        <v>529</v>
      </c>
      <c r="B36" s="42">
        <f>IFERROR(INDEX('Annex 1 LV, HV &amp; UMS charges_B'!$B$14:$B$45,MATCH($A36,'Annex 1 LV, HV &amp; UMS charges_B'!$A$14:$A$294,0)),INDEX('Annex 4 LDNO charges_B'!$B$14:$B$203,MATCH($A36,'Annex 4 LDNO charges_B'!$A$14:$A$203,0)))</f>
        <v>0</v>
      </c>
      <c r="C36" s="159">
        <f>IFERROR(INDEX('Annex 1 LV, HV &amp; UMS charges_B'!$C$14:$C$45,MATCH($A36,'Annex 1 LV, HV &amp; UMS charges_B'!$A$14:$A$294,0)),INDEX('Annex 4 LDNO charges_B'!$C$14:$C$203,MATCH($A36,'Annex 4 LDNO charges_B'!$A$14:$A$203,0)))</f>
        <v>0</v>
      </c>
      <c r="D36" s="228"/>
      <c r="E36" s="228"/>
      <c r="F36" s="224">
        <v>4.1263685548627027E-2</v>
      </c>
    </row>
    <row r="37" spans="1:6" ht="27.75" customHeight="1">
      <c r="A37" s="164" t="s">
        <v>533</v>
      </c>
      <c r="B37" s="42">
        <f>IFERROR(INDEX('Annex 1 LV, HV &amp; UMS charges_B'!$B$14:$B$45,MATCH($A37,'Annex 1 LV, HV &amp; UMS charges_B'!$A$14:$A$294,0)),INDEX('Annex 4 LDNO charges_B'!$B$14:$B$203,MATCH($A37,'Annex 4 LDNO charges_B'!$A$14:$A$203,0)))</f>
        <v>0</v>
      </c>
      <c r="C37" s="159" t="str">
        <f>IFERROR(INDEX('Annex 1 LV, HV &amp; UMS charges_B'!$C$14:$C$45,MATCH($A37,'Annex 1 LV, HV &amp; UMS charges_B'!$A$14:$A$294,0)),INDEX('Annex 4 LDNO charges_B'!$C$14:$C$203,MATCH($A37,'Annex 4 LDNO charges_B'!$A$14:$A$203,0)))</f>
        <v>0, 1, 2</v>
      </c>
      <c r="D37" s="224">
        <v>2.4981826096477987E-2</v>
      </c>
      <c r="E37" s="224">
        <v>9.2430156895587725</v>
      </c>
      <c r="F37" s="224">
        <v>4.1263685548627027E-2</v>
      </c>
    </row>
    <row r="38" spans="1:6" ht="27.75" customHeight="1">
      <c r="A38" s="160" t="s">
        <v>535</v>
      </c>
      <c r="B38" s="42">
        <f>IFERROR(INDEX('Annex 1 LV, HV &amp; UMS charges_B'!$B$14:$B$45,MATCH($A38,'Annex 1 LV, HV &amp; UMS charges_B'!$A$14:$A$294,0)),INDEX('Annex 4 LDNO charges_B'!$B$14:$B$203,MATCH($A38,'Annex 4 LDNO charges_B'!$A$14:$A$203,0)))</f>
        <v>0</v>
      </c>
      <c r="C38" s="159" t="str">
        <f>IFERROR(INDEX('Annex 1 LV, HV &amp; UMS charges_B'!$C$14:$C$45,MATCH($A38,'Annex 1 LV, HV &amp; UMS charges_B'!$A$14:$A$294,0)),INDEX('Annex 4 LDNO charges_B'!$C$14:$C$203,MATCH($A38,'Annex 4 LDNO charges_B'!$A$14:$A$203,0)))</f>
        <v>0, 3, 4, 5-8</v>
      </c>
      <c r="D38" s="228"/>
      <c r="E38" s="228"/>
      <c r="F38" s="224">
        <v>4.1263685548627027E-2</v>
      </c>
    </row>
    <row r="39" spans="1:6" ht="27.75" customHeight="1">
      <c r="A39" s="160" t="s">
        <v>536</v>
      </c>
      <c r="B39" s="42">
        <f>IFERROR(INDEX('Annex 1 LV, HV &amp; UMS charges_B'!$B$14:$B$45,MATCH($A39,'Annex 1 LV, HV &amp; UMS charges_B'!$A$14:$A$294,0)),INDEX('Annex 4 LDNO charges_B'!$B$14:$B$203,MATCH($A39,'Annex 4 LDNO charges_B'!$A$14:$A$203,0)))</f>
        <v>0</v>
      </c>
      <c r="C39" s="159" t="str">
        <f>IFERROR(INDEX('Annex 1 LV, HV &amp; UMS charges_B'!$C$14:$C$45,MATCH($A39,'Annex 1 LV, HV &amp; UMS charges_B'!$A$14:$A$294,0)),INDEX('Annex 4 LDNO charges_B'!$C$14:$C$203,MATCH($A39,'Annex 4 LDNO charges_B'!$A$14:$A$203,0)))</f>
        <v>0, 3, 4, 5-8</v>
      </c>
      <c r="D39" s="228"/>
      <c r="E39" s="228"/>
      <c r="F39" s="224">
        <v>4.1263685548627027E-2</v>
      </c>
    </row>
    <row r="40" spans="1:6" ht="27.75" customHeight="1">
      <c r="A40" s="160" t="s">
        <v>537</v>
      </c>
      <c r="B40" s="42">
        <f>IFERROR(INDEX('Annex 1 LV, HV &amp; UMS charges_B'!$B$14:$B$45,MATCH($A40,'Annex 1 LV, HV &amp; UMS charges_B'!$A$14:$A$294,0)),INDEX('Annex 4 LDNO charges_B'!$B$14:$B$203,MATCH($A40,'Annex 4 LDNO charges_B'!$A$14:$A$203,0)))</f>
        <v>0</v>
      </c>
      <c r="C40" s="159" t="str">
        <f>IFERROR(INDEX('Annex 1 LV, HV &amp; UMS charges_B'!$C$14:$C$45,MATCH($A40,'Annex 1 LV, HV &amp; UMS charges_B'!$A$14:$A$294,0)),INDEX('Annex 4 LDNO charges_B'!$C$14:$C$203,MATCH($A40,'Annex 4 LDNO charges_B'!$A$14:$A$203,0)))</f>
        <v>0, 3, 4, 5-8</v>
      </c>
      <c r="D40" s="228"/>
      <c r="E40" s="228"/>
      <c r="F40" s="224">
        <v>4.1263685548627027E-2</v>
      </c>
    </row>
    <row r="41" spans="1:6" ht="27.75" customHeight="1">
      <c r="A41" s="160" t="s">
        <v>538</v>
      </c>
      <c r="B41" s="42">
        <f>IFERROR(INDEX('Annex 1 LV, HV &amp; UMS charges_B'!$B$14:$B$45,MATCH($A41,'Annex 1 LV, HV &amp; UMS charges_B'!$A$14:$A$294,0)),INDEX('Annex 4 LDNO charges_B'!$B$14:$B$203,MATCH($A41,'Annex 4 LDNO charges_B'!$A$14:$A$203,0)))</f>
        <v>0</v>
      </c>
      <c r="C41" s="159" t="str">
        <f>IFERROR(INDEX('Annex 1 LV, HV &amp; UMS charges_B'!$C$14:$C$45,MATCH($A41,'Annex 1 LV, HV &amp; UMS charges_B'!$A$14:$A$294,0)),INDEX('Annex 4 LDNO charges_B'!$C$14:$C$203,MATCH($A41,'Annex 4 LDNO charges_B'!$A$14:$A$203,0)))</f>
        <v>0, 3, 4, 5-8</v>
      </c>
      <c r="D41" s="228"/>
      <c r="E41" s="228"/>
      <c r="F41" s="224">
        <v>4.1263685548627027E-2</v>
      </c>
    </row>
    <row r="42" spans="1:6" ht="27.75" customHeight="1">
      <c r="A42" s="160" t="s">
        <v>539</v>
      </c>
      <c r="B42" s="42">
        <f>IFERROR(INDEX('Annex 1 LV, HV &amp; UMS charges_B'!$B$14:$B$45,MATCH($A42,'Annex 1 LV, HV &amp; UMS charges_B'!$A$14:$A$294,0)),INDEX('Annex 4 LDNO charges_B'!$B$14:$B$203,MATCH($A42,'Annex 4 LDNO charges_B'!$A$14:$A$203,0)))</f>
        <v>0</v>
      </c>
      <c r="C42" s="159" t="str">
        <f>IFERROR(INDEX('Annex 1 LV, HV &amp; UMS charges_B'!$C$14:$C$45,MATCH($A42,'Annex 1 LV, HV &amp; UMS charges_B'!$A$14:$A$294,0)),INDEX('Annex 4 LDNO charges_B'!$C$14:$C$203,MATCH($A42,'Annex 4 LDNO charges_B'!$A$14:$A$203,0)))</f>
        <v>0, 3, 4, 5-8</v>
      </c>
      <c r="D42" s="228"/>
      <c r="E42" s="228"/>
      <c r="F42" s="224">
        <v>4.1263685548627027E-2</v>
      </c>
    </row>
    <row r="43" spans="1:6" ht="27.75" customHeight="1">
      <c r="A43" s="160" t="s">
        <v>541</v>
      </c>
      <c r="B43" s="42">
        <f>IFERROR(INDEX('Annex 1 LV, HV &amp; UMS charges_B'!$B$14:$B$45,MATCH($A43,'Annex 1 LV, HV &amp; UMS charges_B'!$A$14:$A$294,0)),INDEX('Annex 4 LDNO charges_B'!$B$14:$B$203,MATCH($A43,'Annex 4 LDNO charges_B'!$A$14:$A$203,0)))</f>
        <v>0</v>
      </c>
      <c r="C43" s="159">
        <f>IFERROR(INDEX('Annex 1 LV, HV &amp; UMS charges_B'!$C$14:$C$45,MATCH($A43,'Annex 1 LV, HV &amp; UMS charges_B'!$A$14:$A$294,0)),INDEX('Annex 4 LDNO charges_B'!$C$14:$C$203,MATCH($A43,'Annex 4 LDNO charges_B'!$A$14:$A$203,0)))</f>
        <v>0</v>
      </c>
      <c r="D43" s="228"/>
      <c r="E43" s="228"/>
      <c r="F43" s="224">
        <v>4.1263685548627027E-2</v>
      </c>
    </row>
    <row r="44" spans="1:6" ht="27.75" customHeight="1">
      <c r="A44" s="160" t="s">
        <v>542</v>
      </c>
      <c r="B44" s="42">
        <f>IFERROR(INDEX('Annex 1 LV, HV &amp; UMS charges_B'!$B$14:$B$45,MATCH($A44,'Annex 1 LV, HV &amp; UMS charges_B'!$A$14:$A$294,0)),INDEX('Annex 4 LDNO charges_B'!$B$14:$B$203,MATCH($A44,'Annex 4 LDNO charges_B'!$A$14:$A$203,0)))</f>
        <v>0</v>
      </c>
      <c r="C44" s="159">
        <f>IFERROR(INDEX('Annex 1 LV, HV &amp; UMS charges_B'!$C$14:$C$45,MATCH($A44,'Annex 1 LV, HV &amp; UMS charges_B'!$A$14:$A$294,0)),INDEX('Annex 4 LDNO charges_B'!$C$14:$C$203,MATCH($A44,'Annex 4 LDNO charges_B'!$A$14:$A$203,0)))</f>
        <v>0</v>
      </c>
      <c r="D44" s="228"/>
      <c r="E44" s="228"/>
      <c r="F44" s="224">
        <v>4.1263685548627027E-2</v>
      </c>
    </row>
    <row r="45" spans="1:6" ht="27.75" customHeight="1">
      <c r="A45" s="160" t="s">
        <v>543</v>
      </c>
      <c r="B45" s="42">
        <f>IFERROR(INDEX('Annex 1 LV, HV &amp; UMS charges_B'!$B$14:$B$45,MATCH($A45,'Annex 1 LV, HV &amp; UMS charges_B'!$A$14:$A$294,0)),INDEX('Annex 4 LDNO charges_B'!$B$14:$B$203,MATCH($A45,'Annex 4 LDNO charges_B'!$A$14:$A$203,0)))</f>
        <v>0</v>
      </c>
      <c r="C45" s="159">
        <f>IFERROR(INDEX('Annex 1 LV, HV &amp; UMS charges_B'!$C$14:$C$45,MATCH($A45,'Annex 1 LV, HV &amp; UMS charges_B'!$A$14:$A$294,0)),INDEX('Annex 4 LDNO charges_B'!$C$14:$C$203,MATCH($A45,'Annex 4 LDNO charges_B'!$A$14:$A$203,0)))</f>
        <v>0</v>
      </c>
      <c r="D45" s="228"/>
      <c r="E45" s="228"/>
      <c r="F45" s="224">
        <v>4.1263685548627027E-2</v>
      </c>
    </row>
    <row r="46" spans="1:6" ht="27.75" customHeight="1">
      <c r="A46" s="160" t="s">
        <v>544</v>
      </c>
      <c r="B46" s="42">
        <f>IFERROR(INDEX('Annex 1 LV, HV &amp; UMS charges_B'!$B$14:$B$45,MATCH($A46,'Annex 1 LV, HV &amp; UMS charges_B'!$A$14:$A$294,0)),INDEX('Annex 4 LDNO charges_B'!$B$14:$B$203,MATCH($A46,'Annex 4 LDNO charges_B'!$A$14:$A$203,0)))</f>
        <v>0</v>
      </c>
      <c r="C46" s="159">
        <f>IFERROR(INDEX('Annex 1 LV, HV &amp; UMS charges_B'!$C$14:$C$45,MATCH($A46,'Annex 1 LV, HV &amp; UMS charges_B'!$A$14:$A$294,0)),INDEX('Annex 4 LDNO charges_B'!$C$14:$C$203,MATCH($A46,'Annex 4 LDNO charges_B'!$A$14:$A$203,0)))</f>
        <v>0</v>
      </c>
      <c r="D46" s="228"/>
      <c r="E46" s="228"/>
      <c r="F46" s="224">
        <v>4.1263685548627027E-2</v>
      </c>
    </row>
    <row r="47" spans="1:6" ht="27.75" customHeight="1">
      <c r="A47" s="160" t="s">
        <v>545</v>
      </c>
      <c r="B47" s="42">
        <f>IFERROR(INDEX('Annex 1 LV, HV &amp; UMS charges_B'!$B$14:$B$45,MATCH($A47,'Annex 1 LV, HV &amp; UMS charges_B'!$A$14:$A$294,0)),INDEX('Annex 4 LDNO charges_B'!$B$14:$B$203,MATCH($A47,'Annex 4 LDNO charges_B'!$A$14:$A$203,0)))</f>
        <v>0</v>
      </c>
      <c r="C47" s="159">
        <f>IFERROR(INDEX('Annex 1 LV, HV &amp; UMS charges_B'!$C$14:$C$45,MATCH($A47,'Annex 1 LV, HV &amp; UMS charges_B'!$A$14:$A$294,0)),INDEX('Annex 4 LDNO charges_B'!$C$14:$C$203,MATCH($A47,'Annex 4 LDNO charges_B'!$A$14:$A$203,0)))</f>
        <v>0</v>
      </c>
      <c r="D47" s="228"/>
      <c r="E47" s="228"/>
      <c r="F47" s="224">
        <v>4.1263685548627027E-2</v>
      </c>
    </row>
    <row r="48" spans="1:6" ht="27.75" customHeight="1">
      <c r="A48" s="160" t="s">
        <v>546</v>
      </c>
      <c r="B48" s="42">
        <f>IFERROR(INDEX('Annex 1 LV, HV &amp; UMS charges_B'!$B$14:$B$45,MATCH($A48,'Annex 1 LV, HV &amp; UMS charges_B'!$A$14:$A$294,0)),INDEX('Annex 4 LDNO charges_B'!$B$14:$B$203,MATCH($A48,'Annex 4 LDNO charges_B'!$A$14:$A$203,0)))</f>
        <v>0</v>
      </c>
      <c r="C48" s="159">
        <f>IFERROR(INDEX('Annex 1 LV, HV &amp; UMS charges_B'!$C$14:$C$45,MATCH($A48,'Annex 1 LV, HV &amp; UMS charges_B'!$A$14:$A$294,0)),INDEX('Annex 4 LDNO charges_B'!$C$14:$C$203,MATCH($A48,'Annex 4 LDNO charges_B'!$A$14:$A$203,0)))</f>
        <v>0</v>
      </c>
      <c r="D48" s="228"/>
      <c r="E48" s="228"/>
      <c r="F48" s="224">
        <v>4.1263685548627027E-2</v>
      </c>
    </row>
    <row r="49" spans="1:6" ht="27.75" customHeight="1">
      <c r="A49" s="160" t="s">
        <v>547</v>
      </c>
      <c r="B49" s="42">
        <f>IFERROR(INDEX('Annex 1 LV, HV &amp; UMS charges_B'!$B$14:$B$45,MATCH($A49,'Annex 1 LV, HV &amp; UMS charges_B'!$A$14:$A$294,0)),INDEX('Annex 4 LDNO charges_B'!$B$14:$B$203,MATCH($A49,'Annex 4 LDNO charges_B'!$A$14:$A$203,0)))</f>
        <v>0</v>
      </c>
      <c r="C49" s="159">
        <f>IFERROR(INDEX('Annex 1 LV, HV &amp; UMS charges_B'!$C$14:$C$45,MATCH($A49,'Annex 1 LV, HV &amp; UMS charges_B'!$A$14:$A$294,0)),INDEX('Annex 4 LDNO charges_B'!$C$14:$C$203,MATCH($A49,'Annex 4 LDNO charges_B'!$A$14:$A$203,0)))</f>
        <v>0</v>
      </c>
      <c r="D49" s="228"/>
      <c r="E49" s="228"/>
      <c r="F49" s="224">
        <v>4.1263685548627027E-2</v>
      </c>
    </row>
    <row r="50" spans="1:6" ht="27.75" customHeight="1">
      <c r="A50" s="160" t="s">
        <v>548</v>
      </c>
      <c r="B50" s="42">
        <f>IFERROR(INDEX('Annex 1 LV, HV &amp; UMS charges_B'!$B$14:$B$45,MATCH($A50,'Annex 1 LV, HV &amp; UMS charges_B'!$A$14:$A$294,0)),INDEX('Annex 4 LDNO charges_B'!$B$14:$B$203,MATCH($A50,'Annex 4 LDNO charges_B'!$A$14:$A$203,0)))</f>
        <v>0</v>
      </c>
      <c r="C50" s="159">
        <f>IFERROR(INDEX('Annex 1 LV, HV &amp; UMS charges_B'!$C$14:$C$45,MATCH($A50,'Annex 1 LV, HV &amp; UMS charges_B'!$A$14:$A$294,0)),INDEX('Annex 4 LDNO charges_B'!$C$14:$C$203,MATCH($A50,'Annex 4 LDNO charges_B'!$A$14:$A$203,0)))</f>
        <v>0</v>
      </c>
      <c r="D50" s="228"/>
      <c r="E50" s="228"/>
      <c r="F50" s="224">
        <v>4.1263685548627027E-2</v>
      </c>
    </row>
    <row r="51" spans="1:6" ht="27.75" customHeight="1">
      <c r="A51" s="160" t="s">
        <v>549</v>
      </c>
      <c r="B51" s="42">
        <f>IFERROR(INDEX('Annex 1 LV, HV &amp; UMS charges_B'!$B$14:$B$45,MATCH($A51,'Annex 1 LV, HV &amp; UMS charges_B'!$A$14:$A$294,0)),INDEX('Annex 4 LDNO charges_B'!$B$14:$B$203,MATCH($A51,'Annex 4 LDNO charges_B'!$A$14:$A$203,0)))</f>
        <v>0</v>
      </c>
      <c r="C51" s="159">
        <f>IFERROR(INDEX('Annex 1 LV, HV &amp; UMS charges_B'!$C$14:$C$45,MATCH($A51,'Annex 1 LV, HV &amp; UMS charges_B'!$A$14:$A$294,0)),INDEX('Annex 4 LDNO charges_B'!$C$14:$C$203,MATCH($A51,'Annex 4 LDNO charges_B'!$A$14:$A$203,0)))</f>
        <v>0</v>
      </c>
      <c r="D51" s="228"/>
      <c r="E51" s="228"/>
      <c r="F51" s="224">
        <v>4.1263685548627027E-2</v>
      </c>
    </row>
    <row r="52" spans="1:6" ht="27.75" customHeight="1">
      <c r="A52" s="160" t="s">
        <v>550</v>
      </c>
      <c r="B52" s="42">
        <f>IFERROR(INDEX('Annex 1 LV, HV &amp; UMS charges_B'!$B$14:$B$45,MATCH($A52,'Annex 1 LV, HV &amp; UMS charges_B'!$A$14:$A$294,0)),INDEX('Annex 4 LDNO charges_B'!$B$14:$B$203,MATCH($A52,'Annex 4 LDNO charges_B'!$A$14:$A$203,0)))</f>
        <v>0</v>
      </c>
      <c r="C52" s="159">
        <f>IFERROR(INDEX('Annex 1 LV, HV &amp; UMS charges_B'!$C$14:$C$45,MATCH($A52,'Annex 1 LV, HV &amp; UMS charges_B'!$A$14:$A$294,0)),INDEX('Annex 4 LDNO charges_B'!$C$14:$C$203,MATCH($A52,'Annex 4 LDNO charges_B'!$A$14:$A$203,0)))</f>
        <v>0</v>
      </c>
      <c r="D52" s="228"/>
      <c r="E52" s="228"/>
      <c r="F52" s="224">
        <v>4.1263685548627027E-2</v>
      </c>
    </row>
    <row r="53" spans="1:6" ht="27.75" customHeight="1">
      <c r="A53" s="160" t="s">
        <v>551</v>
      </c>
      <c r="B53" s="42">
        <f>IFERROR(INDEX('Annex 1 LV, HV &amp; UMS charges_B'!$B$14:$B$45,MATCH($A53,'Annex 1 LV, HV &amp; UMS charges_B'!$A$14:$A$294,0)),INDEX('Annex 4 LDNO charges_B'!$B$14:$B$203,MATCH($A53,'Annex 4 LDNO charges_B'!$A$14:$A$203,0)))</f>
        <v>0</v>
      </c>
      <c r="C53" s="159">
        <f>IFERROR(INDEX('Annex 1 LV, HV &amp; UMS charges_B'!$C$14:$C$45,MATCH($A53,'Annex 1 LV, HV &amp; UMS charges_B'!$A$14:$A$294,0)),INDEX('Annex 4 LDNO charges_B'!$C$14:$C$203,MATCH($A53,'Annex 4 LDNO charges_B'!$A$14:$A$203,0)))</f>
        <v>0</v>
      </c>
      <c r="D53" s="228"/>
      <c r="E53" s="228"/>
      <c r="F53" s="224">
        <v>4.1263685548627027E-2</v>
      </c>
    </row>
    <row r="54" spans="1:6" ht="27.75" customHeight="1">
      <c r="A54" s="160" t="s">
        <v>552</v>
      </c>
      <c r="B54" s="42">
        <f>IFERROR(INDEX('Annex 1 LV, HV &amp; UMS charges_B'!$B$14:$B$45,MATCH($A54,'Annex 1 LV, HV &amp; UMS charges_B'!$A$14:$A$294,0)),INDEX('Annex 4 LDNO charges_B'!$B$14:$B$203,MATCH($A54,'Annex 4 LDNO charges_B'!$A$14:$A$203,0)))</f>
        <v>0</v>
      </c>
      <c r="C54" s="159">
        <f>IFERROR(INDEX('Annex 1 LV, HV &amp; UMS charges_B'!$C$14:$C$45,MATCH($A54,'Annex 1 LV, HV &amp; UMS charges_B'!$A$14:$A$294,0)),INDEX('Annex 4 LDNO charges_B'!$C$14:$C$203,MATCH($A54,'Annex 4 LDNO charges_B'!$A$14:$A$203,0)))</f>
        <v>0</v>
      </c>
      <c r="D54" s="228"/>
      <c r="E54" s="228"/>
      <c r="F54" s="224">
        <v>4.1263685548627027E-2</v>
      </c>
    </row>
    <row r="55" spans="1:6" ht="27.75" customHeight="1">
      <c r="A55" s="160" t="s">
        <v>553</v>
      </c>
      <c r="B55" s="42">
        <f>IFERROR(INDEX('Annex 1 LV, HV &amp; UMS charges_B'!$B$14:$B$45,MATCH($A55,'Annex 1 LV, HV &amp; UMS charges_B'!$A$14:$A$294,0)),INDEX('Annex 4 LDNO charges_B'!$B$14:$B$203,MATCH($A55,'Annex 4 LDNO charges_B'!$A$14:$A$203,0)))</f>
        <v>0</v>
      </c>
      <c r="C55" s="159">
        <f>IFERROR(INDEX('Annex 1 LV, HV &amp; UMS charges_B'!$C$14:$C$45,MATCH($A55,'Annex 1 LV, HV &amp; UMS charges_B'!$A$14:$A$294,0)),INDEX('Annex 4 LDNO charges_B'!$C$14:$C$203,MATCH($A55,'Annex 4 LDNO charges_B'!$A$14:$A$203,0)))</f>
        <v>0</v>
      </c>
      <c r="D55" s="228"/>
      <c r="E55" s="228"/>
      <c r="F55" s="224">
        <v>4.1263685548627027E-2</v>
      </c>
    </row>
    <row r="56" spans="1:6" ht="27.75" customHeight="1">
      <c r="A56" s="160" t="s">
        <v>554</v>
      </c>
      <c r="B56" s="42">
        <f>IFERROR(INDEX('Annex 1 LV, HV &amp; UMS charges_B'!$B$14:$B$45,MATCH($A56,'Annex 1 LV, HV &amp; UMS charges_B'!$A$14:$A$294,0)),INDEX('Annex 4 LDNO charges_B'!$B$14:$B$203,MATCH($A56,'Annex 4 LDNO charges_B'!$A$14:$A$203,0)))</f>
        <v>0</v>
      </c>
      <c r="C56" s="159">
        <f>IFERROR(INDEX('Annex 1 LV, HV &amp; UMS charges_B'!$C$14:$C$45,MATCH($A56,'Annex 1 LV, HV &amp; UMS charges_B'!$A$14:$A$294,0)),INDEX('Annex 4 LDNO charges_B'!$C$14:$C$203,MATCH($A56,'Annex 4 LDNO charges_B'!$A$14:$A$203,0)))</f>
        <v>0</v>
      </c>
      <c r="D56" s="228"/>
      <c r="E56" s="228"/>
      <c r="F56" s="224">
        <v>4.1263685548627027E-2</v>
      </c>
    </row>
    <row r="57" spans="1:6" ht="27.75" customHeight="1">
      <c r="A57" s="160" t="s">
        <v>555</v>
      </c>
      <c r="B57" s="42">
        <f>IFERROR(INDEX('Annex 1 LV, HV &amp; UMS charges_B'!$B$14:$B$45,MATCH($A57,'Annex 1 LV, HV &amp; UMS charges_B'!$A$14:$A$294,0)),INDEX('Annex 4 LDNO charges_B'!$B$14:$B$203,MATCH($A57,'Annex 4 LDNO charges_B'!$A$14:$A$203,0)))</f>
        <v>0</v>
      </c>
      <c r="C57" s="159">
        <f>IFERROR(INDEX('Annex 1 LV, HV &amp; UMS charges_B'!$C$14:$C$45,MATCH($A57,'Annex 1 LV, HV &amp; UMS charges_B'!$A$14:$A$294,0)),INDEX('Annex 4 LDNO charges_B'!$C$14:$C$203,MATCH($A57,'Annex 4 LDNO charges_B'!$A$14:$A$203,0)))</f>
        <v>0</v>
      </c>
      <c r="D57" s="228"/>
      <c r="E57" s="228"/>
      <c r="F57" s="224">
        <v>4.1263685548627027E-2</v>
      </c>
    </row>
    <row r="58" spans="1:6" ht="27.75" customHeight="1">
      <c r="A58" s="160" t="s">
        <v>562</v>
      </c>
      <c r="B58" s="42">
        <f>IFERROR(INDEX('Annex 1 LV, HV &amp; UMS charges_B'!$B$14:$B$45,MATCH($A58,'Annex 1 LV, HV &amp; UMS charges_B'!$A$14:$A$294,0)),INDEX('Annex 4 LDNO charges_B'!$B$14:$B$203,MATCH($A58,'Annex 4 LDNO charges_B'!$A$14:$A$203,0)))</f>
        <v>0</v>
      </c>
      <c r="C58" s="159" t="str">
        <f>IFERROR(INDEX('Annex 1 LV, HV &amp; UMS charges_B'!$C$14:$C$45,MATCH($A58,'Annex 1 LV, HV &amp; UMS charges_B'!$A$14:$A$294,0)),INDEX('Annex 4 LDNO charges_B'!$C$14:$C$203,MATCH($A58,'Annex 4 LDNO charges_B'!$A$14:$A$203,0)))</f>
        <v>0, 1, 2</v>
      </c>
      <c r="D58" s="224">
        <v>2.4981826096477987E-2</v>
      </c>
      <c r="E58" s="224">
        <v>9.2430156895587725</v>
      </c>
      <c r="F58" s="224">
        <v>4.1263685548627027E-2</v>
      </c>
    </row>
    <row r="59" spans="1:6" ht="27.75" customHeight="1">
      <c r="A59" s="160" t="s">
        <v>564</v>
      </c>
      <c r="B59" s="42">
        <f>IFERROR(INDEX('Annex 1 LV, HV &amp; UMS charges_B'!$B$14:$B$45,MATCH($A59,'Annex 1 LV, HV &amp; UMS charges_B'!$A$14:$A$294,0)),INDEX('Annex 4 LDNO charges_B'!$B$14:$B$203,MATCH($A59,'Annex 4 LDNO charges_B'!$A$14:$A$203,0)))</f>
        <v>0</v>
      </c>
      <c r="C59" s="159" t="str">
        <f>IFERROR(INDEX('Annex 1 LV, HV &amp; UMS charges_B'!$C$14:$C$45,MATCH($A59,'Annex 1 LV, HV &amp; UMS charges_B'!$A$14:$A$294,0)),INDEX('Annex 4 LDNO charges_B'!$C$14:$C$203,MATCH($A59,'Annex 4 LDNO charges_B'!$A$14:$A$203,0)))</f>
        <v>0, 3, 4, 5-8</v>
      </c>
      <c r="D59" s="228"/>
      <c r="E59" s="228"/>
      <c r="F59" s="224">
        <v>4.1263685548627027E-2</v>
      </c>
    </row>
    <row r="60" spans="1:6" ht="27.75" customHeight="1">
      <c r="A60" s="160" t="s">
        <v>565</v>
      </c>
      <c r="B60" s="42">
        <f>IFERROR(INDEX('Annex 1 LV, HV &amp; UMS charges_B'!$B$14:$B$45,MATCH($A60,'Annex 1 LV, HV &amp; UMS charges_B'!$A$14:$A$294,0)),INDEX('Annex 4 LDNO charges_B'!$B$14:$B$203,MATCH($A60,'Annex 4 LDNO charges_B'!$A$14:$A$203,0)))</f>
        <v>0</v>
      </c>
      <c r="C60" s="159" t="str">
        <f>IFERROR(INDEX('Annex 1 LV, HV &amp; UMS charges_B'!$C$14:$C$45,MATCH($A60,'Annex 1 LV, HV &amp; UMS charges_B'!$A$14:$A$294,0)),INDEX('Annex 4 LDNO charges_B'!$C$14:$C$203,MATCH($A60,'Annex 4 LDNO charges_B'!$A$14:$A$203,0)))</f>
        <v>0, 3, 4, 5-8</v>
      </c>
      <c r="D60" s="228"/>
      <c r="E60" s="228"/>
      <c r="F60" s="224">
        <v>4.1263685548627027E-2</v>
      </c>
    </row>
    <row r="61" spans="1:6" ht="27.75" customHeight="1">
      <c r="A61" s="160" t="s">
        <v>566</v>
      </c>
      <c r="B61" s="42">
        <f>IFERROR(INDEX('Annex 1 LV, HV &amp; UMS charges_B'!$B$14:$B$45,MATCH($A61,'Annex 1 LV, HV &amp; UMS charges_B'!$A$14:$A$294,0)),INDEX('Annex 4 LDNO charges_B'!$B$14:$B$203,MATCH($A61,'Annex 4 LDNO charges_B'!$A$14:$A$203,0)))</f>
        <v>0</v>
      </c>
      <c r="C61" s="159" t="str">
        <f>IFERROR(INDEX('Annex 1 LV, HV &amp; UMS charges_B'!$C$14:$C$45,MATCH($A61,'Annex 1 LV, HV &amp; UMS charges_B'!$A$14:$A$294,0)),INDEX('Annex 4 LDNO charges_B'!$C$14:$C$203,MATCH($A61,'Annex 4 LDNO charges_B'!$A$14:$A$203,0)))</f>
        <v>0, 3, 4, 5-8</v>
      </c>
      <c r="D61" s="228"/>
      <c r="E61" s="228"/>
      <c r="F61" s="224">
        <v>4.1263685548627027E-2</v>
      </c>
    </row>
    <row r="62" spans="1:6" ht="27.75" customHeight="1">
      <c r="A62" s="160" t="s">
        <v>567</v>
      </c>
      <c r="B62" s="42">
        <f>IFERROR(INDEX('Annex 1 LV, HV &amp; UMS charges_B'!$B$14:$B$45,MATCH($A62,'Annex 1 LV, HV &amp; UMS charges_B'!$A$14:$A$294,0)),INDEX('Annex 4 LDNO charges_B'!$B$14:$B$203,MATCH($A62,'Annex 4 LDNO charges_B'!$A$14:$A$203,0)))</f>
        <v>0</v>
      </c>
      <c r="C62" s="159" t="str">
        <f>IFERROR(INDEX('Annex 1 LV, HV &amp; UMS charges_B'!$C$14:$C$45,MATCH($A62,'Annex 1 LV, HV &amp; UMS charges_B'!$A$14:$A$294,0)),INDEX('Annex 4 LDNO charges_B'!$C$14:$C$203,MATCH($A62,'Annex 4 LDNO charges_B'!$A$14:$A$203,0)))</f>
        <v>0, 3, 4, 5-8</v>
      </c>
      <c r="D62" s="228"/>
      <c r="E62" s="228"/>
      <c r="F62" s="224">
        <v>4.1263685548627027E-2</v>
      </c>
    </row>
    <row r="63" spans="1:6" ht="27.75" customHeight="1">
      <c r="A63" s="160" t="s">
        <v>568</v>
      </c>
      <c r="B63" s="42">
        <f>IFERROR(INDEX('Annex 1 LV, HV &amp; UMS charges_B'!$B$14:$B$45,MATCH($A63,'Annex 1 LV, HV &amp; UMS charges_B'!$A$14:$A$294,0)),INDEX('Annex 4 LDNO charges_B'!$B$14:$B$203,MATCH($A63,'Annex 4 LDNO charges_B'!$A$14:$A$203,0)))</f>
        <v>0</v>
      </c>
      <c r="C63" s="159" t="str">
        <f>IFERROR(INDEX('Annex 1 LV, HV &amp; UMS charges_B'!$C$14:$C$45,MATCH($A63,'Annex 1 LV, HV &amp; UMS charges_B'!$A$14:$A$294,0)),INDEX('Annex 4 LDNO charges_B'!$C$14:$C$203,MATCH($A63,'Annex 4 LDNO charges_B'!$A$14:$A$203,0)))</f>
        <v>0, 3, 4, 5-8</v>
      </c>
      <c r="D63" s="228"/>
      <c r="E63" s="228"/>
      <c r="F63" s="224">
        <v>4.1263685548627027E-2</v>
      </c>
    </row>
    <row r="64" spans="1:6" ht="27.75" customHeight="1">
      <c r="A64" s="160" t="s">
        <v>570</v>
      </c>
      <c r="B64" s="42">
        <f>IFERROR(INDEX('Annex 1 LV, HV &amp; UMS charges_B'!$B$14:$B$45,MATCH($A64,'Annex 1 LV, HV &amp; UMS charges_B'!$A$14:$A$294,0)),INDEX('Annex 4 LDNO charges_B'!$B$14:$B$203,MATCH($A64,'Annex 4 LDNO charges_B'!$A$14:$A$203,0)))</f>
        <v>0</v>
      </c>
      <c r="C64" s="159">
        <f>IFERROR(INDEX('Annex 1 LV, HV &amp; UMS charges_B'!$C$14:$C$45,MATCH($A64,'Annex 1 LV, HV &amp; UMS charges_B'!$A$14:$A$294,0)),INDEX('Annex 4 LDNO charges_B'!$C$14:$C$203,MATCH($A64,'Annex 4 LDNO charges_B'!$A$14:$A$203,0)))</f>
        <v>0</v>
      </c>
      <c r="D64" s="228"/>
      <c r="E64" s="228"/>
      <c r="F64" s="224">
        <v>4.1263685548627027E-2</v>
      </c>
    </row>
    <row r="65" spans="1:6" ht="27.75" customHeight="1">
      <c r="A65" s="160" t="s">
        <v>571</v>
      </c>
      <c r="B65" s="42">
        <f>IFERROR(INDEX('Annex 1 LV, HV &amp; UMS charges_B'!$B$14:$B$45,MATCH($A65,'Annex 1 LV, HV &amp; UMS charges_B'!$A$14:$A$294,0)),INDEX('Annex 4 LDNO charges_B'!$B$14:$B$203,MATCH($A65,'Annex 4 LDNO charges_B'!$A$14:$A$203,0)))</f>
        <v>0</v>
      </c>
      <c r="C65" s="159">
        <f>IFERROR(INDEX('Annex 1 LV, HV &amp; UMS charges_B'!$C$14:$C$45,MATCH($A65,'Annex 1 LV, HV &amp; UMS charges_B'!$A$14:$A$294,0)),INDEX('Annex 4 LDNO charges_B'!$C$14:$C$203,MATCH($A65,'Annex 4 LDNO charges_B'!$A$14:$A$203,0)))</f>
        <v>0</v>
      </c>
      <c r="D65" s="228"/>
      <c r="E65" s="228"/>
      <c r="F65" s="224">
        <v>4.1263685548627027E-2</v>
      </c>
    </row>
    <row r="66" spans="1:6" ht="27.75" customHeight="1">
      <c r="A66" s="160" t="s">
        <v>572</v>
      </c>
      <c r="B66" s="42">
        <f>IFERROR(INDEX('Annex 1 LV, HV &amp; UMS charges_B'!$B$14:$B$45,MATCH($A66,'Annex 1 LV, HV &amp; UMS charges_B'!$A$14:$A$294,0)),INDEX('Annex 4 LDNO charges_B'!$B$14:$B$203,MATCH($A66,'Annex 4 LDNO charges_B'!$A$14:$A$203,0)))</f>
        <v>0</v>
      </c>
      <c r="C66" s="159">
        <f>IFERROR(INDEX('Annex 1 LV, HV &amp; UMS charges_B'!$C$14:$C$45,MATCH($A66,'Annex 1 LV, HV &amp; UMS charges_B'!$A$14:$A$294,0)),INDEX('Annex 4 LDNO charges_B'!$C$14:$C$203,MATCH($A66,'Annex 4 LDNO charges_B'!$A$14:$A$203,0)))</f>
        <v>0</v>
      </c>
      <c r="D66" s="228"/>
      <c r="E66" s="228"/>
      <c r="F66" s="224">
        <v>4.1263685548627027E-2</v>
      </c>
    </row>
    <row r="67" spans="1:6" ht="27.75" customHeight="1">
      <c r="A67" s="160" t="s">
        <v>573</v>
      </c>
      <c r="B67" s="42">
        <f>IFERROR(INDEX('Annex 1 LV, HV &amp; UMS charges_B'!$B$14:$B$45,MATCH($A67,'Annex 1 LV, HV &amp; UMS charges_B'!$A$14:$A$294,0)),INDEX('Annex 4 LDNO charges_B'!$B$14:$B$203,MATCH($A67,'Annex 4 LDNO charges_B'!$A$14:$A$203,0)))</f>
        <v>0</v>
      </c>
      <c r="C67" s="159">
        <f>IFERROR(INDEX('Annex 1 LV, HV &amp; UMS charges_B'!$C$14:$C$45,MATCH($A67,'Annex 1 LV, HV &amp; UMS charges_B'!$A$14:$A$294,0)),INDEX('Annex 4 LDNO charges_B'!$C$14:$C$203,MATCH($A67,'Annex 4 LDNO charges_B'!$A$14:$A$203,0)))</f>
        <v>0</v>
      </c>
      <c r="D67" s="228"/>
      <c r="E67" s="228"/>
      <c r="F67" s="224">
        <v>4.1263685548627027E-2</v>
      </c>
    </row>
    <row r="68" spans="1:6" ht="27.75" customHeight="1">
      <c r="A68" s="160" t="s">
        <v>574</v>
      </c>
      <c r="B68" s="42">
        <f>IFERROR(INDEX('Annex 1 LV, HV &amp; UMS charges_B'!$B$14:$B$45,MATCH($A68,'Annex 1 LV, HV &amp; UMS charges_B'!$A$14:$A$294,0)),INDEX('Annex 4 LDNO charges_B'!$B$14:$B$203,MATCH($A68,'Annex 4 LDNO charges_B'!$A$14:$A$203,0)))</f>
        <v>0</v>
      </c>
      <c r="C68" s="159">
        <f>IFERROR(INDEX('Annex 1 LV, HV &amp; UMS charges_B'!$C$14:$C$45,MATCH($A68,'Annex 1 LV, HV &amp; UMS charges_B'!$A$14:$A$294,0)),INDEX('Annex 4 LDNO charges_B'!$C$14:$C$203,MATCH($A68,'Annex 4 LDNO charges_B'!$A$14:$A$203,0)))</f>
        <v>0</v>
      </c>
      <c r="D68" s="228"/>
      <c r="E68" s="228"/>
      <c r="F68" s="224">
        <v>4.1263685548627027E-2</v>
      </c>
    </row>
    <row r="69" spans="1:6" ht="27.75" customHeight="1">
      <c r="A69" s="160" t="s">
        <v>575</v>
      </c>
      <c r="B69" s="42">
        <f>IFERROR(INDEX('Annex 1 LV, HV &amp; UMS charges_B'!$B$14:$B$45,MATCH($A69,'Annex 1 LV, HV &amp; UMS charges_B'!$A$14:$A$294,0)),INDEX('Annex 4 LDNO charges_B'!$B$14:$B$203,MATCH($A69,'Annex 4 LDNO charges_B'!$A$14:$A$203,0)))</f>
        <v>0</v>
      </c>
      <c r="C69" s="159">
        <f>IFERROR(INDEX('Annex 1 LV, HV &amp; UMS charges_B'!$C$14:$C$45,MATCH($A69,'Annex 1 LV, HV &amp; UMS charges_B'!$A$14:$A$294,0)),INDEX('Annex 4 LDNO charges_B'!$C$14:$C$203,MATCH($A69,'Annex 4 LDNO charges_B'!$A$14:$A$203,0)))</f>
        <v>0</v>
      </c>
      <c r="D69" s="228"/>
      <c r="E69" s="228"/>
      <c r="F69" s="224">
        <v>4.1263685548627027E-2</v>
      </c>
    </row>
    <row r="70" spans="1:6" ht="27.75" customHeight="1">
      <c r="A70" s="160" t="s">
        <v>576</v>
      </c>
      <c r="B70" s="42">
        <f>IFERROR(INDEX('Annex 1 LV, HV &amp; UMS charges_B'!$B$14:$B$45,MATCH($A70,'Annex 1 LV, HV &amp; UMS charges_B'!$A$14:$A$294,0)),INDEX('Annex 4 LDNO charges_B'!$B$14:$B$203,MATCH($A70,'Annex 4 LDNO charges_B'!$A$14:$A$203,0)))</f>
        <v>0</v>
      </c>
      <c r="C70" s="159">
        <f>IFERROR(INDEX('Annex 1 LV, HV &amp; UMS charges_B'!$C$14:$C$45,MATCH($A70,'Annex 1 LV, HV &amp; UMS charges_B'!$A$14:$A$294,0)),INDEX('Annex 4 LDNO charges_B'!$C$14:$C$203,MATCH($A70,'Annex 4 LDNO charges_B'!$A$14:$A$203,0)))</f>
        <v>0</v>
      </c>
      <c r="D70" s="228"/>
      <c r="E70" s="228"/>
      <c r="F70" s="224">
        <v>4.1263685548627027E-2</v>
      </c>
    </row>
    <row r="71" spans="1:6" ht="27.75" customHeight="1">
      <c r="A71" s="160" t="s">
        <v>577</v>
      </c>
      <c r="B71" s="42">
        <f>IFERROR(INDEX('Annex 1 LV, HV &amp; UMS charges_B'!$B$14:$B$45,MATCH($A71,'Annex 1 LV, HV &amp; UMS charges_B'!$A$14:$A$294,0)),INDEX('Annex 4 LDNO charges_B'!$B$14:$B$203,MATCH($A71,'Annex 4 LDNO charges_B'!$A$14:$A$203,0)))</f>
        <v>0</v>
      </c>
      <c r="C71" s="159">
        <f>IFERROR(INDEX('Annex 1 LV, HV &amp; UMS charges_B'!$C$14:$C$45,MATCH($A71,'Annex 1 LV, HV &amp; UMS charges_B'!$A$14:$A$294,0)),INDEX('Annex 4 LDNO charges_B'!$C$14:$C$203,MATCH($A71,'Annex 4 LDNO charges_B'!$A$14:$A$203,0)))</f>
        <v>0</v>
      </c>
      <c r="D71" s="228"/>
      <c r="E71" s="228"/>
      <c r="F71" s="224">
        <v>4.1263685548627027E-2</v>
      </c>
    </row>
    <row r="72" spans="1:6" ht="27.75" customHeight="1">
      <c r="A72" s="160" t="s">
        <v>578</v>
      </c>
      <c r="B72" s="42">
        <f>IFERROR(INDEX('Annex 1 LV, HV &amp; UMS charges_B'!$B$14:$B$45,MATCH($A72,'Annex 1 LV, HV &amp; UMS charges_B'!$A$14:$A$294,0)),INDEX('Annex 4 LDNO charges_B'!$B$14:$B$203,MATCH($A72,'Annex 4 LDNO charges_B'!$A$14:$A$203,0)))</f>
        <v>0</v>
      </c>
      <c r="C72" s="159">
        <f>IFERROR(INDEX('Annex 1 LV, HV &amp; UMS charges_B'!$C$14:$C$45,MATCH($A72,'Annex 1 LV, HV &amp; UMS charges_B'!$A$14:$A$294,0)),INDEX('Annex 4 LDNO charges_B'!$C$14:$C$203,MATCH($A72,'Annex 4 LDNO charges_B'!$A$14:$A$203,0)))</f>
        <v>0</v>
      </c>
      <c r="D72" s="228"/>
      <c r="E72" s="228"/>
      <c r="F72" s="224">
        <v>4.1263685548627027E-2</v>
      </c>
    </row>
    <row r="73" spans="1:6" ht="27.75" customHeight="1">
      <c r="A73" s="160" t="s">
        <v>579</v>
      </c>
      <c r="B73" s="42">
        <f>IFERROR(INDEX('Annex 1 LV, HV &amp; UMS charges_B'!$B$14:$B$45,MATCH($A73,'Annex 1 LV, HV &amp; UMS charges_B'!$A$14:$A$294,0)),INDEX('Annex 4 LDNO charges_B'!$B$14:$B$203,MATCH($A73,'Annex 4 LDNO charges_B'!$A$14:$A$203,0)))</f>
        <v>0</v>
      </c>
      <c r="C73" s="159">
        <f>IFERROR(INDEX('Annex 1 LV, HV &amp; UMS charges_B'!$C$14:$C$45,MATCH($A73,'Annex 1 LV, HV &amp; UMS charges_B'!$A$14:$A$294,0)),INDEX('Annex 4 LDNO charges_B'!$C$14:$C$203,MATCH($A73,'Annex 4 LDNO charges_B'!$A$14:$A$203,0)))</f>
        <v>0</v>
      </c>
      <c r="D73" s="228"/>
      <c r="E73" s="228"/>
      <c r="F73" s="224">
        <v>4.1263685548627027E-2</v>
      </c>
    </row>
    <row r="74" spans="1:6" ht="27.75" customHeight="1">
      <c r="A74" s="160" t="s">
        <v>580</v>
      </c>
      <c r="B74" s="42">
        <f>IFERROR(INDEX('Annex 1 LV, HV &amp; UMS charges_B'!$B$14:$B$45,MATCH($A74,'Annex 1 LV, HV &amp; UMS charges_B'!$A$14:$A$294,0)),INDEX('Annex 4 LDNO charges_B'!$B$14:$B$203,MATCH($A74,'Annex 4 LDNO charges_B'!$A$14:$A$203,0)))</f>
        <v>0</v>
      </c>
      <c r="C74" s="159">
        <f>IFERROR(INDEX('Annex 1 LV, HV &amp; UMS charges_B'!$C$14:$C$45,MATCH($A74,'Annex 1 LV, HV &amp; UMS charges_B'!$A$14:$A$294,0)),INDEX('Annex 4 LDNO charges_B'!$C$14:$C$203,MATCH($A74,'Annex 4 LDNO charges_B'!$A$14:$A$203,0)))</f>
        <v>0</v>
      </c>
      <c r="D74" s="228"/>
      <c r="E74" s="228"/>
      <c r="F74" s="224">
        <v>4.1263685548627027E-2</v>
      </c>
    </row>
    <row r="75" spans="1:6" ht="27.75" customHeight="1">
      <c r="A75" s="160" t="s">
        <v>581</v>
      </c>
      <c r="B75" s="42">
        <f>IFERROR(INDEX('Annex 1 LV, HV &amp; UMS charges_B'!$B$14:$B$45,MATCH($A75,'Annex 1 LV, HV &amp; UMS charges_B'!$A$14:$A$294,0)),INDEX('Annex 4 LDNO charges_B'!$B$14:$B$203,MATCH($A75,'Annex 4 LDNO charges_B'!$A$14:$A$203,0)))</f>
        <v>0</v>
      </c>
      <c r="C75" s="159">
        <f>IFERROR(INDEX('Annex 1 LV, HV &amp; UMS charges_B'!$C$14:$C$45,MATCH($A75,'Annex 1 LV, HV &amp; UMS charges_B'!$A$14:$A$294,0)),INDEX('Annex 4 LDNO charges_B'!$C$14:$C$203,MATCH($A75,'Annex 4 LDNO charges_B'!$A$14:$A$203,0)))</f>
        <v>0</v>
      </c>
      <c r="D75" s="228"/>
      <c r="E75" s="228"/>
      <c r="F75" s="224">
        <v>4.1263685548627027E-2</v>
      </c>
    </row>
    <row r="76" spans="1:6" ht="27.75" customHeight="1">
      <c r="A76" s="160" t="s">
        <v>582</v>
      </c>
      <c r="B76" s="42">
        <f>IFERROR(INDEX('Annex 1 LV, HV &amp; UMS charges_B'!$B$14:$B$45,MATCH($A76,'Annex 1 LV, HV &amp; UMS charges_B'!$A$14:$A$294,0)),INDEX('Annex 4 LDNO charges_B'!$B$14:$B$203,MATCH($A76,'Annex 4 LDNO charges_B'!$A$14:$A$203,0)))</f>
        <v>0</v>
      </c>
      <c r="C76" s="159">
        <f>IFERROR(INDEX('Annex 1 LV, HV &amp; UMS charges_B'!$C$14:$C$45,MATCH($A76,'Annex 1 LV, HV &amp; UMS charges_B'!$A$14:$A$294,0)),INDEX('Annex 4 LDNO charges_B'!$C$14:$C$203,MATCH($A76,'Annex 4 LDNO charges_B'!$A$14:$A$203,0)))</f>
        <v>0</v>
      </c>
      <c r="D76" s="228"/>
      <c r="E76" s="228"/>
      <c r="F76" s="224">
        <v>4.1263685548627027E-2</v>
      </c>
    </row>
    <row r="77" spans="1:6" ht="27.75" customHeight="1">
      <c r="A77" s="160" t="s">
        <v>583</v>
      </c>
      <c r="B77" s="42">
        <f>IFERROR(INDEX('Annex 1 LV, HV &amp; UMS charges_B'!$B$14:$B$45,MATCH($A77,'Annex 1 LV, HV &amp; UMS charges_B'!$A$14:$A$294,0)),INDEX('Annex 4 LDNO charges_B'!$B$14:$B$203,MATCH($A77,'Annex 4 LDNO charges_B'!$A$14:$A$203,0)))</f>
        <v>0</v>
      </c>
      <c r="C77" s="159">
        <f>IFERROR(INDEX('Annex 1 LV, HV &amp; UMS charges_B'!$C$14:$C$45,MATCH($A77,'Annex 1 LV, HV &amp; UMS charges_B'!$A$14:$A$294,0)),INDEX('Annex 4 LDNO charges_B'!$C$14:$C$203,MATCH($A77,'Annex 4 LDNO charges_B'!$A$14:$A$203,0)))</f>
        <v>0</v>
      </c>
      <c r="D77" s="228"/>
      <c r="E77" s="228"/>
      <c r="F77" s="224">
        <v>4.1263685548627027E-2</v>
      </c>
    </row>
    <row r="78" spans="1:6" ht="27.75" customHeight="1">
      <c r="A78" s="160" t="s">
        <v>584</v>
      </c>
      <c r="B78" s="42">
        <f>IFERROR(INDEX('Annex 1 LV, HV &amp; UMS charges_B'!$B$14:$B$45,MATCH($A78,'Annex 1 LV, HV &amp; UMS charges_B'!$A$14:$A$294,0)),INDEX('Annex 4 LDNO charges_B'!$B$14:$B$203,MATCH($A78,'Annex 4 LDNO charges_B'!$A$14:$A$203,0)))</f>
        <v>0</v>
      </c>
      <c r="C78" s="159">
        <f>IFERROR(INDEX('Annex 1 LV, HV &amp; UMS charges_B'!$C$14:$C$45,MATCH($A78,'Annex 1 LV, HV &amp; UMS charges_B'!$A$14:$A$294,0)),INDEX('Annex 4 LDNO charges_B'!$C$14:$C$203,MATCH($A78,'Annex 4 LDNO charges_B'!$A$14:$A$203,0)))</f>
        <v>0</v>
      </c>
      <c r="D78" s="228"/>
      <c r="E78" s="228"/>
      <c r="F78" s="224">
        <v>4.1263685548627027E-2</v>
      </c>
    </row>
    <row r="79" spans="1:6" ht="27.75" customHeight="1">
      <c r="A79" s="160" t="s">
        <v>591</v>
      </c>
      <c r="B79" s="42">
        <f>IFERROR(INDEX('Annex 1 LV, HV &amp; UMS charges_B'!$B$14:$B$45,MATCH($A79,'Annex 1 LV, HV &amp; UMS charges_B'!$A$14:$A$294,0)),INDEX('Annex 4 LDNO charges_B'!$B$14:$B$203,MATCH($A79,'Annex 4 LDNO charges_B'!$A$14:$A$203,0)))</f>
        <v>0</v>
      </c>
      <c r="C79" s="159" t="str">
        <f>IFERROR(INDEX('Annex 1 LV, HV &amp; UMS charges_B'!$C$14:$C$45,MATCH($A79,'Annex 1 LV, HV &amp; UMS charges_B'!$A$14:$A$294,0)),INDEX('Annex 4 LDNO charges_B'!$C$14:$C$203,MATCH($A79,'Annex 4 LDNO charges_B'!$A$14:$A$203,0)))</f>
        <v>0, 1, 2</v>
      </c>
      <c r="D79" s="224">
        <v>2.4981826096477987E-2</v>
      </c>
      <c r="E79" s="224">
        <v>9.2430156895587725</v>
      </c>
      <c r="F79" s="224">
        <v>4.1263685548627027E-2</v>
      </c>
    </row>
    <row r="80" spans="1:6" ht="27.75" customHeight="1">
      <c r="A80" s="160" t="s">
        <v>593</v>
      </c>
      <c r="B80" s="42">
        <f>IFERROR(INDEX('Annex 1 LV, HV &amp; UMS charges_B'!$B$14:$B$45,MATCH($A80,'Annex 1 LV, HV &amp; UMS charges_B'!$A$14:$A$294,0)),INDEX('Annex 4 LDNO charges_B'!$B$14:$B$203,MATCH($A80,'Annex 4 LDNO charges_B'!$A$14:$A$203,0)))</f>
        <v>0</v>
      </c>
      <c r="C80" s="159" t="str">
        <f>IFERROR(INDEX('Annex 1 LV, HV &amp; UMS charges_B'!$C$14:$C$45,MATCH($A80,'Annex 1 LV, HV &amp; UMS charges_B'!$A$14:$A$294,0)),INDEX('Annex 4 LDNO charges_B'!$C$14:$C$203,MATCH($A80,'Annex 4 LDNO charges_B'!$A$14:$A$203,0)))</f>
        <v>0, 3, 4, 5-8</v>
      </c>
      <c r="D80" s="228"/>
      <c r="E80" s="228"/>
      <c r="F80" s="224">
        <v>4.1263685548627027E-2</v>
      </c>
    </row>
    <row r="81" spans="1:6" ht="27.75" customHeight="1">
      <c r="A81" s="160" t="s">
        <v>594</v>
      </c>
      <c r="B81" s="42">
        <f>IFERROR(INDEX('Annex 1 LV, HV &amp; UMS charges_B'!$B$14:$B$45,MATCH($A81,'Annex 1 LV, HV &amp; UMS charges_B'!$A$14:$A$294,0)),INDEX('Annex 4 LDNO charges_B'!$B$14:$B$203,MATCH($A81,'Annex 4 LDNO charges_B'!$A$14:$A$203,0)))</f>
        <v>0</v>
      </c>
      <c r="C81" s="159" t="str">
        <f>IFERROR(INDEX('Annex 1 LV, HV &amp; UMS charges_B'!$C$14:$C$45,MATCH($A81,'Annex 1 LV, HV &amp; UMS charges_B'!$A$14:$A$294,0)),INDEX('Annex 4 LDNO charges_B'!$C$14:$C$203,MATCH($A81,'Annex 4 LDNO charges_B'!$A$14:$A$203,0)))</f>
        <v>0, 3, 4, 5-8</v>
      </c>
      <c r="D81" s="228"/>
      <c r="E81" s="228"/>
      <c r="F81" s="224">
        <v>4.1263685548627027E-2</v>
      </c>
    </row>
    <row r="82" spans="1:6" ht="27.75" customHeight="1">
      <c r="A82" s="160" t="s">
        <v>595</v>
      </c>
      <c r="B82" s="42">
        <f>IFERROR(INDEX('Annex 1 LV, HV &amp; UMS charges_B'!$B$14:$B$45,MATCH($A82,'Annex 1 LV, HV &amp; UMS charges_B'!$A$14:$A$294,0)),INDEX('Annex 4 LDNO charges_B'!$B$14:$B$203,MATCH($A82,'Annex 4 LDNO charges_B'!$A$14:$A$203,0)))</f>
        <v>0</v>
      </c>
      <c r="C82" s="159" t="str">
        <f>IFERROR(INDEX('Annex 1 LV, HV &amp; UMS charges_B'!$C$14:$C$45,MATCH($A82,'Annex 1 LV, HV &amp; UMS charges_B'!$A$14:$A$294,0)),INDEX('Annex 4 LDNO charges_B'!$C$14:$C$203,MATCH($A82,'Annex 4 LDNO charges_B'!$A$14:$A$203,0)))</f>
        <v>0, 3, 4, 5-8</v>
      </c>
      <c r="D82" s="228"/>
      <c r="E82" s="228"/>
      <c r="F82" s="224">
        <v>4.1263685548627027E-2</v>
      </c>
    </row>
    <row r="83" spans="1:6" ht="27.75" customHeight="1">
      <c r="A83" s="160" t="s">
        <v>596</v>
      </c>
      <c r="B83" s="42">
        <f>IFERROR(INDEX('Annex 1 LV, HV &amp; UMS charges_B'!$B$14:$B$45,MATCH($A83,'Annex 1 LV, HV &amp; UMS charges_B'!$A$14:$A$294,0)),INDEX('Annex 4 LDNO charges_B'!$B$14:$B$203,MATCH($A83,'Annex 4 LDNO charges_B'!$A$14:$A$203,0)))</f>
        <v>0</v>
      </c>
      <c r="C83" s="159" t="str">
        <f>IFERROR(INDEX('Annex 1 LV, HV &amp; UMS charges_B'!$C$14:$C$45,MATCH($A83,'Annex 1 LV, HV &amp; UMS charges_B'!$A$14:$A$294,0)),INDEX('Annex 4 LDNO charges_B'!$C$14:$C$203,MATCH($A83,'Annex 4 LDNO charges_B'!$A$14:$A$203,0)))</f>
        <v>0, 3, 4, 5-8</v>
      </c>
      <c r="D83" s="228"/>
      <c r="E83" s="228"/>
      <c r="F83" s="224">
        <v>4.1263685548627027E-2</v>
      </c>
    </row>
    <row r="84" spans="1:6" ht="27.75" customHeight="1">
      <c r="A84" s="160" t="s">
        <v>597</v>
      </c>
      <c r="B84" s="42">
        <f>IFERROR(INDEX('Annex 1 LV, HV &amp; UMS charges_B'!$B$14:$B$45,MATCH($A84,'Annex 1 LV, HV &amp; UMS charges_B'!$A$14:$A$294,0)),INDEX('Annex 4 LDNO charges_B'!$B$14:$B$203,MATCH($A84,'Annex 4 LDNO charges_B'!$A$14:$A$203,0)))</f>
        <v>0</v>
      </c>
      <c r="C84" s="159" t="str">
        <f>IFERROR(INDEX('Annex 1 LV, HV &amp; UMS charges_B'!$C$14:$C$45,MATCH($A84,'Annex 1 LV, HV &amp; UMS charges_B'!$A$14:$A$294,0)),INDEX('Annex 4 LDNO charges_B'!$C$14:$C$203,MATCH($A84,'Annex 4 LDNO charges_B'!$A$14:$A$203,0)))</f>
        <v>0, 3, 4, 5-8</v>
      </c>
      <c r="D84" s="228"/>
      <c r="E84" s="228"/>
      <c r="F84" s="224">
        <v>4.1263685548627027E-2</v>
      </c>
    </row>
    <row r="85" spans="1:6" ht="27.75" customHeight="1">
      <c r="A85" s="160" t="s">
        <v>599</v>
      </c>
      <c r="B85" s="42">
        <f>IFERROR(INDEX('Annex 1 LV, HV &amp; UMS charges_B'!$B$14:$B$45,MATCH($A85,'Annex 1 LV, HV &amp; UMS charges_B'!$A$14:$A$294,0)),INDEX('Annex 4 LDNO charges_B'!$B$14:$B$203,MATCH($A85,'Annex 4 LDNO charges_B'!$A$14:$A$203,0)))</f>
        <v>0</v>
      </c>
      <c r="C85" s="159">
        <f>IFERROR(INDEX('Annex 1 LV, HV &amp; UMS charges_B'!$C$14:$C$45,MATCH($A85,'Annex 1 LV, HV &amp; UMS charges_B'!$A$14:$A$294,0)),INDEX('Annex 4 LDNO charges_B'!$C$14:$C$203,MATCH($A85,'Annex 4 LDNO charges_B'!$A$14:$A$203,0)))</f>
        <v>0</v>
      </c>
      <c r="D85" s="228"/>
      <c r="E85" s="228"/>
      <c r="F85" s="224">
        <v>4.1263685548627027E-2</v>
      </c>
    </row>
    <row r="86" spans="1:6" ht="27.75" customHeight="1">
      <c r="A86" s="160" t="s">
        <v>600</v>
      </c>
      <c r="B86" s="42">
        <f>IFERROR(INDEX('Annex 1 LV, HV &amp; UMS charges_B'!$B$14:$B$45,MATCH($A86,'Annex 1 LV, HV &amp; UMS charges_B'!$A$14:$A$294,0)),INDEX('Annex 4 LDNO charges_B'!$B$14:$B$203,MATCH($A86,'Annex 4 LDNO charges_B'!$A$14:$A$203,0)))</f>
        <v>0</v>
      </c>
      <c r="C86" s="159">
        <f>IFERROR(INDEX('Annex 1 LV, HV &amp; UMS charges_B'!$C$14:$C$45,MATCH($A86,'Annex 1 LV, HV &amp; UMS charges_B'!$A$14:$A$294,0)),INDEX('Annex 4 LDNO charges_B'!$C$14:$C$203,MATCH($A86,'Annex 4 LDNO charges_B'!$A$14:$A$203,0)))</f>
        <v>0</v>
      </c>
      <c r="D86" s="228"/>
      <c r="E86" s="228"/>
      <c r="F86" s="224">
        <v>4.1263685548627027E-2</v>
      </c>
    </row>
    <row r="87" spans="1:6" ht="27.75" customHeight="1">
      <c r="A87" s="160" t="s">
        <v>601</v>
      </c>
      <c r="B87" s="42">
        <f>IFERROR(INDEX('Annex 1 LV, HV &amp; UMS charges_B'!$B$14:$B$45,MATCH($A87,'Annex 1 LV, HV &amp; UMS charges_B'!$A$14:$A$294,0)),INDEX('Annex 4 LDNO charges_B'!$B$14:$B$203,MATCH($A87,'Annex 4 LDNO charges_B'!$A$14:$A$203,0)))</f>
        <v>0</v>
      </c>
      <c r="C87" s="159">
        <f>IFERROR(INDEX('Annex 1 LV, HV &amp; UMS charges_B'!$C$14:$C$45,MATCH($A87,'Annex 1 LV, HV &amp; UMS charges_B'!$A$14:$A$294,0)),INDEX('Annex 4 LDNO charges_B'!$C$14:$C$203,MATCH($A87,'Annex 4 LDNO charges_B'!$A$14:$A$203,0)))</f>
        <v>0</v>
      </c>
      <c r="D87" s="228"/>
      <c r="E87" s="228"/>
      <c r="F87" s="224">
        <v>4.1263685548627027E-2</v>
      </c>
    </row>
    <row r="88" spans="1:6" ht="27.75" customHeight="1">
      <c r="A88" s="160" t="s">
        <v>602</v>
      </c>
      <c r="B88" s="42">
        <f>IFERROR(INDEX('Annex 1 LV, HV &amp; UMS charges_B'!$B$14:$B$45,MATCH($A88,'Annex 1 LV, HV &amp; UMS charges_B'!$A$14:$A$294,0)),INDEX('Annex 4 LDNO charges_B'!$B$14:$B$203,MATCH($A88,'Annex 4 LDNO charges_B'!$A$14:$A$203,0)))</f>
        <v>0</v>
      </c>
      <c r="C88" s="159">
        <f>IFERROR(INDEX('Annex 1 LV, HV &amp; UMS charges_B'!$C$14:$C$45,MATCH($A88,'Annex 1 LV, HV &amp; UMS charges_B'!$A$14:$A$294,0)),INDEX('Annex 4 LDNO charges_B'!$C$14:$C$203,MATCH($A88,'Annex 4 LDNO charges_B'!$A$14:$A$203,0)))</f>
        <v>0</v>
      </c>
      <c r="D88" s="228"/>
      <c r="E88" s="228"/>
      <c r="F88" s="224">
        <v>4.1263685548627027E-2</v>
      </c>
    </row>
    <row r="89" spans="1:6" ht="27.75" customHeight="1">
      <c r="A89" s="160" t="s">
        <v>603</v>
      </c>
      <c r="B89" s="42">
        <f>IFERROR(INDEX('Annex 1 LV, HV &amp; UMS charges_B'!$B$14:$B$45,MATCH($A89,'Annex 1 LV, HV &amp; UMS charges_B'!$A$14:$A$294,0)),INDEX('Annex 4 LDNO charges_B'!$B$14:$B$203,MATCH($A89,'Annex 4 LDNO charges_B'!$A$14:$A$203,0)))</f>
        <v>0</v>
      </c>
      <c r="C89" s="159">
        <f>IFERROR(INDEX('Annex 1 LV, HV &amp; UMS charges_B'!$C$14:$C$45,MATCH($A89,'Annex 1 LV, HV &amp; UMS charges_B'!$A$14:$A$294,0)),INDEX('Annex 4 LDNO charges_B'!$C$14:$C$203,MATCH($A89,'Annex 4 LDNO charges_B'!$A$14:$A$203,0)))</f>
        <v>0</v>
      </c>
      <c r="D89" s="228"/>
      <c r="E89" s="228"/>
      <c r="F89" s="224">
        <v>4.1263685548627027E-2</v>
      </c>
    </row>
    <row r="90" spans="1:6" ht="27.75" customHeight="1">
      <c r="A90" s="160" t="s">
        <v>604</v>
      </c>
      <c r="B90" s="42">
        <f>IFERROR(INDEX('Annex 1 LV, HV &amp; UMS charges_B'!$B$14:$B$45,MATCH($A90,'Annex 1 LV, HV &amp; UMS charges_B'!$A$14:$A$294,0)),INDEX('Annex 4 LDNO charges_B'!$B$14:$B$203,MATCH($A90,'Annex 4 LDNO charges_B'!$A$14:$A$203,0)))</f>
        <v>0</v>
      </c>
      <c r="C90" s="159">
        <f>IFERROR(INDEX('Annex 1 LV, HV &amp; UMS charges_B'!$C$14:$C$45,MATCH($A90,'Annex 1 LV, HV &amp; UMS charges_B'!$A$14:$A$294,0)),INDEX('Annex 4 LDNO charges_B'!$C$14:$C$203,MATCH($A90,'Annex 4 LDNO charges_B'!$A$14:$A$203,0)))</f>
        <v>0</v>
      </c>
      <c r="D90" s="228"/>
      <c r="E90" s="228"/>
      <c r="F90" s="224">
        <v>4.1263685548627027E-2</v>
      </c>
    </row>
    <row r="91" spans="1:6" ht="27.75" customHeight="1">
      <c r="A91" s="160" t="s">
        <v>605</v>
      </c>
      <c r="B91" s="42">
        <f>IFERROR(INDEX('Annex 1 LV, HV &amp; UMS charges_B'!$B$14:$B$45,MATCH($A91,'Annex 1 LV, HV &amp; UMS charges_B'!$A$14:$A$294,0)),INDEX('Annex 4 LDNO charges_B'!$B$14:$B$203,MATCH($A91,'Annex 4 LDNO charges_B'!$A$14:$A$203,0)))</f>
        <v>0</v>
      </c>
      <c r="C91" s="159">
        <f>IFERROR(INDEX('Annex 1 LV, HV &amp; UMS charges_B'!$C$14:$C$45,MATCH($A91,'Annex 1 LV, HV &amp; UMS charges_B'!$A$14:$A$294,0)),INDEX('Annex 4 LDNO charges_B'!$C$14:$C$203,MATCH($A91,'Annex 4 LDNO charges_B'!$A$14:$A$203,0)))</f>
        <v>0</v>
      </c>
      <c r="D91" s="228"/>
      <c r="E91" s="228"/>
      <c r="F91" s="224">
        <v>4.1263685548627027E-2</v>
      </c>
    </row>
    <row r="92" spans="1:6" ht="27.75" customHeight="1">
      <c r="A92" s="160" t="s">
        <v>606</v>
      </c>
      <c r="B92" s="42">
        <f>IFERROR(INDEX('Annex 1 LV, HV &amp; UMS charges_B'!$B$14:$B$45,MATCH($A92,'Annex 1 LV, HV &amp; UMS charges_B'!$A$14:$A$294,0)),INDEX('Annex 4 LDNO charges_B'!$B$14:$B$203,MATCH($A92,'Annex 4 LDNO charges_B'!$A$14:$A$203,0)))</f>
        <v>0</v>
      </c>
      <c r="C92" s="159">
        <f>IFERROR(INDEX('Annex 1 LV, HV &amp; UMS charges_B'!$C$14:$C$45,MATCH($A92,'Annex 1 LV, HV &amp; UMS charges_B'!$A$14:$A$294,0)),INDEX('Annex 4 LDNO charges_B'!$C$14:$C$203,MATCH($A92,'Annex 4 LDNO charges_B'!$A$14:$A$203,0)))</f>
        <v>0</v>
      </c>
      <c r="D92" s="228"/>
      <c r="E92" s="228"/>
      <c r="F92" s="224">
        <v>4.1263685548627027E-2</v>
      </c>
    </row>
    <row r="93" spans="1:6" ht="27.75" customHeight="1">
      <c r="A93" s="160" t="s">
        <v>607</v>
      </c>
      <c r="B93" s="42">
        <f>IFERROR(INDEX('Annex 1 LV, HV &amp; UMS charges_B'!$B$14:$B$45,MATCH($A93,'Annex 1 LV, HV &amp; UMS charges_B'!$A$14:$A$294,0)),INDEX('Annex 4 LDNO charges_B'!$B$14:$B$203,MATCH($A93,'Annex 4 LDNO charges_B'!$A$14:$A$203,0)))</f>
        <v>0</v>
      </c>
      <c r="C93" s="159">
        <f>IFERROR(INDEX('Annex 1 LV, HV &amp; UMS charges_B'!$C$14:$C$45,MATCH($A93,'Annex 1 LV, HV &amp; UMS charges_B'!$A$14:$A$294,0)),INDEX('Annex 4 LDNO charges_B'!$C$14:$C$203,MATCH($A93,'Annex 4 LDNO charges_B'!$A$14:$A$203,0)))</f>
        <v>0</v>
      </c>
      <c r="D93" s="228"/>
      <c r="E93" s="228"/>
      <c r="F93" s="224">
        <v>4.1263685548627027E-2</v>
      </c>
    </row>
    <row r="94" spans="1:6" ht="27.75" customHeight="1">
      <c r="A94" s="160" t="s">
        <v>608</v>
      </c>
      <c r="B94" s="42">
        <f>IFERROR(INDEX('Annex 1 LV, HV &amp; UMS charges_B'!$B$14:$B$45,MATCH($A94,'Annex 1 LV, HV &amp; UMS charges_B'!$A$14:$A$294,0)),INDEX('Annex 4 LDNO charges_B'!$B$14:$B$203,MATCH($A94,'Annex 4 LDNO charges_B'!$A$14:$A$203,0)))</f>
        <v>0</v>
      </c>
      <c r="C94" s="159">
        <f>IFERROR(INDEX('Annex 1 LV, HV &amp; UMS charges_B'!$C$14:$C$45,MATCH($A94,'Annex 1 LV, HV &amp; UMS charges_B'!$A$14:$A$294,0)),INDEX('Annex 4 LDNO charges_B'!$C$14:$C$203,MATCH($A94,'Annex 4 LDNO charges_B'!$A$14:$A$203,0)))</f>
        <v>0</v>
      </c>
      <c r="D94" s="228"/>
      <c r="E94" s="228"/>
      <c r="F94" s="224">
        <v>4.1263685548627027E-2</v>
      </c>
    </row>
    <row r="95" spans="1:6" ht="27.75" customHeight="1">
      <c r="A95" s="160" t="s">
        <v>609</v>
      </c>
      <c r="B95" s="42">
        <f>IFERROR(INDEX('Annex 1 LV, HV &amp; UMS charges_B'!$B$14:$B$45,MATCH($A95,'Annex 1 LV, HV &amp; UMS charges_B'!$A$14:$A$294,0)),INDEX('Annex 4 LDNO charges_B'!$B$14:$B$203,MATCH($A95,'Annex 4 LDNO charges_B'!$A$14:$A$203,0)))</f>
        <v>0</v>
      </c>
      <c r="C95" s="159">
        <f>IFERROR(INDEX('Annex 1 LV, HV &amp; UMS charges_B'!$C$14:$C$45,MATCH($A95,'Annex 1 LV, HV &amp; UMS charges_B'!$A$14:$A$294,0)),INDEX('Annex 4 LDNO charges_B'!$C$14:$C$203,MATCH($A95,'Annex 4 LDNO charges_B'!$A$14:$A$203,0)))</f>
        <v>0</v>
      </c>
      <c r="D95" s="228"/>
      <c r="E95" s="228"/>
      <c r="F95" s="224">
        <v>4.1263685548627027E-2</v>
      </c>
    </row>
    <row r="96" spans="1:6" ht="27.75" customHeight="1">
      <c r="A96" s="160" t="s">
        <v>610</v>
      </c>
      <c r="B96" s="42">
        <f>IFERROR(INDEX('Annex 1 LV, HV &amp; UMS charges_B'!$B$14:$B$45,MATCH($A96,'Annex 1 LV, HV &amp; UMS charges_B'!$A$14:$A$294,0)),INDEX('Annex 4 LDNO charges_B'!$B$14:$B$203,MATCH($A96,'Annex 4 LDNO charges_B'!$A$14:$A$203,0)))</f>
        <v>0</v>
      </c>
      <c r="C96" s="159">
        <f>IFERROR(INDEX('Annex 1 LV, HV &amp; UMS charges_B'!$C$14:$C$45,MATCH($A96,'Annex 1 LV, HV &amp; UMS charges_B'!$A$14:$A$294,0)),INDEX('Annex 4 LDNO charges_B'!$C$14:$C$203,MATCH($A96,'Annex 4 LDNO charges_B'!$A$14:$A$203,0)))</f>
        <v>0</v>
      </c>
      <c r="D96" s="228"/>
      <c r="E96" s="228"/>
      <c r="F96" s="224">
        <v>4.1263685548627027E-2</v>
      </c>
    </row>
    <row r="97" spans="1:6" ht="27.75" customHeight="1">
      <c r="A97" s="160" t="s">
        <v>611</v>
      </c>
      <c r="B97" s="42">
        <f>IFERROR(INDEX('Annex 1 LV, HV &amp; UMS charges_B'!$B$14:$B$45,MATCH($A97,'Annex 1 LV, HV &amp; UMS charges_B'!$A$14:$A$294,0)),INDEX('Annex 4 LDNO charges_B'!$B$14:$B$203,MATCH($A97,'Annex 4 LDNO charges_B'!$A$14:$A$203,0)))</f>
        <v>0</v>
      </c>
      <c r="C97" s="159">
        <f>IFERROR(INDEX('Annex 1 LV, HV &amp; UMS charges_B'!$C$14:$C$45,MATCH($A97,'Annex 1 LV, HV &amp; UMS charges_B'!$A$14:$A$294,0)),INDEX('Annex 4 LDNO charges_B'!$C$14:$C$203,MATCH($A97,'Annex 4 LDNO charges_B'!$A$14:$A$203,0)))</f>
        <v>0</v>
      </c>
      <c r="D97" s="228"/>
      <c r="E97" s="228"/>
      <c r="F97" s="224">
        <v>4.1263685548627027E-2</v>
      </c>
    </row>
    <row r="98" spans="1:6" ht="27.75" customHeight="1">
      <c r="A98" s="160" t="s">
        <v>612</v>
      </c>
      <c r="B98" s="42">
        <f>IFERROR(INDEX('Annex 1 LV, HV &amp; UMS charges_B'!$B$14:$B$45,MATCH($A98,'Annex 1 LV, HV &amp; UMS charges_B'!$A$14:$A$294,0)),INDEX('Annex 4 LDNO charges_B'!$B$14:$B$203,MATCH($A98,'Annex 4 LDNO charges_B'!$A$14:$A$203,0)))</f>
        <v>0</v>
      </c>
      <c r="C98" s="159">
        <f>IFERROR(INDEX('Annex 1 LV, HV &amp; UMS charges_B'!$C$14:$C$45,MATCH($A98,'Annex 1 LV, HV &amp; UMS charges_B'!$A$14:$A$294,0)),INDEX('Annex 4 LDNO charges_B'!$C$14:$C$203,MATCH($A98,'Annex 4 LDNO charges_B'!$A$14:$A$203,0)))</f>
        <v>0</v>
      </c>
      <c r="D98" s="228"/>
      <c r="E98" s="228"/>
      <c r="F98" s="224">
        <v>4.1263685548627027E-2</v>
      </c>
    </row>
    <row r="99" spans="1:6" ht="27.75" customHeight="1">
      <c r="A99" s="160" t="s">
        <v>613</v>
      </c>
      <c r="B99" s="42">
        <f>IFERROR(INDEX('Annex 1 LV, HV &amp; UMS charges_B'!$B$14:$B$45,MATCH($A99,'Annex 1 LV, HV &amp; UMS charges_B'!$A$14:$A$294,0)),INDEX('Annex 4 LDNO charges_B'!$B$14:$B$203,MATCH($A99,'Annex 4 LDNO charges_B'!$A$14:$A$203,0)))</f>
        <v>0</v>
      </c>
      <c r="C99" s="159">
        <f>IFERROR(INDEX('Annex 1 LV, HV &amp; UMS charges_B'!$C$14:$C$45,MATCH($A99,'Annex 1 LV, HV &amp; UMS charges_B'!$A$14:$A$294,0)),INDEX('Annex 4 LDNO charges_B'!$C$14:$C$203,MATCH($A99,'Annex 4 LDNO charges_B'!$A$14:$A$203,0)))</f>
        <v>0</v>
      </c>
      <c r="D99" s="228"/>
      <c r="E99" s="228"/>
      <c r="F99" s="224">
        <v>4.1263685548627027E-2</v>
      </c>
    </row>
    <row r="100" spans="1:6" ht="27.75" customHeight="1">
      <c r="A100" s="160" t="s">
        <v>620</v>
      </c>
      <c r="B100" s="42">
        <f>IFERROR(INDEX('Annex 1 LV, HV &amp; UMS charges_B'!$B$14:$B$45,MATCH($A100,'Annex 1 LV, HV &amp; UMS charges_B'!$A$14:$A$294,0)),INDEX('Annex 4 LDNO charges_B'!$B$14:$B$203,MATCH($A100,'Annex 4 LDNO charges_B'!$A$14:$A$203,0)))</f>
        <v>0</v>
      </c>
      <c r="C100" s="159" t="str">
        <f>IFERROR(INDEX('Annex 1 LV, HV &amp; UMS charges_B'!$C$14:$C$45,MATCH($A100,'Annex 1 LV, HV &amp; UMS charges_B'!$A$14:$A$294,0)),INDEX('Annex 4 LDNO charges_B'!$C$14:$C$203,MATCH($A100,'Annex 4 LDNO charges_B'!$A$14:$A$203,0)))</f>
        <v>0, 1, 2</v>
      </c>
      <c r="D100" s="224">
        <v>2.4981826096477987E-2</v>
      </c>
      <c r="E100" s="224">
        <v>9.2430156895587725</v>
      </c>
      <c r="F100" s="224">
        <v>4.1263685548627027E-2</v>
      </c>
    </row>
    <row r="101" spans="1:6" ht="27.75" customHeight="1">
      <c r="A101" s="160" t="s">
        <v>622</v>
      </c>
      <c r="B101" s="42">
        <f>IFERROR(INDEX('Annex 1 LV, HV &amp; UMS charges_B'!$B$14:$B$45,MATCH($A101,'Annex 1 LV, HV &amp; UMS charges_B'!$A$14:$A$294,0)),INDEX('Annex 4 LDNO charges_B'!$B$14:$B$203,MATCH($A101,'Annex 4 LDNO charges_B'!$A$14:$A$203,0)))</f>
        <v>0</v>
      </c>
      <c r="C101" s="159" t="str">
        <f>IFERROR(INDEX('Annex 1 LV, HV &amp; UMS charges_B'!$C$14:$C$45,MATCH($A101,'Annex 1 LV, HV &amp; UMS charges_B'!$A$14:$A$294,0)),INDEX('Annex 4 LDNO charges_B'!$C$14:$C$203,MATCH($A101,'Annex 4 LDNO charges_B'!$A$14:$A$203,0)))</f>
        <v>0, 3, 4, 5-8</v>
      </c>
      <c r="D101" s="228"/>
      <c r="E101" s="228"/>
      <c r="F101" s="224">
        <v>4.1263685548627027E-2</v>
      </c>
    </row>
    <row r="102" spans="1:6" ht="27.75" customHeight="1">
      <c r="A102" s="160" t="s">
        <v>623</v>
      </c>
      <c r="B102" s="42">
        <f>IFERROR(INDEX('Annex 1 LV, HV &amp; UMS charges_B'!$B$14:$B$45,MATCH($A102,'Annex 1 LV, HV &amp; UMS charges_B'!$A$14:$A$294,0)),INDEX('Annex 4 LDNO charges_B'!$B$14:$B$203,MATCH($A102,'Annex 4 LDNO charges_B'!$A$14:$A$203,0)))</f>
        <v>0</v>
      </c>
      <c r="C102" s="159" t="str">
        <f>IFERROR(INDEX('Annex 1 LV, HV &amp; UMS charges_B'!$C$14:$C$45,MATCH($A102,'Annex 1 LV, HV &amp; UMS charges_B'!$A$14:$A$294,0)),INDEX('Annex 4 LDNO charges_B'!$C$14:$C$203,MATCH($A102,'Annex 4 LDNO charges_B'!$A$14:$A$203,0)))</f>
        <v>0, 3, 4, 5-8</v>
      </c>
      <c r="D102" s="228"/>
      <c r="E102" s="228"/>
      <c r="F102" s="224">
        <v>4.1263685548627027E-2</v>
      </c>
    </row>
    <row r="103" spans="1:6" ht="27.75" customHeight="1">
      <c r="A103" s="160" t="s">
        <v>624</v>
      </c>
      <c r="B103" s="42">
        <f>IFERROR(INDEX('Annex 1 LV, HV &amp; UMS charges_B'!$B$14:$B$45,MATCH($A103,'Annex 1 LV, HV &amp; UMS charges_B'!$A$14:$A$294,0)),INDEX('Annex 4 LDNO charges_B'!$B$14:$B$203,MATCH($A103,'Annex 4 LDNO charges_B'!$A$14:$A$203,0)))</f>
        <v>0</v>
      </c>
      <c r="C103" s="159" t="str">
        <f>IFERROR(INDEX('Annex 1 LV, HV &amp; UMS charges_B'!$C$14:$C$45,MATCH($A103,'Annex 1 LV, HV &amp; UMS charges_B'!$A$14:$A$294,0)),INDEX('Annex 4 LDNO charges_B'!$C$14:$C$203,MATCH($A103,'Annex 4 LDNO charges_B'!$A$14:$A$203,0)))</f>
        <v>0, 3, 4, 5-8</v>
      </c>
      <c r="D103" s="228"/>
      <c r="E103" s="228"/>
      <c r="F103" s="224">
        <v>4.1263685548627027E-2</v>
      </c>
    </row>
    <row r="104" spans="1:6" ht="27.75" customHeight="1">
      <c r="A104" s="160" t="s">
        <v>625</v>
      </c>
      <c r="B104" s="42">
        <f>IFERROR(INDEX('Annex 1 LV, HV &amp; UMS charges_B'!$B$14:$B$45,MATCH($A104,'Annex 1 LV, HV &amp; UMS charges_B'!$A$14:$A$294,0)),INDEX('Annex 4 LDNO charges_B'!$B$14:$B$203,MATCH($A104,'Annex 4 LDNO charges_B'!$A$14:$A$203,0)))</f>
        <v>0</v>
      </c>
      <c r="C104" s="159" t="str">
        <f>IFERROR(INDEX('Annex 1 LV, HV &amp; UMS charges_B'!$C$14:$C$45,MATCH($A104,'Annex 1 LV, HV &amp; UMS charges_B'!$A$14:$A$294,0)),INDEX('Annex 4 LDNO charges_B'!$C$14:$C$203,MATCH($A104,'Annex 4 LDNO charges_B'!$A$14:$A$203,0)))</f>
        <v>0, 3, 4, 5-8</v>
      </c>
      <c r="D104" s="228"/>
      <c r="E104" s="228"/>
      <c r="F104" s="224">
        <v>4.1263685548627027E-2</v>
      </c>
    </row>
    <row r="105" spans="1:6" ht="27.75" customHeight="1">
      <c r="A105" s="160" t="s">
        <v>626</v>
      </c>
      <c r="B105" s="42">
        <f>IFERROR(INDEX('Annex 1 LV, HV &amp; UMS charges_B'!$B$14:$B$45,MATCH($A105,'Annex 1 LV, HV &amp; UMS charges_B'!$A$14:$A$294,0)),INDEX('Annex 4 LDNO charges_B'!$B$14:$B$203,MATCH($A105,'Annex 4 LDNO charges_B'!$A$14:$A$203,0)))</f>
        <v>0</v>
      </c>
      <c r="C105" s="159" t="str">
        <f>IFERROR(INDEX('Annex 1 LV, HV &amp; UMS charges_B'!$C$14:$C$45,MATCH($A105,'Annex 1 LV, HV &amp; UMS charges_B'!$A$14:$A$294,0)),INDEX('Annex 4 LDNO charges_B'!$C$14:$C$203,MATCH($A105,'Annex 4 LDNO charges_B'!$A$14:$A$203,0)))</f>
        <v>0, 3, 4, 5-8</v>
      </c>
      <c r="D105" s="228"/>
      <c r="E105" s="228"/>
      <c r="F105" s="224">
        <v>4.1263685548627027E-2</v>
      </c>
    </row>
    <row r="106" spans="1:6" ht="27.75" customHeight="1">
      <c r="A106" s="160" t="s">
        <v>628</v>
      </c>
      <c r="B106" s="42">
        <f>IFERROR(INDEX('Annex 1 LV, HV &amp; UMS charges_B'!$B$14:$B$45,MATCH($A106,'Annex 1 LV, HV &amp; UMS charges_B'!$A$14:$A$294,0)),INDEX('Annex 4 LDNO charges_B'!$B$14:$B$203,MATCH($A106,'Annex 4 LDNO charges_B'!$A$14:$A$203,0)))</f>
        <v>0</v>
      </c>
      <c r="C106" s="159">
        <f>IFERROR(INDEX('Annex 1 LV, HV &amp; UMS charges_B'!$C$14:$C$45,MATCH($A106,'Annex 1 LV, HV &amp; UMS charges_B'!$A$14:$A$294,0)),INDEX('Annex 4 LDNO charges_B'!$C$14:$C$203,MATCH($A106,'Annex 4 LDNO charges_B'!$A$14:$A$203,0)))</f>
        <v>0</v>
      </c>
      <c r="D106" s="228"/>
      <c r="E106" s="228"/>
      <c r="F106" s="224">
        <v>4.1263685548627027E-2</v>
      </c>
    </row>
    <row r="107" spans="1:6" ht="27.75" customHeight="1">
      <c r="A107" s="160" t="s">
        <v>629</v>
      </c>
      <c r="B107" s="42">
        <f>IFERROR(INDEX('Annex 1 LV, HV &amp; UMS charges_B'!$B$14:$B$45,MATCH($A107,'Annex 1 LV, HV &amp; UMS charges_B'!$A$14:$A$294,0)),INDEX('Annex 4 LDNO charges_B'!$B$14:$B$203,MATCH($A107,'Annex 4 LDNO charges_B'!$A$14:$A$203,0)))</f>
        <v>0</v>
      </c>
      <c r="C107" s="159">
        <f>IFERROR(INDEX('Annex 1 LV, HV &amp; UMS charges_B'!$C$14:$C$45,MATCH($A107,'Annex 1 LV, HV &amp; UMS charges_B'!$A$14:$A$294,0)),INDEX('Annex 4 LDNO charges_B'!$C$14:$C$203,MATCH($A107,'Annex 4 LDNO charges_B'!$A$14:$A$203,0)))</f>
        <v>0</v>
      </c>
      <c r="D107" s="228"/>
      <c r="E107" s="228"/>
      <c r="F107" s="224">
        <v>4.1263685548627027E-2</v>
      </c>
    </row>
    <row r="108" spans="1:6" ht="27.75" customHeight="1">
      <c r="A108" s="160" t="s">
        <v>630</v>
      </c>
      <c r="B108" s="42">
        <f>IFERROR(INDEX('Annex 1 LV, HV &amp; UMS charges_B'!$B$14:$B$45,MATCH($A108,'Annex 1 LV, HV &amp; UMS charges_B'!$A$14:$A$294,0)),INDEX('Annex 4 LDNO charges_B'!$B$14:$B$203,MATCH($A108,'Annex 4 LDNO charges_B'!$A$14:$A$203,0)))</f>
        <v>0</v>
      </c>
      <c r="C108" s="159">
        <f>IFERROR(INDEX('Annex 1 LV, HV &amp; UMS charges_B'!$C$14:$C$45,MATCH($A108,'Annex 1 LV, HV &amp; UMS charges_B'!$A$14:$A$294,0)),INDEX('Annex 4 LDNO charges_B'!$C$14:$C$203,MATCH($A108,'Annex 4 LDNO charges_B'!$A$14:$A$203,0)))</f>
        <v>0</v>
      </c>
      <c r="D108" s="228"/>
      <c r="E108" s="228"/>
      <c r="F108" s="224">
        <v>4.1263685548627027E-2</v>
      </c>
    </row>
    <row r="109" spans="1:6" ht="27.75" customHeight="1">
      <c r="A109" s="160" t="s">
        <v>631</v>
      </c>
      <c r="B109" s="42">
        <f>IFERROR(INDEX('Annex 1 LV, HV &amp; UMS charges_B'!$B$14:$B$45,MATCH($A109,'Annex 1 LV, HV &amp; UMS charges_B'!$A$14:$A$294,0)),INDEX('Annex 4 LDNO charges_B'!$B$14:$B$203,MATCH($A109,'Annex 4 LDNO charges_B'!$A$14:$A$203,0)))</f>
        <v>0</v>
      </c>
      <c r="C109" s="159">
        <f>IFERROR(INDEX('Annex 1 LV, HV &amp; UMS charges_B'!$C$14:$C$45,MATCH($A109,'Annex 1 LV, HV &amp; UMS charges_B'!$A$14:$A$294,0)),INDEX('Annex 4 LDNO charges_B'!$C$14:$C$203,MATCH($A109,'Annex 4 LDNO charges_B'!$A$14:$A$203,0)))</f>
        <v>0</v>
      </c>
      <c r="D109" s="228"/>
      <c r="E109" s="228"/>
      <c r="F109" s="224">
        <v>4.1263685548627027E-2</v>
      </c>
    </row>
    <row r="110" spans="1:6" ht="27.75" customHeight="1">
      <c r="A110" s="160" t="s">
        <v>632</v>
      </c>
      <c r="B110" s="42">
        <f>IFERROR(INDEX('Annex 1 LV, HV &amp; UMS charges_B'!$B$14:$B$45,MATCH($A110,'Annex 1 LV, HV &amp; UMS charges_B'!$A$14:$A$294,0)),INDEX('Annex 4 LDNO charges_B'!$B$14:$B$203,MATCH($A110,'Annex 4 LDNO charges_B'!$A$14:$A$203,0)))</f>
        <v>0</v>
      </c>
      <c r="C110" s="159">
        <f>IFERROR(INDEX('Annex 1 LV, HV &amp; UMS charges_B'!$C$14:$C$45,MATCH($A110,'Annex 1 LV, HV &amp; UMS charges_B'!$A$14:$A$294,0)),INDEX('Annex 4 LDNO charges_B'!$C$14:$C$203,MATCH($A110,'Annex 4 LDNO charges_B'!$A$14:$A$203,0)))</f>
        <v>0</v>
      </c>
      <c r="D110" s="228"/>
      <c r="E110" s="228"/>
      <c r="F110" s="224">
        <v>4.1263685548627027E-2</v>
      </c>
    </row>
    <row r="111" spans="1:6" ht="27.75" customHeight="1">
      <c r="A111" s="160" t="s">
        <v>633</v>
      </c>
      <c r="B111" s="42">
        <f>IFERROR(INDEX('Annex 1 LV, HV &amp; UMS charges_B'!$B$14:$B$45,MATCH($A111,'Annex 1 LV, HV &amp; UMS charges_B'!$A$14:$A$294,0)),INDEX('Annex 4 LDNO charges_B'!$B$14:$B$203,MATCH($A111,'Annex 4 LDNO charges_B'!$A$14:$A$203,0)))</f>
        <v>0</v>
      </c>
      <c r="C111" s="159">
        <f>IFERROR(INDEX('Annex 1 LV, HV &amp; UMS charges_B'!$C$14:$C$45,MATCH($A111,'Annex 1 LV, HV &amp; UMS charges_B'!$A$14:$A$294,0)),INDEX('Annex 4 LDNO charges_B'!$C$14:$C$203,MATCH($A111,'Annex 4 LDNO charges_B'!$A$14:$A$203,0)))</f>
        <v>0</v>
      </c>
      <c r="D111" s="228"/>
      <c r="E111" s="228"/>
      <c r="F111" s="224">
        <v>4.1263685548627027E-2</v>
      </c>
    </row>
    <row r="112" spans="1:6" ht="27.75" customHeight="1">
      <c r="A112" s="160" t="s">
        <v>634</v>
      </c>
      <c r="B112" s="42">
        <f>IFERROR(INDEX('Annex 1 LV, HV &amp; UMS charges_B'!$B$14:$B$45,MATCH($A112,'Annex 1 LV, HV &amp; UMS charges_B'!$A$14:$A$294,0)),INDEX('Annex 4 LDNO charges_B'!$B$14:$B$203,MATCH($A112,'Annex 4 LDNO charges_B'!$A$14:$A$203,0)))</f>
        <v>0</v>
      </c>
      <c r="C112" s="159">
        <f>IFERROR(INDEX('Annex 1 LV, HV &amp; UMS charges_B'!$C$14:$C$45,MATCH($A112,'Annex 1 LV, HV &amp; UMS charges_B'!$A$14:$A$294,0)),INDEX('Annex 4 LDNO charges_B'!$C$14:$C$203,MATCH($A112,'Annex 4 LDNO charges_B'!$A$14:$A$203,0)))</f>
        <v>0</v>
      </c>
      <c r="D112" s="228"/>
      <c r="E112" s="228"/>
      <c r="F112" s="224">
        <v>4.1263685548627027E-2</v>
      </c>
    </row>
    <row r="113" spans="1:6" ht="27.75" customHeight="1">
      <c r="A113" s="160" t="s">
        <v>635</v>
      </c>
      <c r="B113" s="42">
        <f>IFERROR(INDEX('Annex 1 LV, HV &amp; UMS charges_B'!$B$14:$B$45,MATCH($A113,'Annex 1 LV, HV &amp; UMS charges_B'!$A$14:$A$294,0)),INDEX('Annex 4 LDNO charges_B'!$B$14:$B$203,MATCH($A113,'Annex 4 LDNO charges_B'!$A$14:$A$203,0)))</f>
        <v>0</v>
      </c>
      <c r="C113" s="159">
        <f>IFERROR(INDEX('Annex 1 LV, HV &amp; UMS charges_B'!$C$14:$C$45,MATCH($A113,'Annex 1 LV, HV &amp; UMS charges_B'!$A$14:$A$294,0)),INDEX('Annex 4 LDNO charges_B'!$C$14:$C$203,MATCH($A113,'Annex 4 LDNO charges_B'!$A$14:$A$203,0)))</f>
        <v>0</v>
      </c>
      <c r="D113" s="228"/>
      <c r="E113" s="228"/>
      <c r="F113" s="224">
        <v>4.1263685548627027E-2</v>
      </c>
    </row>
    <row r="114" spans="1:6" ht="27.75" customHeight="1">
      <c r="A114" s="160" t="s">
        <v>636</v>
      </c>
      <c r="B114" s="42">
        <f>IFERROR(INDEX('Annex 1 LV, HV &amp; UMS charges_B'!$B$14:$B$45,MATCH($A114,'Annex 1 LV, HV &amp; UMS charges_B'!$A$14:$A$294,0)),INDEX('Annex 4 LDNO charges_B'!$B$14:$B$203,MATCH($A114,'Annex 4 LDNO charges_B'!$A$14:$A$203,0)))</f>
        <v>0</v>
      </c>
      <c r="C114" s="159">
        <f>IFERROR(INDEX('Annex 1 LV, HV &amp; UMS charges_B'!$C$14:$C$45,MATCH($A114,'Annex 1 LV, HV &amp; UMS charges_B'!$A$14:$A$294,0)),INDEX('Annex 4 LDNO charges_B'!$C$14:$C$203,MATCH($A114,'Annex 4 LDNO charges_B'!$A$14:$A$203,0)))</f>
        <v>0</v>
      </c>
      <c r="D114" s="228"/>
      <c r="E114" s="228"/>
      <c r="F114" s="224">
        <v>4.1263685548627027E-2</v>
      </c>
    </row>
    <row r="115" spans="1:6" ht="27.75" customHeight="1">
      <c r="A115" s="160" t="s">
        <v>637</v>
      </c>
      <c r="B115" s="42">
        <f>IFERROR(INDEX('Annex 1 LV, HV &amp; UMS charges_B'!$B$14:$B$45,MATCH($A115,'Annex 1 LV, HV &amp; UMS charges_B'!$A$14:$A$294,0)),INDEX('Annex 4 LDNO charges_B'!$B$14:$B$203,MATCH($A115,'Annex 4 LDNO charges_B'!$A$14:$A$203,0)))</f>
        <v>0</v>
      </c>
      <c r="C115" s="159">
        <f>IFERROR(INDEX('Annex 1 LV, HV &amp; UMS charges_B'!$C$14:$C$45,MATCH($A115,'Annex 1 LV, HV &amp; UMS charges_B'!$A$14:$A$294,0)),INDEX('Annex 4 LDNO charges_B'!$C$14:$C$203,MATCH($A115,'Annex 4 LDNO charges_B'!$A$14:$A$203,0)))</f>
        <v>0</v>
      </c>
      <c r="D115" s="228"/>
      <c r="E115" s="228"/>
      <c r="F115" s="224">
        <v>4.1263685548627027E-2</v>
      </c>
    </row>
    <row r="116" spans="1:6" ht="27.75" customHeight="1">
      <c r="A116" s="160" t="s">
        <v>638</v>
      </c>
      <c r="B116" s="42">
        <f>IFERROR(INDEX('Annex 1 LV, HV &amp; UMS charges_B'!$B$14:$B$45,MATCH($A116,'Annex 1 LV, HV &amp; UMS charges_B'!$A$14:$A$294,0)),INDEX('Annex 4 LDNO charges_B'!$B$14:$B$203,MATCH($A116,'Annex 4 LDNO charges_B'!$A$14:$A$203,0)))</f>
        <v>0</v>
      </c>
      <c r="C116" s="159">
        <f>IFERROR(INDEX('Annex 1 LV, HV &amp; UMS charges_B'!$C$14:$C$45,MATCH($A116,'Annex 1 LV, HV &amp; UMS charges_B'!$A$14:$A$294,0)),INDEX('Annex 4 LDNO charges_B'!$C$14:$C$203,MATCH($A116,'Annex 4 LDNO charges_B'!$A$14:$A$203,0)))</f>
        <v>0</v>
      </c>
      <c r="D116" s="228"/>
      <c r="E116" s="228"/>
      <c r="F116" s="224">
        <v>4.1263685548627027E-2</v>
      </c>
    </row>
    <row r="117" spans="1:6" ht="27.75" customHeight="1">
      <c r="A117" s="160" t="s">
        <v>639</v>
      </c>
      <c r="B117" s="42">
        <f>IFERROR(INDEX('Annex 1 LV, HV &amp; UMS charges_B'!$B$14:$B$45,MATCH($A117,'Annex 1 LV, HV &amp; UMS charges_B'!$A$14:$A$294,0)),INDEX('Annex 4 LDNO charges_B'!$B$14:$B$203,MATCH($A117,'Annex 4 LDNO charges_B'!$A$14:$A$203,0)))</f>
        <v>0</v>
      </c>
      <c r="C117" s="159">
        <f>IFERROR(INDEX('Annex 1 LV, HV &amp; UMS charges_B'!$C$14:$C$45,MATCH($A117,'Annex 1 LV, HV &amp; UMS charges_B'!$A$14:$A$294,0)),INDEX('Annex 4 LDNO charges_B'!$C$14:$C$203,MATCH($A117,'Annex 4 LDNO charges_B'!$A$14:$A$203,0)))</f>
        <v>0</v>
      </c>
      <c r="D117" s="228"/>
      <c r="E117" s="228"/>
      <c r="F117" s="224">
        <v>4.1263685548627027E-2</v>
      </c>
    </row>
    <row r="118" spans="1:6" ht="27.75" customHeight="1">
      <c r="A118" s="160" t="s">
        <v>640</v>
      </c>
      <c r="B118" s="42">
        <f>IFERROR(INDEX('Annex 1 LV, HV &amp; UMS charges_B'!$B$14:$B$45,MATCH($A118,'Annex 1 LV, HV &amp; UMS charges_B'!$A$14:$A$294,0)),INDEX('Annex 4 LDNO charges_B'!$B$14:$B$203,MATCH($A118,'Annex 4 LDNO charges_B'!$A$14:$A$203,0)))</f>
        <v>0</v>
      </c>
      <c r="C118" s="159">
        <f>IFERROR(INDEX('Annex 1 LV, HV &amp; UMS charges_B'!$C$14:$C$45,MATCH($A118,'Annex 1 LV, HV &amp; UMS charges_B'!$A$14:$A$294,0)),INDEX('Annex 4 LDNO charges_B'!$C$14:$C$203,MATCH($A118,'Annex 4 LDNO charges_B'!$A$14:$A$203,0)))</f>
        <v>0</v>
      </c>
      <c r="D118" s="228"/>
      <c r="E118" s="228"/>
      <c r="F118" s="224">
        <v>4.1263685548627027E-2</v>
      </c>
    </row>
    <row r="119" spans="1:6" ht="27.75" customHeight="1">
      <c r="A119" s="160" t="s">
        <v>641</v>
      </c>
      <c r="B119" s="42">
        <f>IFERROR(INDEX('Annex 1 LV, HV &amp; UMS charges_B'!$B$14:$B$45,MATCH($A119,'Annex 1 LV, HV &amp; UMS charges_B'!$A$14:$A$294,0)),INDEX('Annex 4 LDNO charges_B'!$B$14:$B$203,MATCH($A119,'Annex 4 LDNO charges_B'!$A$14:$A$203,0)))</f>
        <v>0</v>
      </c>
      <c r="C119" s="159">
        <f>IFERROR(INDEX('Annex 1 LV, HV &amp; UMS charges_B'!$C$14:$C$45,MATCH($A119,'Annex 1 LV, HV &amp; UMS charges_B'!$A$14:$A$294,0)),INDEX('Annex 4 LDNO charges_B'!$C$14:$C$203,MATCH($A119,'Annex 4 LDNO charges_B'!$A$14:$A$203,0)))</f>
        <v>0</v>
      </c>
      <c r="D119" s="228"/>
      <c r="E119" s="228"/>
      <c r="F119" s="224">
        <v>4.1263685548627027E-2</v>
      </c>
    </row>
    <row r="120" spans="1:6" ht="27.75" customHeight="1">
      <c r="A120" s="160" t="s">
        <v>642</v>
      </c>
      <c r="B120" s="42">
        <f>IFERROR(INDEX('Annex 1 LV, HV &amp; UMS charges_B'!$B$14:$B$45,MATCH($A120,'Annex 1 LV, HV &amp; UMS charges_B'!$A$14:$A$294,0)),INDEX('Annex 4 LDNO charges_B'!$B$14:$B$203,MATCH($A120,'Annex 4 LDNO charges_B'!$A$14:$A$203,0)))</f>
        <v>0</v>
      </c>
      <c r="C120" s="159">
        <f>IFERROR(INDEX('Annex 1 LV, HV &amp; UMS charges_B'!$C$14:$C$45,MATCH($A120,'Annex 1 LV, HV &amp; UMS charges_B'!$A$14:$A$294,0)),INDEX('Annex 4 LDNO charges_B'!$C$14:$C$203,MATCH($A120,'Annex 4 LDNO charges_B'!$A$14:$A$203,0)))</f>
        <v>0</v>
      </c>
      <c r="D120" s="228"/>
      <c r="E120" s="228"/>
      <c r="F120" s="224">
        <v>4.1263685548627027E-2</v>
      </c>
    </row>
    <row r="121" spans="1:6" ht="27.75" customHeight="1">
      <c r="A121" s="160" t="s">
        <v>649</v>
      </c>
      <c r="B121" s="42">
        <f>IFERROR(INDEX('Annex 1 LV, HV &amp; UMS charges_B'!$B$14:$B$45,MATCH($A121,'Annex 1 LV, HV &amp; UMS charges_B'!$A$14:$A$294,0)),INDEX('Annex 4 LDNO charges_B'!$B$14:$B$203,MATCH($A121,'Annex 4 LDNO charges_B'!$A$14:$A$203,0)))</f>
        <v>0</v>
      </c>
      <c r="C121" s="159" t="str">
        <f>IFERROR(INDEX('Annex 1 LV, HV &amp; UMS charges_B'!$C$14:$C$45,MATCH($A121,'Annex 1 LV, HV &amp; UMS charges_B'!$A$14:$A$294,0)),INDEX('Annex 4 LDNO charges_B'!$C$14:$C$203,MATCH($A121,'Annex 4 LDNO charges_B'!$A$14:$A$203,0)))</f>
        <v>0, 1, 2</v>
      </c>
      <c r="D121" s="224">
        <v>2.4981826096477987E-2</v>
      </c>
      <c r="E121" s="224">
        <v>9.2430156895587725</v>
      </c>
      <c r="F121" s="224">
        <v>4.1263685548627027E-2</v>
      </c>
    </row>
    <row r="122" spans="1:6" ht="27.75" customHeight="1">
      <c r="A122" s="160" t="s">
        <v>651</v>
      </c>
      <c r="B122" s="42">
        <f>IFERROR(INDEX('Annex 1 LV, HV &amp; UMS charges_B'!$B$14:$B$45,MATCH($A122,'Annex 1 LV, HV &amp; UMS charges_B'!$A$14:$A$294,0)),INDEX('Annex 4 LDNO charges_B'!$B$14:$B$203,MATCH($A122,'Annex 4 LDNO charges_B'!$A$14:$A$203,0)))</f>
        <v>0</v>
      </c>
      <c r="C122" s="159" t="str">
        <f>IFERROR(INDEX('Annex 1 LV, HV &amp; UMS charges_B'!$C$14:$C$45,MATCH($A122,'Annex 1 LV, HV &amp; UMS charges_B'!$A$14:$A$294,0)),INDEX('Annex 4 LDNO charges_B'!$C$14:$C$203,MATCH($A122,'Annex 4 LDNO charges_B'!$A$14:$A$203,0)))</f>
        <v>0, 3, 4, 5-8</v>
      </c>
      <c r="D122" s="228"/>
      <c r="E122" s="228"/>
      <c r="F122" s="224">
        <v>4.1263685548627027E-2</v>
      </c>
    </row>
    <row r="123" spans="1:6" ht="27.75" customHeight="1">
      <c r="A123" s="160" t="s">
        <v>652</v>
      </c>
      <c r="B123" s="42">
        <f>IFERROR(INDEX('Annex 1 LV, HV &amp; UMS charges_B'!$B$14:$B$45,MATCH($A123,'Annex 1 LV, HV &amp; UMS charges_B'!$A$14:$A$294,0)),INDEX('Annex 4 LDNO charges_B'!$B$14:$B$203,MATCH($A123,'Annex 4 LDNO charges_B'!$A$14:$A$203,0)))</f>
        <v>0</v>
      </c>
      <c r="C123" s="159" t="str">
        <f>IFERROR(INDEX('Annex 1 LV, HV &amp; UMS charges_B'!$C$14:$C$45,MATCH($A123,'Annex 1 LV, HV &amp; UMS charges_B'!$A$14:$A$294,0)),INDEX('Annex 4 LDNO charges_B'!$C$14:$C$203,MATCH($A123,'Annex 4 LDNO charges_B'!$A$14:$A$203,0)))</f>
        <v>0, 3, 4, 5-8</v>
      </c>
      <c r="D123" s="228"/>
      <c r="E123" s="228"/>
      <c r="F123" s="224">
        <v>4.1263685548627027E-2</v>
      </c>
    </row>
    <row r="124" spans="1:6" ht="27.75" customHeight="1">
      <c r="A124" s="160" t="s">
        <v>653</v>
      </c>
      <c r="B124" s="42">
        <f>IFERROR(INDEX('Annex 1 LV, HV &amp; UMS charges_B'!$B$14:$B$45,MATCH($A124,'Annex 1 LV, HV &amp; UMS charges_B'!$A$14:$A$294,0)),INDEX('Annex 4 LDNO charges_B'!$B$14:$B$203,MATCH($A124,'Annex 4 LDNO charges_B'!$A$14:$A$203,0)))</f>
        <v>0</v>
      </c>
      <c r="C124" s="159" t="str">
        <f>IFERROR(INDEX('Annex 1 LV, HV &amp; UMS charges_B'!$C$14:$C$45,MATCH($A124,'Annex 1 LV, HV &amp; UMS charges_B'!$A$14:$A$294,0)),INDEX('Annex 4 LDNO charges_B'!$C$14:$C$203,MATCH($A124,'Annex 4 LDNO charges_B'!$A$14:$A$203,0)))</f>
        <v>0, 3, 4, 5-8</v>
      </c>
      <c r="D124" s="228"/>
      <c r="E124" s="228"/>
      <c r="F124" s="224">
        <v>4.1263685548627027E-2</v>
      </c>
    </row>
    <row r="125" spans="1:6" ht="27.75" customHeight="1">
      <c r="A125" s="160" t="s">
        <v>654</v>
      </c>
      <c r="B125" s="42">
        <f>IFERROR(INDEX('Annex 1 LV, HV &amp; UMS charges_B'!$B$14:$B$45,MATCH($A125,'Annex 1 LV, HV &amp; UMS charges_B'!$A$14:$A$294,0)),INDEX('Annex 4 LDNO charges_B'!$B$14:$B$203,MATCH($A125,'Annex 4 LDNO charges_B'!$A$14:$A$203,0)))</f>
        <v>0</v>
      </c>
      <c r="C125" s="159" t="str">
        <f>IFERROR(INDEX('Annex 1 LV, HV &amp; UMS charges_B'!$C$14:$C$45,MATCH($A125,'Annex 1 LV, HV &amp; UMS charges_B'!$A$14:$A$294,0)),INDEX('Annex 4 LDNO charges_B'!$C$14:$C$203,MATCH($A125,'Annex 4 LDNO charges_B'!$A$14:$A$203,0)))</f>
        <v>0, 3, 4, 5-8</v>
      </c>
      <c r="D125" s="228"/>
      <c r="E125" s="228"/>
      <c r="F125" s="224">
        <v>4.1263685548627027E-2</v>
      </c>
    </row>
    <row r="126" spans="1:6" ht="27.75" customHeight="1">
      <c r="A126" s="160" t="s">
        <v>655</v>
      </c>
      <c r="B126" s="42">
        <f>IFERROR(INDEX('Annex 1 LV, HV &amp; UMS charges_B'!$B$14:$B$45,MATCH($A126,'Annex 1 LV, HV &amp; UMS charges_B'!$A$14:$A$294,0)),INDEX('Annex 4 LDNO charges_B'!$B$14:$B$203,MATCH($A126,'Annex 4 LDNO charges_B'!$A$14:$A$203,0)))</f>
        <v>0</v>
      </c>
      <c r="C126" s="159" t="str">
        <f>IFERROR(INDEX('Annex 1 LV, HV &amp; UMS charges_B'!$C$14:$C$45,MATCH($A126,'Annex 1 LV, HV &amp; UMS charges_B'!$A$14:$A$294,0)),INDEX('Annex 4 LDNO charges_B'!$C$14:$C$203,MATCH($A126,'Annex 4 LDNO charges_B'!$A$14:$A$203,0)))</f>
        <v>0, 3, 4, 5-8</v>
      </c>
      <c r="D126" s="228"/>
      <c r="E126" s="228"/>
      <c r="F126" s="224">
        <v>4.1263685548627027E-2</v>
      </c>
    </row>
    <row r="127" spans="1:6" ht="27.75" customHeight="1">
      <c r="A127" s="160" t="s">
        <v>657</v>
      </c>
      <c r="B127" s="42">
        <f>IFERROR(INDEX('Annex 1 LV, HV &amp; UMS charges_B'!$B$14:$B$45,MATCH($A127,'Annex 1 LV, HV &amp; UMS charges_B'!$A$14:$A$294,0)),INDEX('Annex 4 LDNO charges_B'!$B$14:$B$203,MATCH($A127,'Annex 4 LDNO charges_B'!$A$14:$A$203,0)))</f>
        <v>0</v>
      </c>
      <c r="C127" s="159">
        <f>IFERROR(INDEX('Annex 1 LV, HV &amp; UMS charges_B'!$C$14:$C$45,MATCH($A127,'Annex 1 LV, HV &amp; UMS charges_B'!$A$14:$A$294,0)),INDEX('Annex 4 LDNO charges_B'!$C$14:$C$203,MATCH($A127,'Annex 4 LDNO charges_B'!$A$14:$A$203,0)))</f>
        <v>0</v>
      </c>
      <c r="D127" s="228"/>
      <c r="E127" s="228"/>
      <c r="F127" s="224">
        <v>4.1263685548627027E-2</v>
      </c>
    </row>
    <row r="128" spans="1:6" ht="27.75" customHeight="1">
      <c r="A128" s="160" t="s">
        <v>658</v>
      </c>
      <c r="B128" s="42">
        <f>IFERROR(INDEX('Annex 1 LV, HV &amp; UMS charges_B'!$B$14:$B$45,MATCH($A128,'Annex 1 LV, HV &amp; UMS charges_B'!$A$14:$A$294,0)),INDEX('Annex 4 LDNO charges_B'!$B$14:$B$203,MATCH($A128,'Annex 4 LDNO charges_B'!$A$14:$A$203,0)))</f>
        <v>0</v>
      </c>
      <c r="C128" s="159">
        <f>IFERROR(INDEX('Annex 1 LV, HV &amp; UMS charges_B'!$C$14:$C$45,MATCH($A128,'Annex 1 LV, HV &amp; UMS charges_B'!$A$14:$A$294,0)),INDEX('Annex 4 LDNO charges_B'!$C$14:$C$203,MATCH($A128,'Annex 4 LDNO charges_B'!$A$14:$A$203,0)))</f>
        <v>0</v>
      </c>
      <c r="D128" s="228"/>
      <c r="E128" s="228"/>
      <c r="F128" s="224">
        <v>4.1263685548627027E-2</v>
      </c>
    </row>
    <row r="129" spans="1:6" ht="27.75" customHeight="1">
      <c r="A129" s="160" t="s">
        <v>659</v>
      </c>
      <c r="B129" s="42">
        <f>IFERROR(INDEX('Annex 1 LV, HV &amp; UMS charges_B'!$B$14:$B$45,MATCH($A129,'Annex 1 LV, HV &amp; UMS charges_B'!$A$14:$A$294,0)),INDEX('Annex 4 LDNO charges_B'!$B$14:$B$203,MATCH($A129,'Annex 4 LDNO charges_B'!$A$14:$A$203,0)))</f>
        <v>0</v>
      </c>
      <c r="C129" s="159">
        <f>IFERROR(INDEX('Annex 1 LV, HV &amp; UMS charges_B'!$C$14:$C$45,MATCH($A129,'Annex 1 LV, HV &amp; UMS charges_B'!$A$14:$A$294,0)),INDEX('Annex 4 LDNO charges_B'!$C$14:$C$203,MATCH($A129,'Annex 4 LDNO charges_B'!$A$14:$A$203,0)))</f>
        <v>0</v>
      </c>
      <c r="D129" s="228"/>
      <c r="E129" s="228"/>
      <c r="F129" s="224">
        <v>4.1263685548627027E-2</v>
      </c>
    </row>
    <row r="130" spans="1:6" ht="27.75" customHeight="1">
      <c r="A130" s="160" t="s">
        <v>660</v>
      </c>
      <c r="B130" s="42">
        <f>IFERROR(INDEX('Annex 1 LV, HV &amp; UMS charges_B'!$B$14:$B$45,MATCH($A130,'Annex 1 LV, HV &amp; UMS charges_B'!$A$14:$A$294,0)),INDEX('Annex 4 LDNO charges_B'!$B$14:$B$203,MATCH($A130,'Annex 4 LDNO charges_B'!$A$14:$A$203,0)))</f>
        <v>0</v>
      </c>
      <c r="C130" s="159">
        <f>IFERROR(INDEX('Annex 1 LV, HV &amp; UMS charges_B'!$C$14:$C$45,MATCH($A130,'Annex 1 LV, HV &amp; UMS charges_B'!$A$14:$A$294,0)),INDEX('Annex 4 LDNO charges_B'!$C$14:$C$203,MATCH($A130,'Annex 4 LDNO charges_B'!$A$14:$A$203,0)))</f>
        <v>0</v>
      </c>
      <c r="D130" s="228"/>
      <c r="E130" s="228"/>
      <c r="F130" s="224">
        <v>4.1263685548627027E-2</v>
      </c>
    </row>
    <row r="131" spans="1:6" ht="27.75" customHeight="1">
      <c r="A131" s="160" t="s">
        <v>661</v>
      </c>
      <c r="B131" s="42">
        <f>IFERROR(INDEX('Annex 1 LV, HV &amp; UMS charges_B'!$B$14:$B$45,MATCH($A131,'Annex 1 LV, HV &amp; UMS charges_B'!$A$14:$A$294,0)),INDEX('Annex 4 LDNO charges_B'!$B$14:$B$203,MATCH($A131,'Annex 4 LDNO charges_B'!$A$14:$A$203,0)))</f>
        <v>0</v>
      </c>
      <c r="C131" s="159">
        <f>IFERROR(INDEX('Annex 1 LV, HV &amp; UMS charges_B'!$C$14:$C$45,MATCH($A131,'Annex 1 LV, HV &amp; UMS charges_B'!$A$14:$A$294,0)),INDEX('Annex 4 LDNO charges_B'!$C$14:$C$203,MATCH($A131,'Annex 4 LDNO charges_B'!$A$14:$A$203,0)))</f>
        <v>0</v>
      </c>
      <c r="D131" s="228"/>
      <c r="E131" s="228"/>
      <c r="F131" s="224">
        <v>4.1263685548627027E-2</v>
      </c>
    </row>
    <row r="132" spans="1:6" ht="27.75" customHeight="1">
      <c r="A132" s="160" t="s">
        <v>662</v>
      </c>
      <c r="B132" s="42">
        <f>IFERROR(INDEX('Annex 1 LV, HV &amp; UMS charges_B'!$B$14:$B$45,MATCH($A132,'Annex 1 LV, HV &amp; UMS charges_B'!$A$14:$A$294,0)),INDEX('Annex 4 LDNO charges_B'!$B$14:$B$203,MATCH($A132,'Annex 4 LDNO charges_B'!$A$14:$A$203,0)))</f>
        <v>0</v>
      </c>
      <c r="C132" s="159">
        <f>IFERROR(INDEX('Annex 1 LV, HV &amp; UMS charges_B'!$C$14:$C$45,MATCH($A132,'Annex 1 LV, HV &amp; UMS charges_B'!$A$14:$A$294,0)),INDEX('Annex 4 LDNO charges_B'!$C$14:$C$203,MATCH($A132,'Annex 4 LDNO charges_B'!$A$14:$A$203,0)))</f>
        <v>0</v>
      </c>
      <c r="D132" s="228"/>
      <c r="E132" s="228"/>
      <c r="F132" s="224">
        <v>4.1263685548627027E-2</v>
      </c>
    </row>
    <row r="133" spans="1:6" ht="27.75" customHeight="1">
      <c r="A133" s="160" t="s">
        <v>663</v>
      </c>
      <c r="B133" s="42">
        <f>IFERROR(INDEX('Annex 1 LV, HV &amp; UMS charges_B'!$B$14:$B$45,MATCH($A133,'Annex 1 LV, HV &amp; UMS charges_B'!$A$14:$A$294,0)),INDEX('Annex 4 LDNO charges_B'!$B$14:$B$203,MATCH($A133,'Annex 4 LDNO charges_B'!$A$14:$A$203,0)))</f>
        <v>0</v>
      </c>
      <c r="C133" s="159">
        <f>IFERROR(INDEX('Annex 1 LV, HV &amp; UMS charges_B'!$C$14:$C$45,MATCH($A133,'Annex 1 LV, HV &amp; UMS charges_B'!$A$14:$A$294,0)),INDEX('Annex 4 LDNO charges_B'!$C$14:$C$203,MATCH($A133,'Annex 4 LDNO charges_B'!$A$14:$A$203,0)))</f>
        <v>0</v>
      </c>
      <c r="D133" s="228"/>
      <c r="E133" s="228"/>
      <c r="F133" s="224">
        <v>4.1263685548627027E-2</v>
      </c>
    </row>
    <row r="134" spans="1:6" ht="27.75" customHeight="1">
      <c r="A134" s="160" t="s">
        <v>664</v>
      </c>
      <c r="B134" s="42">
        <f>IFERROR(INDEX('Annex 1 LV, HV &amp; UMS charges_B'!$B$14:$B$45,MATCH($A134,'Annex 1 LV, HV &amp; UMS charges_B'!$A$14:$A$294,0)),INDEX('Annex 4 LDNO charges_B'!$B$14:$B$203,MATCH($A134,'Annex 4 LDNO charges_B'!$A$14:$A$203,0)))</f>
        <v>0</v>
      </c>
      <c r="C134" s="159">
        <f>IFERROR(INDEX('Annex 1 LV, HV &amp; UMS charges_B'!$C$14:$C$45,MATCH($A134,'Annex 1 LV, HV &amp; UMS charges_B'!$A$14:$A$294,0)),INDEX('Annex 4 LDNO charges_B'!$C$14:$C$203,MATCH($A134,'Annex 4 LDNO charges_B'!$A$14:$A$203,0)))</f>
        <v>0</v>
      </c>
      <c r="D134" s="228"/>
      <c r="E134" s="228"/>
      <c r="F134" s="224">
        <v>4.1263685548627027E-2</v>
      </c>
    </row>
    <row r="135" spans="1:6" ht="27.75" customHeight="1">
      <c r="A135" s="160" t="s">
        <v>665</v>
      </c>
      <c r="B135" s="42">
        <f>IFERROR(INDEX('Annex 1 LV, HV &amp; UMS charges_B'!$B$14:$B$45,MATCH($A135,'Annex 1 LV, HV &amp; UMS charges_B'!$A$14:$A$294,0)),INDEX('Annex 4 LDNO charges_B'!$B$14:$B$203,MATCH($A135,'Annex 4 LDNO charges_B'!$A$14:$A$203,0)))</f>
        <v>0</v>
      </c>
      <c r="C135" s="159">
        <f>IFERROR(INDEX('Annex 1 LV, HV &amp; UMS charges_B'!$C$14:$C$45,MATCH($A135,'Annex 1 LV, HV &amp; UMS charges_B'!$A$14:$A$294,0)),INDEX('Annex 4 LDNO charges_B'!$C$14:$C$203,MATCH($A135,'Annex 4 LDNO charges_B'!$A$14:$A$203,0)))</f>
        <v>0</v>
      </c>
      <c r="D135" s="228"/>
      <c r="E135" s="228"/>
      <c r="F135" s="224">
        <v>4.1263685548627027E-2</v>
      </c>
    </row>
    <row r="136" spans="1:6" ht="27.75" customHeight="1">
      <c r="A136" s="160" t="s">
        <v>666</v>
      </c>
      <c r="B136" s="42">
        <f>IFERROR(INDEX('Annex 1 LV, HV &amp; UMS charges_B'!$B$14:$B$45,MATCH($A136,'Annex 1 LV, HV &amp; UMS charges_B'!$A$14:$A$294,0)),INDEX('Annex 4 LDNO charges_B'!$B$14:$B$203,MATCH($A136,'Annex 4 LDNO charges_B'!$A$14:$A$203,0)))</f>
        <v>0</v>
      </c>
      <c r="C136" s="159">
        <f>IFERROR(INDEX('Annex 1 LV, HV &amp; UMS charges_B'!$C$14:$C$45,MATCH($A136,'Annex 1 LV, HV &amp; UMS charges_B'!$A$14:$A$294,0)),INDEX('Annex 4 LDNO charges_B'!$C$14:$C$203,MATCH($A136,'Annex 4 LDNO charges_B'!$A$14:$A$203,0)))</f>
        <v>0</v>
      </c>
      <c r="D136" s="228"/>
      <c r="E136" s="228"/>
      <c r="F136" s="224">
        <v>4.1263685548627027E-2</v>
      </c>
    </row>
    <row r="137" spans="1:6" ht="27.75" customHeight="1">
      <c r="A137" s="160" t="s">
        <v>667</v>
      </c>
      <c r="B137" s="42">
        <f>IFERROR(INDEX('Annex 1 LV, HV &amp; UMS charges_B'!$B$14:$B$45,MATCH($A137,'Annex 1 LV, HV &amp; UMS charges_B'!$A$14:$A$294,0)),INDEX('Annex 4 LDNO charges_B'!$B$14:$B$203,MATCH($A137,'Annex 4 LDNO charges_B'!$A$14:$A$203,0)))</f>
        <v>0</v>
      </c>
      <c r="C137" s="159">
        <f>IFERROR(INDEX('Annex 1 LV, HV &amp; UMS charges_B'!$C$14:$C$45,MATCH($A137,'Annex 1 LV, HV &amp; UMS charges_B'!$A$14:$A$294,0)),INDEX('Annex 4 LDNO charges_B'!$C$14:$C$203,MATCH($A137,'Annex 4 LDNO charges_B'!$A$14:$A$203,0)))</f>
        <v>0</v>
      </c>
      <c r="D137" s="228"/>
      <c r="E137" s="228"/>
      <c r="F137" s="224">
        <v>4.1263685548627027E-2</v>
      </c>
    </row>
    <row r="138" spans="1:6" ht="27.75" customHeight="1">
      <c r="A138" s="160" t="s">
        <v>668</v>
      </c>
      <c r="B138" s="42">
        <f>IFERROR(INDEX('Annex 1 LV, HV &amp; UMS charges_B'!$B$14:$B$45,MATCH($A138,'Annex 1 LV, HV &amp; UMS charges_B'!$A$14:$A$294,0)),INDEX('Annex 4 LDNO charges_B'!$B$14:$B$203,MATCH($A138,'Annex 4 LDNO charges_B'!$A$14:$A$203,0)))</f>
        <v>0</v>
      </c>
      <c r="C138" s="159">
        <f>IFERROR(INDEX('Annex 1 LV, HV &amp; UMS charges_B'!$C$14:$C$45,MATCH($A138,'Annex 1 LV, HV &amp; UMS charges_B'!$A$14:$A$294,0)),INDEX('Annex 4 LDNO charges_B'!$C$14:$C$203,MATCH($A138,'Annex 4 LDNO charges_B'!$A$14:$A$203,0)))</f>
        <v>0</v>
      </c>
      <c r="D138" s="228"/>
      <c r="E138" s="228"/>
      <c r="F138" s="224">
        <v>4.1263685548627027E-2</v>
      </c>
    </row>
    <row r="139" spans="1:6" ht="27.75" customHeight="1">
      <c r="A139" s="160" t="s">
        <v>669</v>
      </c>
      <c r="B139" s="42">
        <f>IFERROR(INDEX('Annex 1 LV, HV &amp; UMS charges_B'!$B$14:$B$45,MATCH($A139,'Annex 1 LV, HV &amp; UMS charges_B'!$A$14:$A$294,0)),INDEX('Annex 4 LDNO charges_B'!$B$14:$B$203,MATCH($A139,'Annex 4 LDNO charges_B'!$A$14:$A$203,0)))</f>
        <v>0</v>
      </c>
      <c r="C139" s="159">
        <f>IFERROR(INDEX('Annex 1 LV, HV &amp; UMS charges_B'!$C$14:$C$45,MATCH($A139,'Annex 1 LV, HV &amp; UMS charges_B'!$A$14:$A$294,0)),INDEX('Annex 4 LDNO charges_B'!$C$14:$C$203,MATCH($A139,'Annex 4 LDNO charges_B'!$A$14:$A$203,0)))</f>
        <v>0</v>
      </c>
      <c r="D139" s="228"/>
      <c r="E139" s="228"/>
      <c r="F139" s="224">
        <v>4.1263685548627027E-2</v>
      </c>
    </row>
    <row r="140" spans="1:6" ht="27.75" customHeight="1">
      <c r="A140" s="160" t="s">
        <v>670</v>
      </c>
      <c r="B140" s="42">
        <f>IFERROR(INDEX('Annex 1 LV, HV &amp; UMS charges_B'!$B$14:$B$45,MATCH($A140,'Annex 1 LV, HV &amp; UMS charges_B'!$A$14:$A$294,0)),INDEX('Annex 4 LDNO charges_B'!$B$14:$B$203,MATCH($A140,'Annex 4 LDNO charges_B'!$A$14:$A$203,0)))</f>
        <v>0</v>
      </c>
      <c r="C140" s="159">
        <f>IFERROR(INDEX('Annex 1 LV, HV &amp; UMS charges_B'!$C$14:$C$45,MATCH($A140,'Annex 1 LV, HV &amp; UMS charges_B'!$A$14:$A$294,0)),INDEX('Annex 4 LDNO charges_B'!$C$14:$C$203,MATCH($A140,'Annex 4 LDNO charges_B'!$A$14:$A$203,0)))</f>
        <v>0</v>
      </c>
      <c r="D140" s="228"/>
      <c r="E140" s="228"/>
      <c r="F140" s="224">
        <v>4.1263685548627027E-2</v>
      </c>
    </row>
    <row r="141" spans="1:6" ht="27.75" customHeight="1">
      <c r="A141" s="160" t="s">
        <v>671</v>
      </c>
      <c r="B141" s="42">
        <f>IFERROR(INDEX('Annex 1 LV, HV &amp; UMS charges_B'!$B$14:$B$45,MATCH($A141,'Annex 1 LV, HV &amp; UMS charges_B'!$A$14:$A$294,0)),INDEX('Annex 4 LDNO charges_B'!$B$14:$B$203,MATCH($A141,'Annex 4 LDNO charges_B'!$A$14:$A$203,0)))</f>
        <v>0</v>
      </c>
      <c r="C141" s="159">
        <f>IFERROR(INDEX('Annex 1 LV, HV &amp; UMS charges_B'!$C$14:$C$45,MATCH($A141,'Annex 1 LV, HV &amp; UMS charges_B'!$A$14:$A$294,0)),INDEX('Annex 4 LDNO charges_B'!$C$14:$C$203,MATCH($A141,'Annex 4 LDNO charges_B'!$A$14:$A$203,0)))</f>
        <v>0</v>
      </c>
      <c r="D141" s="228"/>
      <c r="E141" s="228"/>
      <c r="F141" s="224">
        <v>4.1263685548627027E-2</v>
      </c>
    </row>
    <row r="142" spans="1:6" ht="27.75" customHeight="1">
      <c r="A142" s="160" t="s">
        <v>678</v>
      </c>
      <c r="B142" s="42">
        <f>IFERROR(INDEX('Annex 1 LV, HV &amp; UMS charges_B'!$B$14:$B$45,MATCH($A142,'Annex 1 LV, HV &amp; UMS charges_B'!$A$14:$A$294,0)),INDEX('Annex 4 LDNO charges_B'!$B$14:$B$203,MATCH($A142,'Annex 4 LDNO charges_B'!$A$14:$A$203,0)))</f>
        <v>0</v>
      </c>
      <c r="C142" s="159" t="str">
        <f>IFERROR(INDEX('Annex 1 LV, HV &amp; UMS charges_B'!$C$14:$C$45,MATCH($A142,'Annex 1 LV, HV &amp; UMS charges_B'!$A$14:$A$294,0)),INDEX('Annex 4 LDNO charges_B'!$C$14:$C$203,MATCH($A142,'Annex 4 LDNO charges_B'!$A$14:$A$203,0)))</f>
        <v>0, 1, 2</v>
      </c>
      <c r="D142" s="224">
        <v>2.4981826096477987E-2</v>
      </c>
      <c r="E142" s="224">
        <v>9.2430156895587725</v>
      </c>
      <c r="F142" s="224">
        <v>4.1263685548627027E-2</v>
      </c>
    </row>
    <row r="143" spans="1:6" ht="27.75" customHeight="1">
      <c r="A143" s="160" t="s">
        <v>680</v>
      </c>
      <c r="B143" s="42">
        <f>IFERROR(INDEX('Annex 1 LV, HV &amp; UMS charges_B'!$B$14:$B$45,MATCH($A143,'Annex 1 LV, HV &amp; UMS charges_B'!$A$14:$A$294,0)),INDEX('Annex 4 LDNO charges_B'!$B$14:$B$203,MATCH($A143,'Annex 4 LDNO charges_B'!$A$14:$A$203,0)))</f>
        <v>0</v>
      </c>
      <c r="C143" s="159" t="str">
        <f>IFERROR(INDEX('Annex 1 LV, HV &amp; UMS charges_B'!$C$14:$C$45,MATCH($A143,'Annex 1 LV, HV &amp; UMS charges_B'!$A$14:$A$294,0)),INDEX('Annex 4 LDNO charges_B'!$C$14:$C$203,MATCH($A143,'Annex 4 LDNO charges_B'!$A$14:$A$203,0)))</f>
        <v>0, 3, 4, 5-8</v>
      </c>
      <c r="D143" s="228"/>
      <c r="E143" s="228"/>
      <c r="F143" s="224">
        <v>4.1263685548627027E-2</v>
      </c>
    </row>
    <row r="144" spans="1:6" ht="27.75" customHeight="1">
      <c r="A144" s="160" t="s">
        <v>681</v>
      </c>
      <c r="B144" s="42">
        <f>IFERROR(INDEX('Annex 1 LV, HV &amp; UMS charges_B'!$B$14:$B$45,MATCH($A144,'Annex 1 LV, HV &amp; UMS charges_B'!$A$14:$A$294,0)),INDEX('Annex 4 LDNO charges_B'!$B$14:$B$203,MATCH($A144,'Annex 4 LDNO charges_B'!$A$14:$A$203,0)))</f>
        <v>0</v>
      </c>
      <c r="C144" s="159" t="str">
        <f>IFERROR(INDEX('Annex 1 LV, HV &amp; UMS charges_B'!$C$14:$C$45,MATCH($A144,'Annex 1 LV, HV &amp; UMS charges_B'!$A$14:$A$294,0)),INDEX('Annex 4 LDNO charges_B'!$C$14:$C$203,MATCH($A144,'Annex 4 LDNO charges_B'!$A$14:$A$203,0)))</f>
        <v>0, 3, 4, 5-8</v>
      </c>
      <c r="D144" s="228"/>
      <c r="E144" s="228"/>
      <c r="F144" s="224">
        <v>4.1263685548627027E-2</v>
      </c>
    </row>
    <row r="145" spans="1:6" ht="27.75" customHeight="1">
      <c r="A145" s="160" t="s">
        <v>682</v>
      </c>
      <c r="B145" s="42">
        <f>IFERROR(INDEX('Annex 1 LV, HV &amp; UMS charges_B'!$B$14:$B$45,MATCH($A145,'Annex 1 LV, HV &amp; UMS charges_B'!$A$14:$A$294,0)),INDEX('Annex 4 LDNO charges_B'!$B$14:$B$203,MATCH($A145,'Annex 4 LDNO charges_B'!$A$14:$A$203,0)))</f>
        <v>0</v>
      </c>
      <c r="C145" s="159" t="str">
        <f>IFERROR(INDEX('Annex 1 LV, HV &amp; UMS charges_B'!$C$14:$C$45,MATCH($A145,'Annex 1 LV, HV &amp; UMS charges_B'!$A$14:$A$294,0)),INDEX('Annex 4 LDNO charges_B'!$C$14:$C$203,MATCH($A145,'Annex 4 LDNO charges_B'!$A$14:$A$203,0)))</f>
        <v>0, 3, 4, 5-8</v>
      </c>
      <c r="D145" s="228"/>
      <c r="E145" s="228"/>
      <c r="F145" s="224">
        <v>4.1263685548627027E-2</v>
      </c>
    </row>
    <row r="146" spans="1:6" ht="27.75" customHeight="1">
      <c r="A146" s="160" t="s">
        <v>683</v>
      </c>
      <c r="B146" s="42">
        <f>IFERROR(INDEX('Annex 1 LV, HV &amp; UMS charges_B'!$B$14:$B$45,MATCH($A146,'Annex 1 LV, HV &amp; UMS charges_B'!$A$14:$A$294,0)),INDEX('Annex 4 LDNO charges_B'!$B$14:$B$203,MATCH($A146,'Annex 4 LDNO charges_B'!$A$14:$A$203,0)))</f>
        <v>0</v>
      </c>
      <c r="C146" s="159" t="str">
        <f>IFERROR(INDEX('Annex 1 LV, HV &amp; UMS charges_B'!$C$14:$C$45,MATCH($A146,'Annex 1 LV, HV &amp; UMS charges_B'!$A$14:$A$294,0)),INDEX('Annex 4 LDNO charges_B'!$C$14:$C$203,MATCH($A146,'Annex 4 LDNO charges_B'!$A$14:$A$203,0)))</f>
        <v>0, 3, 4, 5-8</v>
      </c>
      <c r="D146" s="228"/>
      <c r="E146" s="228"/>
      <c r="F146" s="224">
        <v>4.1263685548627027E-2</v>
      </c>
    </row>
    <row r="147" spans="1:6" ht="27.75" customHeight="1">
      <c r="A147" s="160" t="s">
        <v>684</v>
      </c>
      <c r="B147" s="42">
        <f>IFERROR(INDEX('Annex 1 LV, HV &amp; UMS charges_B'!$B$14:$B$45,MATCH($A147,'Annex 1 LV, HV &amp; UMS charges_B'!$A$14:$A$294,0)),INDEX('Annex 4 LDNO charges_B'!$B$14:$B$203,MATCH($A147,'Annex 4 LDNO charges_B'!$A$14:$A$203,0)))</f>
        <v>0</v>
      </c>
      <c r="C147" s="159" t="str">
        <f>IFERROR(INDEX('Annex 1 LV, HV &amp; UMS charges_B'!$C$14:$C$45,MATCH($A147,'Annex 1 LV, HV &amp; UMS charges_B'!$A$14:$A$294,0)),INDEX('Annex 4 LDNO charges_B'!$C$14:$C$203,MATCH($A147,'Annex 4 LDNO charges_B'!$A$14:$A$203,0)))</f>
        <v>0, 3, 4, 5-8</v>
      </c>
      <c r="D147" s="228"/>
      <c r="E147" s="228"/>
      <c r="F147" s="224">
        <v>4.1263685548627027E-2</v>
      </c>
    </row>
    <row r="148" spans="1:6" ht="27.75" customHeight="1">
      <c r="A148" s="160" t="s">
        <v>686</v>
      </c>
      <c r="B148" s="42">
        <f>IFERROR(INDEX('Annex 1 LV, HV &amp; UMS charges_B'!$B$14:$B$45,MATCH($A148,'Annex 1 LV, HV &amp; UMS charges_B'!$A$14:$A$294,0)),INDEX('Annex 4 LDNO charges_B'!$B$14:$B$203,MATCH($A148,'Annex 4 LDNO charges_B'!$A$14:$A$203,0)))</f>
        <v>0</v>
      </c>
      <c r="C148" s="159">
        <f>IFERROR(INDEX('Annex 1 LV, HV &amp; UMS charges_B'!$C$14:$C$45,MATCH($A148,'Annex 1 LV, HV &amp; UMS charges_B'!$A$14:$A$294,0)),INDEX('Annex 4 LDNO charges_B'!$C$14:$C$203,MATCH($A148,'Annex 4 LDNO charges_B'!$A$14:$A$203,0)))</f>
        <v>0</v>
      </c>
      <c r="D148" s="228"/>
      <c r="E148" s="228"/>
      <c r="F148" s="224">
        <v>4.1263685548627027E-2</v>
      </c>
    </row>
    <row r="149" spans="1:6" ht="27.75" customHeight="1">
      <c r="A149" s="160" t="s">
        <v>687</v>
      </c>
      <c r="B149" s="42">
        <f>IFERROR(INDEX('Annex 1 LV, HV &amp; UMS charges_B'!$B$14:$B$45,MATCH($A149,'Annex 1 LV, HV &amp; UMS charges_B'!$A$14:$A$294,0)),INDEX('Annex 4 LDNO charges_B'!$B$14:$B$203,MATCH($A149,'Annex 4 LDNO charges_B'!$A$14:$A$203,0)))</f>
        <v>0</v>
      </c>
      <c r="C149" s="159">
        <f>IFERROR(INDEX('Annex 1 LV, HV &amp; UMS charges_B'!$C$14:$C$45,MATCH($A149,'Annex 1 LV, HV &amp; UMS charges_B'!$A$14:$A$294,0)),INDEX('Annex 4 LDNO charges_B'!$C$14:$C$203,MATCH($A149,'Annex 4 LDNO charges_B'!$A$14:$A$203,0)))</f>
        <v>0</v>
      </c>
      <c r="D149" s="228"/>
      <c r="E149" s="228"/>
      <c r="F149" s="224">
        <v>4.1263685548627027E-2</v>
      </c>
    </row>
    <row r="150" spans="1:6" ht="27.75" customHeight="1">
      <c r="A150" s="160" t="s">
        <v>688</v>
      </c>
      <c r="B150" s="42">
        <f>IFERROR(INDEX('Annex 1 LV, HV &amp; UMS charges_B'!$B$14:$B$45,MATCH($A150,'Annex 1 LV, HV &amp; UMS charges_B'!$A$14:$A$294,0)),INDEX('Annex 4 LDNO charges_B'!$B$14:$B$203,MATCH($A150,'Annex 4 LDNO charges_B'!$A$14:$A$203,0)))</f>
        <v>0</v>
      </c>
      <c r="C150" s="159">
        <f>IFERROR(INDEX('Annex 1 LV, HV &amp; UMS charges_B'!$C$14:$C$45,MATCH($A150,'Annex 1 LV, HV &amp; UMS charges_B'!$A$14:$A$294,0)),INDEX('Annex 4 LDNO charges_B'!$C$14:$C$203,MATCH($A150,'Annex 4 LDNO charges_B'!$A$14:$A$203,0)))</f>
        <v>0</v>
      </c>
      <c r="D150" s="228"/>
      <c r="E150" s="228"/>
      <c r="F150" s="224">
        <v>4.1263685548627027E-2</v>
      </c>
    </row>
    <row r="151" spans="1:6" ht="27.75" customHeight="1">
      <c r="A151" s="160" t="s">
        <v>689</v>
      </c>
      <c r="B151" s="42">
        <f>IFERROR(INDEX('Annex 1 LV, HV &amp; UMS charges_B'!$B$14:$B$45,MATCH($A151,'Annex 1 LV, HV &amp; UMS charges_B'!$A$14:$A$294,0)),INDEX('Annex 4 LDNO charges_B'!$B$14:$B$203,MATCH($A151,'Annex 4 LDNO charges_B'!$A$14:$A$203,0)))</f>
        <v>0</v>
      </c>
      <c r="C151" s="159">
        <f>IFERROR(INDEX('Annex 1 LV, HV &amp; UMS charges_B'!$C$14:$C$45,MATCH($A151,'Annex 1 LV, HV &amp; UMS charges_B'!$A$14:$A$294,0)),INDEX('Annex 4 LDNO charges_B'!$C$14:$C$203,MATCH($A151,'Annex 4 LDNO charges_B'!$A$14:$A$203,0)))</f>
        <v>0</v>
      </c>
      <c r="D151" s="228"/>
      <c r="E151" s="228"/>
      <c r="F151" s="224">
        <v>4.1263685548627027E-2</v>
      </c>
    </row>
    <row r="152" spans="1:6" ht="27.75" customHeight="1">
      <c r="A152" s="160" t="s">
        <v>690</v>
      </c>
      <c r="B152" s="42">
        <f>IFERROR(INDEX('Annex 1 LV, HV &amp; UMS charges_B'!$B$14:$B$45,MATCH($A152,'Annex 1 LV, HV &amp; UMS charges_B'!$A$14:$A$294,0)),INDEX('Annex 4 LDNO charges_B'!$B$14:$B$203,MATCH($A152,'Annex 4 LDNO charges_B'!$A$14:$A$203,0)))</f>
        <v>0</v>
      </c>
      <c r="C152" s="159">
        <f>IFERROR(INDEX('Annex 1 LV, HV &amp; UMS charges_B'!$C$14:$C$45,MATCH($A152,'Annex 1 LV, HV &amp; UMS charges_B'!$A$14:$A$294,0)),INDEX('Annex 4 LDNO charges_B'!$C$14:$C$203,MATCH($A152,'Annex 4 LDNO charges_B'!$A$14:$A$203,0)))</f>
        <v>0</v>
      </c>
      <c r="D152" s="228"/>
      <c r="E152" s="228"/>
      <c r="F152" s="224">
        <v>4.1263685548627027E-2</v>
      </c>
    </row>
    <row r="153" spans="1:6" ht="27.75" customHeight="1">
      <c r="A153" s="160" t="s">
        <v>691</v>
      </c>
      <c r="B153" s="42">
        <f>IFERROR(INDEX('Annex 1 LV, HV &amp; UMS charges_B'!$B$14:$B$45,MATCH($A153,'Annex 1 LV, HV &amp; UMS charges_B'!$A$14:$A$294,0)),INDEX('Annex 4 LDNO charges_B'!$B$14:$B$203,MATCH($A153,'Annex 4 LDNO charges_B'!$A$14:$A$203,0)))</f>
        <v>0</v>
      </c>
      <c r="C153" s="159">
        <f>IFERROR(INDEX('Annex 1 LV, HV &amp; UMS charges_B'!$C$14:$C$45,MATCH($A153,'Annex 1 LV, HV &amp; UMS charges_B'!$A$14:$A$294,0)),INDEX('Annex 4 LDNO charges_B'!$C$14:$C$203,MATCH($A153,'Annex 4 LDNO charges_B'!$A$14:$A$203,0)))</f>
        <v>0</v>
      </c>
      <c r="D153" s="228"/>
      <c r="E153" s="228"/>
      <c r="F153" s="224">
        <v>4.1263685548627027E-2</v>
      </c>
    </row>
    <row r="154" spans="1:6" ht="27.75" customHeight="1">
      <c r="A154" s="160" t="s">
        <v>692</v>
      </c>
      <c r="B154" s="42">
        <f>IFERROR(INDEX('Annex 1 LV, HV &amp; UMS charges_B'!$B$14:$B$45,MATCH($A154,'Annex 1 LV, HV &amp; UMS charges_B'!$A$14:$A$294,0)),INDEX('Annex 4 LDNO charges_B'!$B$14:$B$203,MATCH($A154,'Annex 4 LDNO charges_B'!$A$14:$A$203,0)))</f>
        <v>0</v>
      </c>
      <c r="C154" s="159">
        <f>IFERROR(INDEX('Annex 1 LV, HV &amp; UMS charges_B'!$C$14:$C$45,MATCH($A154,'Annex 1 LV, HV &amp; UMS charges_B'!$A$14:$A$294,0)),INDEX('Annex 4 LDNO charges_B'!$C$14:$C$203,MATCH($A154,'Annex 4 LDNO charges_B'!$A$14:$A$203,0)))</f>
        <v>0</v>
      </c>
      <c r="D154" s="228"/>
      <c r="E154" s="228"/>
      <c r="F154" s="224">
        <v>4.1263685548627027E-2</v>
      </c>
    </row>
    <row r="155" spans="1:6" ht="27.75" customHeight="1">
      <c r="A155" s="160" t="s">
        <v>693</v>
      </c>
      <c r="B155" s="42">
        <f>IFERROR(INDEX('Annex 1 LV, HV &amp; UMS charges_B'!$B$14:$B$45,MATCH($A155,'Annex 1 LV, HV &amp; UMS charges_B'!$A$14:$A$294,0)),INDEX('Annex 4 LDNO charges_B'!$B$14:$B$203,MATCH($A155,'Annex 4 LDNO charges_B'!$A$14:$A$203,0)))</f>
        <v>0</v>
      </c>
      <c r="C155" s="159">
        <f>IFERROR(INDEX('Annex 1 LV, HV &amp; UMS charges_B'!$C$14:$C$45,MATCH($A155,'Annex 1 LV, HV &amp; UMS charges_B'!$A$14:$A$294,0)),INDEX('Annex 4 LDNO charges_B'!$C$14:$C$203,MATCH($A155,'Annex 4 LDNO charges_B'!$A$14:$A$203,0)))</f>
        <v>0</v>
      </c>
      <c r="D155" s="228"/>
      <c r="E155" s="228"/>
      <c r="F155" s="224">
        <v>4.1263685548627027E-2</v>
      </c>
    </row>
    <row r="156" spans="1:6" ht="27.75" customHeight="1">
      <c r="A156" s="160" t="s">
        <v>694</v>
      </c>
      <c r="B156" s="42">
        <f>IFERROR(INDEX('Annex 1 LV, HV &amp; UMS charges_B'!$B$14:$B$45,MATCH($A156,'Annex 1 LV, HV &amp; UMS charges_B'!$A$14:$A$294,0)),INDEX('Annex 4 LDNO charges_B'!$B$14:$B$203,MATCH($A156,'Annex 4 LDNO charges_B'!$A$14:$A$203,0)))</f>
        <v>0</v>
      </c>
      <c r="C156" s="159">
        <f>IFERROR(INDEX('Annex 1 LV, HV &amp; UMS charges_B'!$C$14:$C$45,MATCH($A156,'Annex 1 LV, HV &amp; UMS charges_B'!$A$14:$A$294,0)),INDEX('Annex 4 LDNO charges_B'!$C$14:$C$203,MATCH($A156,'Annex 4 LDNO charges_B'!$A$14:$A$203,0)))</f>
        <v>0</v>
      </c>
      <c r="D156" s="228"/>
      <c r="E156" s="228"/>
      <c r="F156" s="224">
        <v>4.1263685548627027E-2</v>
      </c>
    </row>
    <row r="157" spans="1:6" ht="27.75" customHeight="1">
      <c r="A157" s="160" t="s">
        <v>695</v>
      </c>
      <c r="B157" s="42">
        <f>IFERROR(INDEX('Annex 1 LV, HV &amp; UMS charges_B'!$B$14:$B$45,MATCH($A157,'Annex 1 LV, HV &amp; UMS charges_B'!$A$14:$A$294,0)),INDEX('Annex 4 LDNO charges_B'!$B$14:$B$203,MATCH($A157,'Annex 4 LDNO charges_B'!$A$14:$A$203,0)))</f>
        <v>0</v>
      </c>
      <c r="C157" s="159">
        <f>IFERROR(INDEX('Annex 1 LV, HV &amp; UMS charges_B'!$C$14:$C$45,MATCH($A157,'Annex 1 LV, HV &amp; UMS charges_B'!$A$14:$A$294,0)),INDEX('Annex 4 LDNO charges_B'!$C$14:$C$203,MATCH($A157,'Annex 4 LDNO charges_B'!$A$14:$A$203,0)))</f>
        <v>0</v>
      </c>
      <c r="D157" s="228"/>
      <c r="E157" s="228"/>
      <c r="F157" s="224">
        <v>4.1263685548627027E-2</v>
      </c>
    </row>
    <row r="158" spans="1:6" ht="27.75" customHeight="1">
      <c r="A158" s="160" t="s">
        <v>696</v>
      </c>
      <c r="B158" s="42">
        <f>IFERROR(INDEX('Annex 1 LV, HV &amp; UMS charges_B'!$B$14:$B$45,MATCH($A158,'Annex 1 LV, HV &amp; UMS charges_B'!$A$14:$A$294,0)),INDEX('Annex 4 LDNO charges_B'!$B$14:$B$203,MATCH($A158,'Annex 4 LDNO charges_B'!$A$14:$A$203,0)))</f>
        <v>0</v>
      </c>
      <c r="C158" s="159">
        <f>IFERROR(INDEX('Annex 1 LV, HV &amp; UMS charges_B'!$C$14:$C$45,MATCH($A158,'Annex 1 LV, HV &amp; UMS charges_B'!$A$14:$A$294,0)),INDEX('Annex 4 LDNO charges_B'!$C$14:$C$203,MATCH($A158,'Annex 4 LDNO charges_B'!$A$14:$A$203,0)))</f>
        <v>0</v>
      </c>
      <c r="D158" s="228"/>
      <c r="E158" s="228"/>
      <c r="F158" s="224">
        <v>4.1263685548627027E-2</v>
      </c>
    </row>
    <row r="159" spans="1:6" ht="27.75" customHeight="1">
      <c r="A159" s="160" t="s">
        <v>697</v>
      </c>
      <c r="B159" s="42">
        <f>IFERROR(INDEX('Annex 1 LV, HV &amp; UMS charges_B'!$B$14:$B$45,MATCH($A159,'Annex 1 LV, HV &amp; UMS charges_B'!$A$14:$A$294,0)),INDEX('Annex 4 LDNO charges_B'!$B$14:$B$203,MATCH($A159,'Annex 4 LDNO charges_B'!$A$14:$A$203,0)))</f>
        <v>0</v>
      </c>
      <c r="C159" s="159">
        <f>IFERROR(INDEX('Annex 1 LV, HV &amp; UMS charges_B'!$C$14:$C$45,MATCH($A159,'Annex 1 LV, HV &amp; UMS charges_B'!$A$14:$A$294,0)),INDEX('Annex 4 LDNO charges_B'!$C$14:$C$203,MATCH($A159,'Annex 4 LDNO charges_B'!$A$14:$A$203,0)))</f>
        <v>0</v>
      </c>
      <c r="D159" s="228"/>
      <c r="E159" s="228"/>
      <c r="F159" s="224">
        <v>4.1263685548627027E-2</v>
      </c>
    </row>
    <row r="160" spans="1:6" ht="27.75" customHeight="1">
      <c r="A160" s="160" t="s">
        <v>698</v>
      </c>
      <c r="B160" s="42">
        <f>IFERROR(INDEX('Annex 1 LV, HV &amp; UMS charges_B'!$B$14:$B$45,MATCH($A160,'Annex 1 LV, HV &amp; UMS charges_B'!$A$14:$A$294,0)),INDEX('Annex 4 LDNO charges_B'!$B$14:$B$203,MATCH($A160,'Annex 4 LDNO charges_B'!$A$14:$A$203,0)))</f>
        <v>0</v>
      </c>
      <c r="C160" s="159">
        <f>IFERROR(INDEX('Annex 1 LV, HV &amp; UMS charges_B'!$C$14:$C$45,MATCH($A160,'Annex 1 LV, HV &amp; UMS charges_B'!$A$14:$A$294,0)),INDEX('Annex 4 LDNO charges_B'!$C$14:$C$203,MATCH($A160,'Annex 4 LDNO charges_B'!$A$14:$A$203,0)))</f>
        <v>0</v>
      </c>
      <c r="D160" s="228"/>
      <c r="E160" s="228"/>
      <c r="F160" s="224">
        <v>4.1263685548627027E-2</v>
      </c>
    </row>
    <row r="161" spans="1:6" ht="27.75" customHeight="1">
      <c r="A161" s="160" t="s">
        <v>699</v>
      </c>
      <c r="B161" s="42">
        <f>IFERROR(INDEX('Annex 1 LV, HV &amp; UMS charges_B'!$B$14:$B$45,MATCH($A161,'Annex 1 LV, HV &amp; UMS charges_B'!$A$14:$A$294,0)),INDEX('Annex 4 LDNO charges_B'!$B$14:$B$203,MATCH($A161,'Annex 4 LDNO charges_B'!$A$14:$A$203,0)))</f>
        <v>0</v>
      </c>
      <c r="C161" s="159">
        <f>IFERROR(INDEX('Annex 1 LV, HV &amp; UMS charges_B'!$C$14:$C$45,MATCH($A161,'Annex 1 LV, HV &amp; UMS charges_B'!$A$14:$A$294,0)),INDEX('Annex 4 LDNO charges_B'!$C$14:$C$203,MATCH($A161,'Annex 4 LDNO charges_B'!$A$14:$A$203,0)))</f>
        <v>0</v>
      </c>
      <c r="D161" s="228"/>
      <c r="E161" s="228"/>
      <c r="F161" s="224">
        <v>4.1263685548627027E-2</v>
      </c>
    </row>
    <row r="162" spans="1:6" ht="27.75" customHeight="1">
      <c r="A162" s="160" t="s">
        <v>700</v>
      </c>
      <c r="B162" s="42">
        <f>IFERROR(INDEX('Annex 1 LV, HV &amp; UMS charges_B'!$B$14:$B$45,MATCH($A162,'Annex 1 LV, HV &amp; UMS charges_B'!$A$14:$A$294,0)),INDEX('Annex 4 LDNO charges_B'!$B$14:$B$203,MATCH($A162,'Annex 4 LDNO charges_B'!$A$14:$A$203,0)))</f>
        <v>0</v>
      </c>
      <c r="C162" s="159">
        <f>IFERROR(INDEX('Annex 1 LV, HV &amp; UMS charges_B'!$C$14:$C$45,MATCH($A162,'Annex 1 LV, HV &amp; UMS charges_B'!$A$14:$A$294,0)),INDEX('Annex 4 LDNO charges_B'!$C$14:$C$203,MATCH($A162,'Annex 4 LDNO charges_B'!$A$14:$A$203,0)))</f>
        <v>0</v>
      </c>
      <c r="D162" s="228"/>
      <c r="E162" s="228"/>
      <c r="F162" s="224">
        <v>4.1263685548627027E-2</v>
      </c>
    </row>
  </sheetData>
  <mergeCells count="2">
    <mergeCell ref="B1:C1"/>
    <mergeCell ref="A2:F2"/>
  </mergeCells>
  <hyperlinks>
    <hyperlink ref="A1" location="Overview!A1" display="Back to Overview" xr:uid="{00000000-0004-0000-2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62"/>
  <sheetViews>
    <sheetView zoomScale="70" zoomScaleNormal="70" zoomScaleSheetLayoutView="100" workbookViewId="0">
      <selection activeCell="C7" sqref="C7"/>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UKPN LPN Area (GSP Group _C)"</f>
        <v>Southern Electric Power Distribution plc - Effective from 1 April 2022 - Final Supplier of Last Resort and Eligible Bad Debt Pass-Through Costs in UKPN LPN Area (GSP Group _C)</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42">
      <c r="A5" s="16" t="s">
        <v>67</v>
      </c>
      <c r="B5" s="42" t="str">
        <f>IFERROR(INDEX('Annex 1 LV, HV &amp; UMS charges_C'!$B$14:$B$45,MATCH($A5,'Annex 1 LV, HV &amp; UMS charges_C'!$A$14:$A$294,0)),INDEX('Annex 4 LDNO charges_C'!$B$14:$B$203,MATCH($A5,'Annex 4 LDNO charges_C'!$A$14:$A$203,0)))</f>
        <v>171, 191-192, 221-222, 321-322, 417-418, 506, 508</v>
      </c>
      <c r="C5" s="159" t="str">
        <f>IFERROR(INDEX('Annex 1 LV, HV &amp; UMS charges_C'!$C$14:$C$45,MATCH($A5,'Annex 1 LV, HV &amp; UMS charges_C'!$A$14:$A$294,0)),INDEX('Annex 4 LDNO charges_C'!$C$14:$C$203,MATCH($A5,'Annex 4 LDNO charges_C'!$A$14:$A$203,0)))</f>
        <v>0, 1, 2</v>
      </c>
      <c r="D5" s="224">
        <v>5.8592759584029715E-2</v>
      </c>
      <c r="E5" s="224">
        <v>9.6543477519751999</v>
      </c>
      <c r="F5" s="224">
        <v>5.2226762235052702E-2</v>
      </c>
    </row>
    <row r="6" spans="1:6" ht="56">
      <c r="A6" s="16" t="s">
        <v>71</v>
      </c>
      <c r="B6" s="42" t="str">
        <f>IFERROR(INDEX('Annex 1 LV, HV &amp; UMS charges_C'!$B$14:$B$45,MATCH($A6,'Annex 1 LV, HV &amp; UMS charges_C'!$A$14:$A$294,0)),INDEX('Annex 4 LDNO charges_C'!$B$14:$B$203,MATCH($A6,'Annex 4 LDNO charges_C'!$A$14:$A$203,0)))</f>
        <v>C05, C10, C20, C30, C35, C40, C50, C60, C65, C70, C80, C85, C90, C95, R20, R25, R30, R35</v>
      </c>
      <c r="C6" s="159" t="str">
        <f>IFERROR(INDEX('Annex 1 LV, HV &amp; UMS charges_C'!$C$14:$C$45,MATCH($A6,'Annex 1 LV, HV &amp; UMS charges_C'!$A$14:$A$294,0)),INDEX('Annex 4 LDNO charges_C'!$C$14:$C$203,MATCH($A6,'Annex 4 LDNO charges_C'!$A$14:$A$203,0)))</f>
        <v>0, 3, 4, 5-8</v>
      </c>
      <c r="D6" s="228"/>
      <c r="E6" s="228"/>
      <c r="F6" s="224">
        <v>5.2226762235052702E-2</v>
      </c>
    </row>
    <row r="7" spans="1:6" ht="56">
      <c r="A7" s="16" t="s">
        <v>74</v>
      </c>
      <c r="B7" s="42" t="str">
        <f>IFERROR(INDEX('Annex 1 LV, HV &amp; UMS charges_C'!$B$14:$B$45,MATCH($A7,'Annex 1 LV, HV &amp; UMS charges_C'!$A$14:$A$294,0)),INDEX('Annex 4 LDNO charges_C'!$B$14:$B$203,MATCH($A7,'Annex 4 LDNO charges_C'!$A$14:$A$203,0)))</f>
        <v>C06, C11, C21, C31, C36, C41, C51, C61, C66, C71, C81, C86, C91, C96, R21, R26, R31, R36</v>
      </c>
      <c r="C7" s="159" t="str">
        <f>IFERROR(INDEX('Annex 1 LV, HV &amp; UMS charges_C'!$C$14:$C$45,MATCH($A7,'Annex 1 LV, HV &amp; UMS charges_C'!$A$14:$A$294,0)),INDEX('Annex 4 LDNO charges_C'!$C$14:$C$203,MATCH($A7,'Annex 4 LDNO charges_C'!$A$14:$A$203,0)))</f>
        <v>0, 3, 4, 5-8</v>
      </c>
      <c r="D7" s="228"/>
      <c r="E7" s="228"/>
      <c r="F7" s="224">
        <v>5.2226762235052702E-2</v>
      </c>
    </row>
    <row r="8" spans="1:6" ht="56">
      <c r="A8" s="16" t="s">
        <v>76</v>
      </c>
      <c r="B8" s="42" t="str">
        <f>IFERROR(INDEX('Annex 1 LV, HV &amp; UMS charges_C'!$B$14:$B$45,MATCH($A8,'Annex 1 LV, HV &amp; UMS charges_C'!$A$14:$A$294,0)),INDEX('Annex 4 LDNO charges_C'!$B$14:$B$203,MATCH($A8,'Annex 4 LDNO charges_C'!$A$14:$A$203,0)))</f>
        <v>C07, C12, C22, C32, C37, C42, C52, C62, C67, C72, C82, C87, C92, C97, R22, R27, R32, R37</v>
      </c>
      <c r="C8" s="159" t="str">
        <f>IFERROR(INDEX('Annex 1 LV, HV &amp; UMS charges_C'!$C$14:$C$45,MATCH($A8,'Annex 1 LV, HV &amp; UMS charges_C'!$A$14:$A$294,0)),INDEX('Annex 4 LDNO charges_C'!$C$14:$C$203,MATCH($A8,'Annex 4 LDNO charges_C'!$A$14:$A$203,0)))</f>
        <v>0, 3, 4, 5-8</v>
      </c>
      <c r="D8" s="228"/>
      <c r="E8" s="228"/>
      <c r="F8" s="224">
        <v>5.2226762235052702E-2</v>
      </c>
    </row>
    <row r="9" spans="1:6" ht="56">
      <c r="A9" s="16" t="s">
        <v>78</v>
      </c>
      <c r="B9" s="42" t="str">
        <f>IFERROR(INDEX('Annex 1 LV, HV &amp; UMS charges_C'!$B$14:$B$45,MATCH($A9,'Annex 1 LV, HV &amp; UMS charges_C'!$A$14:$A$294,0)),INDEX('Annex 4 LDNO charges_C'!$B$14:$B$203,MATCH($A9,'Annex 4 LDNO charges_C'!$A$14:$A$203,0)))</f>
        <v>C08, C13, C23, C33, C38, C43, C53, C63, C68, C73, C83, C88, C93, C98, R23, R28, R33, R38</v>
      </c>
      <c r="C9" s="159" t="str">
        <f>IFERROR(INDEX('Annex 1 LV, HV &amp; UMS charges_C'!$C$14:$C$45,MATCH($A9,'Annex 1 LV, HV &amp; UMS charges_C'!$A$14:$A$294,0)),INDEX('Annex 4 LDNO charges_C'!$C$14:$C$203,MATCH($A9,'Annex 4 LDNO charges_C'!$A$14:$A$203,0)))</f>
        <v>0, 3, 4, 5-8</v>
      </c>
      <c r="D9" s="228"/>
      <c r="E9" s="228"/>
      <c r="F9" s="224">
        <v>5.2226762235052702E-2</v>
      </c>
    </row>
    <row r="10" spans="1:6" ht="56">
      <c r="A10" s="16" t="s">
        <v>80</v>
      </c>
      <c r="B10" s="42" t="str">
        <f>IFERROR(INDEX('Annex 1 LV, HV &amp; UMS charges_C'!$B$14:$B$45,MATCH($A10,'Annex 1 LV, HV &amp; UMS charges_C'!$A$14:$A$294,0)),INDEX('Annex 4 LDNO charges_C'!$B$14:$B$203,MATCH($A10,'Annex 4 LDNO charges_C'!$A$14:$A$203,0)))</f>
        <v>C09, C14, C24, C34, C39, C44, C54, C64, C69, C74, C84, C89, C94, C99, R24, R29, R34, R39</v>
      </c>
      <c r="C10" s="159" t="str">
        <f>IFERROR(INDEX('Annex 1 LV, HV &amp; UMS charges_C'!$C$14:$C$45,MATCH($A10,'Annex 1 LV, HV &amp; UMS charges_C'!$A$14:$A$294,0)),INDEX('Annex 4 LDNO charges_C'!$C$14:$C$203,MATCH($A10,'Annex 4 LDNO charges_C'!$A$14:$A$203,0)))</f>
        <v>0, 3, 4, 5-8</v>
      </c>
      <c r="D10" s="228"/>
      <c r="E10" s="228"/>
      <c r="F10" s="224">
        <v>5.2226762235052702E-2</v>
      </c>
    </row>
    <row r="11" spans="1:6" ht="14">
      <c r="A11" s="160" t="s">
        <v>83</v>
      </c>
      <c r="B11" s="42" t="str">
        <f>IFERROR(INDEX('Annex 1 LV, HV &amp; UMS charges_C'!$B$14:$B$45,MATCH($A11,'Annex 1 LV, HV &amp; UMS charges_C'!$A$14:$A$294,0)),INDEX('Annex 4 LDNO charges_C'!$B$14:$B$203,MATCH($A11,'Annex 4 LDNO charges_C'!$A$14:$A$203,0)))</f>
        <v>C15, C25, C55, R00</v>
      </c>
      <c r="C11" s="159">
        <f>IFERROR(INDEX('Annex 1 LV, HV &amp; UMS charges_C'!$C$14:$C$45,MATCH($A11,'Annex 1 LV, HV &amp; UMS charges_C'!$A$14:$A$294,0)),INDEX('Annex 4 LDNO charges_C'!$C$14:$C$203,MATCH($A11,'Annex 4 LDNO charges_C'!$A$14:$A$203,0)))</f>
        <v>0</v>
      </c>
      <c r="D11" s="228"/>
      <c r="E11" s="228"/>
      <c r="F11" s="224">
        <v>5.2226762235052702E-2</v>
      </c>
    </row>
    <row r="12" spans="1:6" ht="27.75" customHeight="1">
      <c r="A12" s="160" t="s">
        <v>85</v>
      </c>
      <c r="B12" s="42" t="str">
        <f>IFERROR(INDEX('Annex 1 LV, HV &amp; UMS charges_C'!$B$14:$B$45,MATCH($A12,'Annex 1 LV, HV &amp; UMS charges_C'!$A$14:$A$294,0)),INDEX('Annex 4 LDNO charges_C'!$B$14:$B$203,MATCH($A12,'Annex 4 LDNO charges_C'!$A$14:$A$203,0)))</f>
        <v>C16, C26, C56, R01</v>
      </c>
      <c r="C12" s="159">
        <f>IFERROR(INDEX('Annex 1 LV, HV &amp; UMS charges_C'!$C$14:$C$45,MATCH($A12,'Annex 1 LV, HV &amp; UMS charges_C'!$A$14:$A$294,0)),INDEX('Annex 4 LDNO charges_C'!$C$14:$C$203,MATCH($A12,'Annex 4 LDNO charges_C'!$A$14:$A$203,0)))</f>
        <v>0</v>
      </c>
      <c r="D12" s="228"/>
      <c r="E12" s="228"/>
      <c r="F12" s="224">
        <v>5.2226762235052702E-2</v>
      </c>
    </row>
    <row r="13" spans="1:6" ht="27.75" customHeight="1">
      <c r="A13" s="160" t="s">
        <v>87</v>
      </c>
      <c r="B13" s="42" t="str">
        <f>IFERROR(INDEX('Annex 1 LV, HV &amp; UMS charges_C'!$B$14:$B$45,MATCH($A13,'Annex 1 LV, HV &amp; UMS charges_C'!$A$14:$A$294,0)),INDEX('Annex 4 LDNO charges_C'!$B$14:$B$203,MATCH($A13,'Annex 4 LDNO charges_C'!$A$14:$A$203,0)))</f>
        <v>C17, C27, C57, R02</v>
      </c>
      <c r="C13" s="159">
        <f>IFERROR(INDEX('Annex 1 LV, HV &amp; UMS charges_C'!$C$14:$C$45,MATCH($A13,'Annex 1 LV, HV &amp; UMS charges_C'!$A$14:$A$294,0)),INDEX('Annex 4 LDNO charges_C'!$C$14:$C$203,MATCH($A13,'Annex 4 LDNO charges_C'!$A$14:$A$203,0)))</f>
        <v>0</v>
      </c>
      <c r="D13" s="228"/>
      <c r="E13" s="228"/>
      <c r="F13" s="224">
        <v>5.2226762235052702E-2</v>
      </c>
    </row>
    <row r="14" spans="1:6" ht="27.75" customHeight="1">
      <c r="A14" s="160" t="s">
        <v>89</v>
      </c>
      <c r="B14" s="42" t="str">
        <f>IFERROR(INDEX('Annex 1 LV, HV &amp; UMS charges_C'!$B$14:$B$45,MATCH($A14,'Annex 1 LV, HV &amp; UMS charges_C'!$A$14:$A$294,0)),INDEX('Annex 4 LDNO charges_C'!$B$14:$B$203,MATCH($A14,'Annex 4 LDNO charges_C'!$A$14:$A$203,0)))</f>
        <v>C18, C28, C58, R03</v>
      </c>
      <c r="C14" s="159">
        <f>IFERROR(INDEX('Annex 1 LV, HV &amp; UMS charges_C'!$C$14:$C$45,MATCH($A14,'Annex 1 LV, HV &amp; UMS charges_C'!$A$14:$A$294,0)),INDEX('Annex 4 LDNO charges_C'!$C$14:$C$203,MATCH($A14,'Annex 4 LDNO charges_C'!$A$14:$A$203,0)))</f>
        <v>0</v>
      </c>
      <c r="D14" s="228"/>
      <c r="E14" s="228"/>
      <c r="F14" s="224">
        <v>5.2226762235052702E-2</v>
      </c>
    </row>
    <row r="15" spans="1:6" ht="27.75" customHeight="1">
      <c r="A15" s="164" t="s">
        <v>91</v>
      </c>
      <c r="B15" s="42" t="str">
        <f>IFERROR(INDEX('Annex 1 LV, HV &amp; UMS charges_C'!$B$14:$B$45,MATCH($A15,'Annex 1 LV, HV &amp; UMS charges_C'!$A$14:$A$294,0)),INDEX('Annex 4 LDNO charges_C'!$B$14:$B$203,MATCH($A15,'Annex 4 LDNO charges_C'!$A$14:$A$203,0)))</f>
        <v>C19, C29, C59, R04</v>
      </c>
      <c r="C15" s="159">
        <f>IFERROR(INDEX('Annex 1 LV, HV &amp; UMS charges_C'!$C$14:$C$45,MATCH($A15,'Annex 1 LV, HV &amp; UMS charges_C'!$A$14:$A$294,0)),INDEX('Annex 4 LDNO charges_C'!$C$14:$C$203,MATCH($A15,'Annex 4 LDNO charges_C'!$A$14:$A$203,0)))</f>
        <v>0</v>
      </c>
      <c r="D15" s="228"/>
      <c r="E15" s="228"/>
      <c r="F15" s="224">
        <v>5.2226762235052702E-2</v>
      </c>
    </row>
    <row r="16" spans="1:6" ht="27.75" customHeight="1">
      <c r="A16" s="164" t="s">
        <v>93</v>
      </c>
      <c r="B16" s="42" t="str">
        <f>IFERROR(INDEX('Annex 1 LV, HV &amp; UMS charges_C'!$B$14:$B$45,MATCH($A16,'Annex 1 LV, HV &amp; UMS charges_C'!$A$14:$A$294,0)),INDEX('Annex 4 LDNO charges_C'!$B$14:$B$203,MATCH($A16,'Annex 4 LDNO charges_C'!$A$14:$A$203,0)))</f>
        <v>R10, R15</v>
      </c>
      <c r="C16" s="159">
        <f>IFERROR(INDEX('Annex 1 LV, HV &amp; UMS charges_C'!$C$14:$C$45,MATCH($A16,'Annex 1 LV, HV &amp; UMS charges_C'!$A$14:$A$294,0)),INDEX('Annex 4 LDNO charges_C'!$C$14:$C$203,MATCH($A16,'Annex 4 LDNO charges_C'!$A$14:$A$203,0)))</f>
        <v>0</v>
      </c>
      <c r="D16" s="228"/>
      <c r="E16" s="228"/>
      <c r="F16" s="224">
        <v>5.2226762235052702E-2</v>
      </c>
    </row>
    <row r="17" spans="1:6" ht="27.75" customHeight="1">
      <c r="A17" s="164" t="s">
        <v>95</v>
      </c>
      <c r="B17" s="42" t="str">
        <f>IFERROR(INDEX('Annex 1 LV, HV &amp; UMS charges_C'!$B$14:$B$45,MATCH($A17,'Annex 1 LV, HV &amp; UMS charges_C'!$A$14:$A$294,0)),INDEX('Annex 4 LDNO charges_C'!$B$14:$B$203,MATCH($A17,'Annex 4 LDNO charges_C'!$A$14:$A$203,0)))</f>
        <v>R11, R16</v>
      </c>
      <c r="C17" s="159">
        <f>IFERROR(INDEX('Annex 1 LV, HV &amp; UMS charges_C'!$C$14:$C$45,MATCH($A17,'Annex 1 LV, HV &amp; UMS charges_C'!$A$14:$A$294,0)),INDEX('Annex 4 LDNO charges_C'!$C$14:$C$203,MATCH($A17,'Annex 4 LDNO charges_C'!$A$14:$A$203,0)))</f>
        <v>0</v>
      </c>
      <c r="D17" s="228"/>
      <c r="E17" s="228"/>
      <c r="F17" s="224">
        <v>5.2226762235052702E-2</v>
      </c>
    </row>
    <row r="18" spans="1:6" ht="27.75" customHeight="1">
      <c r="A18" s="164" t="s">
        <v>97</v>
      </c>
      <c r="B18" s="42" t="str">
        <f>IFERROR(INDEX('Annex 1 LV, HV &amp; UMS charges_C'!$B$14:$B$45,MATCH($A18,'Annex 1 LV, HV &amp; UMS charges_C'!$A$14:$A$294,0)),INDEX('Annex 4 LDNO charges_C'!$B$14:$B$203,MATCH($A18,'Annex 4 LDNO charges_C'!$A$14:$A$203,0)))</f>
        <v>R12, R17</v>
      </c>
      <c r="C18" s="159">
        <f>IFERROR(INDEX('Annex 1 LV, HV &amp; UMS charges_C'!$C$14:$C$45,MATCH($A18,'Annex 1 LV, HV &amp; UMS charges_C'!$A$14:$A$294,0)),INDEX('Annex 4 LDNO charges_C'!$C$14:$C$203,MATCH($A18,'Annex 4 LDNO charges_C'!$A$14:$A$203,0)))</f>
        <v>0</v>
      </c>
      <c r="D18" s="228"/>
      <c r="E18" s="228"/>
      <c r="F18" s="224">
        <v>5.2226762235052702E-2</v>
      </c>
    </row>
    <row r="19" spans="1:6" ht="27.75" customHeight="1">
      <c r="A19" s="164" t="s">
        <v>99</v>
      </c>
      <c r="B19" s="42" t="str">
        <f>IFERROR(INDEX('Annex 1 LV, HV &amp; UMS charges_C'!$B$14:$B$45,MATCH($A19,'Annex 1 LV, HV &amp; UMS charges_C'!$A$14:$A$294,0)),INDEX('Annex 4 LDNO charges_C'!$B$14:$B$203,MATCH($A19,'Annex 4 LDNO charges_C'!$A$14:$A$203,0)))</f>
        <v>R13, R18</v>
      </c>
      <c r="C19" s="159">
        <f>IFERROR(INDEX('Annex 1 LV, HV &amp; UMS charges_C'!$C$14:$C$45,MATCH($A19,'Annex 1 LV, HV &amp; UMS charges_C'!$A$14:$A$294,0)),INDEX('Annex 4 LDNO charges_C'!$C$14:$C$203,MATCH($A19,'Annex 4 LDNO charges_C'!$A$14:$A$203,0)))</f>
        <v>0</v>
      </c>
      <c r="D19" s="228"/>
      <c r="E19" s="228"/>
      <c r="F19" s="224">
        <v>5.2226762235052702E-2</v>
      </c>
    </row>
    <row r="20" spans="1:6" ht="27.75" customHeight="1">
      <c r="A20" s="164" t="s">
        <v>101</v>
      </c>
      <c r="B20" s="42" t="str">
        <f>IFERROR(INDEX('Annex 1 LV, HV &amp; UMS charges_C'!$B$14:$B$45,MATCH($A20,'Annex 1 LV, HV &amp; UMS charges_C'!$A$14:$A$294,0)),INDEX('Annex 4 LDNO charges_C'!$B$14:$B$203,MATCH($A20,'Annex 4 LDNO charges_C'!$A$14:$A$203,0)))</f>
        <v>R14, R19</v>
      </c>
      <c r="C20" s="159">
        <f>IFERROR(INDEX('Annex 1 LV, HV &amp; UMS charges_C'!$C$14:$C$45,MATCH($A20,'Annex 1 LV, HV &amp; UMS charges_C'!$A$14:$A$294,0)),INDEX('Annex 4 LDNO charges_C'!$C$14:$C$203,MATCH($A20,'Annex 4 LDNO charges_C'!$A$14:$A$203,0)))</f>
        <v>0</v>
      </c>
      <c r="D20" s="228"/>
      <c r="E20" s="228"/>
      <c r="F20" s="224">
        <v>5.2226762235052702E-2</v>
      </c>
    </row>
    <row r="21" spans="1:6" ht="27.75" customHeight="1">
      <c r="A21" s="164" t="s">
        <v>103</v>
      </c>
      <c r="B21" s="42" t="str">
        <f>IFERROR(INDEX('Annex 1 LV, HV &amp; UMS charges_C'!$B$14:$B$45,MATCH($A21,'Annex 1 LV, HV &amp; UMS charges_C'!$A$14:$A$294,0)),INDEX('Annex 4 LDNO charges_C'!$B$14:$B$203,MATCH($A21,'Annex 4 LDNO charges_C'!$A$14:$A$203,0)))</f>
        <v>C45, C75, R05</v>
      </c>
      <c r="C21" s="159">
        <f>IFERROR(INDEX('Annex 1 LV, HV &amp; UMS charges_C'!$C$14:$C$45,MATCH($A21,'Annex 1 LV, HV &amp; UMS charges_C'!$A$14:$A$294,0)),INDEX('Annex 4 LDNO charges_C'!$C$14:$C$203,MATCH($A21,'Annex 4 LDNO charges_C'!$A$14:$A$203,0)))</f>
        <v>0</v>
      </c>
      <c r="D21" s="228"/>
      <c r="E21" s="228"/>
      <c r="F21" s="224">
        <v>5.2226762235052702E-2</v>
      </c>
    </row>
    <row r="22" spans="1:6" ht="27.75" customHeight="1">
      <c r="A22" s="164" t="s">
        <v>105</v>
      </c>
      <c r="B22" s="42" t="str">
        <f>IFERROR(INDEX('Annex 1 LV, HV &amp; UMS charges_C'!$B$14:$B$45,MATCH($A22,'Annex 1 LV, HV &amp; UMS charges_C'!$A$14:$A$294,0)),INDEX('Annex 4 LDNO charges_C'!$B$14:$B$203,MATCH($A22,'Annex 4 LDNO charges_C'!$A$14:$A$203,0)))</f>
        <v>C46, C76, R06</v>
      </c>
      <c r="C22" s="159">
        <f>IFERROR(INDEX('Annex 1 LV, HV &amp; UMS charges_C'!$C$14:$C$45,MATCH($A22,'Annex 1 LV, HV &amp; UMS charges_C'!$A$14:$A$294,0)),INDEX('Annex 4 LDNO charges_C'!$C$14:$C$203,MATCH($A22,'Annex 4 LDNO charges_C'!$A$14:$A$203,0)))</f>
        <v>0</v>
      </c>
      <c r="D22" s="228"/>
      <c r="E22" s="228"/>
      <c r="F22" s="224">
        <v>5.2226762235052702E-2</v>
      </c>
    </row>
    <row r="23" spans="1:6" ht="27.75" customHeight="1">
      <c r="A23" s="160" t="s">
        <v>107</v>
      </c>
      <c r="B23" s="42" t="str">
        <f>IFERROR(INDEX('Annex 1 LV, HV &amp; UMS charges_C'!$B$14:$B$45,MATCH($A23,'Annex 1 LV, HV &amp; UMS charges_C'!$A$14:$A$294,0)),INDEX('Annex 4 LDNO charges_C'!$B$14:$B$203,MATCH($A23,'Annex 4 LDNO charges_C'!$A$14:$A$203,0)))</f>
        <v>C47, C77, R07</v>
      </c>
      <c r="C23" s="159">
        <f>IFERROR(INDEX('Annex 1 LV, HV &amp; UMS charges_C'!$C$14:$C$45,MATCH($A23,'Annex 1 LV, HV &amp; UMS charges_C'!$A$14:$A$294,0)),INDEX('Annex 4 LDNO charges_C'!$C$14:$C$203,MATCH($A23,'Annex 4 LDNO charges_C'!$A$14:$A$203,0)))</f>
        <v>0</v>
      </c>
      <c r="D23" s="228"/>
      <c r="E23" s="228"/>
      <c r="F23" s="224">
        <v>5.2226762235052702E-2</v>
      </c>
    </row>
    <row r="24" spans="1:6" ht="27.75" customHeight="1">
      <c r="A24" s="160" t="s">
        <v>109</v>
      </c>
      <c r="B24" s="42" t="str">
        <f>IFERROR(INDEX('Annex 1 LV, HV &amp; UMS charges_C'!$B$14:$B$45,MATCH($A24,'Annex 1 LV, HV &amp; UMS charges_C'!$A$14:$A$294,0)),INDEX('Annex 4 LDNO charges_C'!$B$14:$B$203,MATCH($A24,'Annex 4 LDNO charges_C'!$A$14:$A$203,0)))</f>
        <v>C48, C78, R08</v>
      </c>
      <c r="C24" s="159">
        <f>IFERROR(INDEX('Annex 1 LV, HV &amp; UMS charges_C'!$C$14:$C$45,MATCH($A24,'Annex 1 LV, HV &amp; UMS charges_C'!$A$14:$A$294,0)),INDEX('Annex 4 LDNO charges_C'!$C$14:$C$203,MATCH($A24,'Annex 4 LDNO charges_C'!$A$14:$A$203,0)))</f>
        <v>0</v>
      </c>
      <c r="D24" s="228"/>
      <c r="E24" s="228"/>
      <c r="F24" s="224">
        <v>5.2226762235052702E-2</v>
      </c>
    </row>
    <row r="25" spans="1:6" ht="27.75" customHeight="1">
      <c r="A25" s="160" t="s">
        <v>111</v>
      </c>
      <c r="B25" s="42" t="str">
        <f>IFERROR(INDEX('Annex 1 LV, HV &amp; UMS charges_C'!$B$14:$B$45,MATCH($A25,'Annex 1 LV, HV &amp; UMS charges_C'!$A$14:$A$294,0)),INDEX('Annex 4 LDNO charges_C'!$B$14:$B$203,MATCH($A25,'Annex 4 LDNO charges_C'!$A$14:$A$203,0)))</f>
        <v>C49, C79, R09</v>
      </c>
      <c r="C25" s="159">
        <f>IFERROR(INDEX('Annex 1 LV, HV &amp; UMS charges_C'!$C$14:$C$45,MATCH($A25,'Annex 1 LV, HV &amp; UMS charges_C'!$A$14:$A$294,0)),INDEX('Annex 4 LDNO charges_C'!$C$14:$C$203,MATCH($A25,'Annex 4 LDNO charges_C'!$A$14:$A$203,0)))</f>
        <v>0</v>
      </c>
      <c r="D25" s="228"/>
      <c r="E25" s="228"/>
      <c r="F25" s="224">
        <v>5.2226762235052702E-2</v>
      </c>
    </row>
    <row r="26" spans="1:6" ht="27.75" customHeight="1">
      <c r="A26" s="160" t="s">
        <v>517</v>
      </c>
      <c r="B26" s="42">
        <f>IFERROR(INDEX('Annex 1 LV, HV &amp; UMS charges_C'!$B$14:$B$45,MATCH($A26,'Annex 1 LV, HV &amp; UMS charges_C'!$A$14:$A$294,0)),INDEX('Annex 4 LDNO charges_C'!$B$14:$B$203,MATCH($A26,'Annex 4 LDNO charges_C'!$A$14:$A$203,0)))</f>
        <v>0</v>
      </c>
      <c r="C26" s="159" t="str">
        <f>IFERROR(INDEX('Annex 1 LV, HV &amp; UMS charges_C'!$C$14:$C$45,MATCH($A26,'Annex 1 LV, HV &amp; UMS charges_C'!$A$14:$A$294,0)),INDEX('Annex 4 LDNO charges_C'!$C$14:$C$203,MATCH($A26,'Annex 4 LDNO charges_C'!$A$14:$A$203,0)))</f>
        <v>0, 1, 2</v>
      </c>
      <c r="D26" s="224">
        <v>5.8592759584029715E-2</v>
      </c>
      <c r="E26" s="224">
        <v>9.6543477519751999</v>
      </c>
      <c r="F26" s="224">
        <v>5.2226762235052702E-2</v>
      </c>
    </row>
    <row r="27" spans="1:6" ht="27.75" customHeight="1">
      <c r="A27" s="160" t="s">
        <v>519</v>
      </c>
      <c r="B27" s="42">
        <f>IFERROR(INDEX('Annex 1 LV, HV &amp; UMS charges_C'!$B$14:$B$45,MATCH($A27,'Annex 1 LV, HV &amp; UMS charges_C'!$A$14:$A$294,0)),INDEX('Annex 4 LDNO charges_C'!$B$14:$B$203,MATCH($A27,'Annex 4 LDNO charges_C'!$A$14:$A$203,0)))</f>
        <v>0</v>
      </c>
      <c r="C27" s="159" t="str">
        <f>IFERROR(INDEX('Annex 1 LV, HV &amp; UMS charges_C'!$C$14:$C$45,MATCH($A27,'Annex 1 LV, HV &amp; UMS charges_C'!$A$14:$A$294,0)),INDEX('Annex 4 LDNO charges_C'!$C$14:$C$203,MATCH($A27,'Annex 4 LDNO charges_C'!$A$14:$A$203,0)))</f>
        <v>0, 3, 4, 5-8</v>
      </c>
      <c r="D27" s="228"/>
      <c r="E27" s="228"/>
      <c r="F27" s="224">
        <v>5.2226762235052702E-2</v>
      </c>
    </row>
    <row r="28" spans="1:6" ht="27.75" customHeight="1">
      <c r="A28" s="160" t="s">
        <v>520</v>
      </c>
      <c r="B28" s="42">
        <f>IFERROR(INDEX('Annex 1 LV, HV &amp; UMS charges_C'!$B$14:$B$45,MATCH($A28,'Annex 1 LV, HV &amp; UMS charges_C'!$A$14:$A$294,0)),INDEX('Annex 4 LDNO charges_C'!$B$14:$B$203,MATCH($A28,'Annex 4 LDNO charges_C'!$A$14:$A$203,0)))</f>
        <v>0</v>
      </c>
      <c r="C28" s="159" t="str">
        <f>IFERROR(INDEX('Annex 1 LV, HV &amp; UMS charges_C'!$C$14:$C$45,MATCH($A28,'Annex 1 LV, HV &amp; UMS charges_C'!$A$14:$A$294,0)),INDEX('Annex 4 LDNO charges_C'!$C$14:$C$203,MATCH($A28,'Annex 4 LDNO charges_C'!$A$14:$A$203,0)))</f>
        <v>0, 3, 4, 5-8</v>
      </c>
      <c r="D28" s="228"/>
      <c r="E28" s="228"/>
      <c r="F28" s="224">
        <v>5.2226762235052702E-2</v>
      </c>
    </row>
    <row r="29" spans="1:6" ht="27.75" customHeight="1">
      <c r="A29" s="160" t="s">
        <v>521</v>
      </c>
      <c r="B29" s="42">
        <f>IFERROR(INDEX('Annex 1 LV, HV &amp; UMS charges_C'!$B$14:$B$45,MATCH($A29,'Annex 1 LV, HV &amp; UMS charges_C'!$A$14:$A$294,0)),INDEX('Annex 4 LDNO charges_C'!$B$14:$B$203,MATCH($A29,'Annex 4 LDNO charges_C'!$A$14:$A$203,0)))</f>
        <v>0</v>
      </c>
      <c r="C29" s="159" t="str">
        <f>IFERROR(INDEX('Annex 1 LV, HV &amp; UMS charges_C'!$C$14:$C$45,MATCH($A29,'Annex 1 LV, HV &amp; UMS charges_C'!$A$14:$A$294,0)),INDEX('Annex 4 LDNO charges_C'!$C$14:$C$203,MATCH($A29,'Annex 4 LDNO charges_C'!$A$14:$A$203,0)))</f>
        <v>0, 3, 4, 5-8</v>
      </c>
      <c r="D29" s="228"/>
      <c r="E29" s="228"/>
      <c r="F29" s="224">
        <v>5.2226762235052702E-2</v>
      </c>
    </row>
    <row r="30" spans="1:6" ht="27.75" customHeight="1">
      <c r="A30" s="160" t="s">
        <v>522</v>
      </c>
      <c r="B30" s="42">
        <f>IFERROR(INDEX('Annex 1 LV, HV &amp; UMS charges_C'!$B$14:$B$45,MATCH($A30,'Annex 1 LV, HV &amp; UMS charges_C'!$A$14:$A$294,0)),INDEX('Annex 4 LDNO charges_C'!$B$14:$B$203,MATCH($A30,'Annex 4 LDNO charges_C'!$A$14:$A$203,0)))</f>
        <v>0</v>
      </c>
      <c r="C30" s="159" t="str">
        <f>IFERROR(INDEX('Annex 1 LV, HV &amp; UMS charges_C'!$C$14:$C$45,MATCH($A30,'Annex 1 LV, HV &amp; UMS charges_C'!$A$14:$A$294,0)),INDEX('Annex 4 LDNO charges_C'!$C$14:$C$203,MATCH($A30,'Annex 4 LDNO charges_C'!$A$14:$A$203,0)))</f>
        <v>0, 3, 4, 5-8</v>
      </c>
      <c r="D30" s="228"/>
      <c r="E30" s="228"/>
      <c r="F30" s="224">
        <v>5.2226762235052702E-2</v>
      </c>
    </row>
    <row r="31" spans="1:6" ht="27.75" customHeight="1">
      <c r="A31" s="160" t="s">
        <v>523</v>
      </c>
      <c r="B31" s="42">
        <f>IFERROR(INDEX('Annex 1 LV, HV &amp; UMS charges_C'!$B$14:$B$45,MATCH($A31,'Annex 1 LV, HV &amp; UMS charges_C'!$A$14:$A$294,0)),INDEX('Annex 4 LDNO charges_C'!$B$14:$B$203,MATCH($A31,'Annex 4 LDNO charges_C'!$A$14:$A$203,0)))</f>
        <v>0</v>
      </c>
      <c r="C31" s="159" t="str">
        <f>IFERROR(INDEX('Annex 1 LV, HV &amp; UMS charges_C'!$C$14:$C$45,MATCH($A31,'Annex 1 LV, HV &amp; UMS charges_C'!$A$14:$A$294,0)),INDEX('Annex 4 LDNO charges_C'!$C$14:$C$203,MATCH($A31,'Annex 4 LDNO charges_C'!$A$14:$A$203,0)))</f>
        <v>0, 3, 4, 5-8</v>
      </c>
      <c r="D31" s="228"/>
      <c r="E31" s="228"/>
      <c r="F31" s="224">
        <v>5.2226762235052702E-2</v>
      </c>
    </row>
    <row r="32" spans="1:6" ht="27.75" customHeight="1">
      <c r="A32" s="160" t="s">
        <v>525</v>
      </c>
      <c r="B32" s="42">
        <f>IFERROR(INDEX('Annex 1 LV, HV &amp; UMS charges_C'!$B$14:$B$45,MATCH($A32,'Annex 1 LV, HV &amp; UMS charges_C'!$A$14:$A$294,0)),INDEX('Annex 4 LDNO charges_C'!$B$14:$B$203,MATCH($A32,'Annex 4 LDNO charges_C'!$A$14:$A$203,0)))</f>
        <v>0</v>
      </c>
      <c r="C32" s="159">
        <f>IFERROR(INDEX('Annex 1 LV, HV &amp; UMS charges_C'!$C$14:$C$45,MATCH($A32,'Annex 1 LV, HV &amp; UMS charges_C'!$A$14:$A$294,0)),INDEX('Annex 4 LDNO charges_C'!$C$14:$C$203,MATCH($A32,'Annex 4 LDNO charges_C'!$A$14:$A$203,0)))</f>
        <v>0</v>
      </c>
      <c r="D32" s="228"/>
      <c r="E32" s="228"/>
      <c r="F32" s="224">
        <v>5.2226762235052702E-2</v>
      </c>
    </row>
    <row r="33" spans="1:6" ht="27.75" customHeight="1">
      <c r="A33" s="160" t="s">
        <v>526</v>
      </c>
      <c r="B33" s="42">
        <f>IFERROR(INDEX('Annex 1 LV, HV &amp; UMS charges_C'!$B$14:$B$45,MATCH($A33,'Annex 1 LV, HV &amp; UMS charges_C'!$A$14:$A$294,0)),INDEX('Annex 4 LDNO charges_C'!$B$14:$B$203,MATCH($A33,'Annex 4 LDNO charges_C'!$A$14:$A$203,0)))</f>
        <v>0</v>
      </c>
      <c r="C33" s="159">
        <f>IFERROR(INDEX('Annex 1 LV, HV &amp; UMS charges_C'!$C$14:$C$45,MATCH($A33,'Annex 1 LV, HV &amp; UMS charges_C'!$A$14:$A$294,0)),INDEX('Annex 4 LDNO charges_C'!$C$14:$C$203,MATCH($A33,'Annex 4 LDNO charges_C'!$A$14:$A$203,0)))</f>
        <v>0</v>
      </c>
      <c r="D33" s="228"/>
      <c r="E33" s="228"/>
      <c r="F33" s="224">
        <v>5.2226762235052702E-2</v>
      </c>
    </row>
    <row r="34" spans="1:6" ht="27.75" customHeight="1">
      <c r="A34" s="160" t="s">
        <v>527</v>
      </c>
      <c r="B34" s="42">
        <f>IFERROR(INDEX('Annex 1 LV, HV &amp; UMS charges_C'!$B$14:$B$45,MATCH($A34,'Annex 1 LV, HV &amp; UMS charges_C'!$A$14:$A$294,0)),INDEX('Annex 4 LDNO charges_C'!$B$14:$B$203,MATCH($A34,'Annex 4 LDNO charges_C'!$A$14:$A$203,0)))</f>
        <v>0</v>
      </c>
      <c r="C34" s="159">
        <f>IFERROR(INDEX('Annex 1 LV, HV &amp; UMS charges_C'!$C$14:$C$45,MATCH($A34,'Annex 1 LV, HV &amp; UMS charges_C'!$A$14:$A$294,0)),INDEX('Annex 4 LDNO charges_C'!$C$14:$C$203,MATCH($A34,'Annex 4 LDNO charges_C'!$A$14:$A$203,0)))</f>
        <v>0</v>
      </c>
      <c r="D34" s="228"/>
      <c r="E34" s="228"/>
      <c r="F34" s="224">
        <v>5.2226762235052702E-2</v>
      </c>
    </row>
    <row r="35" spans="1:6" ht="27.75" customHeight="1">
      <c r="A35" s="160" t="s">
        <v>528</v>
      </c>
      <c r="B35" s="42">
        <f>IFERROR(INDEX('Annex 1 LV, HV &amp; UMS charges_C'!$B$14:$B$45,MATCH($A35,'Annex 1 LV, HV &amp; UMS charges_C'!$A$14:$A$294,0)),INDEX('Annex 4 LDNO charges_C'!$B$14:$B$203,MATCH($A35,'Annex 4 LDNO charges_C'!$A$14:$A$203,0)))</f>
        <v>0</v>
      </c>
      <c r="C35" s="159">
        <f>IFERROR(INDEX('Annex 1 LV, HV &amp; UMS charges_C'!$C$14:$C$45,MATCH($A35,'Annex 1 LV, HV &amp; UMS charges_C'!$A$14:$A$294,0)),INDEX('Annex 4 LDNO charges_C'!$C$14:$C$203,MATCH($A35,'Annex 4 LDNO charges_C'!$A$14:$A$203,0)))</f>
        <v>0</v>
      </c>
      <c r="D35" s="228"/>
      <c r="E35" s="228"/>
      <c r="F35" s="224">
        <v>5.2226762235052702E-2</v>
      </c>
    </row>
    <row r="36" spans="1:6" ht="27.75" customHeight="1">
      <c r="A36" s="160" t="s">
        <v>529</v>
      </c>
      <c r="B36" s="42">
        <f>IFERROR(INDEX('Annex 1 LV, HV &amp; UMS charges_C'!$B$14:$B$45,MATCH($A36,'Annex 1 LV, HV &amp; UMS charges_C'!$A$14:$A$294,0)),INDEX('Annex 4 LDNO charges_C'!$B$14:$B$203,MATCH($A36,'Annex 4 LDNO charges_C'!$A$14:$A$203,0)))</f>
        <v>0</v>
      </c>
      <c r="C36" s="159">
        <f>IFERROR(INDEX('Annex 1 LV, HV &amp; UMS charges_C'!$C$14:$C$45,MATCH($A36,'Annex 1 LV, HV &amp; UMS charges_C'!$A$14:$A$294,0)),INDEX('Annex 4 LDNO charges_C'!$C$14:$C$203,MATCH($A36,'Annex 4 LDNO charges_C'!$A$14:$A$203,0)))</f>
        <v>0</v>
      </c>
      <c r="D36" s="228"/>
      <c r="E36" s="228"/>
      <c r="F36" s="224">
        <v>5.2226762235052702E-2</v>
      </c>
    </row>
    <row r="37" spans="1:6" ht="27.75" customHeight="1">
      <c r="A37" s="164" t="s">
        <v>533</v>
      </c>
      <c r="B37" s="42">
        <f>IFERROR(INDEX('Annex 1 LV, HV &amp; UMS charges_C'!$B$14:$B$45,MATCH($A37,'Annex 1 LV, HV &amp; UMS charges_C'!$A$14:$A$294,0)),INDEX('Annex 4 LDNO charges_C'!$B$14:$B$203,MATCH($A37,'Annex 4 LDNO charges_C'!$A$14:$A$203,0)))</f>
        <v>0</v>
      </c>
      <c r="C37" s="159" t="str">
        <f>IFERROR(INDEX('Annex 1 LV, HV &amp; UMS charges_C'!$C$14:$C$45,MATCH($A37,'Annex 1 LV, HV &amp; UMS charges_C'!$A$14:$A$294,0)),INDEX('Annex 4 LDNO charges_C'!$C$14:$C$203,MATCH($A37,'Annex 4 LDNO charges_C'!$A$14:$A$203,0)))</f>
        <v>0, 1, 2</v>
      </c>
      <c r="D37" s="224">
        <v>5.8592759584029715E-2</v>
      </c>
      <c r="E37" s="224">
        <v>9.6543477519751999</v>
      </c>
      <c r="F37" s="224">
        <v>5.2226762235052702E-2</v>
      </c>
    </row>
    <row r="38" spans="1:6" ht="27.75" customHeight="1">
      <c r="A38" s="160" t="s">
        <v>535</v>
      </c>
      <c r="B38" s="42">
        <f>IFERROR(INDEX('Annex 1 LV, HV &amp; UMS charges_C'!$B$14:$B$45,MATCH($A38,'Annex 1 LV, HV &amp; UMS charges_C'!$A$14:$A$294,0)),INDEX('Annex 4 LDNO charges_C'!$B$14:$B$203,MATCH($A38,'Annex 4 LDNO charges_C'!$A$14:$A$203,0)))</f>
        <v>0</v>
      </c>
      <c r="C38" s="159" t="str">
        <f>IFERROR(INDEX('Annex 1 LV, HV &amp; UMS charges_C'!$C$14:$C$45,MATCH($A38,'Annex 1 LV, HV &amp; UMS charges_C'!$A$14:$A$294,0)),INDEX('Annex 4 LDNO charges_C'!$C$14:$C$203,MATCH($A38,'Annex 4 LDNO charges_C'!$A$14:$A$203,0)))</f>
        <v>0, 3, 4, 5-8</v>
      </c>
      <c r="D38" s="228"/>
      <c r="E38" s="228"/>
      <c r="F38" s="224">
        <v>5.2226762235052702E-2</v>
      </c>
    </row>
    <row r="39" spans="1:6" ht="27.75" customHeight="1">
      <c r="A39" s="160" t="s">
        <v>536</v>
      </c>
      <c r="B39" s="42">
        <f>IFERROR(INDEX('Annex 1 LV, HV &amp; UMS charges_C'!$B$14:$B$45,MATCH($A39,'Annex 1 LV, HV &amp; UMS charges_C'!$A$14:$A$294,0)),INDEX('Annex 4 LDNO charges_C'!$B$14:$B$203,MATCH($A39,'Annex 4 LDNO charges_C'!$A$14:$A$203,0)))</f>
        <v>0</v>
      </c>
      <c r="C39" s="159" t="str">
        <f>IFERROR(INDEX('Annex 1 LV, HV &amp; UMS charges_C'!$C$14:$C$45,MATCH($A39,'Annex 1 LV, HV &amp; UMS charges_C'!$A$14:$A$294,0)),INDEX('Annex 4 LDNO charges_C'!$C$14:$C$203,MATCH($A39,'Annex 4 LDNO charges_C'!$A$14:$A$203,0)))</f>
        <v>0, 3, 4, 5-8</v>
      </c>
      <c r="D39" s="228"/>
      <c r="E39" s="228"/>
      <c r="F39" s="224">
        <v>5.2226762235052702E-2</v>
      </c>
    </row>
    <row r="40" spans="1:6" ht="27.75" customHeight="1">
      <c r="A40" s="160" t="s">
        <v>537</v>
      </c>
      <c r="B40" s="42">
        <f>IFERROR(INDEX('Annex 1 LV, HV &amp; UMS charges_C'!$B$14:$B$45,MATCH($A40,'Annex 1 LV, HV &amp; UMS charges_C'!$A$14:$A$294,0)),INDEX('Annex 4 LDNO charges_C'!$B$14:$B$203,MATCH($A40,'Annex 4 LDNO charges_C'!$A$14:$A$203,0)))</f>
        <v>0</v>
      </c>
      <c r="C40" s="159" t="str">
        <f>IFERROR(INDEX('Annex 1 LV, HV &amp; UMS charges_C'!$C$14:$C$45,MATCH($A40,'Annex 1 LV, HV &amp; UMS charges_C'!$A$14:$A$294,0)),INDEX('Annex 4 LDNO charges_C'!$C$14:$C$203,MATCH($A40,'Annex 4 LDNO charges_C'!$A$14:$A$203,0)))</f>
        <v>0, 3, 4, 5-8</v>
      </c>
      <c r="D40" s="228"/>
      <c r="E40" s="228"/>
      <c r="F40" s="224">
        <v>5.2226762235052702E-2</v>
      </c>
    </row>
    <row r="41" spans="1:6" ht="27.75" customHeight="1">
      <c r="A41" s="160" t="s">
        <v>538</v>
      </c>
      <c r="B41" s="42">
        <f>IFERROR(INDEX('Annex 1 LV, HV &amp; UMS charges_C'!$B$14:$B$45,MATCH($A41,'Annex 1 LV, HV &amp; UMS charges_C'!$A$14:$A$294,0)),INDEX('Annex 4 LDNO charges_C'!$B$14:$B$203,MATCH($A41,'Annex 4 LDNO charges_C'!$A$14:$A$203,0)))</f>
        <v>0</v>
      </c>
      <c r="C41" s="159" t="str">
        <f>IFERROR(INDEX('Annex 1 LV, HV &amp; UMS charges_C'!$C$14:$C$45,MATCH($A41,'Annex 1 LV, HV &amp; UMS charges_C'!$A$14:$A$294,0)),INDEX('Annex 4 LDNO charges_C'!$C$14:$C$203,MATCH($A41,'Annex 4 LDNO charges_C'!$A$14:$A$203,0)))</f>
        <v>0, 3, 4, 5-8</v>
      </c>
      <c r="D41" s="228"/>
      <c r="E41" s="228"/>
      <c r="F41" s="224">
        <v>5.2226762235052702E-2</v>
      </c>
    </row>
    <row r="42" spans="1:6" ht="27.75" customHeight="1">
      <c r="A42" s="160" t="s">
        <v>539</v>
      </c>
      <c r="B42" s="42">
        <f>IFERROR(INDEX('Annex 1 LV, HV &amp; UMS charges_C'!$B$14:$B$45,MATCH($A42,'Annex 1 LV, HV &amp; UMS charges_C'!$A$14:$A$294,0)),INDEX('Annex 4 LDNO charges_C'!$B$14:$B$203,MATCH($A42,'Annex 4 LDNO charges_C'!$A$14:$A$203,0)))</f>
        <v>0</v>
      </c>
      <c r="C42" s="159" t="str">
        <f>IFERROR(INDEX('Annex 1 LV, HV &amp; UMS charges_C'!$C$14:$C$45,MATCH($A42,'Annex 1 LV, HV &amp; UMS charges_C'!$A$14:$A$294,0)),INDEX('Annex 4 LDNO charges_C'!$C$14:$C$203,MATCH($A42,'Annex 4 LDNO charges_C'!$A$14:$A$203,0)))</f>
        <v>0, 3, 4, 5-8</v>
      </c>
      <c r="D42" s="228"/>
      <c r="E42" s="228"/>
      <c r="F42" s="224">
        <v>5.2226762235052702E-2</v>
      </c>
    </row>
    <row r="43" spans="1:6" ht="27.75" customHeight="1">
      <c r="A43" s="160" t="s">
        <v>541</v>
      </c>
      <c r="B43" s="42">
        <f>IFERROR(INDEX('Annex 1 LV, HV &amp; UMS charges_C'!$B$14:$B$45,MATCH($A43,'Annex 1 LV, HV &amp; UMS charges_C'!$A$14:$A$294,0)),INDEX('Annex 4 LDNO charges_C'!$B$14:$B$203,MATCH($A43,'Annex 4 LDNO charges_C'!$A$14:$A$203,0)))</f>
        <v>0</v>
      </c>
      <c r="C43" s="159">
        <f>IFERROR(INDEX('Annex 1 LV, HV &amp; UMS charges_C'!$C$14:$C$45,MATCH($A43,'Annex 1 LV, HV &amp; UMS charges_C'!$A$14:$A$294,0)),INDEX('Annex 4 LDNO charges_C'!$C$14:$C$203,MATCH($A43,'Annex 4 LDNO charges_C'!$A$14:$A$203,0)))</f>
        <v>0</v>
      </c>
      <c r="D43" s="228"/>
      <c r="E43" s="228"/>
      <c r="F43" s="224">
        <v>5.2226762235052702E-2</v>
      </c>
    </row>
    <row r="44" spans="1:6" ht="27.75" customHeight="1">
      <c r="A44" s="160" t="s">
        <v>542</v>
      </c>
      <c r="B44" s="42">
        <f>IFERROR(INDEX('Annex 1 LV, HV &amp; UMS charges_C'!$B$14:$B$45,MATCH($A44,'Annex 1 LV, HV &amp; UMS charges_C'!$A$14:$A$294,0)),INDEX('Annex 4 LDNO charges_C'!$B$14:$B$203,MATCH($A44,'Annex 4 LDNO charges_C'!$A$14:$A$203,0)))</f>
        <v>0</v>
      </c>
      <c r="C44" s="159">
        <f>IFERROR(INDEX('Annex 1 LV, HV &amp; UMS charges_C'!$C$14:$C$45,MATCH($A44,'Annex 1 LV, HV &amp; UMS charges_C'!$A$14:$A$294,0)),INDEX('Annex 4 LDNO charges_C'!$C$14:$C$203,MATCH($A44,'Annex 4 LDNO charges_C'!$A$14:$A$203,0)))</f>
        <v>0</v>
      </c>
      <c r="D44" s="228"/>
      <c r="E44" s="228"/>
      <c r="F44" s="224">
        <v>5.2226762235052702E-2</v>
      </c>
    </row>
    <row r="45" spans="1:6" ht="27.75" customHeight="1">
      <c r="A45" s="160" t="s">
        <v>543</v>
      </c>
      <c r="B45" s="42">
        <f>IFERROR(INDEX('Annex 1 LV, HV &amp; UMS charges_C'!$B$14:$B$45,MATCH($A45,'Annex 1 LV, HV &amp; UMS charges_C'!$A$14:$A$294,0)),INDEX('Annex 4 LDNO charges_C'!$B$14:$B$203,MATCH($A45,'Annex 4 LDNO charges_C'!$A$14:$A$203,0)))</f>
        <v>0</v>
      </c>
      <c r="C45" s="159">
        <f>IFERROR(INDEX('Annex 1 LV, HV &amp; UMS charges_C'!$C$14:$C$45,MATCH($A45,'Annex 1 LV, HV &amp; UMS charges_C'!$A$14:$A$294,0)),INDEX('Annex 4 LDNO charges_C'!$C$14:$C$203,MATCH($A45,'Annex 4 LDNO charges_C'!$A$14:$A$203,0)))</f>
        <v>0</v>
      </c>
      <c r="D45" s="228"/>
      <c r="E45" s="228"/>
      <c r="F45" s="224">
        <v>5.2226762235052702E-2</v>
      </c>
    </row>
    <row r="46" spans="1:6" ht="27.75" customHeight="1">
      <c r="A46" s="160" t="s">
        <v>544</v>
      </c>
      <c r="B46" s="42">
        <f>IFERROR(INDEX('Annex 1 LV, HV &amp; UMS charges_C'!$B$14:$B$45,MATCH($A46,'Annex 1 LV, HV &amp; UMS charges_C'!$A$14:$A$294,0)),INDEX('Annex 4 LDNO charges_C'!$B$14:$B$203,MATCH($A46,'Annex 4 LDNO charges_C'!$A$14:$A$203,0)))</f>
        <v>0</v>
      </c>
      <c r="C46" s="159">
        <f>IFERROR(INDEX('Annex 1 LV, HV &amp; UMS charges_C'!$C$14:$C$45,MATCH($A46,'Annex 1 LV, HV &amp; UMS charges_C'!$A$14:$A$294,0)),INDEX('Annex 4 LDNO charges_C'!$C$14:$C$203,MATCH($A46,'Annex 4 LDNO charges_C'!$A$14:$A$203,0)))</f>
        <v>0</v>
      </c>
      <c r="D46" s="228"/>
      <c r="E46" s="228"/>
      <c r="F46" s="224">
        <v>5.2226762235052702E-2</v>
      </c>
    </row>
    <row r="47" spans="1:6" ht="27.75" customHeight="1">
      <c r="A47" s="160" t="s">
        <v>545</v>
      </c>
      <c r="B47" s="42">
        <f>IFERROR(INDEX('Annex 1 LV, HV &amp; UMS charges_C'!$B$14:$B$45,MATCH($A47,'Annex 1 LV, HV &amp; UMS charges_C'!$A$14:$A$294,0)),INDEX('Annex 4 LDNO charges_C'!$B$14:$B$203,MATCH($A47,'Annex 4 LDNO charges_C'!$A$14:$A$203,0)))</f>
        <v>0</v>
      </c>
      <c r="C47" s="159">
        <f>IFERROR(INDEX('Annex 1 LV, HV &amp; UMS charges_C'!$C$14:$C$45,MATCH($A47,'Annex 1 LV, HV &amp; UMS charges_C'!$A$14:$A$294,0)),INDEX('Annex 4 LDNO charges_C'!$C$14:$C$203,MATCH($A47,'Annex 4 LDNO charges_C'!$A$14:$A$203,0)))</f>
        <v>0</v>
      </c>
      <c r="D47" s="228"/>
      <c r="E47" s="228"/>
      <c r="F47" s="224">
        <v>5.2226762235052702E-2</v>
      </c>
    </row>
    <row r="48" spans="1:6" ht="27.75" customHeight="1">
      <c r="A48" s="160" t="s">
        <v>546</v>
      </c>
      <c r="B48" s="42">
        <f>IFERROR(INDEX('Annex 1 LV, HV &amp; UMS charges_C'!$B$14:$B$45,MATCH($A48,'Annex 1 LV, HV &amp; UMS charges_C'!$A$14:$A$294,0)),INDEX('Annex 4 LDNO charges_C'!$B$14:$B$203,MATCH($A48,'Annex 4 LDNO charges_C'!$A$14:$A$203,0)))</f>
        <v>0</v>
      </c>
      <c r="C48" s="159">
        <f>IFERROR(INDEX('Annex 1 LV, HV &amp; UMS charges_C'!$C$14:$C$45,MATCH($A48,'Annex 1 LV, HV &amp; UMS charges_C'!$A$14:$A$294,0)),INDEX('Annex 4 LDNO charges_C'!$C$14:$C$203,MATCH($A48,'Annex 4 LDNO charges_C'!$A$14:$A$203,0)))</f>
        <v>0</v>
      </c>
      <c r="D48" s="228"/>
      <c r="E48" s="228"/>
      <c r="F48" s="224">
        <v>5.2226762235052702E-2</v>
      </c>
    </row>
    <row r="49" spans="1:6" ht="27.75" customHeight="1">
      <c r="A49" s="160" t="s">
        <v>547</v>
      </c>
      <c r="B49" s="42">
        <f>IFERROR(INDEX('Annex 1 LV, HV &amp; UMS charges_C'!$B$14:$B$45,MATCH($A49,'Annex 1 LV, HV &amp; UMS charges_C'!$A$14:$A$294,0)),INDEX('Annex 4 LDNO charges_C'!$B$14:$B$203,MATCH($A49,'Annex 4 LDNO charges_C'!$A$14:$A$203,0)))</f>
        <v>0</v>
      </c>
      <c r="C49" s="159">
        <f>IFERROR(INDEX('Annex 1 LV, HV &amp; UMS charges_C'!$C$14:$C$45,MATCH($A49,'Annex 1 LV, HV &amp; UMS charges_C'!$A$14:$A$294,0)),INDEX('Annex 4 LDNO charges_C'!$C$14:$C$203,MATCH($A49,'Annex 4 LDNO charges_C'!$A$14:$A$203,0)))</f>
        <v>0</v>
      </c>
      <c r="D49" s="228"/>
      <c r="E49" s="228"/>
      <c r="F49" s="224">
        <v>5.2226762235052702E-2</v>
      </c>
    </row>
    <row r="50" spans="1:6" ht="27.75" customHeight="1">
      <c r="A50" s="160" t="s">
        <v>548</v>
      </c>
      <c r="B50" s="42">
        <f>IFERROR(INDEX('Annex 1 LV, HV &amp; UMS charges_C'!$B$14:$B$45,MATCH($A50,'Annex 1 LV, HV &amp; UMS charges_C'!$A$14:$A$294,0)),INDEX('Annex 4 LDNO charges_C'!$B$14:$B$203,MATCH($A50,'Annex 4 LDNO charges_C'!$A$14:$A$203,0)))</f>
        <v>0</v>
      </c>
      <c r="C50" s="159">
        <f>IFERROR(INDEX('Annex 1 LV, HV &amp; UMS charges_C'!$C$14:$C$45,MATCH($A50,'Annex 1 LV, HV &amp; UMS charges_C'!$A$14:$A$294,0)),INDEX('Annex 4 LDNO charges_C'!$C$14:$C$203,MATCH($A50,'Annex 4 LDNO charges_C'!$A$14:$A$203,0)))</f>
        <v>0</v>
      </c>
      <c r="D50" s="228"/>
      <c r="E50" s="228"/>
      <c r="F50" s="224">
        <v>5.2226762235052702E-2</v>
      </c>
    </row>
    <row r="51" spans="1:6" ht="27.75" customHeight="1">
      <c r="A51" s="160" t="s">
        <v>549</v>
      </c>
      <c r="B51" s="42">
        <f>IFERROR(INDEX('Annex 1 LV, HV &amp; UMS charges_C'!$B$14:$B$45,MATCH($A51,'Annex 1 LV, HV &amp; UMS charges_C'!$A$14:$A$294,0)),INDEX('Annex 4 LDNO charges_C'!$B$14:$B$203,MATCH($A51,'Annex 4 LDNO charges_C'!$A$14:$A$203,0)))</f>
        <v>0</v>
      </c>
      <c r="C51" s="159">
        <f>IFERROR(INDEX('Annex 1 LV, HV &amp; UMS charges_C'!$C$14:$C$45,MATCH($A51,'Annex 1 LV, HV &amp; UMS charges_C'!$A$14:$A$294,0)),INDEX('Annex 4 LDNO charges_C'!$C$14:$C$203,MATCH($A51,'Annex 4 LDNO charges_C'!$A$14:$A$203,0)))</f>
        <v>0</v>
      </c>
      <c r="D51" s="228"/>
      <c r="E51" s="228"/>
      <c r="F51" s="224">
        <v>5.2226762235052702E-2</v>
      </c>
    </row>
    <row r="52" spans="1:6" ht="27.75" customHeight="1">
      <c r="A52" s="160" t="s">
        <v>550</v>
      </c>
      <c r="B52" s="42">
        <f>IFERROR(INDEX('Annex 1 LV, HV &amp; UMS charges_C'!$B$14:$B$45,MATCH($A52,'Annex 1 LV, HV &amp; UMS charges_C'!$A$14:$A$294,0)),INDEX('Annex 4 LDNO charges_C'!$B$14:$B$203,MATCH($A52,'Annex 4 LDNO charges_C'!$A$14:$A$203,0)))</f>
        <v>0</v>
      </c>
      <c r="C52" s="159">
        <f>IFERROR(INDEX('Annex 1 LV, HV &amp; UMS charges_C'!$C$14:$C$45,MATCH($A52,'Annex 1 LV, HV &amp; UMS charges_C'!$A$14:$A$294,0)),INDEX('Annex 4 LDNO charges_C'!$C$14:$C$203,MATCH($A52,'Annex 4 LDNO charges_C'!$A$14:$A$203,0)))</f>
        <v>0</v>
      </c>
      <c r="D52" s="228"/>
      <c r="E52" s="228"/>
      <c r="F52" s="224">
        <v>5.2226762235052702E-2</v>
      </c>
    </row>
    <row r="53" spans="1:6" ht="27.75" customHeight="1">
      <c r="A53" s="160" t="s">
        <v>551</v>
      </c>
      <c r="B53" s="42">
        <f>IFERROR(INDEX('Annex 1 LV, HV &amp; UMS charges_C'!$B$14:$B$45,MATCH($A53,'Annex 1 LV, HV &amp; UMS charges_C'!$A$14:$A$294,0)),INDEX('Annex 4 LDNO charges_C'!$B$14:$B$203,MATCH($A53,'Annex 4 LDNO charges_C'!$A$14:$A$203,0)))</f>
        <v>0</v>
      </c>
      <c r="C53" s="159">
        <f>IFERROR(INDEX('Annex 1 LV, HV &amp; UMS charges_C'!$C$14:$C$45,MATCH($A53,'Annex 1 LV, HV &amp; UMS charges_C'!$A$14:$A$294,0)),INDEX('Annex 4 LDNO charges_C'!$C$14:$C$203,MATCH($A53,'Annex 4 LDNO charges_C'!$A$14:$A$203,0)))</f>
        <v>0</v>
      </c>
      <c r="D53" s="228"/>
      <c r="E53" s="228"/>
      <c r="F53" s="224">
        <v>5.2226762235052702E-2</v>
      </c>
    </row>
    <row r="54" spans="1:6" ht="27.75" customHeight="1">
      <c r="A54" s="160" t="s">
        <v>552</v>
      </c>
      <c r="B54" s="42">
        <f>IFERROR(INDEX('Annex 1 LV, HV &amp; UMS charges_C'!$B$14:$B$45,MATCH($A54,'Annex 1 LV, HV &amp; UMS charges_C'!$A$14:$A$294,0)),INDEX('Annex 4 LDNO charges_C'!$B$14:$B$203,MATCH($A54,'Annex 4 LDNO charges_C'!$A$14:$A$203,0)))</f>
        <v>0</v>
      </c>
      <c r="C54" s="159">
        <f>IFERROR(INDEX('Annex 1 LV, HV &amp; UMS charges_C'!$C$14:$C$45,MATCH($A54,'Annex 1 LV, HV &amp; UMS charges_C'!$A$14:$A$294,0)),INDEX('Annex 4 LDNO charges_C'!$C$14:$C$203,MATCH($A54,'Annex 4 LDNO charges_C'!$A$14:$A$203,0)))</f>
        <v>0</v>
      </c>
      <c r="D54" s="228"/>
      <c r="E54" s="228"/>
      <c r="F54" s="224">
        <v>5.2226762235052702E-2</v>
      </c>
    </row>
    <row r="55" spans="1:6" ht="27.75" customHeight="1">
      <c r="A55" s="160" t="s">
        <v>553</v>
      </c>
      <c r="B55" s="42">
        <f>IFERROR(INDEX('Annex 1 LV, HV &amp; UMS charges_C'!$B$14:$B$45,MATCH($A55,'Annex 1 LV, HV &amp; UMS charges_C'!$A$14:$A$294,0)),INDEX('Annex 4 LDNO charges_C'!$B$14:$B$203,MATCH($A55,'Annex 4 LDNO charges_C'!$A$14:$A$203,0)))</f>
        <v>0</v>
      </c>
      <c r="C55" s="159">
        <f>IFERROR(INDEX('Annex 1 LV, HV &amp; UMS charges_C'!$C$14:$C$45,MATCH($A55,'Annex 1 LV, HV &amp; UMS charges_C'!$A$14:$A$294,0)),INDEX('Annex 4 LDNO charges_C'!$C$14:$C$203,MATCH($A55,'Annex 4 LDNO charges_C'!$A$14:$A$203,0)))</f>
        <v>0</v>
      </c>
      <c r="D55" s="228"/>
      <c r="E55" s="228"/>
      <c r="F55" s="224">
        <v>5.2226762235052702E-2</v>
      </c>
    </row>
    <row r="56" spans="1:6" ht="27.75" customHeight="1">
      <c r="A56" s="160" t="s">
        <v>554</v>
      </c>
      <c r="B56" s="42">
        <f>IFERROR(INDEX('Annex 1 LV, HV &amp; UMS charges_C'!$B$14:$B$45,MATCH($A56,'Annex 1 LV, HV &amp; UMS charges_C'!$A$14:$A$294,0)),INDEX('Annex 4 LDNO charges_C'!$B$14:$B$203,MATCH($A56,'Annex 4 LDNO charges_C'!$A$14:$A$203,0)))</f>
        <v>0</v>
      </c>
      <c r="C56" s="159">
        <f>IFERROR(INDEX('Annex 1 LV, HV &amp; UMS charges_C'!$C$14:$C$45,MATCH($A56,'Annex 1 LV, HV &amp; UMS charges_C'!$A$14:$A$294,0)),INDEX('Annex 4 LDNO charges_C'!$C$14:$C$203,MATCH($A56,'Annex 4 LDNO charges_C'!$A$14:$A$203,0)))</f>
        <v>0</v>
      </c>
      <c r="D56" s="228"/>
      <c r="E56" s="228"/>
      <c r="F56" s="224">
        <v>5.2226762235052702E-2</v>
      </c>
    </row>
    <row r="57" spans="1:6" ht="27.75" customHeight="1">
      <c r="A57" s="160" t="s">
        <v>555</v>
      </c>
      <c r="B57" s="42">
        <f>IFERROR(INDEX('Annex 1 LV, HV &amp; UMS charges_C'!$B$14:$B$45,MATCH($A57,'Annex 1 LV, HV &amp; UMS charges_C'!$A$14:$A$294,0)),INDEX('Annex 4 LDNO charges_C'!$B$14:$B$203,MATCH($A57,'Annex 4 LDNO charges_C'!$A$14:$A$203,0)))</f>
        <v>0</v>
      </c>
      <c r="C57" s="159">
        <f>IFERROR(INDEX('Annex 1 LV, HV &amp; UMS charges_C'!$C$14:$C$45,MATCH($A57,'Annex 1 LV, HV &amp; UMS charges_C'!$A$14:$A$294,0)),INDEX('Annex 4 LDNO charges_C'!$C$14:$C$203,MATCH($A57,'Annex 4 LDNO charges_C'!$A$14:$A$203,0)))</f>
        <v>0</v>
      </c>
      <c r="D57" s="228"/>
      <c r="E57" s="228"/>
      <c r="F57" s="224">
        <v>5.2226762235052702E-2</v>
      </c>
    </row>
    <row r="58" spans="1:6" ht="27.75" customHeight="1">
      <c r="A58" s="160" t="s">
        <v>562</v>
      </c>
      <c r="B58" s="42">
        <f>IFERROR(INDEX('Annex 1 LV, HV &amp; UMS charges_C'!$B$14:$B$45,MATCH($A58,'Annex 1 LV, HV &amp; UMS charges_C'!$A$14:$A$294,0)),INDEX('Annex 4 LDNO charges_C'!$B$14:$B$203,MATCH($A58,'Annex 4 LDNO charges_C'!$A$14:$A$203,0)))</f>
        <v>0</v>
      </c>
      <c r="C58" s="159" t="str">
        <f>IFERROR(INDEX('Annex 1 LV, HV &amp; UMS charges_C'!$C$14:$C$45,MATCH($A58,'Annex 1 LV, HV &amp; UMS charges_C'!$A$14:$A$294,0)),INDEX('Annex 4 LDNO charges_C'!$C$14:$C$203,MATCH($A58,'Annex 4 LDNO charges_C'!$A$14:$A$203,0)))</f>
        <v>0, 1, 2</v>
      </c>
      <c r="D58" s="224">
        <v>5.8592759584029715E-2</v>
      </c>
      <c r="E58" s="224">
        <v>9.6543477519751999</v>
      </c>
      <c r="F58" s="224">
        <v>5.2226762235052702E-2</v>
      </c>
    </row>
    <row r="59" spans="1:6" ht="27.75" customHeight="1">
      <c r="A59" s="160" t="s">
        <v>564</v>
      </c>
      <c r="B59" s="42">
        <f>IFERROR(INDEX('Annex 1 LV, HV &amp; UMS charges_C'!$B$14:$B$45,MATCH($A59,'Annex 1 LV, HV &amp; UMS charges_C'!$A$14:$A$294,0)),INDEX('Annex 4 LDNO charges_C'!$B$14:$B$203,MATCH($A59,'Annex 4 LDNO charges_C'!$A$14:$A$203,0)))</f>
        <v>0</v>
      </c>
      <c r="C59" s="159" t="str">
        <f>IFERROR(INDEX('Annex 1 LV, HV &amp; UMS charges_C'!$C$14:$C$45,MATCH($A59,'Annex 1 LV, HV &amp; UMS charges_C'!$A$14:$A$294,0)),INDEX('Annex 4 LDNO charges_C'!$C$14:$C$203,MATCH($A59,'Annex 4 LDNO charges_C'!$A$14:$A$203,0)))</f>
        <v>0, 3, 4, 5-8</v>
      </c>
      <c r="D59" s="228"/>
      <c r="E59" s="228"/>
      <c r="F59" s="224">
        <v>5.2226762235052702E-2</v>
      </c>
    </row>
    <row r="60" spans="1:6" ht="27.75" customHeight="1">
      <c r="A60" s="160" t="s">
        <v>565</v>
      </c>
      <c r="B60" s="42">
        <f>IFERROR(INDEX('Annex 1 LV, HV &amp; UMS charges_C'!$B$14:$B$45,MATCH($A60,'Annex 1 LV, HV &amp; UMS charges_C'!$A$14:$A$294,0)),INDEX('Annex 4 LDNO charges_C'!$B$14:$B$203,MATCH($A60,'Annex 4 LDNO charges_C'!$A$14:$A$203,0)))</f>
        <v>0</v>
      </c>
      <c r="C60" s="159" t="str">
        <f>IFERROR(INDEX('Annex 1 LV, HV &amp; UMS charges_C'!$C$14:$C$45,MATCH($A60,'Annex 1 LV, HV &amp; UMS charges_C'!$A$14:$A$294,0)),INDEX('Annex 4 LDNO charges_C'!$C$14:$C$203,MATCH($A60,'Annex 4 LDNO charges_C'!$A$14:$A$203,0)))</f>
        <v>0, 3, 4, 5-8</v>
      </c>
      <c r="D60" s="228"/>
      <c r="E60" s="228"/>
      <c r="F60" s="224">
        <v>5.2226762235052702E-2</v>
      </c>
    </row>
    <row r="61" spans="1:6" ht="27.75" customHeight="1">
      <c r="A61" s="160" t="s">
        <v>566</v>
      </c>
      <c r="B61" s="42">
        <f>IFERROR(INDEX('Annex 1 LV, HV &amp; UMS charges_C'!$B$14:$B$45,MATCH($A61,'Annex 1 LV, HV &amp; UMS charges_C'!$A$14:$A$294,0)),INDEX('Annex 4 LDNO charges_C'!$B$14:$B$203,MATCH($A61,'Annex 4 LDNO charges_C'!$A$14:$A$203,0)))</f>
        <v>0</v>
      </c>
      <c r="C61" s="159" t="str">
        <f>IFERROR(INDEX('Annex 1 LV, HV &amp; UMS charges_C'!$C$14:$C$45,MATCH($A61,'Annex 1 LV, HV &amp; UMS charges_C'!$A$14:$A$294,0)),INDEX('Annex 4 LDNO charges_C'!$C$14:$C$203,MATCH($A61,'Annex 4 LDNO charges_C'!$A$14:$A$203,0)))</f>
        <v>0, 3, 4, 5-8</v>
      </c>
      <c r="D61" s="228"/>
      <c r="E61" s="228"/>
      <c r="F61" s="224">
        <v>5.2226762235052702E-2</v>
      </c>
    </row>
    <row r="62" spans="1:6" ht="27.75" customHeight="1">
      <c r="A62" s="160" t="s">
        <v>567</v>
      </c>
      <c r="B62" s="42">
        <f>IFERROR(INDEX('Annex 1 LV, HV &amp; UMS charges_C'!$B$14:$B$45,MATCH($A62,'Annex 1 LV, HV &amp; UMS charges_C'!$A$14:$A$294,0)),INDEX('Annex 4 LDNO charges_C'!$B$14:$B$203,MATCH($A62,'Annex 4 LDNO charges_C'!$A$14:$A$203,0)))</f>
        <v>0</v>
      </c>
      <c r="C62" s="159" t="str">
        <f>IFERROR(INDEX('Annex 1 LV, HV &amp; UMS charges_C'!$C$14:$C$45,MATCH($A62,'Annex 1 LV, HV &amp; UMS charges_C'!$A$14:$A$294,0)),INDEX('Annex 4 LDNO charges_C'!$C$14:$C$203,MATCH($A62,'Annex 4 LDNO charges_C'!$A$14:$A$203,0)))</f>
        <v>0, 3, 4, 5-8</v>
      </c>
      <c r="D62" s="228"/>
      <c r="E62" s="228"/>
      <c r="F62" s="224">
        <v>5.2226762235052702E-2</v>
      </c>
    </row>
    <row r="63" spans="1:6" ht="27.75" customHeight="1">
      <c r="A63" s="160" t="s">
        <v>568</v>
      </c>
      <c r="B63" s="42">
        <f>IFERROR(INDEX('Annex 1 LV, HV &amp; UMS charges_C'!$B$14:$B$45,MATCH($A63,'Annex 1 LV, HV &amp; UMS charges_C'!$A$14:$A$294,0)),INDEX('Annex 4 LDNO charges_C'!$B$14:$B$203,MATCH($A63,'Annex 4 LDNO charges_C'!$A$14:$A$203,0)))</f>
        <v>0</v>
      </c>
      <c r="C63" s="159" t="str">
        <f>IFERROR(INDEX('Annex 1 LV, HV &amp; UMS charges_C'!$C$14:$C$45,MATCH($A63,'Annex 1 LV, HV &amp; UMS charges_C'!$A$14:$A$294,0)),INDEX('Annex 4 LDNO charges_C'!$C$14:$C$203,MATCH($A63,'Annex 4 LDNO charges_C'!$A$14:$A$203,0)))</f>
        <v>0, 3, 4, 5-8</v>
      </c>
      <c r="D63" s="228"/>
      <c r="E63" s="228"/>
      <c r="F63" s="224">
        <v>5.2226762235052702E-2</v>
      </c>
    </row>
    <row r="64" spans="1:6" ht="27.75" customHeight="1">
      <c r="A64" s="160" t="s">
        <v>570</v>
      </c>
      <c r="B64" s="42">
        <f>IFERROR(INDEX('Annex 1 LV, HV &amp; UMS charges_C'!$B$14:$B$45,MATCH($A64,'Annex 1 LV, HV &amp; UMS charges_C'!$A$14:$A$294,0)),INDEX('Annex 4 LDNO charges_C'!$B$14:$B$203,MATCH($A64,'Annex 4 LDNO charges_C'!$A$14:$A$203,0)))</f>
        <v>0</v>
      </c>
      <c r="C64" s="159">
        <f>IFERROR(INDEX('Annex 1 LV, HV &amp; UMS charges_C'!$C$14:$C$45,MATCH($A64,'Annex 1 LV, HV &amp; UMS charges_C'!$A$14:$A$294,0)),INDEX('Annex 4 LDNO charges_C'!$C$14:$C$203,MATCH($A64,'Annex 4 LDNO charges_C'!$A$14:$A$203,0)))</f>
        <v>0</v>
      </c>
      <c r="D64" s="228"/>
      <c r="E64" s="228"/>
      <c r="F64" s="224">
        <v>5.2226762235052702E-2</v>
      </c>
    </row>
    <row r="65" spans="1:6" ht="27.75" customHeight="1">
      <c r="A65" s="160" t="s">
        <v>571</v>
      </c>
      <c r="B65" s="42">
        <f>IFERROR(INDEX('Annex 1 LV, HV &amp; UMS charges_C'!$B$14:$B$45,MATCH($A65,'Annex 1 LV, HV &amp; UMS charges_C'!$A$14:$A$294,0)),INDEX('Annex 4 LDNO charges_C'!$B$14:$B$203,MATCH($A65,'Annex 4 LDNO charges_C'!$A$14:$A$203,0)))</f>
        <v>0</v>
      </c>
      <c r="C65" s="159">
        <f>IFERROR(INDEX('Annex 1 LV, HV &amp; UMS charges_C'!$C$14:$C$45,MATCH($A65,'Annex 1 LV, HV &amp; UMS charges_C'!$A$14:$A$294,0)),INDEX('Annex 4 LDNO charges_C'!$C$14:$C$203,MATCH($A65,'Annex 4 LDNO charges_C'!$A$14:$A$203,0)))</f>
        <v>0</v>
      </c>
      <c r="D65" s="228"/>
      <c r="E65" s="228"/>
      <c r="F65" s="224">
        <v>5.2226762235052702E-2</v>
      </c>
    </row>
    <row r="66" spans="1:6" ht="27.75" customHeight="1">
      <c r="A66" s="160" t="s">
        <v>572</v>
      </c>
      <c r="B66" s="42">
        <f>IFERROR(INDEX('Annex 1 LV, HV &amp; UMS charges_C'!$B$14:$B$45,MATCH($A66,'Annex 1 LV, HV &amp; UMS charges_C'!$A$14:$A$294,0)),INDEX('Annex 4 LDNO charges_C'!$B$14:$B$203,MATCH($A66,'Annex 4 LDNO charges_C'!$A$14:$A$203,0)))</f>
        <v>0</v>
      </c>
      <c r="C66" s="159">
        <f>IFERROR(INDEX('Annex 1 LV, HV &amp; UMS charges_C'!$C$14:$C$45,MATCH($A66,'Annex 1 LV, HV &amp; UMS charges_C'!$A$14:$A$294,0)),INDEX('Annex 4 LDNO charges_C'!$C$14:$C$203,MATCH($A66,'Annex 4 LDNO charges_C'!$A$14:$A$203,0)))</f>
        <v>0</v>
      </c>
      <c r="D66" s="228"/>
      <c r="E66" s="228"/>
      <c r="F66" s="224">
        <v>5.2226762235052702E-2</v>
      </c>
    </row>
    <row r="67" spans="1:6" ht="27.75" customHeight="1">
      <c r="A67" s="160" t="s">
        <v>573</v>
      </c>
      <c r="B67" s="42">
        <f>IFERROR(INDEX('Annex 1 LV, HV &amp; UMS charges_C'!$B$14:$B$45,MATCH($A67,'Annex 1 LV, HV &amp; UMS charges_C'!$A$14:$A$294,0)),INDEX('Annex 4 LDNO charges_C'!$B$14:$B$203,MATCH($A67,'Annex 4 LDNO charges_C'!$A$14:$A$203,0)))</f>
        <v>0</v>
      </c>
      <c r="C67" s="159">
        <f>IFERROR(INDEX('Annex 1 LV, HV &amp; UMS charges_C'!$C$14:$C$45,MATCH($A67,'Annex 1 LV, HV &amp; UMS charges_C'!$A$14:$A$294,0)),INDEX('Annex 4 LDNO charges_C'!$C$14:$C$203,MATCH($A67,'Annex 4 LDNO charges_C'!$A$14:$A$203,0)))</f>
        <v>0</v>
      </c>
      <c r="D67" s="228"/>
      <c r="E67" s="228"/>
      <c r="F67" s="224">
        <v>5.2226762235052702E-2</v>
      </c>
    </row>
    <row r="68" spans="1:6" ht="27.75" customHeight="1">
      <c r="A68" s="160" t="s">
        <v>574</v>
      </c>
      <c r="B68" s="42">
        <f>IFERROR(INDEX('Annex 1 LV, HV &amp; UMS charges_C'!$B$14:$B$45,MATCH($A68,'Annex 1 LV, HV &amp; UMS charges_C'!$A$14:$A$294,0)),INDEX('Annex 4 LDNO charges_C'!$B$14:$B$203,MATCH($A68,'Annex 4 LDNO charges_C'!$A$14:$A$203,0)))</f>
        <v>0</v>
      </c>
      <c r="C68" s="159">
        <f>IFERROR(INDEX('Annex 1 LV, HV &amp; UMS charges_C'!$C$14:$C$45,MATCH($A68,'Annex 1 LV, HV &amp; UMS charges_C'!$A$14:$A$294,0)),INDEX('Annex 4 LDNO charges_C'!$C$14:$C$203,MATCH($A68,'Annex 4 LDNO charges_C'!$A$14:$A$203,0)))</f>
        <v>0</v>
      </c>
      <c r="D68" s="228"/>
      <c r="E68" s="228"/>
      <c r="F68" s="224">
        <v>5.2226762235052702E-2</v>
      </c>
    </row>
    <row r="69" spans="1:6" ht="27.75" customHeight="1">
      <c r="A69" s="160" t="s">
        <v>575</v>
      </c>
      <c r="B69" s="42">
        <f>IFERROR(INDEX('Annex 1 LV, HV &amp; UMS charges_C'!$B$14:$B$45,MATCH($A69,'Annex 1 LV, HV &amp; UMS charges_C'!$A$14:$A$294,0)),INDEX('Annex 4 LDNO charges_C'!$B$14:$B$203,MATCH($A69,'Annex 4 LDNO charges_C'!$A$14:$A$203,0)))</f>
        <v>0</v>
      </c>
      <c r="C69" s="159">
        <f>IFERROR(INDEX('Annex 1 LV, HV &amp; UMS charges_C'!$C$14:$C$45,MATCH($A69,'Annex 1 LV, HV &amp; UMS charges_C'!$A$14:$A$294,0)),INDEX('Annex 4 LDNO charges_C'!$C$14:$C$203,MATCH($A69,'Annex 4 LDNO charges_C'!$A$14:$A$203,0)))</f>
        <v>0</v>
      </c>
      <c r="D69" s="228"/>
      <c r="E69" s="228"/>
      <c r="F69" s="224">
        <v>5.2226762235052702E-2</v>
      </c>
    </row>
    <row r="70" spans="1:6" ht="27.75" customHeight="1">
      <c r="A70" s="160" t="s">
        <v>576</v>
      </c>
      <c r="B70" s="42">
        <f>IFERROR(INDEX('Annex 1 LV, HV &amp; UMS charges_C'!$B$14:$B$45,MATCH($A70,'Annex 1 LV, HV &amp; UMS charges_C'!$A$14:$A$294,0)),INDEX('Annex 4 LDNO charges_C'!$B$14:$B$203,MATCH($A70,'Annex 4 LDNO charges_C'!$A$14:$A$203,0)))</f>
        <v>0</v>
      </c>
      <c r="C70" s="159">
        <f>IFERROR(INDEX('Annex 1 LV, HV &amp; UMS charges_C'!$C$14:$C$45,MATCH($A70,'Annex 1 LV, HV &amp; UMS charges_C'!$A$14:$A$294,0)),INDEX('Annex 4 LDNO charges_C'!$C$14:$C$203,MATCH($A70,'Annex 4 LDNO charges_C'!$A$14:$A$203,0)))</f>
        <v>0</v>
      </c>
      <c r="D70" s="228"/>
      <c r="E70" s="228"/>
      <c r="F70" s="224">
        <v>5.2226762235052702E-2</v>
      </c>
    </row>
    <row r="71" spans="1:6" ht="27.75" customHeight="1">
      <c r="A71" s="160" t="s">
        <v>577</v>
      </c>
      <c r="B71" s="42">
        <f>IFERROR(INDEX('Annex 1 LV, HV &amp; UMS charges_C'!$B$14:$B$45,MATCH($A71,'Annex 1 LV, HV &amp; UMS charges_C'!$A$14:$A$294,0)),INDEX('Annex 4 LDNO charges_C'!$B$14:$B$203,MATCH($A71,'Annex 4 LDNO charges_C'!$A$14:$A$203,0)))</f>
        <v>0</v>
      </c>
      <c r="C71" s="159">
        <f>IFERROR(INDEX('Annex 1 LV, HV &amp; UMS charges_C'!$C$14:$C$45,MATCH($A71,'Annex 1 LV, HV &amp; UMS charges_C'!$A$14:$A$294,0)),INDEX('Annex 4 LDNO charges_C'!$C$14:$C$203,MATCH($A71,'Annex 4 LDNO charges_C'!$A$14:$A$203,0)))</f>
        <v>0</v>
      </c>
      <c r="D71" s="228"/>
      <c r="E71" s="228"/>
      <c r="F71" s="224">
        <v>5.2226762235052702E-2</v>
      </c>
    </row>
    <row r="72" spans="1:6" ht="27.75" customHeight="1">
      <c r="A72" s="160" t="s">
        <v>578</v>
      </c>
      <c r="B72" s="42">
        <f>IFERROR(INDEX('Annex 1 LV, HV &amp; UMS charges_C'!$B$14:$B$45,MATCH($A72,'Annex 1 LV, HV &amp; UMS charges_C'!$A$14:$A$294,0)),INDEX('Annex 4 LDNO charges_C'!$B$14:$B$203,MATCH($A72,'Annex 4 LDNO charges_C'!$A$14:$A$203,0)))</f>
        <v>0</v>
      </c>
      <c r="C72" s="159">
        <f>IFERROR(INDEX('Annex 1 LV, HV &amp; UMS charges_C'!$C$14:$C$45,MATCH($A72,'Annex 1 LV, HV &amp; UMS charges_C'!$A$14:$A$294,0)),INDEX('Annex 4 LDNO charges_C'!$C$14:$C$203,MATCH($A72,'Annex 4 LDNO charges_C'!$A$14:$A$203,0)))</f>
        <v>0</v>
      </c>
      <c r="D72" s="228"/>
      <c r="E72" s="228"/>
      <c r="F72" s="224">
        <v>5.2226762235052702E-2</v>
      </c>
    </row>
    <row r="73" spans="1:6" ht="27.75" customHeight="1">
      <c r="A73" s="160" t="s">
        <v>579</v>
      </c>
      <c r="B73" s="42">
        <f>IFERROR(INDEX('Annex 1 LV, HV &amp; UMS charges_C'!$B$14:$B$45,MATCH($A73,'Annex 1 LV, HV &amp; UMS charges_C'!$A$14:$A$294,0)),INDEX('Annex 4 LDNO charges_C'!$B$14:$B$203,MATCH($A73,'Annex 4 LDNO charges_C'!$A$14:$A$203,0)))</f>
        <v>0</v>
      </c>
      <c r="C73" s="159">
        <f>IFERROR(INDEX('Annex 1 LV, HV &amp; UMS charges_C'!$C$14:$C$45,MATCH($A73,'Annex 1 LV, HV &amp; UMS charges_C'!$A$14:$A$294,0)),INDEX('Annex 4 LDNO charges_C'!$C$14:$C$203,MATCH($A73,'Annex 4 LDNO charges_C'!$A$14:$A$203,0)))</f>
        <v>0</v>
      </c>
      <c r="D73" s="228"/>
      <c r="E73" s="228"/>
      <c r="F73" s="224">
        <v>5.2226762235052702E-2</v>
      </c>
    </row>
    <row r="74" spans="1:6" ht="27.75" customHeight="1">
      <c r="A74" s="160" t="s">
        <v>580</v>
      </c>
      <c r="B74" s="42">
        <f>IFERROR(INDEX('Annex 1 LV, HV &amp; UMS charges_C'!$B$14:$B$45,MATCH($A74,'Annex 1 LV, HV &amp; UMS charges_C'!$A$14:$A$294,0)),INDEX('Annex 4 LDNO charges_C'!$B$14:$B$203,MATCH($A74,'Annex 4 LDNO charges_C'!$A$14:$A$203,0)))</f>
        <v>0</v>
      </c>
      <c r="C74" s="159">
        <f>IFERROR(INDEX('Annex 1 LV, HV &amp; UMS charges_C'!$C$14:$C$45,MATCH($A74,'Annex 1 LV, HV &amp; UMS charges_C'!$A$14:$A$294,0)),INDEX('Annex 4 LDNO charges_C'!$C$14:$C$203,MATCH($A74,'Annex 4 LDNO charges_C'!$A$14:$A$203,0)))</f>
        <v>0</v>
      </c>
      <c r="D74" s="228"/>
      <c r="E74" s="228"/>
      <c r="F74" s="224">
        <v>5.2226762235052702E-2</v>
      </c>
    </row>
    <row r="75" spans="1:6" ht="27.75" customHeight="1">
      <c r="A75" s="160" t="s">
        <v>581</v>
      </c>
      <c r="B75" s="42">
        <f>IFERROR(INDEX('Annex 1 LV, HV &amp; UMS charges_C'!$B$14:$B$45,MATCH($A75,'Annex 1 LV, HV &amp; UMS charges_C'!$A$14:$A$294,0)),INDEX('Annex 4 LDNO charges_C'!$B$14:$B$203,MATCH($A75,'Annex 4 LDNO charges_C'!$A$14:$A$203,0)))</f>
        <v>0</v>
      </c>
      <c r="C75" s="159">
        <f>IFERROR(INDEX('Annex 1 LV, HV &amp; UMS charges_C'!$C$14:$C$45,MATCH($A75,'Annex 1 LV, HV &amp; UMS charges_C'!$A$14:$A$294,0)),INDEX('Annex 4 LDNO charges_C'!$C$14:$C$203,MATCH($A75,'Annex 4 LDNO charges_C'!$A$14:$A$203,0)))</f>
        <v>0</v>
      </c>
      <c r="D75" s="228"/>
      <c r="E75" s="228"/>
      <c r="F75" s="224">
        <v>5.2226762235052702E-2</v>
      </c>
    </row>
    <row r="76" spans="1:6" ht="27.75" customHeight="1">
      <c r="A76" s="160" t="s">
        <v>582</v>
      </c>
      <c r="B76" s="42">
        <f>IFERROR(INDEX('Annex 1 LV, HV &amp; UMS charges_C'!$B$14:$B$45,MATCH($A76,'Annex 1 LV, HV &amp; UMS charges_C'!$A$14:$A$294,0)),INDEX('Annex 4 LDNO charges_C'!$B$14:$B$203,MATCH($A76,'Annex 4 LDNO charges_C'!$A$14:$A$203,0)))</f>
        <v>0</v>
      </c>
      <c r="C76" s="159">
        <f>IFERROR(INDEX('Annex 1 LV, HV &amp; UMS charges_C'!$C$14:$C$45,MATCH($A76,'Annex 1 LV, HV &amp; UMS charges_C'!$A$14:$A$294,0)),INDEX('Annex 4 LDNO charges_C'!$C$14:$C$203,MATCH($A76,'Annex 4 LDNO charges_C'!$A$14:$A$203,0)))</f>
        <v>0</v>
      </c>
      <c r="D76" s="228"/>
      <c r="E76" s="228"/>
      <c r="F76" s="224">
        <v>5.2226762235052702E-2</v>
      </c>
    </row>
    <row r="77" spans="1:6" ht="27.75" customHeight="1">
      <c r="A77" s="160" t="s">
        <v>583</v>
      </c>
      <c r="B77" s="42">
        <f>IFERROR(INDEX('Annex 1 LV, HV &amp; UMS charges_C'!$B$14:$B$45,MATCH($A77,'Annex 1 LV, HV &amp; UMS charges_C'!$A$14:$A$294,0)),INDEX('Annex 4 LDNO charges_C'!$B$14:$B$203,MATCH($A77,'Annex 4 LDNO charges_C'!$A$14:$A$203,0)))</f>
        <v>0</v>
      </c>
      <c r="C77" s="159">
        <f>IFERROR(INDEX('Annex 1 LV, HV &amp; UMS charges_C'!$C$14:$C$45,MATCH($A77,'Annex 1 LV, HV &amp; UMS charges_C'!$A$14:$A$294,0)),INDEX('Annex 4 LDNO charges_C'!$C$14:$C$203,MATCH($A77,'Annex 4 LDNO charges_C'!$A$14:$A$203,0)))</f>
        <v>0</v>
      </c>
      <c r="D77" s="228"/>
      <c r="E77" s="228"/>
      <c r="F77" s="224">
        <v>5.2226762235052702E-2</v>
      </c>
    </row>
    <row r="78" spans="1:6" ht="27.75" customHeight="1">
      <c r="A78" s="160" t="s">
        <v>584</v>
      </c>
      <c r="B78" s="42">
        <f>IFERROR(INDEX('Annex 1 LV, HV &amp; UMS charges_C'!$B$14:$B$45,MATCH($A78,'Annex 1 LV, HV &amp; UMS charges_C'!$A$14:$A$294,0)),INDEX('Annex 4 LDNO charges_C'!$B$14:$B$203,MATCH($A78,'Annex 4 LDNO charges_C'!$A$14:$A$203,0)))</f>
        <v>0</v>
      </c>
      <c r="C78" s="159">
        <f>IFERROR(INDEX('Annex 1 LV, HV &amp; UMS charges_C'!$C$14:$C$45,MATCH($A78,'Annex 1 LV, HV &amp; UMS charges_C'!$A$14:$A$294,0)),INDEX('Annex 4 LDNO charges_C'!$C$14:$C$203,MATCH($A78,'Annex 4 LDNO charges_C'!$A$14:$A$203,0)))</f>
        <v>0</v>
      </c>
      <c r="D78" s="228"/>
      <c r="E78" s="228"/>
      <c r="F78" s="224">
        <v>5.2226762235052702E-2</v>
      </c>
    </row>
    <row r="79" spans="1:6" ht="27.75" customHeight="1">
      <c r="A79" s="160" t="s">
        <v>591</v>
      </c>
      <c r="B79" s="42">
        <f>IFERROR(INDEX('Annex 1 LV, HV &amp; UMS charges_C'!$B$14:$B$45,MATCH($A79,'Annex 1 LV, HV &amp; UMS charges_C'!$A$14:$A$294,0)),INDEX('Annex 4 LDNO charges_C'!$B$14:$B$203,MATCH($A79,'Annex 4 LDNO charges_C'!$A$14:$A$203,0)))</f>
        <v>0</v>
      </c>
      <c r="C79" s="159" t="str">
        <f>IFERROR(INDEX('Annex 1 LV, HV &amp; UMS charges_C'!$C$14:$C$45,MATCH($A79,'Annex 1 LV, HV &amp; UMS charges_C'!$A$14:$A$294,0)),INDEX('Annex 4 LDNO charges_C'!$C$14:$C$203,MATCH($A79,'Annex 4 LDNO charges_C'!$A$14:$A$203,0)))</f>
        <v>0, 1, 2</v>
      </c>
      <c r="D79" s="224">
        <v>5.8592759584029715E-2</v>
      </c>
      <c r="E79" s="224">
        <v>9.6543477519751999</v>
      </c>
      <c r="F79" s="224">
        <v>5.2226762235052702E-2</v>
      </c>
    </row>
    <row r="80" spans="1:6" ht="27.75" customHeight="1">
      <c r="A80" s="160" t="s">
        <v>593</v>
      </c>
      <c r="B80" s="42">
        <f>IFERROR(INDEX('Annex 1 LV, HV &amp; UMS charges_C'!$B$14:$B$45,MATCH($A80,'Annex 1 LV, HV &amp; UMS charges_C'!$A$14:$A$294,0)),INDEX('Annex 4 LDNO charges_C'!$B$14:$B$203,MATCH($A80,'Annex 4 LDNO charges_C'!$A$14:$A$203,0)))</f>
        <v>0</v>
      </c>
      <c r="C80" s="159" t="str">
        <f>IFERROR(INDEX('Annex 1 LV, HV &amp; UMS charges_C'!$C$14:$C$45,MATCH($A80,'Annex 1 LV, HV &amp; UMS charges_C'!$A$14:$A$294,0)),INDEX('Annex 4 LDNO charges_C'!$C$14:$C$203,MATCH($A80,'Annex 4 LDNO charges_C'!$A$14:$A$203,0)))</f>
        <v>0, 3, 4, 5-8</v>
      </c>
      <c r="D80" s="228"/>
      <c r="E80" s="228"/>
      <c r="F80" s="224">
        <v>5.2226762235052702E-2</v>
      </c>
    </row>
    <row r="81" spans="1:6" ht="27.75" customHeight="1">
      <c r="A81" s="160" t="s">
        <v>594</v>
      </c>
      <c r="B81" s="42">
        <f>IFERROR(INDEX('Annex 1 LV, HV &amp; UMS charges_C'!$B$14:$B$45,MATCH($A81,'Annex 1 LV, HV &amp; UMS charges_C'!$A$14:$A$294,0)),INDEX('Annex 4 LDNO charges_C'!$B$14:$B$203,MATCH($A81,'Annex 4 LDNO charges_C'!$A$14:$A$203,0)))</f>
        <v>0</v>
      </c>
      <c r="C81" s="159" t="str">
        <f>IFERROR(INDEX('Annex 1 LV, HV &amp; UMS charges_C'!$C$14:$C$45,MATCH($A81,'Annex 1 LV, HV &amp; UMS charges_C'!$A$14:$A$294,0)),INDEX('Annex 4 LDNO charges_C'!$C$14:$C$203,MATCH($A81,'Annex 4 LDNO charges_C'!$A$14:$A$203,0)))</f>
        <v>0, 3, 4, 5-8</v>
      </c>
      <c r="D81" s="228"/>
      <c r="E81" s="228"/>
      <c r="F81" s="224">
        <v>5.2226762235052702E-2</v>
      </c>
    </row>
    <row r="82" spans="1:6" ht="27.75" customHeight="1">
      <c r="A82" s="160" t="s">
        <v>595</v>
      </c>
      <c r="B82" s="42">
        <f>IFERROR(INDEX('Annex 1 LV, HV &amp; UMS charges_C'!$B$14:$B$45,MATCH($A82,'Annex 1 LV, HV &amp; UMS charges_C'!$A$14:$A$294,0)),INDEX('Annex 4 LDNO charges_C'!$B$14:$B$203,MATCH($A82,'Annex 4 LDNO charges_C'!$A$14:$A$203,0)))</f>
        <v>0</v>
      </c>
      <c r="C82" s="159" t="str">
        <f>IFERROR(INDEX('Annex 1 LV, HV &amp; UMS charges_C'!$C$14:$C$45,MATCH($A82,'Annex 1 LV, HV &amp; UMS charges_C'!$A$14:$A$294,0)),INDEX('Annex 4 LDNO charges_C'!$C$14:$C$203,MATCH($A82,'Annex 4 LDNO charges_C'!$A$14:$A$203,0)))</f>
        <v>0, 3, 4, 5-8</v>
      </c>
      <c r="D82" s="228"/>
      <c r="E82" s="228"/>
      <c r="F82" s="224">
        <v>5.2226762235052702E-2</v>
      </c>
    </row>
    <row r="83" spans="1:6" ht="27.75" customHeight="1">
      <c r="A83" s="160" t="s">
        <v>596</v>
      </c>
      <c r="B83" s="42">
        <f>IFERROR(INDEX('Annex 1 LV, HV &amp; UMS charges_C'!$B$14:$B$45,MATCH($A83,'Annex 1 LV, HV &amp; UMS charges_C'!$A$14:$A$294,0)),INDEX('Annex 4 LDNO charges_C'!$B$14:$B$203,MATCH($A83,'Annex 4 LDNO charges_C'!$A$14:$A$203,0)))</f>
        <v>0</v>
      </c>
      <c r="C83" s="159" t="str">
        <f>IFERROR(INDEX('Annex 1 LV, HV &amp; UMS charges_C'!$C$14:$C$45,MATCH($A83,'Annex 1 LV, HV &amp; UMS charges_C'!$A$14:$A$294,0)),INDEX('Annex 4 LDNO charges_C'!$C$14:$C$203,MATCH($A83,'Annex 4 LDNO charges_C'!$A$14:$A$203,0)))</f>
        <v>0, 3, 4, 5-8</v>
      </c>
      <c r="D83" s="228"/>
      <c r="E83" s="228"/>
      <c r="F83" s="224">
        <v>5.2226762235052702E-2</v>
      </c>
    </row>
    <row r="84" spans="1:6" ht="27.75" customHeight="1">
      <c r="A84" s="160" t="s">
        <v>597</v>
      </c>
      <c r="B84" s="42">
        <f>IFERROR(INDEX('Annex 1 LV, HV &amp; UMS charges_C'!$B$14:$B$45,MATCH($A84,'Annex 1 LV, HV &amp; UMS charges_C'!$A$14:$A$294,0)),INDEX('Annex 4 LDNO charges_C'!$B$14:$B$203,MATCH($A84,'Annex 4 LDNO charges_C'!$A$14:$A$203,0)))</f>
        <v>0</v>
      </c>
      <c r="C84" s="159" t="str">
        <f>IFERROR(INDEX('Annex 1 LV, HV &amp; UMS charges_C'!$C$14:$C$45,MATCH($A84,'Annex 1 LV, HV &amp; UMS charges_C'!$A$14:$A$294,0)),INDEX('Annex 4 LDNO charges_C'!$C$14:$C$203,MATCH($A84,'Annex 4 LDNO charges_C'!$A$14:$A$203,0)))</f>
        <v>0, 3, 4, 5-8</v>
      </c>
      <c r="D84" s="228"/>
      <c r="E84" s="228"/>
      <c r="F84" s="224">
        <v>5.2226762235052702E-2</v>
      </c>
    </row>
    <row r="85" spans="1:6" ht="27.75" customHeight="1">
      <c r="A85" s="160" t="s">
        <v>599</v>
      </c>
      <c r="B85" s="42">
        <f>IFERROR(INDEX('Annex 1 LV, HV &amp; UMS charges_C'!$B$14:$B$45,MATCH($A85,'Annex 1 LV, HV &amp; UMS charges_C'!$A$14:$A$294,0)),INDEX('Annex 4 LDNO charges_C'!$B$14:$B$203,MATCH($A85,'Annex 4 LDNO charges_C'!$A$14:$A$203,0)))</f>
        <v>0</v>
      </c>
      <c r="C85" s="159">
        <f>IFERROR(INDEX('Annex 1 LV, HV &amp; UMS charges_C'!$C$14:$C$45,MATCH($A85,'Annex 1 LV, HV &amp; UMS charges_C'!$A$14:$A$294,0)),INDEX('Annex 4 LDNO charges_C'!$C$14:$C$203,MATCH($A85,'Annex 4 LDNO charges_C'!$A$14:$A$203,0)))</f>
        <v>0</v>
      </c>
      <c r="D85" s="228"/>
      <c r="E85" s="228"/>
      <c r="F85" s="224">
        <v>5.2226762235052702E-2</v>
      </c>
    </row>
    <row r="86" spans="1:6" ht="27.75" customHeight="1">
      <c r="A86" s="160" t="s">
        <v>600</v>
      </c>
      <c r="B86" s="42">
        <f>IFERROR(INDEX('Annex 1 LV, HV &amp; UMS charges_C'!$B$14:$B$45,MATCH($A86,'Annex 1 LV, HV &amp; UMS charges_C'!$A$14:$A$294,0)),INDEX('Annex 4 LDNO charges_C'!$B$14:$B$203,MATCH($A86,'Annex 4 LDNO charges_C'!$A$14:$A$203,0)))</f>
        <v>0</v>
      </c>
      <c r="C86" s="159">
        <f>IFERROR(INDEX('Annex 1 LV, HV &amp; UMS charges_C'!$C$14:$C$45,MATCH($A86,'Annex 1 LV, HV &amp; UMS charges_C'!$A$14:$A$294,0)),INDEX('Annex 4 LDNO charges_C'!$C$14:$C$203,MATCH($A86,'Annex 4 LDNO charges_C'!$A$14:$A$203,0)))</f>
        <v>0</v>
      </c>
      <c r="D86" s="228"/>
      <c r="E86" s="228"/>
      <c r="F86" s="224">
        <v>5.2226762235052702E-2</v>
      </c>
    </row>
    <row r="87" spans="1:6" ht="27.75" customHeight="1">
      <c r="A87" s="160" t="s">
        <v>601</v>
      </c>
      <c r="B87" s="42">
        <f>IFERROR(INDEX('Annex 1 LV, HV &amp; UMS charges_C'!$B$14:$B$45,MATCH($A87,'Annex 1 LV, HV &amp; UMS charges_C'!$A$14:$A$294,0)),INDEX('Annex 4 LDNO charges_C'!$B$14:$B$203,MATCH($A87,'Annex 4 LDNO charges_C'!$A$14:$A$203,0)))</f>
        <v>0</v>
      </c>
      <c r="C87" s="159">
        <f>IFERROR(INDEX('Annex 1 LV, HV &amp; UMS charges_C'!$C$14:$C$45,MATCH($A87,'Annex 1 LV, HV &amp; UMS charges_C'!$A$14:$A$294,0)),INDEX('Annex 4 LDNO charges_C'!$C$14:$C$203,MATCH($A87,'Annex 4 LDNO charges_C'!$A$14:$A$203,0)))</f>
        <v>0</v>
      </c>
      <c r="D87" s="228"/>
      <c r="E87" s="228"/>
      <c r="F87" s="224">
        <v>5.2226762235052702E-2</v>
      </c>
    </row>
    <row r="88" spans="1:6" ht="27.75" customHeight="1">
      <c r="A88" s="160" t="s">
        <v>602</v>
      </c>
      <c r="B88" s="42">
        <f>IFERROR(INDEX('Annex 1 LV, HV &amp; UMS charges_C'!$B$14:$B$45,MATCH($A88,'Annex 1 LV, HV &amp; UMS charges_C'!$A$14:$A$294,0)),INDEX('Annex 4 LDNO charges_C'!$B$14:$B$203,MATCH($A88,'Annex 4 LDNO charges_C'!$A$14:$A$203,0)))</f>
        <v>0</v>
      </c>
      <c r="C88" s="159">
        <f>IFERROR(INDEX('Annex 1 LV, HV &amp; UMS charges_C'!$C$14:$C$45,MATCH($A88,'Annex 1 LV, HV &amp; UMS charges_C'!$A$14:$A$294,0)),INDEX('Annex 4 LDNO charges_C'!$C$14:$C$203,MATCH($A88,'Annex 4 LDNO charges_C'!$A$14:$A$203,0)))</f>
        <v>0</v>
      </c>
      <c r="D88" s="228"/>
      <c r="E88" s="228"/>
      <c r="F88" s="224">
        <v>5.2226762235052702E-2</v>
      </c>
    </row>
    <row r="89" spans="1:6" ht="27.75" customHeight="1">
      <c r="A89" s="160" t="s">
        <v>603</v>
      </c>
      <c r="B89" s="42">
        <f>IFERROR(INDEX('Annex 1 LV, HV &amp; UMS charges_C'!$B$14:$B$45,MATCH($A89,'Annex 1 LV, HV &amp; UMS charges_C'!$A$14:$A$294,0)),INDEX('Annex 4 LDNO charges_C'!$B$14:$B$203,MATCH($A89,'Annex 4 LDNO charges_C'!$A$14:$A$203,0)))</f>
        <v>0</v>
      </c>
      <c r="C89" s="159">
        <f>IFERROR(INDEX('Annex 1 LV, HV &amp; UMS charges_C'!$C$14:$C$45,MATCH($A89,'Annex 1 LV, HV &amp; UMS charges_C'!$A$14:$A$294,0)),INDEX('Annex 4 LDNO charges_C'!$C$14:$C$203,MATCH($A89,'Annex 4 LDNO charges_C'!$A$14:$A$203,0)))</f>
        <v>0</v>
      </c>
      <c r="D89" s="228"/>
      <c r="E89" s="228"/>
      <c r="F89" s="224">
        <v>5.2226762235052702E-2</v>
      </c>
    </row>
    <row r="90" spans="1:6" ht="27.75" customHeight="1">
      <c r="A90" s="160" t="s">
        <v>604</v>
      </c>
      <c r="B90" s="42">
        <f>IFERROR(INDEX('Annex 1 LV, HV &amp; UMS charges_C'!$B$14:$B$45,MATCH($A90,'Annex 1 LV, HV &amp; UMS charges_C'!$A$14:$A$294,0)),INDEX('Annex 4 LDNO charges_C'!$B$14:$B$203,MATCH($A90,'Annex 4 LDNO charges_C'!$A$14:$A$203,0)))</f>
        <v>0</v>
      </c>
      <c r="C90" s="159">
        <f>IFERROR(INDEX('Annex 1 LV, HV &amp; UMS charges_C'!$C$14:$C$45,MATCH($A90,'Annex 1 LV, HV &amp; UMS charges_C'!$A$14:$A$294,0)),INDEX('Annex 4 LDNO charges_C'!$C$14:$C$203,MATCH($A90,'Annex 4 LDNO charges_C'!$A$14:$A$203,0)))</f>
        <v>0</v>
      </c>
      <c r="D90" s="228"/>
      <c r="E90" s="228"/>
      <c r="F90" s="224">
        <v>5.2226762235052702E-2</v>
      </c>
    </row>
    <row r="91" spans="1:6" ht="27.75" customHeight="1">
      <c r="A91" s="160" t="s">
        <v>605</v>
      </c>
      <c r="B91" s="42">
        <f>IFERROR(INDEX('Annex 1 LV, HV &amp; UMS charges_C'!$B$14:$B$45,MATCH($A91,'Annex 1 LV, HV &amp; UMS charges_C'!$A$14:$A$294,0)),INDEX('Annex 4 LDNO charges_C'!$B$14:$B$203,MATCH($A91,'Annex 4 LDNO charges_C'!$A$14:$A$203,0)))</f>
        <v>0</v>
      </c>
      <c r="C91" s="159">
        <f>IFERROR(INDEX('Annex 1 LV, HV &amp; UMS charges_C'!$C$14:$C$45,MATCH($A91,'Annex 1 LV, HV &amp; UMS charges_C'!$A$14:$A$294,0)),INDEX('Annex 4 LDNO charges_C'!$C$14:$C$203,MATCH($A91,'Annex 4 LDNO charges_C'!$A$14:$A$203,0)))</f>
        <v>0</v>
      </c>
      <c r="D91" s="228"/>
      <c r="E91" s="228"/>
      <c r="F91" s="224">
        <v>5.2226762235052702E-2</v>
      </c>
    </row>
    <row r="92" spans="1:6" ht="27.75" customHeight="1">
      <c r="A92" s="160" t="s">
        <v>606</v>
      </c>
      <c r="B92" s="42">
        <f>IFERROR(INDEX('Annex 1 LV, HV &amp; UMS charges_C'!$B$14:$B$45,MATCH($A92,'Annex 1 LV, HV &amp; UMS charges_C'!$A$14:$A$294,0)),INDEX('Annex 4 LDNO charges_C'!$B$14:$B$203,MATCH($A92,'Annex 4 LDNO charges_C'!$A$14:$A$203,0)))</f>
        <v>0</v>
      </c>
      <c r="C92" s="159">
        <f>IFERROR(INDEX('Annex 1 LV, HV &amp; UMS charges_C'!$C$14:$C$45,MATCH($A92,'Annex 1 LV, HV &amp; UMS charges_C'!$A$14:$A$294,0)),INDEX('Annex 4 LDNO charges_C'!$C$14:$C$203,MATCH($A92,'Annex 4 LDNO charges_C'!$A$14:$A$203,0)))</f>
        <v>0</v>
      </c>
      <c r="D92" s="228"/>
      <c r="E92" s="228"/>
      <c r="F92" s="224">
        <v>5.2226762235052702E-2</v>
      </c>
    </row>
    <row r="93" spans="1:6" ht="27.75" customHeight="1">
      <c r="A93" s="160" t="s">
        <v>607</v>
      </c>
      <c r="B93" s="42">
        <f>IFERROR(INDEX('Annex 1 LV, HV &amp; UMS charges_C'!$B$14:$B$45,MATCH($A93,'Annex 1 LV, HV &amp; UMS charges_C'!$A$14:$A$294,0)),INDEX('Annex 4 LDNO charges_C'!$B$14:$B$203,MATCH($A93,'Annex 4 LDNO charges_C'!$A$14:$A$203,0)))</f>
        <v>0</v>
      </c>
      <c r="C93" s="159">
        <f>IFERROR(INDEX('Annex 1 LV, HV &amp; UMS charges_C'!$C$14:$C$45,MATCH($A93,'Annex 1 LV, HV &amp; UMS charges_C'!$A$14:$A$294,0)),INDEX('Annex 4 LDNO charges_C'!$C$14:$C$203,MATCH($A93,'Annex 4 LDNO charges_C'!$A$14:$A$203,0)))</f>
        <v>0</v>
      </c>
      <c r="D93" s="228"/>
      <c r="E93" s="228"/>
      <c r="F93" s="224">
        <v>5.2226762235052702E-2</v>
      </c>
    </row>
    <row r="94" spans="1:6" ht="27.75" customHeight="1">
      <c r="A94" s="160" t="s">
        <v>608</v>
      </c>
      <c r="B94" s="42">
        <f>IFERROR(INDEX('Annex 1 LV, HV &amp; UMS charges_C'!$B$14:$B$45,MATCH($A94,'Annex 1 LV, HV &amp; UMS charges_C'!$A$14:$A$294,0)),INDEX('Annex 4 LDNO charges_C'!$B$14:$B$203,MATCH($A94,'Annex 4 LDNO charges_C'!$A$14:$A$203,0)))</f>
        <v>0</v>
      </c>
      <c r="C94" s="159">
        <f>IFERROR(INDEX('Annex 1 LV, HV &amp; UMS charges_C'!$C$14:$C$45,MATCH($A94,'Annex 1 LV, HV &amp; UMS charges_C'!$A$14:$A$294,0)),INDEX('Annex 4 LDNO charges_C'!$C$14:$C$203,MATCH($A94,'Annex 4 LDNO charges_C'!$A$14:$A$203,0)))</f>
        <v>0</v>
      </c>
      <c r="D94" s="228"/>
      <c r="E94" s="228"/>
      <c r="F94" s="224">
        <v>5.2226762235052702E-2</v>
      </c>
    </row>
    <row r="95" spans="1:6" ht="27.75" customHeight="1">
      <c r="A95" s="160" t="s">
        <v>609</v>
      </c>
      <c r="B95" s="42">
        <f>IFERROR(INDEX('Annex 1 LV, HV &amp; UMS charges_C'!$B$14:$B$45,MATCH($A95,'Annex 1 LV, HV &amp; UMS charges_C'!$A$14:$A$294,0)),INDEX('Annex 4 LDNO charges_C'!$B$14:$B$203,MATCH($A95,'Annex 4 LDNO charges_C'!$A$14:$A$203,0)))</f>
        <v>0</v>
      </c>
      <c r="C95" s="159">
        <f>IFERROR(INDEX('Annex 1 LV, HV &amp; UMS charges_C'!$C$14:$C$45,MATCH($A95,'Annex 1 LV, HV &amp; UMS charges_C'!$A$14:$A$294,0)),INDEX('Annex 4 LDNO charges_C'!$C$14:$C$203,MATCH($A95,'Annex 4 LDNO charges_C'!$A$14:$A$203,0)))</f>
        <v>0</v>
      </c>
      <c r="D95" s="228"/>
      <c r="E95" s="228"/>
      <c r="F95" s="224">
        <v>5.2226762235052702E-2</v>
      </c>
    </row>
    <row r="96" spans="1:6" ht="27.75" customHeight="1">
      <c r="A96" s="160" t="s">
        <v>610</v>
      </c>
      <c r="B96" s="42">
        <f>IFERROR(INDEX('Annex 1 LV, HV &amp; UMS charges_C'!$B$14:$B$45,MATCH($A96,'Annex 1 LV, HV &amp; UMS charges_C'!$A$14:$A$294,0)),INDEX('Annex 4 LDNO charges_C'!$B$14:$B$203,MATCH($A96,'Annex 4 LDNO charges_C'!$A$14:$A$203,0)))</f>
        <v>0</v>
      </c>
      <c r="C96" s="159">
        <f>IFERROR(INDEX('Annex 1 LV, HV &amp; UMS charges_C'!$C$14:$C$45,MATCH($A96,'Annex 1 LV, HV &amp; UMS charges_C'!$A$14:$A$294,0)),INDEX('Annex 4 LDNO charges_C'!$C$14:$C$203,MATCH($A96,'Annex 4 LDNO charges_C'!$A$14:$A$203,0)))</f>
        <v>0</v>
      </c>
      <c r="D96" s="228"/>
      <c r="E96" s="228"/>
      <c r="F96" s="224">
        <v>5.2226762235052702E-2</v>
      </c>
    </row>
    <row r="97" spans="1:6" ht="27.75" customHeight="1">
      <c r="A97" s="160" t="s">
        <v>611</v>
      </c>
      <c r="B97" s="42">
        <f>IFERROR(INDEX('Annex 1 LV, HV &amp; UMS charges_C'!$B$14:$B$45,MATCH($A97,'Annex 1 LV, HV &amp; UMS charges_C'!$A$14:$A$294,0)),INDEX('Annex 4 LDNO charges_C'!$B$14:$B$203,MATCH($A97,'Annex 4 LDNO charges_C'!$A$14:$A$203,0)))</f>
        <v>0</v>
      </c>
      <c r="C97" s="159">
        <f>IFERROR(INDEX('Annex 1 LV, HV &amp; UMS charges_C'!$C$14:$C$45,MATCH($A97,'Annex 1 LV, HV &amp; UMS charges_C'!$A$14:$A$294,0)),INDEX('Annex 4 LDNO charges_C'!$C$14:$C$203,MATCH($A97,'Annex 4 LDNO charges_C'!$A$14:$A$203,0)))</f>
        <v>0</v>
      </c>
      <c r="D97" s="228"/>
      <c r="E97" s="228"/>
      <c r="F97" s="224">
        <v>5.2226762235052702E-2</v>
      </c>
    </row>
    <row r="98" spans="1:6" ht="27.75" customHeight="1">
      <c r="A98" s="160" t="s">
        <v>612</v>
      </c>
      <c r="B98" s="42">
        <f>IFERROR(INDEX('Annex 1 LV, HV &amp; UMS charges_C'!$B$14:$B$45,MATCH($A98,'Annex 1 LV, HV &amp; UMS charges_C'!$A$14:$A$294,0)),INDEX('Annex 4 LDNO charges_C'!$B$14:$B$203,MATCH($A98,'Annex 4 LDNO charges_C'!$A$14:$A$203,0)))</f>
        <v>0</v>
      </c>
      <c r="C98" s="159">
        <f>IFERROR(INDEX('Annex 1 LV, HV &amp; UMS charges_C'!$C$14:$C$45,MATCH($A98,'Annex 1 LV, HV &amp; UMS charges_C'!$A$14:$A$294,0)),INDEX('Annex 4 LDNO charges_C'!$C$14:$C$203,MATCH($A98,'Annex 4 LDNO charges_C'!$A$14:$A$203,0)))</f>
        <v>0</v>
      </c>
      <c r="D98" s="228"/>
      <c r="E98" s="228"/>
      <c r="F98" s="224">
        <v>5.2226762235052702E-2</v>
      </c>
    </row>
    <row r="99" spans="1:6" ht="27.75" customHeight="1">
      <c r="A99" s="160" t="s">
        <v>613</v>
      </c>
      <c r="B99" s="42">
        <f>IFERROR(INDEX('Annex 1 LV, HV &amp; UMS charges_C'!$B$14:$B$45,MATCH($A99,'Annex 1 LV, HV &amp; UMS charges_C'!$A$14:$A$294,0)),INDEX('Annex 4 LDNO charges_C'!$B$14:$B$203,MATCH($A99,'Annex 4 LDNO charges_C'!$A$14:$A$203,0)))</f>
        <v>0</v>
      </c>
      <c r="C99" s="159">
        <f>IFERROR(INDEX('Annex 1 LV, HV &amp; UMS charges_C'!$C$14:$C$45,MATCH($A99,'Annex 1 LV, HV &amp; UMS charges_C'!$A$14:$A$294,0)),INDEX('Annex 4 LDNO charges_C'!$C$14:$C$203,MATCH($A99,'Annex 4 LDNO charges_C'!$A$14:$A$203,0)))</f>
        <v>0</v>
      </c>
      <c r="D99" s="228"/>
      <c r="E99" s="228"/>
      <c r="F99" s="224">
        <v>5.2226762235052702E-2</v>
      </c>
    </row>
    <row r="100" spans="1:6" ht="27.75" customHeight="1">
      <c r="A100" s="160" t="s">
        <v>620</v>
      </c>
      <c r="B100" s="42">
        <f>IFERROR(INDEX('Annex 1 LV, HV &amp; UMS charges_C'!$B$14:$B$45,MATCH($A100,'Annex 1 LV, HV &amp; UMS charges_C'!$A$14:$A$294,0)),INDEX('Annex 4 LDNO charges_C'!$B$14:$B$203,MATCH($A100,'Annex 4 LDNO charges_C'!$A$14:$A$203,0)))</f>
        <v>0</v>
      </c>
      <c r="C100" s="159" t="str">
        <f>IFERROR(INDEX('Annex 1 LV, HV &amp; UMS charges_C'!$C$14:$C$45,MATCH($A100,'Annex 1 LV, HV &amp; UMS charges_C'!$A$14:$A$294,0)),INDEX('Annex 4 LDNO charges_C'!$C$14:$C$203,MATCH($A100,'Annex 4 LDNO charges_C'!$A$14:$A$203,0)))</f>
        <v>0, 1, 2</v>
      </c>
      <c r="D100" s="224">
        <v>5.8592759584029715E-2</v>
      </c>
      <c r="E100" s="224">
        <v>9.6543477519751999</v>
      </c>
      <c r="F100" s="224">
        <v>5.2226762235052702E-2</v>
      </c>
    </row>
    <row r="101" spans="1:6" ht="27.75" customHeight="1">
      <c r="A101" s="160" t="s">
        <v>622</v>
      </c>
      <c r="B101" s="42">
        <f>IFERROR(INDEX('Annex 1 LV, HV &amp; UMS charges_C'!$B$14:$B$45,MATCH($A101,'Annex 1 LV, HV &amp; UMS charges_C'!$A$14:$A$294,0)),INDEX('Annex 4 LDNO charges_C'!$B$14:$B$203,MATCH($A101,'Annex 4 LDNO charges_C'!$A$14:$A$203,0)))</f>
        <v>0</v>
      </c>
      <c r="C101" s="159" t="str">
        <f>IFERROR(INDEX('Annex 1 LV, HV &amp; UMS charges_C'!$C$14:$C$45,MATCH($A101,'Annex 1 LV, HV &amp; UMS charges_C'!$A$14:$A$294,0)),INDEX('Annex 4 LDNO charges_C'!$C$14:$C$203,MATCH($A101,'Annex 4 LDNO charges_C'!$A$14:$A$203,0)))</f>
        <v>0, 3, 4, 5-8</v>
      </c>
      <c r="D101" s="228"/>
      <c r="E101" s="228"/>
      <c r="F101" s="224">
        <v>5.2226762235052702E-2</v>
      </c>
    </row>
    <row r="102" spans="1:6" ht="27.75" customHeight="1">
      <c r="A102" s="160" t="s">
        <v>623</v>
      </c>
      <c r="B102" s="42">
        <f>IFERROR(INDEX('Annex 1 LV, HV &amp; UMS charges_C'!$B$14:$B$45,MATCH($A102,'Annex 1 LV, HV &amp; UMS charges_C'!$A$14:$A$294,0)),INDEX('Annex 4 LDNO charges_C'!$B$14:$B$203,MATCH($A102,'Annex 4 LDNO charges_C'!$A$14:$A$203,0)))</f>
        <v>0</v>
      </c>
      <c r="C102" s="159" t="str">
        <f>IFERROR(INDEX('Annex 1 LV, HV &amp; UMS charges_C'!$C$14:$C$45,MATCH($A102,'Annex 1 LV, HV &amp; UMS charges_C'!$A$14:$A$294,0)),INDEX('Annex 4 LDNO charges_C'!$C$14:$C$203,MATCH($A102,'Annex 4 LDNO charges_C'!$A$14:$A$203,0)))</f>
        <v>0, 3, 4, 5-8</v>
      </c>
      <c r="D102" s="228"/>
      <c r="E102" s="228"/>
      <c r="F102" s="224">
        <v>5.2226762235052702E-2</v>
      </c>
    </row>
    <row r="103" spans="1:6" ht="27.75" customHeight="1">
      <c r="A103" s="160" t="s">
        <v>624</v>
      </c>
      <c r="B103" s="42">
        <f>IFERROR(INDEX('Annex 1 LV, HV &amp; UMS charges_C'!$B$14:$B$45,MATCH($A103,'Annex 1 LV, HV &amp; UMS charges_C'!$A$14:$A$294,0)),INDEX('Annex 4 LDNO charges_C'!$B$14:$B$203,MATCH($A103,'Annex 4 LDNO charges_C'!$A$14:$A$203,0)))</f>
        <v>0</v>
      </c>
      <c r="C103" s="159" t="str">
        <f>IFERROR(INDEX('Annex 1 LV, HV &amp; UMS charges_C'!$C$14:$C$45,MATCH($A103,'Annex 1 LV, HV &amp; UMS charges_C'!$A$14:$A$294,0)),INDEX('Annex 4 LDNO charges_C'!$C$14:$C$203,MATCH($A103,'Annex 4 LDNO charges_C'!$A$14:$A$203,0)))</f>
        <v>0, 3, 4, 5-8</v>
      </c>
      <c r="D103" s="228"/>
      <c r="E103" s="228"/>
      <c r="F103" s="224">
        <v>5.2226762235052702E-2</v>
      </c>
    </row>
    <row r="104" spans="1:6" ht="27.75" customHeight="1">
      <c r="A104" s="160" t="s">
        <v>625</v>
      </c>
      <c r="B104" s="42">
        <f>IFERROR(INDEX('Annex 1 LV, HV &amp; UMS charges_C'!$B$14:$B$45,MATCH($A104,'Annex 1 LV, HV &amp; UMS charges_C'!$A$14:$A$294,0)),INDEX('Annex 4 LDNO charges_C'!$B$14:$B$203,MATCH($A104,'Annex 4 LDNO charges_C'!$A$14:$A$203,0)))</f>
        <v>0</v>
      </c>
      <c r="C104" s="159" t="str">
        <f>IFERROR(INDEX('Annex 1 LV, HV &amp; UMS charges_C'!$C$14:$C$45,MATCH($A104,'Annex 1 LV, HV &amp; UMS charges_C'!$A$14:$A$294,0)),INDEX('Annex 4 LDNO charges_C'!$C$14:$C$203,MATCH($A104,'Annex 4 LDNO charges_C'!$A$14:$A$203,0)))</f>
        <v>0, 3, 4, 5-8</v>
      </c>
      <c r="D104" s="228"/>
      <c r="E104" s="228"/>
      <c r="F104" s="224">
        <v>5.2226762235052702E-2</v>
      </c>
    </row>
    <row r="105" spans="1:6" ht="27.75" customHeight="1">
      <c r="A105" s="160" t="s">
        <v>626</v>
      </c>
      <c r="B105" s="42">
        <f>IFERROR(INDEX('Annex 1 LV, HV &amp; UMS charges_C'!$B$14:$B$45,MATCH($A105,'Annex 1 LV, HV &amp; UMS charges_C'!$A$14:$A$294,0)),INDEX('Annex 4 LDNO charges_C'!$B$14:$B$203,MATCH($A105,'Annex 4 LDNO charges_C'!$A$14:$A$203,0)))</f>
        <v>0</v>
      </c>
      <c r="C105" s="159" t="str">
        <f>IFERROR(INDEX('Annex 1 LV, HV &amp; UMS charges_C'!$C$14:$C$45,MATCH($A105,'Annex 1 LV, HV &amp; UMS charges_C'!$A$14:$A$294,0)),INDEX('Annex 4 LDNO charges_C'!$C$14:$C$203,MATCH($A105,'Annex 4 LDNO charges_C'!$A$14:$A$203,0)))</f>
        <v>0, 3, 4, 5-8</v>
      </c>
      <c r="D105" s="228"/>
      <c r="E105" s="228"/>
      <c r="F105" s="224">
        <v>5.2226762235052702E-2</v>
      </c>
    </row>
    <row r="106" spans="1:6" ht="27.75" customHeight="1">
      <c r="A106" s="160" t="s">
        <v>628</v>
      </c>
      <c r="B106" s="42">
        <f>IFERROR(INDEX('Annex 1 LV, HV &amp; UMS charges_C'!$B$14:$B$45,MATCH($A106,'Annex 1 LV, HV &amp; UMS charges_C'!$A$14:$A$294,0)),INDEX('Annex 4 LDNO charges_C'!$B$14:$B$203,MATCH($A106,'Annex 4 LDNO charges_C'!$A$14:$A$203,0)))</f>
        <v>0</v>
      </c>
      <c r="C106" s="159">
        <f>IFERROR(INDEX('Annex 1 LV, HV &amp; UMS charges_C'!$C$14:$C$45,MATCH($A106,'Annex 1 LV, HV &amp; UMS charges_C'!$A$14:$A$294,0)),INDEX('Annex 4 LDNO charges_C'!$C$14:$C$203,MATCH($A106,'Annex 4 LDNO charges_C'!$A$14:$A$203,0)))</f>
        <v>0</v>
      </c>
      <c r="D106" s="228"/>
      <c r="E106" s="228"/>
      <c r="F106" s="224">
        <v>5.2226762235052702E-2</v>
      </c>
    </row>
    <row r="107" spans="1:6" ht="27.75" customHeight="1">
      <c r="A107" s="160" t="s">
        <v>629</v>
      </c>
      <c r="B107" s="42">
        <f>IFERROR(INDEX('Annex 1 LV, HV &amp; UMS charges_C'!$B$14:$B$45,MATCH($A107,'Annex 1 LV, HV &amp; UMS charges_C'!$A$14:$A$294,0)),INDEX('Annex 4 LDNO charges_C'!$B$14:$B$203,MATCH($A107,'Annex 4 LDNO charges_C'!$A$14:$A$203,0)))</f>
        <v>0</v>
      </c>
      <c r="C107" s="159">
        <f>IFERROR(INDEX('Annex 1 LV, HV &amp; UMS charges_C'!$C$14:$C$45,MATCH($A107,'Annex 1 LV, HV &amp; UMS charges_C'!$A$14:$A$294,0)),INDEX('Annex 4 LDNO charges_C'!$C$14:$C$203,MATCH($A107,'Annex 4 LDNO charges_C'!$A$14:$A$203,0)))</f>
        <v>0</v>
      </c>
      <c r="D107" s="228"/>
      <c r="E107" s="228"/>
      <c r="F107" s="224">
        <v>5.2226762235052702E-2</v>
      </c>
    </row>
    <row r="108" spans="1:6" ht="27.75" customHeight="1">
      <c r="A108" s="160" t="s">
        <v>630</v>
      </c>
      <c r="B108" s="42">
        <f>IFERROR(INDEX('Annex 1 LV, HV &amp; UMS charges_C'!$B$14:$B$45,MATCH($A108,'Annex 1 LV, HV &amp; UMS charges_C'!$A$14:$A$294,0)),INDEX('Annex 4 LDNO charges_C'!$B$14:$B$203,MATCH($A108,'Annex 4 LDNO charges_C'!$A$14:$A$203,0)))</f>
        <v>0</v>
      </c>
      <c r="C108" s="159">
        <f>IFERROR(INDEX('Annex 1 LV, HV &amp; UMS charges_C'!$C$14:$C$45,MATCH($A108,'Annex 1 LV, HV &amp; UMS charges_C'!$A$14:$A$294,0)),INDEX('Annex 4 LDNO charges_C'!$C$14:$C$203,MATCH($A108,'Annex 4 LDNO charges_C'!$A$14:$A$203,0)))</f>
        <v>0</v>
      </c>
      <c r="D108" s="228"/>
      <c r="E108" s="228"/>
      <c r="F108" s="224">
        <v>5.2226762235052702E-2</v>
      </c>
    </row>
    <row r="109" spans="1:6" ht="27.75" customHeight="1">
      <c r="A109" s="160" t="s">
        <v>631</v>
      </c>
      <c r="B109" s="42">
        <f>IFERROR(INDEX('Annex 1 LV, HV &amp; UMS charges_C'!$B$14:$B$45,MATCH($A109,'Annex 1 LV, HV &amp; UMS charges_C'!$A$14:$A$294,0)),INDEX('Annex 4 LDNO charges_C'!$B$14:$B$203,MATCH($A109,'Annex 4 LDNO charges_C'!$A$14:$A$203,0)))</f>
        <v>0</v>
      </c>
      <c r="C109" s="159">
        <f>IFERROR(INDEX('Annex 1 LV, HV &amp; UMS charges_C'!$C$14:$C$45,MATCH($A109,'Annex 1 LV, HV &amp; UMS charges_C'!$A$14:$A$294,0)),INDEX('Annex 4 LDNO charges_C'!$C$14:$C$203,MATCH($A109,'Annex 4 LDNO charges_C'!$A$14:$A$203,0)))</f>
        <v>0</v>
      </c>
      <c r="D109" s="228"/>
      <c r="E109" s="228"/>
      <c r="F109" s="224">
        <v>5.2226762235052702E-2</v>
      </c>
    </row>
    <row r="110" spans="1:6" ht="27.75" customHeight="1">
      <c r="A110" s="160" t="s">
        <v>632</v>
      </c>
      <c r="B110" s="42">
        <f>IFERROR(INDEX('Annex 1 LV, HV &amp; UMS charges_C'!$B$14:$B$45,MATCH($A110,'Annex 1 LV, HV &amp; UMS charges_C'!$A$14:$A$294,0)),INDEX('Annex 4 LDNO charges_C'!$B$14:$B$203,MATCH($A110,'Annex 4 LDNO charges_C'!$A$14:$A$203,0)))</f>
        <v>0</v>
      </c>
      <c r="C110" s="159">
        <f>IFERROR(INDEX('Annex 1 LV, HV &amp; UMS charges_C'!$C$14:$C$45,MATCH($A110,'Annex 1 LV, HV &amp; UMS charges_C'!$A$14:$A$294,0)),INDEX('Annex 4 LDNO charges_C'!$C$14:$C$203,MATCH($A110,'Annex 4 LDNO charges_C'!$A$14:$A$203,0)))</f>
        <v>0</v>
      </c>
      <c r="D110" s="228"/>
      <c r="E110" s="228"/>
      <c r="F110" s="224">
        <v>5.2226762235052702E-2</v>
      </c>
    </row>
    <row r="111" spans="1:6" ht="27.75" customHeight="1">
      <c r="A111" s="160" t="s">
        <v>633</v>
      </c>
      <c r="B111" s="42">
        <f>IFERROR(INDEX('Annex 1 LV, HV &amp; UMS charges_C'!$B$14:$B$45,MATCH($A111,'Annex 1 LV, HV &amp; UMS charges_C'!$A$14:$A$294,0)),INDEX('Annex 4 LDNO charges_C'!$B$14:$B$203,MATCH($A111,'Annex 4 LDNO charges_C'!$A$14:$A$203,0)))</f>
        <v>0</v>
      </c>
      <c r="C111" s="159">
        <f>IFERROR(INDEX('Annex 1 LV, HV &amp; UMS charges_C'!$C$14:$C$45,MATCH($A111,'Annex 1 LV, HV &amp; UMS charges_C'!$A$14:$A$294,0)),INDEX('Annex 4 LDNO charges_C'!$C$14:$C$203,MATCH($A111,'Annex 4 LDNO charges_C'!$A$14:$A$203,0)))</f>
        <v>0</v>
      </c>
      <c r="D111" s="228"/>
      <c r="E111" s="228"/>
      <c r="F111" s="224">
        <v>5.2226762235052702E-2</v>
      </c>
    </row>
    <row r="112" spans="1:6" ht="27.75" customHeight="1">
      <c r="A112" s="160" t="s">
        <v>634</v>
      </c>
      <c r="B112" s="42">
        <f>IFERROR(INDEX('Annex 1 LV, HV &amp; UMS charges_C'!$B$14:$B$45,MATCH($A112,'Annex 1 LV, HV &amp; UMS charges_C'!$A$14:$A$294,0)),INDEX('Annex 4 LDNO charges_C'!$B$14:$B$203,MATCH($A112,'Annex 4 LDNO charges_C'!$A$14:$A$203,0)))</f>
        <v>0</v>
      </c>
      <c r="C112" s="159">
        <f>IFERROR(INDEX('Annex 1 LV, HV &amp; UMS charges_C'!$C$14:$C$45,MATCH($A112,'Annex 1 LV, HV &amp; UMS charges_C'!$A$14:$A$294,0)),INDEX('Annex 4 LDNO charges_C'!$C$14:$C$203,MATCH($A112,'Annex 4 LDNO charges_C'!$A$14:$A$203,0)))</f>
        <v>0</v>
      </c>
      <c r="D112" s="228"/>
      <c r="E112" s="228"/>
      <c r="F112" s="224">
        <v>5.2226762235052702E-2</v>
      </c>
    </row>
    <row r="113" spans="1:6" ht="27.75" customHeight="1">
      <c r="A113" s="160" t="s">
        <v>635</v>
      </c>
      <c r="B113" s="42">
        <f>IFERROR(INDEX('Annex 1 LV, HV &amp; UMS charges_C'!$B$14:$B$45,MATCH($A113,'Annex 1 LV, HV &amp; UMS charges_C'!$A$14:$A$294,0)),INDEX('Annex 4 LDNO charges_C'!$B$14:$B$203,MATCH($A113,'Annex 4 LDNO charges_C'!$A$14:$A$203,0)))</f>
        <v>0</v>
      </c>
      <c r="C113" s="159">
        <f>IFERROR(INDEX('Annex 1 LV, HV &amp; UMS charges_C'!$C$14:$C$45,MATCH($A113,'Annex 1 LV, HV &amp; UMS charges_C'!$A$14:$A$294,0)),INDEX('Annex 4 LDNO charges_C'!$C$14:$C$203,MATCH($A113,'Annex 4 LDNO charges_C'!$A$14:$A$203,0)))</f>
        <v>0</v>
      </c>
      <c r="D113" s="228"/>
      <c r="E113" s="228"/>
      <c r="F113" s="224">
        <v>5.2226762235052702E-2</v>
      </c>
    </row>
    <row r="114" spans="1:6" ht="27.75" customHeight="1">
      <c r="A114" s="160" t="s">
        <v>636</v>
      </c>
      <c r="B114" s="42">
        <f>IFERROR(INDEX('Annex 1 LV, HV &amp; UMS charges_C'!$B$14:$B$45,MATCH($A114,'Annex 1 LV, HV &amp; UMS charges_C'!$A$14:$A$294,0)),INDEX('Annex 4 LDNO charges_C'!$B$14:$B$203,MATCH($A114,'Annex 4 LDNO charges_C'!$A$14:$A$203,0)))</f>
        <v>0</v>
      </c>
      <c r="C114" s="159">
        <f>IFERROR(INDEX('Annex 1 LV, HV &amp; UMS charges_C'!$C$14:$C$45,MATCH($A114,'Annex 1 LV, HV &amp; UMS charges_C'!$A$14:$A$294,0)),INDEX('Annex 4 LDNO charges_C'!$C$14:$C$203,MATCH($A114,'Annex 4 LDNO charges_C'!$A$14:$A$203,0)))</f>
        <v>0</v>
      </c>
      <c r="D114" s="228"/>
      <c r="E114" s="228"/>
      <c r="F114" s="224">
        <v>5.2226762235052702E-2</v>
      </c>
    </row>
    <row r="115" spans="1:6" ht="27.75" customHeight="1">
      <c r="A115" s="160" t="s">
        <v>637</v>
      </c>
      <c r="B115" s="42">
        <f>IFERROR(INDEX('Annex 1 LV, HV &amp; UMS charges_C'!$B$14:$B$45,MATCH($A115,'Annex 1 LV, HV &amp; UMS charges_C'!$A$14:$A$294,0)),INDEX('Annex 4 LDNO charges_C'!$B$14:$B$203,MATCH($A115,'Annex 4 LDNO charges_C'!$A$14:$A$203,0)))</f>
        <v>0</v>
      </c>
      <c r="C115" s="159">
        <f>IFERROR(INDEX('Annex 1 LV, HV &amp; UMS charges_C'!$C$14:$C$45,MATCH($A115,'Annex 1 LV, HV &amp; UMS charges_C'!$A$14:$A$294,0)),INDEX('Annex 4 LDNO charges_C'!$C$14:$C$203,MATCH($A115,'Annex 4 LDNO charges_C'!$A$14:$A$203,0)))</f>
        <v>0</v>
      </c>
      <c r="D115" s="228"/>
      <c r="E115" s="228"/>
      <c r="F115" s="224">
        <v>5.2226762235052702E-2</v>
      </c>
    </row>
    <row r="116" spans="1:6" ht="27.75" customHeight="1">
      <c r="A116" s="160" t="s">
        <v>638</v>
      </c>
      <c r="B116" s="42">
        <f>IFERROR(INDEX('Annex 1 LV, HV &amp; UMS charges_C'!$B$14:$B$45,MATCH($A116,'Annex 1 LV, HV &amp; UMS charges_C'!$A$14:$A$294,0)),INDEX('Annex 4 LDNO charges_C'!$B$14:$B$203,MATCH($A116,'Annex 4 LDNO charges_C'!$A$14:$A$203,0)))</f>
        <v>0</v>
      </c>
      <c r="C116" s="159">
        <f>IFERROR(INDEX('Annex 1 LV, HV &amp; UMS charges_C'!$C$14:$C$45,MATCH($A116,'Annex 1 LV, HV &amp; UMS charges_C'!$A$14:$A$294,0)),INDEX('Annex 4 LDNO charges_C'!$C$14:$C$203,MATCH($A116,'Annex 4 LDNO charges_C'!$A$14:$A$203,0)))</f>
        <v>0</v>
      </c>
      <c r="D116" s="228"/>
      <c r="E116" s="228"/>
      <c r="F116" s="224">
        <v>5.2226762235052702E-2</v>
      </c>
    </row>
    <row r="117" spans="1:6" ht="27.75" customHeight="1">
      <c r="A117" s="160" t="s">
        <v>639</v>
      </c>
      <c r="B117" s="42">
        <f>IFERROR(INDEX('Annex 1 LV, HV &amp; UMS charges_C'!$B$14:$B$45,MATCH($A117,'Annex 1 LV, HV &amp; UMS charges_C'!$A$14:$A$294,0)),INDEX('Annex 4 LDNO charges_C'!$B$14:$B$203,MATCH($A117,'Annex 4 LDNO charges_C'!$A$14:$A$203,0)))</f>
        <v>0</v>
      </c>
      <c r="C117" s="159">
        <f>IFERROR(INDEX('Annex 1 LV, HV &amp; UMS charges_C'!$C$14:$C$45,MATCH($A117,'Annex 1 LV, HV &amp; UMS charges_C'!$A$14:$A$294,0)),INDEX('Annex 4 LDNO charges_C'!$C$14:$C$203,MATCH($A117,'Annex 4 LDNO charges_C'!$A$14:$A$203,0)))</f>
        <v>0</v>
      </c>
      <c r="D117" s="228"/>
      <c r="E117" s="228"/>
      <c r="F117" s="224">
        <v>5.2226762235052702E-2</v>
      </c>
    </row>
    <row r="118" spans="1:6" ht="27.75" customHeight="1">
      <c r="A118" s="160" t="s">
        <v>640</v>
      </c>
      <c r="B118" s="42">
        <f>IFERROR(INDEX('Annex 1 LV, HV &amp; UMS charges_C'!$B$14:$B$45,MATCH($A118,'Annex 1 LV, HV &amp; UMS charges_C'!$A$14:$A$294,0)),INDEX('Annex 4 LDNO charges_C'!$B$14:$B$203,MATCH($A118,'Annex 4 LDNO charges_C'!$A$14:$A$203,0)))</f>
        <v>0</v>
      </c>
      <c r="C118" s="159">
        <f>IFERROR(INDEX('Annex 1 LV, HV &amp; UMS charges_C'!$C$14:$C$45,MATCH($A118,'Annex 1 LV, HV &amp; UMS charges_C'!$A$14:$A$294,0)),INDEX('Annex 4 LDNO charges_C'!$C$14:$C$203,MATCH($A118,'Annex 4 LDNO charges_C'!$A$14:$A$203,0)))</f>
        <v>0</v>
      </c>
      <c r="D118" s="228"/>
      <c r="E118" s="228"/>
      <c r="F118" s="224">
        <v>5.2226762235052702E-2</v>
      </c>
    </row>
    <row r="119" spans="1:6" ht="27.75" customHeight="1">
      <c r="A119" s="160" t="s">
        <v>641</v>
      </c>
      <c r="B119" s="42">
        <f>IFERROR(INDEX('Annex 1 LV, HV &amp; UMS charges_C'!$B$14:$B$45,MATCH($A119,'Annex 1 LV, HV &amp; UMS charges_C'!$A$14:$A$294,0)),INDEX('Annex 4 LDNO charges_C'!$B$14:$B$203,MATCH($A119,'Annex 4 LDNO charges_C'!$A$14:$A$203,0)))</f>
        <v>0</v>
      </c>
      <c r="C119" s="159">
        <f>IFERROR(INDEX('Annex 1 LV, HV &amp; UMS charges_C'!$C$14:$C$45,MATCH($A119,'Annex 1 LV, HV &amp; UMS charges_C'!$A$14:$A$294,0)),INDEX('Annex 4 LDNO charges_C'!$C$14:$C$203,MATCH($A119,'Annex 4 LDNO charges_C'!$A$14:$A$203,0)))</f>
        <v>0</v>
      </c>
      <c r="D119" s="228"/>
      <c r="E119" s="228"/>
      <c r="F119" s="224">
        <v>5.2226762235052702E-2</v>
      </c>
    </row>
    <row r="120" spans="1:6" ht="27.75" customHeight="1">
      <c r="A120" s="160" t="s">
        <v>642</v>
      </c>
      <c r="B120" s="42">
        <f>IFERROR(INDEX('Annex 1 LV, HV &amp; UMS charges_C'!$B$14:$B$45,MATCH($A120,'Annex 1 LV, HV &amp; UMS charges_C'!$A$14:$A$294,0)),INDEX('Annex 4 LDNO charges_C'!$B$14:$B$203,MATCH($A120,'Annex 4 LDNO charges_C'!$A$14:$A$203,0)))</f>
        <v>0</v>
      </c>
      <c r="C120" s="159">
        <f>IFERROR(INDEX('Annex 1 LV, HV &amp; UMS charges_C'!$C$14:$C$45,MATCH($A120,'Annex 1 LV, HV &amp; UMS charges_C'!$A$14:$A$294,0)),INDEX('Annex 4 LDNO charges_C'!$C$14:$C$203,MATCH($A120,'Annex 4 LDNO charges_C'!$A$14:$A$203,0)))</f>
        <v>0</v>
      </c>
      <c r="D120" s="228"/>
      <c r="E120" s="228"/>
      <c r="F120" s="224">
        <v>5.2226762235052702E-2</v>
      </c>
    </row>
    <row r="121" spans="1:6" ht="27.75" customHeight="1">
      <c r="A121" s="160" t="s">
        <v>649</v>
      </c>
      <c r="B121" s="42">
        <f>IFERROR(INDEX('Annex 1 LV, HV &amp; UMS charges_C'!$B$14:$B$45,MATCH($A121,'Annex 1 LV, HV &amp; UMS charges_C'!$A$14:$A$294,0)),INDEX('Annex 4 LDNO charges_C'!$B$14:$B$203,MATCH($A121,'Annex 4 LDNO charges_C'!$A$14:$A$203,0)))</f>
        <v>0</v>
      </c>
      <c r="C121" s="159" t="str">
        <f>IFERROR(INDEX('Annex 1 LV, HV &amp; UMS charges_C'!$C$14:$C$45,MATCH($A121,'Annex 1 LV, HV &amp; UMS charges_C'!$A$14:$A$294,0)),INDEX('Annex 4 LDNO charges_C'!$C$14:$C$203,MATCH($A121,'Annex 4 LDNO charges_C'!$A$14:$A$203,0)))</f>
        <v>0, 1, 2</v>
      </c>
      <c r="D121" s="224">
        <v>5.8592759584029715E-2</v>
      </c>
      <c r="E121" s="224">
        <v>9.6543477519751999</v>
      </c>
      <c r="F121" s="224">
        <v>5.2226762235052702E-2</v>
      </c>
    </row>
    <row r="122" spans="1:6" ht="27.75" customHeight="1">
      <c r="A122" s="160" t="s">
        <v>651</v>
      </c>
      <c r="B122" s="42">
        <f>IFERROR(INDEX('Annex 1 LV, HV &amp; UMS charges_C'!$B$14:$B$45,MATCH($A122,'Annex 1 LV, HV &amp; UMS charges_C'!$A$14:$A$294,0)),INDEX('Annex 4 LDNO charges_C'!$B$14:$B$203,MATCH($A122,'Annex 4 LDNO charges_C'!$A$14:$A$203,0)))</f>
        <v>0</v>
      </c>
      <c r="C122" s="159" t="str">
        <f>IFERROR(INDEX('Annex 1 LV, HV &amp; UMS charges_C'!$C$14:$C$45,MATCH($A122,'Annex 1 LV, HV &amp; UMS charges_C'!$A$14:$A$294,0)),INDEX('Annex 4 LDNO charges_C'!$C$14:$C$203,MATCH($A122,'Annex 4 LDNO charges_C'!$A$14:$A$203,0)))</f>
        <v>0, 3, 4, 5-8</v>
      </c>
      <c r="D122" s="228"/>
      <c r="E122" s="228"/>
      <c r="F122" s="224">
        <v>5.2226762235052702E-2</v>
      </c>
    </row>
    <row r="123" spans="1:6" ht="27.75" customHeight="1">
      <c r="A123" s="160" t="s">
        <v>652</v>
      </c>
      <c r="B123" s="42">
        <f>IFERROR(INDEX('Annex 1 LV, HV &amp; UMS charges_C'!$B$14:$B$45,MATCH($A123,'Annex 1 LV, HV &amp; UMS charges_C'!$A$14:$A$294,0)),INDEX('Annex 4 LDNO charges_C'!$B$14:$B$203,MATCH($A123,'Annex 4 LDNO charges_C'!$A$14:$A$203,0)))</f>
        <v>0</v>
      </c>
      <c r="C123" s="159" t="str">
        <f>IFERROR(INDEX('Annex 1 LV, HV &amp; UMS charges_C'!$C$14:$C$45,MATCH($A123,'Annex 1 LV, HV &amp; UMS charges_C'!$A$14:$A$294,0)),INDEX('Annex 4 LDNO charges_C'!$C$14:$C$203,MATCH($A123,'Annex 4 LDNO charges_C'!$A$14:$A$203,0)))</f>
        <v>0, 3, 4, 5-8</v>
      </c>
      <c r="D123" s="228"/>
      <c r="E123" s="228"/>
      <c r="F123" s="224">
        <v>5.2226762235052702E-2</v>
      </c>
    </row>
    <row r="124" spans="1:6" ht="27.75" customHeight="1">
      <c r="A124" s="160" t="s">
        <v>653</v>
      </c>
      <c r="B124" s="42">
        <f>IFERROR(INDEX('Annex 1 LV, HV &amp; UMS charges_C'!$B$14:$B$45,MATCH($A124,'Annex 1 LV, HV &amp; UMS charges_C'!$A$14:$A$294,0)),INDEX('Annex 4 LDNO charges_C'!$B$14:$B$203,MATCH($A124,'Annex 4 LDNO charges_C'!$A$14:$A$203,0)))</f>
        <v>0</v>
      </c>
      <c r="C124" s="159" t="str">
        <f>IFERROR(INDEX('Annex 1 LV, HV &amp; UMS charges_C'!$C$14:$C$45,MATCH($A124,'Annex 1 LV, HV &amp; UMS charges_C'!$A$14:$A$294,0)),INDEX('Annex 4 LDNO charges_C'!$C$14:$C$203,MATCH($A124,'Annex 4 LDNO charges_C'!$A$14:$A$203,0)))</f>
        <v>0, 3, 4, 5-8</v>
      </c>
      <c r="D124" s="228"/>
      <c r="E124" s="228"/>
      <c r="F124" s="224">
        <v>5.2226762235052702E-2</v>
      </c>
    </row>
    <row r="125" spans="1:6" ht="27.75" customHeight="1">
      <c r="A125" s="160" t="s">
        <v>654</v>
      </c>
      <c r="B125" s="42">
        <f>IFERROR(INDEX('Annex 1 LV, HV &amp; UMS charges_C'!$B$14:$B$45,MATCH($A125,'Annex 1 LV, HV &amp; UMS charges_C'!$A$14:$A$294,0)),INDEX('Annex 4 LDNO charges_C'!$B$14:$B$203,MATCH($A125,'Annex 4 LDNO charges_C'!$A$14:$A$203,0)))</f>
        <v>0</v>
      </c>
      <c r="C125" s="159" t="str">
        <f>IFERROR(INDEX('Annex 1 LV, HV &amp; UMS charges_C'!$C$14:$C$45,MATCH($A125,'Annex 1 LV, HV &amp; UMS charges_C'!$A$14:$A$294,0)),INDEX('Annex 4 LDNO charges_C'!$C$14:$C$203,MATCH($A125,'Annex 4 LDNO charges_C'!$A$14:$A$203,0)))</f>
        <v>0, 3, 4, 5-8</v>
      </c>
      <c r="D125" s="228"/>
      <c r="E125" s="228"/>
      <c r="F125" s="224">
        <v>5.2226762235052702E-2</v>
      </c>
    </row>
    <row r="126" spans="1:6" ht="27.75" customHeight="1">
      <c r="A126" s="160" t="s">
        <v>655</v>
      </c>
      <c r="B126" s="42">
        <f>IFERROR(INDEX('Annex 1 LV, HV &amp; UMS charges_C'!$B$14:$B$45,MATCH($A126,'Annex 1 LV, HV &amp; UMS charges_C'!$A$14:$A$294,0)),INDEX('Annex 4 LDNO charges_C'!$B$14:$B$203,MATCH($A126,'Annex 4 LDNO charges_C'!$A$14:$A$203,0)))</f>
        <v>0</v>
      </c>
      <c r="C126" s="159" t="str">
        <f>IFERROR(INDEX('Annex 1 LV, HV &amp; UMS charges_C'!$C$14:$C$45,MATCH($A126,'Annex 1 LV, HV &amp; UMS charges_C'!$A$14:$A$294,0)),INDEX('Annex 4 LDNO charges_C'!$C$14:$C$203,MATCH($A126,'Annex 4 LDNO charges_C'!$A$14:$A$203,0)))</f>
        <v>0, 3, 4, 5-8</v>
      </c>
      <c r="D126" s="228"/>
      <c r="E126" s="228"/>
      <c r="F126" s="224">
        <v>5.2226762235052702E-2</v>
      </c>
    </row>
    <row r="127" spans="1:6" ht="27.75" customHeight="1">
      <c r="A127" s="160" t="s">
        <v>657</v>
      </c>
      <c r="B127" s="42">
        <f>IFERROR(INDEX('Annex 1 LV, HV &amp; UMS charges_C'!$B$14:$B$45,MATCH($A127,'Annex 1 LV, HV &amp; UMS charges_C'!$A$14:$A$294,0)),INDEX('Annex 4 LDNO charges_C'!$B$14:$B$203,MATCH($A127,'Annex 4 LDNO charges_C'!$A$14:$A$203,0)))</f>
        <v>0</v>
      </c>
      <c r="C127" s="159">
        <f>IFERROR(INDEX('Annex 1 LV, HV &amp; UMS charges_C'!$C$14:$C$45,MATCH($A127,'Annex 1 LV, HV &amp; UMS charges_C'!$A$14:$A$294,0)),INDEX('Annex 4 LDNO charges_C'!$C$14:$C$203,MATCH($A127,'Annex 4 LDNO charges_C'!$A$14:$A$203,0)))</f>
        <v>0</v>
      </c>
      <c r="D127" s="228"/>
      <c r="E127" s="228"/>
      <c r="F127" s="224">
        <v>5.2226762235052702E-2</v>
      </c>
    </row>
    <row r="128" spans="1:6" ht="27.75" customHeight="1">
      <c r="A128" s="160" t="s">
        <v>658</v>
      </c>
      <c r="B128" s="42">
        <f>IFERROR(INDEX('Annex 1 LV, HV &amp; UMS charges_C'!$B$14:$B$45,MATCH($A128,'Annex 1 LV, HV &amp; UMS charges_C'!$A$14:$A$294,0)),INDEX('Annex 4 LDNO charges_C'!$B$14:$B$203,MATCH($A128,'Annex 4 LDNO charges_C'!$A$14:$A$203,0)))</f>
        <v>0</v>
      </c>
      <c r="C128" s="159">
        <f>IFERROR(INDEX('Annex 1 LV, HV &amp; UMS charges_C'!$C$14:$C$45,MATCH($A128,'Annex 1 LV, HV &amp; UMS charges_C'!$A$14:$A$294,0)),INDEX('Annex 4 LDNO charges_C'!$C$14:$C$203,MATCH($A128,'Annex 4 LDNO charges_C'!$A$14:$A$203,0)))</f>
        <v>0</v>
      </c>
      <c r="D128" s="228"/>
      <c r="E128" s="228"/>
      <c r="F128" s="224">
        <v>5.2226762235052702E-2</v>
      </c>
    </row>
    <row r="129" spans="1:6" ht="27.75" customHeight="1">
      <c r="A129" s="160" t="s">
        <v>659</v>
      </c>
      <c r="B129" s="42">
        <f>IFERROR(INDEX('Annex 1 LV, HV &amp; UMS charges_C'!$B$14:$B$45,MATCH($A129,'Annex 1 LV, HV &amp; UMS charges_C'!$A$14:$A$294,0)),INDEX('Annex 4 LDNO charges_C'!$B$14:$B$203,MATCH($A129,'Annex 4 LDNO charges_C'!$A$14:$A$203,0)))</f>
        <v>0</v>
      </c>
      <c r="C129" s="159">
        <f>IFERROR(INDEX('Annex 1 LV, HV &amp; UMS charges_C'!$C$14:$C$45,MATCH($A129,'Annex 1 LV, HV &amp; UMS charges_C'!$A$14:$A$294,0)),INDEX('Annex 4 LDNO charges_C'!$C$14:$C$203,MATCH($A129,'Annex 4 LDNO charges_C'!$A$14:$A$203,0)))</f>
        <v>0</v>
      </c>
      <c r="D129" s="228"/>
      <c r="E129" s="228"/>
      <c r="F129" s="224">
        <v>5.2226762235052702E-2</v>
      </c>
    </row>
    <row r="130" spans="1:6" ht="27.75" customHeight="1">
      <c r="A130" s="160" t="s">
        <v>660</v>
      </c>
      <c r="B130" s="42">
        <f>IFERROR(INDEX('Annex 1 LV, HV &amp; UMS charges_C'!$B$14:$B$45,MATCH($A130,'Annex 1 LV, HV &amp; UMS charges_C'!$A$14:$A$294,0)),INDEX('Annex 4 LDNO charges_C'!$B$14:$B$203,MATCH($A130,'Annex 4 LDNO charges_C'!$A$14:$A$203,0)))</f>
        <v>0</v>
      </c>
      <c r="C130" s="159">
        <f>IFERROR(INDEX('Annex 1 LV, HV &amp; UMS charges_C'!$C$14:$C$45,MATCH($A130,'Annex 1 LV, HV &amp; UMS charges_C'!$A$14:$A$294,0)),INDEX('Annex 4 LDNO charges_C'!$C$14:$C$203,MATCH($A130,'Annex 4 LDNO charges_C'!$A$14:$A$203,0)))</f>
        <v>0</v>
      </c>
      <c r="D130" s="228"/>
      <c r="E130" s="228"/>
      <c r="F130" s="224">
        <v>5.2226762235052702E-2</v>
      </c>
    </row>
    <row r="131" spans="1:6" ht="27.75" customHeight="1">
      <c r="A131" s="160" t="s">
        <v>661</v>
      </c>
      <c r="B131" s="42">
        <f>IFERROR(INDEX('Annex 1 LV, HV &amp; UMS charges_C'!$B$14:$B$45,MATCH($A131,'Annex 1 LV, HV &amp; UMS charges_C'!$A$14:$A$294,0)),INDEX('Annex 4 LDNO charges_C'!$B$14:$B$203,MATCH($A131,'Annex 4 LDNO charges_C'!$A$14:$A$203,0)))</f>
        <v>0</v>
      </c>
      <c r="C131" s="159">
        <f>IFERROR(INDEX('Annex 1 LV, HV &amp; UMS charges_C'!$C$14:$C$45,MATCH($A131,'Annex 1 LV, HV &amp; UMS charges_C'!$A$14:$A$294,0)),INDEX('Annex 4 LDNO charges_C'!$C$14:$C$203,MATCH($A131,'Annex 4 LDNO charges_C'!$A$14:$A$203,0)))</f>
        <v>0</v>
      </c>
      <c r="D131" s="228"/>
      <c r="E131" s="228"/>
      <c r="F131" s="224">
        <v>5.2226762235052702E-2</v>
      </c>
    </row>
    <row r="132" spans="1:6" ht="27.75" customHeight="1">
      <c r="A132" s="160" t="s">
        <v>662</v>
      </c>
      <c r="B132" s="42">
        <f>IFERROR(INDEX('Annex 1 LV, HV &amp; UMS charges_C'!$B$14:$B$45,MATCH($A132,'Annex 1 LV, HV &amp; UMS charges_C'!$A$14:$A$294,0)),INDEX('Annex 4 LDNO charges_C'!$B$14:$B$203,MATCH($A132,'Annex 4 LDNO charges_C'!$A$14:$A$203,0)))</f>
        <v>0</v>
      </c>
      <c r="C132" s="159">
        <f>IFERROR(INDEX('Annex 1 LV, HV &amp; UMS charges_C'!$C$14:$C$45,MATCH($A132,'Annex 1 LV, HV &amp; UMS charges_C'!$A$14:$A$294,0)),INDEX('Annex 4 LDNO charges_C'!$C$14:$C$203,MATCH($A132,'Annex 4 LDNO charges_C'!$A$14:$A$203,0)))</f>
        <v>0</v>
      </c>
      <c r="D132" s="228"/>
      <c r="E132" s="228"/>
      <c r="F132" s="224">
        <v>5.2226762235052702E-2</v>
      </c>
    </row>
    <row r="133" spans="1:6" ht="27.75" customHeight="1">
      <c r="A133" s="160" t="s">
        <v>663</v>
      </c>
      <c r="B133" s="42">
        <f>IFERROR(INDEX('Annex 1 LV, HV &amp; UMS charges_C'!$B$14:$B$45,MATCH($A133,'Annex 1 LV, HV &amp; UMS charges_C'!$A$14:$A$294,0)),INDEX('Annex 4 LDNO charges_C'!$B$14:$B$203,MATCH($A133,'Annex 4 LDNO charges_C'!$A$14:$A$203,0)))</f>
        <v>0</v>
      </c>
      <c r="C133" s="159">
        <f>IFERROR(INDEX('Annex 1 LV, HV &amp; UMS charges_C'!$C$14:$C$45,MATCH($A133,'Annex 1 LV, HV &amp; UMS charges_C'!$A$14:$A$294,0)),INDEX('Annex 4 LDNO charges_C'!$C$14:$C$203,MATCH($A133,'Annex 4 LDNO charges_C'!$A$14:$A$203,0)))</f>
        <v>0</v>
      </c>
      <c r="D133" s="228"/>
      <c r="E133" s="228"/>
      <c r="F133" s="224">
        <v>5.2226762235052702E-2</v>
      </c>
    </row>
    <row r="134" spans="1:6" ht="27.75" customHeight="1">
      <c r="A134" s="160" t="s">
        <v>664</v>
      </c>
      <c r="B134" s="42">
        <f>IFERROR(INDEX('Annex 1 LV, HV &amp; UMS charges_C'!$B$14:$B$45,MATCH($A134,'Annex 1 LV, HV &amp; UMS charges_C'!$A$14:$A$294,0)),INDEX('Annex 4 LDNO charges_C'!$B$14:$B$203,MATCH($A134,'Annex 4 LDNO charges_C'!$A$14:$A$203,0)))</f>
        <v>0</v>
      </c>
      <c r="C134" s="159">
        <f>IFERROR(INDEX('Annex 1 LV, HV &amp; UMS charges_C'!$C$14:$C$45,MATCH($A134,'Annex 1 LV, HV &amp; UMS charges_C'!$A$14:$A$294,0)),INDEX('Annex 4 LDNO charges_C'!$C$14:$C$203,MATCH($A134,'Annex 4 LDNO charges_C'!$A$14:$A$203,0)))</f>
        <v>0</v>
      </c>
      <c r="D134" s="228"/>
      <c r="E134" s="228"/>
      <c r="F134" s="224">
        <v>5.2226762235052702E-2</v>
      </c>
    </row>
    <row r="135" spans="1:6" ht="27.75" customHeight="1">
      <c r="A135" s="160" t="s">
        <v>665</v>
      </c>
      <c r="B135" s="42">
        <f>IFERROR(INDEX('Annex 1 LV, HV &amp; UMS charges_C'!$B$14:$B$45,MATCH($A135,'Annex 1 LV, HV &amp; UMS charges_C'!$A$14:$A$294,0)),INDEX('Annex 4 LDNO charges_C'!$B$14:$B$203,MATCH($A135,'Annex 4 LDNO charges_C'!$A$14:$A$203,0)))</f>
        <v>0</v>
      </c>
      <c r="C135" s="159">
        <f>IFERROR(INDEX('Annex 1 LV, HV &amp; UMS charges_C'!$C$14:$C$45,MATCH($A135,'Annex 1 LV, HV &amp; UMS charges_C'!$A$14:$A$294,0)),INDEX('Annex 4 LDNO charges_C'!$C$14:$C$203,MATCH($A135,'Annex 4 LDNO charges_C'!$A$14:$A$203,0)))</f>
        <v>0</v>
      </c>
      <c r="D135" s="228"/>
      <c r="E135" s="228"/>
      <c r="F135" s="224">
        <v>5.2226762235052702E-2</v>
      </c>
    </row>
    <row r="136" spans="1:6" ht="27.75" customHeight="1">
      <c r="A136" s="160" t="s">
        <v>666</v>
      </c>
      <c r="B136" s="42">
        <f>IFERROR(INDEX('Annex 1 LV, HV &amp; UMS charges_C'!$B$14:$B$45,MATCH($A136,'Annex 1 LV, HV &amp; UMS charges_C'!$A$14:$A$294,0)),INDEX('Annex 4 LDNO charges_C'!$B$14:$B$203,MATCH($A136,'Annex 4 LDNO charges_C'!$A$14:$A$203,0)))</f>
        <v>0</v>
      </c>
      <c r="C136" s="159">
        <f>IFERROR(INDEX('Annex 1 LV, HV &amp; UMS charges_C'!$C$14:$C$45,MATCH($A136,'Annex 1 LV, HV &amp; UMS charges_C'!$A$14:$A$294,0)),INDEX('Annex 4 LDNO charges_C'!$C$14:$C$203,MATCH($A136,'Annex 4 LDNO charges_C'!$A$14:$A$203,0)))</f>
        <v>0</v>
      </c>
      <c r="D136" s="228"/>
      <c r="E136" s="228"/>
      <c r="F136" s="224">
        <v>5.2226762235052702E-2</v>
      </c>
    </row>
    <row r="137" spans="1:6" ht="27.75" customHeight="1">
      <c r="A137" s="160" t="s">
        <v>667</v>
      </c>
      <c r="B137" s="42">
        <f>IFERROR(INDEX('Annex 1 LV, HV &amp; UMS charges_C'!$B$14:$B$45,MATCH($A137,'Annex 1 LV, HV &amp; UMS charges_C'!$A$14:$A$294,0)),INDEX('Annex 4 LDNO charges_C'!$B$14:$B$203,MATCH($A137,'Annex 4 LDNO charges_C'!$A$14:$A$203,0)))</f>
        <v>0</v>
      </c>
      <c r="C137" s="159">
        <f>IFERROR(INDEX('Annex 1 LV, HV &amp; UMS charges_C'!$C$14:$C$45,MATCH($A137,'Annex 1 LV, HV &amp; UMS charges_C'!$A$14:$A$294,0)),INDEX('Annex 4 LDNO charges_C'!$C$14:$C$203,MATCH($A137,'Annex 4 LDNO charges_C'!$A$14:$A$203,0)))</f>
        <v>0</v>
      </c>
      <c r="D137" s="228"/>
      <c r="E137" s="228"/>
      <c r="F137" s="224">
        <v>5.2226762235052702E-2</v>
      </c>
    </row>
    <row r="138" spans="1:6" ht="27.75" customHeight="1">
      <c r="A138" s="160" t="s">
        <v>668</v>
      </c>
      <c r="B138" s="42">
        <f>IFERROR(INDEX('Annex 1 LV, HV &amp; UMS charges_C'!$B$14:$B$45,MATCH($A138,'Annex 1 LV, HV &amp; UMS charges_C'!$A$14:$A$294,0)),INDEX('Annex 4 LDNO charges_C'!$B$14:$B$203,MATCH($A138,'Annex 4 LDNO charges_C'!$A$14:$A$203,0)))</f>
        <v>0</v>
      </c>
      <c r="C138" s="159">
        <f>IFERROR(INDEX('Annex 1 LV, HV &amp; UMS charges_C'!$C$14:$C$45,MATCH($A138,'Annex 1 LV, HV &amp; UMS charges_C'!$A$14:$A$294,0)),INDEX('Annex 4 LDNO charges_C'!$C$14:$C$203,MATCH($A138,'Annex 4 LDNO charges_C'!$A$14:$A$203,0)))</f>
        <v>0</v>
      </c>
      <c r="D138" s="228"/>
      <c r="E138" s="228"/>
      <c r="F138" s="224">
        <v>5.2226762235052702E-2</v>
      </c>
    </row>
    <row r="139" spans="1:6" ht="27.75" customHeight="1">
      <c r="A139" s="160" t="s">
        <v>669</v>
      </c>
      <c r="B139" s="42">
        <f>IFERROR(INDEX('Annex 1 LV, HV &amp; UMS charges_C'!$B$14:$B$45,MATCH($A139,'Annex 1 LV, HV &amp; UMS charges_C'!$A$14:$A$294,0)),INDEX('Annex 4 LDNO charges_C'!$B$14:$B$203,MATCH($A139,'Annex 4 LDNO charges_C'!$A$14:$A$203,0)))</f>
        <v>0</v>
      </c>
      <c r="C139" s="159">
        <f>IFERROR(INDEX('Annex 1 LV, HV &amp; UMS charges_C'!$C$14:$C$45,MATCH($A139,'Annex 1 LV, HV &amp; UMS charges_C'!$A$14:$A$294,0)),INDEX('Annex 4 LDNO charges_C'!$C$14:$C$203,MATCH($A139,'Annex 4 LDNO charges_C'!$A$14:$A$203,0)))</f>
        <v>0</v>
      </c>
      <c r="D139" s="228"/>
      <c r="E139" s="228"/>
      <c r="F139" s="224">
        <v>5.2226762235052702E-2</v>
      </c>
    </row>
    <row r="140" spans="1:6" ht="27.75" customHeight="1">
      <c r="A140" s="160" t="s">
        <v>670</v>
      </c>
      <c r="B140" s="42">
        <f>IFERROR(INDEX('Annex 1 LV, HV &amp; UMS charges_C'!$B$14:$B$45,MATCH($A140,'Annex 1 LV, HV &amp; UMS charges_C'!$A$14:$A$294,0)),INDEX('Annex 4 LDNO charges_C'!$B$14:$B$203,MATCH($A140,'Annex 4 LDNO charges_C'!$A$14:$A$203,0)))</f>
        <v>0</v>
      </c>
      <c r="C140" s="159">
        <f>IFERROR(INDEX('Annex 1 LV, HV &amp; UMS charges_C'!$C$14:$C$45,MATCH($A140,'Annex 1 LV, HV &amp; UMS charges_C'!$A$14:$A$294,0)),INDEX('Annex 4 LDNO charges_C'!$C$14:$C$203,MATCH($A140,'Annex 4 LDNO charges_C'!$A$14:$A$203,0)))</f>
        <v>0</v>
      </c>
      <c r="D140" s="228"/>
      <c r="E140" s="228"/>
      <c r="F140" s="224">
        <v>5.2226762235052702E-2</v>
      </c>
    </row>
    <row r="141" spans="1:6" ht="27.75" customHeight="1">
      <c r="A141" s="160" t="s">
        <v>671</v>
      </c>
      <c r="B141" s="42">
        <f>IFERROR(INDEX('Annex 1 LV, HV &amp; UMS charges_C'!$B$14:$B$45,MATCH($A141,'Annex 1 LV, HV &amp; UMS charges_C'!$A$14:$A$294,0)),INDEX('Annex 4 LDNO charges_C'!$B$14:$B$203,MATCH($A141,'Annex 4 LDNO charges_C'!$A$14:$A$203,0)))</f>
        <v>0</v>
      </c>
      <c r="C141" s="159">
        <f>IFERROR(INDEX('Annex 1 LV, HV &amp; UMS charges_C'!$C$14:$C$45,MATCH($A141,'Annex 1 LV, HV &amp; UMS charges_C'!$A$14:$A$294,0)),INDEX('Annex 4 LDNO charges_C'!$C$14:$C$203,MATCH($A141,'Annex 4 LDNO charges_C'!$A$14:$A$203,0)))</f>
        <v>0</v>
      </c>
      <c r="D141" s="228"/>
      <c r="E141" s="228"/>
      <c r="F141" s="224">
        <v>5.2226762235052702E-2</v>
      </c>
    </row>
    <row r="142" spans="1:6" ht="27.75" customHeight="1">
      <c r="A142" s="160" t="s">
        <v>678</v>
      </c>
      <c r="B142" s="42">
        <f>IFERROR(INDEX('Annex 1 LV, HV &amp; UMS charges_C'!$B$14:$B$45,MATCH($A142,'Annex 1 LV, HV &amp; UMS charges_C'!$A$14:$A$294,0)),INDEX('Annex 4 LDNO charges_C'!$B$14:$B$203,MATCH($A142,'Annex 4 LDNO charges_C'!$A$14:$A$203,0)))</f>
        <v>0</v>
      </c>
      <c r="C142" s="159" t="str">
        <f>IFERROR(INDEX('Annex 1 LV, HV &amp; UMS charges_C'!$C$14:$C$45,MATCH($A142,'Annex 1 LV, HV &amp; UMS charges_C'!$A$14:$A$294,0)),INDEX('Annex 4 LDNO charges_C'!$C$14:$C$203,MATCH($A142,'Annex 4 LDNO charges_C'!$A$14:$A$203,0)))</f>
        <v>0, 1, 2</v>
      </c>
      <c r="D142" s="224">
        <v>5.8592759584029715E-2</v>
      </c>
      <c r="E142" s="224">
        <v>9.6543477519751999</v>
      </c>
      <c r="F142" s="224">
        <v>5.2226762235052702E-2</v>
      </c>
    </row>
    <row r="143" spans="1:6" ht="27.75" customHeight="1">
      <c r="A143" s="160" t="s">
        <v>680</v>
      </c>
      <c r="B143" s="42">
        <f>IFERROR(INDEX('Annex 1 LV, HV &amp; UMS charges_C'!$B$14:$B$45,MATCH($A143,'Annex 1 LV, HV &amp; UMS charges_C'!$A$14:$A$294,0)),INDEX('Annex 4 LDNO charges_C'!$B$14:$B$203,MATCH($A143,'Annex 4 LDNO charges_C'!$A$14:$A$203,0)))</f>
        <v>0</v>
      </c>
      <c r="C143" s="159" t="str">
        <f>IFERROR(INDEX('Annex 1 LV, HV &amp; UMS charges_C'!$C$14:$C$45,MATCH($A143,'Annex 1 LV, HV &amp; UMS charges_C'!$A$14:$A$294,0)),INDEX('Annex 4 LDNO charges_C'!$C$14:$C$203,MATCH($A143,'Annex 4 LDNO charges_C'!$A$14:$A$203,0)))</f>
        <v>0, 3, 4, 5-8</v>
      </c>
      <c r="D143" s="228"/>
      <c r="E143" s="228"/>
      <c r="F143" s="224">
        <v>5.2226762235052702E-2</v>
      </c>
    </row>
    <row r="144" spans="1:6" ht="27.75" customHeight="1">
      <c r="A144" s="160" t="s">
        <v>681</v>
      </c>
      <c r="B144" s="42">
        <f>IFERROR(INDEX('Annex 1 LV, HV &amp; UMS charges_C'!$B$14:$B$45,MATCH($A144,'Annex 1 LV, HV &amp; UMS charges_C'!$A$14:$A$294,0)),INDEX('Annex 4 LDNO charges_C'!$B$14:$B$203,MATCH($A144,'Annex 4 LDNO charges_C'!$A$14:$A$203,0)))</f>
        <v>0</v>
      </c>
      <c r="C144" s="159" t="str">
        <f>IFERROR(INDEX('Annex 1 LV, HV &amp; UMS charges_C'!$C$14:$C$45,MATCH($A144,'Annex 1 LV, HV &amp; UMS charges_C'!$A$14:$A$294,0)),INDEX('Annex 4 LDNO charges_C'!$C$14:$C$203,MATCH($A144,'Annex 4 LDNO charges_C'!$A$14:$A$203,0)))</f>
        <v>0, 3, 4, 5-8</v>
      </c>
      <c r="D144" s="228"/>
      <c r="E144" s="228"/>
      <c r="F144" s="224">
        <v>5.2226762235052702E-2</v>
      </c>
    </row>
    <row r="145" spans="1:6" ht="27.75" customHeight="1">
      <c r="A145" s="160" t="s">
        <v>682</v>
      </c>
      <c r="B145" s="42">
        <f>IFERROR(INDEX('Annex 1 LV, HV &amp; UMS charges_C'!$B$14:$B$45,MATCH($A145,'Annex 1 LV, HV &amp; UMS charges_C'!$A$14:$A$294,0)),INDEX('Annex 4 LDNO charges_C'!$B$14:$B$203,MATCH($A145,'Annex 4 LDNO charges_C'!$A$14:$A$203,0)))</f>
        <v>0</v>
      </c>
      <c r="C145" s="159" t="str">
        <f>IFERROR(INDEX('Annex 1 LV, HV &amp; UMS charges_C'!$C$14:$C$45,MATCH($A145,'Annex 1 LV, HV &amp; UMS charges_C'!$A$14:$A$294,0)),INDEX('Annex 4 LDNO charges_C'!$C$14:$C$203,MATCH($A145,'Annex 4 LDNO charges_C'!$A$14:$A$203,0)))</f>
        <v>0, 3, 4, 5-8</v>
      </c>
      <c r="D145" s="228"/>
      <c r="E145" s="228"/>
      <c r="F145" s="224">
        <v>5.2226762235052702E-2</v>
      </c>
    </row>
    <row r="146" spans="1:6" ht="27.75" customHeight="1">
      <c r="A146" s="160" t="s">
        <v>683</v>
      </c>
      <c r="B146" s="42">
        <f>IFERROR(INDEX('Annex 1 LV, HV &amp; UMS charges_C'!$B$14:$B$45,MATCH($A146,'Annex 1 LV, HV &amp; UMS charges_C'!$A$14:$A$294,0)),INDEX('Annex 4 LDNO charges_C'!$B$14:$B$203,MATCH($A146,'Annex 4 LDNO charges_C'!$A$14:$A$203,0)))</f>
        <v>0</v>
      </c>
      <c r="C146" s="159" t="str">
        <f>IFERROR(INDEX('Annex 1 LV, HV &amp; UMS charges_C'!$C$14:$C$45,MATCH($A146,'Annex 1 LV, HV &amp; UMS charges_C'!$A$14:$A$294,0)),INDEX('Annex 4 LDNO charges_C'!$C$14:$C$203,MATCH($A146,'Annex 4 LDNO charges_C'!$A$14:$A$203,0)))</f>
        <v>0, 3, 4, 5-8</v>
      </c>
      <c r="D146" s="228"/>
      <c r="E146" s="228"/>
      <c r="F146" s="224">
        <v>5.2226762235052702E-2</v>
      </c>
    </row>
    <row r="147" spans="1:6" ht="27.75" customHeight="1">
      <c r="A147" s="160" t="s">
        <v>684</v>
      </c>
      <c r="B147" s="42">
        <f>IFERROR(INDEX('Annex 1 LV, HV &amp; UMS charges_C'!$B$14:$B$45,MATCH($A147,'Annex 1 LV, HV &amp; UMS charges_C'!$A$14:$A$294,0)),INDEX('Annex 4 LDNO charges_C'!$B$14:$B$203,MATCH($A147,'Annex 4 LDNO charges_C'!$A$14:$A$203,0)))</f>
        <v>0</v>
      </c>
      <c r="C147" s="159" t="str">
        <f>IFERROR(INDEX('Annex 1 LV, HV &amp; UMS charges_C'!$C$14:$C$45,MATCH($A147,'Annex 1 LV, HV &amp; UMS charges_C'!$A$14:$A$294,0)),INDEX('Annex 4 LDNO charges_C'!$C$14:$C$203,MATCH($A147,'Annex 4 LDNO charges_C'!$A$14:$A$203,0)))</f>
        <v>0, 3, 4, 5-8</v>
      </c>
      <c r="D147" s="228"/>
      <c r="E147" s="228"/>
      <c r="F147" s="224">
        <v>5.2226762235052702E-2</v>
      </c>
    </row>
    <row r="148" spans="1:6" ht="27.75" customHeight="1">
      <c r="A148" s="160" t="s">
        <v>686</v>
      </c>
      <c r="B148" s="42">
        <f>IFERROR(INDEX('Annex 1 LV, HV &amp; UMS charges_C'!$B$14:$B$45,MATCH($A148,'Annex 1 LV, HV &amp; UMS charges_C'!$A$14:$A$294,0)),INDEX('Annex 4 LDNO charges_C'!$B$14:$B$203,MATCH($A148,'Annex 4 LDNO charges_C'!$A$14:$A$203,0)))</f>
        <v>0</v>
      </c>
      <c r="C148" s="159">
        <f>IFERROR(INDEX('Annex 1 LV, HV &amp; UMS charges_C'!$C$14:$C$45,MATCH($A148,'Annex 1 LV, HV &amp; UMS charges_C'!$A$14:$A$294,0)),INDEX('Annex 4 LDNO charges_C'!$C$14:$C$203,MATCH($A148,'Annex 4 LDNO charges_C'!$A$14:$A$203,0)))</f>
        <v>0</v>
      </c>
      <c r="D148" s="228"/>
      <c r="E148" s="228"/>
      <c r="F148" s="224">
        <v>5.2226762235052702E-2</v>
      </c>
    </row>
    <row r="149" spans="1:6" ht="27.75" customHeight="1">
      <c r="A149" s="160" t="s">
        <v>687</v>
      </c>
      <c r="B149" s="42">
        <f>IFERROR(INDEX('Annex 1 LV, HV &amp; UMS charges_C'!$B$14:$B$45,MATCH($A149,'Annex 1 LV, HV &amp; UMS charges_C'!$A$14:$A$294,0)),INDEX('Annex 4 LDNO charges_C'!$B$14:$B$203,MATCH($A149,'Annex 4 LDNO charges_C'!$A$14:$A$203,0)))</f>
        <v>0</v>
      </c>
      <c r="C149" s="159">
        <f>IFERROR(INDEX('Annex 1 LV, HV &amp; UMS charges_C'!$C$14:$C$45,MATCH($A149,'Annex 1 LV, HV &amp; UMS charges_C'!$A$14:$A$294,0)),INDEX('Annex 4 LDNO charges_C'!$C$14:$C$203,MATCH($A149,'Annex 4 LDNO charges_C'!$A$14:$A$203,0)))</f>
        <v>0</v>
      </c>
      <c r="D149" s="228"/>
      <c r="E149" s="228"/>
      <c r="F149" s="224">
        <v>5.2226762235052702E-2</v>
      </c>
    </row>
    <row r="150" spans="1:6" ht="27.75" customHeight="1">
      <c r="A150" s="160" t="s">
        <v>688</v>
      </c>
      <c r="B150" s="42">
        <f>IFERROR(INDEX('Annex 1 LV, HV &amp; UMS charges_C'!$B$14:$B$45,MATCH($A150,'Annex 1 LV, HV &amp; UMS charges_C'!$A$14:$A$294,0)),INDEX('Annex 4 LDNO charges_C'!$B$14:$B$203,MATCH($A150,'Annex 4 LDNO charges_C'!$A$14:$A$203,0)))</f>
        <v>0</v>
      </c>
      <c r="C150" s="159">
        <f>IFERROR(INDEX('Annex 1 LV, HV &amp; UMS charges_C'!$C$14:$C$45,MATCH($A150,'Annex 1 LV, HV &amp; UMS charges_C'!$A$14:$A$294,0)),INDEX('Annex 4 LDNO charges_C'!$C$14:$C$203,MATCH($A150,'Annex 4 LDNO charges_C'!$A$14:$A$203,0)))</f>
        <v>0</v>
      </c>
      <c r="D150" s="228"/>
      <c r="E150" s="228"/>
      <c r="F150" s="224">
        <v>5.2226762235052702E-2</v>
      </c>
    </row>
    <row r="151" spans="1:6" ht="27.75" customHeight="1">
      <c r="A151" s="160" t="s">
        <v>689</v>
      </c>
      <c r="B151" s="42">
        <f>IFERROR(INDEX('Annex 1 LV, HV &amp; UMS charges_C'!$B$14:$B$45,MATCH($A151,'Annex 1 LV, HV &amp; UMS charges_C'!$A$14:$A$294,0)),INDEX('Annex 4 LDNO charges_C'!$B$14:$B$203,MATCH($A151,'Annex 4 LDNO charges_C'!$A$14:$A$203,0)))</f>
        <v>0</v>
      </c>
      <c r="C151" s="159">
        <f>IFERROR(INDEX('Annex 1 LV, HV &amp; UMS charges_C'!$C$14:$C$45,MATCH($A151,'Annex 1 LV, HV &amp; UMS charges_C'!$A$14:$A$294,0)),INDEX('Annex 4 LDNO charges_C'!$C$14:$C$203,MATCH($A151,'Annex 4 LDNO charges_C'!$A$14:$A$203,0)))</f>
        <v>0</v>
      </c>
      <c r="D151" s="228"/>
      <c r="E151" s="228"/>
      <c r="F151" s="224">
        <v>5.2226762235052702E-2</v>
      </c>
    </row>
    <row r="152" spans="1:6" ht="27.75" customHeight="1">
      <c r="A152" s="160" t="s">
        <v>690</v>
      </c>
      <c r="B152" s="42">
        <f>IFERROR(INDEX('Annex 1 LV, HV &amp; UMS charges_C'!$B$14:$B$45,MATCH($A152,'Annex 1 LV, HV &amp; UMS charges_C'!$A$14:$A$294,0)),INDEX('Annex 4 LDNO charges_C'!$B$14:$B$203,MATCH($A152,'Annex 4 LDNO charges_C'!$A$14:$A$203,0)))</f>
        <v>0</v>
      </c>
      <c r="C152" s="159">
        <f>IFERROR(INDEX('Annex 1 LV, HV &amp; UMS charges_C'!$C$14:$C$45,MATCH($A152,'Annex 1 LV, HV &amp; UMS charges_C'!$A$14:$A$294,0)),INDEX('Annex 4 LDNO charges_C'!$C$14:$C$203,MATCH($A152,'Annex 4 LDNO charges_C'!$A$14:$A$203,0)))</f>
        <v>0</v>
      </c>
      <c r="D152" s="228"/>
      <c r="E152" s="228"/>
      <c r="F152" s="224">
        <v>5.2226762235052702E-2</v>
      </c>
    </row>
    <row r="153" spans="1:6" ht="27.75" customHeight="1">
      <c r="A153" s="160" t="s">
        <v>691</v>
      </c>
      <c r="B153" s="42">
        <f>IFERROR(INDEX('Annex 1 LV, HV &amp; UMS charges_C'!$B$14:$B$45,MATCH($A153,'Annex 1 LV, HV &amp; UMS charges_C'!$A$14:$A$294,0)),INDEX('Annex 4 LDNO charges_C'!$B$14:$B$203,MATCH($A153,'Annex 4 LDNO charges_C'!$A$14:$A$203,0)))</f>
        <v>0</v>
      </c>
      <c r="C153" s="159">
        <f>IFERROR(INDEX('Annex 1 LV, HV &amp; UMS charges_C'!$C$14:$C$45,MATCH($A153,'Annex 1 LV, HV &amp; UMS charges_C'!$A$14:$A$294,0)),INDEX('Annex 4 LDNO charges_C'!$C$14:$C$203,MATCH($A153,'Annex 4 LDNO charges_C'!$A$14:$A$203,0)))</f>
        <v>0</v>
      </c>
      <c r="D153" s="228"/>
      <c r="E153" s="228"/>
      <c r="F153" s="224">
        <v>5.2226762235052702E-2</v>
      </c>
    </row>
    <row r="154" spans="1:6" ht="27.75" customHeight="1">
      <c r="A154" s="160" t="s">
        <v>692</v>
      </c>
      <c r="B154" s="42">
        <f>IFERROR(INDEX('Annex 1 LV, HV &amp; UMS charges_C'!$B$14:$B$45,MATCH($A154,'Annex 1 LV, HV &amp; UMS charges_C'!$A$14:$A$294,0)),INDEX('Annex 4 LDNO charges_C'!$B$14:$B$203,MATCH($A154,'Annex 4 LDNO charges_C'!$A$14:$A$203,0)))</f>
        <v>0</v>
      </c>
      <c r="C154" s="159">
        <f>IFERROR(INDEX('Annex 1 LV, HV &amp; UMS charges_C'!$C$14:$C$45,MATCH($A154,'Annex 1 LV, HV &amp; UMS charges_C'!$A$14:$A$294,0)),INDEX('Annex 4 LDNO charges_C'!$C$14:$C$203,MATCH($A154,'Annex 4 LDNO charges_C'!$A$14:$A$203,0)))</f>
        <v>0</v>
      </c>
      <c r="D154" s="228"/>
      <c r="E154" s="228"/>
      <c r="F154" s="224">
        <v>5.2226762235052702E-2</v>
      </c>
    </row>
    <row r="155" spans="1:6" ht="27.75" customHeight="1">
      <c r="A155" s="160" t="s">
        <v>693</v>
      </c>
      <c r="B155" s="42">
        <f>IFERROR(INDEX('Annex 1 LV, HV &amp; UMS charges_C'!$B$14:$B$45,MATCH($A155,'Annex 1 LV, HV &amp; UMS charges_C'!$A$14:$A$294,0)),INDEX('Annex 4 LDNO charges_C'!$B$14:$B$203,MATCH($A155,'Annex 4 LDNO charges_C'!$A$14:$A$203,0)))</f>
        <v>0</v>
      </c>
      <c r="C155" s="159">
        <f>IFERROR(INDEX('Annex 1 LV, HV &amp; UMS charges_C'!$C$14:$C$45,MATCH($A155,'Annex 1 LV, HV &amp; UMS charges_C'!$A$14:$A$294,0)),INDEX('Annex 4 LDNO charges_C'!$C$14:$C$203,MATCH($A155,'Annex 4 LDNO charges_C'!$A$14:$A$203,0)))</f>
        <v>0</v>
      </c>
      <c r="D155" s="228"/>
      <c r="E155" s="228"/>
      <c r="F155" s="224">
        <v>5.2226762235052702E-2</v>
      </c>
    </row>
    <row r="156" spans="1:6" ht="27.75" customHeight="1">
      <c r="A156" s="160" t="s">
        <v>694</v>
      </c>
      <c r="B156" s="42">
        <f>IFERROR(INDEX('Annex 1 LV, HV &amp; UMS charges_C'!$B$14:$B$45,MATCH($A156,'Annex 1 LV, HV &amp; UMS charges_C'!$A$14:$A$294,0)),INDEX('Annex 4 LDNO charges_C'!$B$14:$B$203,MATCH($A156,'Annex 4 LDNO charges_C'!$A$14:$A$203,0)))</f>
        <v>0</v>
      </c>
      <c r="C156" s="159">
        <f>IFERROR(INDEX('Annex 1 LV, HV &amp; UMS charges_C'!$C$14:$C$45,MATCH($A156,'Annex 1 LV, HV &amp; UMS charges_C'!$A$14:$A$294,0)),INDEX('Annex 4 LDNO charges_C'!$C$14:$C$203,MATCH($A156,'Annex 4 LDNO charges_C'!$A$14:$A$203,0)))</f>
        <v>0</v>
      </c>
      <c r="D156" s="228"/>
      <c r="E156" s="228"/>
      <c r="F156" s="224">
        <v>5.2226762235052702E-2</v>
      </c>
    </row>
    <row r="157" spans="1:6" ht="27.75" customHeight="1">
      <c r="A157" s="160" t="s">
        <v>695</v>
      </c>
      <c r="B157" s="42">
        <f>IFERROR(INDEX('Annex 1 LV, HV &amp; UMS charges_C'!$B$14:$B$45,MATCH($A157,'Annex 1 LV, HV &amp; UMS charges_C'!$A$14:$A$294,0)),INDEX('Annex 4 LDNO charges_C'!$B$14:$B$203,MATCH($A157,'Annex 4 LDNO charges_C'!$A$14:$A$203,0)))</f>
        <v>0</v>
      </c>
      <c r="C157" s="159">
        <f>IFERROR(INDEX('Annex 1 LV, HV &amp; UMS charges_C'!$C$14:$C$45,MATCH($A157,'Annex 1 LV, HV &amp; UMS charges_C'!$A$14:$A$294,0)),INDEX('Annex 4 LDNO charges_C'!$C$14:$C$203,MATCH($A157,'Annex 4 LDNO charges_C'!$A$14:$A$203,0)))</f>
        <v>0</v>
      </c>
      <c r="D157" s="228"/>
      <c r="E157" s="228"/>
      <c r="F157" s="224">
        <v>5.2226762235052702E-2</v>
      </c>
    </row>
    <row r="158" spans="1:6" ht="27.75" customHeight="1">
      <c r="A158" s="160" t="s">
        <v>696</v>
      </c>
      <c r="B158" s="42">
        <f>IFERROR(INDEX('Annex 1 LV, HV &amp; UMS charges_C'!$B$14:$B$45,MATCH($A158,'Annex 1 LV, HV &amp; UMS charges_C'!$A$14:$A$294,0)),INDEX('Annex 4 LDNO charges_C'!$B$14:$B$203,MATCH($A158,'Annex 4 LDNO charges_C'!$A$14:$A$203,0)))</f>
        <v>0</v>
      </c>
      <c r="C158" s="159">
        <f>IFERROR(INDEX('Annex 1 LV, HV &amp; UMS charges_C'!$C$14:$C$45,MATCH($A158,'Annex 1 LV, HV &amp; UMS charges_C'!$A$14:$A$294,0)),INDEX('Annex 4 LDNO charges_C'!$C$14:$C$203,MATCH($A158,'Annex 4 LDNO charges_C'!$A$14:$A$203,0)))</f>
        <v>0</v>
      </c>
      <c r="D158" s="228"/>
      <c r="E158" s="228"/>
      <c r="F158" s="224">
        <v>5.2226762235052702E-2</v>
      </c>
    </row>
    <row r="159" spans="1:6" ht="27.75" customHeight="1">
      <c r="A159" s="160" t="s">
        <v>697</v>
      </c>
      <c r="B159" s="42">
        <f>IFERROR(INDEX('Annex 1 LV, HV &amp; UMS charges_C'!$B$14:$B$45,MATCH($A159,'Annex 1 LV, HV &amp; UMS charges_C'!$A$14:$A$294,0)),INDEX('Annex 4 LDNO charges_C'!$B$14:$B$203,MATCH($A159,'Annex 4 LDNO charges_C'!$A$14:$A$203,0)))</f>
        <v>0</v>
      </c>
      <c r="C159" s="159">
        <f>IFERROR(INDEX('Annex 1 LV, HV &amp; UMS charges_C'!$C$14:$C$45,MATCH($A159,'Annex 1 LV, HV &amp; UMS charges_C'!$A$14:$A$294,0)),INDEX('Annex 4 LDNO charges_C'!$C$14:$C$203,MATCH($A159,'Annex 4 LDNO charges_C'!$A$14:$A$203,0)))</f>
        <v>0</v>
      </c>
      <c r="D159" s="228"/>
      <c r="E159" s="228"/>
      <c r="F159" s="224">
        <v>5.2226762235052702E-2</v>
      </c>
    </row>
    <row r="160" spans="1:6" ht="27.75" customHeight="1">
      <c r="A160" s="160" t="s">
        <v>698</v>
      </c>
      <c r="B160" s="42">
        <f>IFERROR(INDEX('Annex 1 LV, HV &amp; UMS charges_C'!$B$14:$B$45,MATCH($A160,'Annex 1 LV, HV &amp; UMS charges_C'!$A$14:$A$294,0)),INDEX('Annex 4 LDNO charges_C'!$B$14:$B$203,MATCH($A160,'Annex 4 LDNO charges_C'!$A$14:$A$203,0)))</f>
        <v>0</v>
      </c>
      <c r="C160" s="159">
        <f>IFERROR(INDEX('Annex 1 LV, HV &amp; UMS charges_C'!$C$14:$C$45,MATCH($A160,'Annex 1 LV, HV &amp; UMS charges_C'!$A$14:$A$294,0)),INDEX('Annex 4 LDNO charges_C'!$C$14:$C$203,MATCH($A160,'Annex 4 LDNO charges_C'!$A$14:$A$203,0)))</f>
        <v>0</v>
      </c>
      <c r="D160" s="228"/>
      <c r="E160" s="228"/>
      <c r="F160" s="224">
        <v>5.2226762235052702E-2</v>
      </c>
    </row>
    <row r="161" spans="1:6" ht="27.75" customHeight="1">
      <c r="A161" s="160" t="s">
        <v>699</v>
      </c>
      <c r="B161" s="42">
        <f>IFERROR(INDEX('Annex 1 LV, HV &amp; UMS charges_C'!$B$14:$B$45,MATCH($A161,'Annex 1 LV, HV &amp; UMS charges_C'!$A$14:$A$294,0)),INDEX('Annex 4 LDNO charges_C'!$B$14:$B$203,MATCH($A161,'Annex 4 LDNO charges_C'!$A$14:$A$203,0)))</f>
        <v>0</v>
      </c>
      <c r="C161" s="159">
        <f>IFERROR(INDEX('Annex 1 LV, HV &amp; UMS charges_C'!$C$14:$C$45,MATCH($A161,'Annex 1 LV, HV &amp; UMS charges_C'!$A$14:$A$294,0)),INDEX('Annex 4 LDNO charges_C'!$C$14:$C$203,MATCH($A161,'Annex 4 LDNO charges_C'!$A$14:$A$203,0)))</f>
        <v>0</v>
      </c>
      <c r="D161" s="228"/>
      <c r="E161" s="228"/>
      <c r="F161" s="224">
        <v>5.2226762235052702E-2</v>
      </c>
    </row>
    <row r="162" spans="1:6" ht="27.75" customHeight="1">
      <c r="A162" s="160" t="s">
        <v>700</v>
      </c>
      <c r="B162" s="42">
        <f>IFERROR(INDEX('Annex 1 LV, HV &amp; UMS charges_C'!$B$14:$B$45,MATCH($A162,'Annex 1 LV, HV &amp; UMS charges_C'!$A$14:$A$294,0)),INDEX('Annex 4 LDNO charges_C'!$B$14:$B$203,MATCH($A162,'Annex 4 LDNO charges_C'!$A$14:$A$203,0)))</f>
        <v>0</v>
      </c>
      <c r="C162" s="159">
        <f>IFERROR(INDEX('Annex 1 LV, HV &amp; UMS charges_C'!$C$14:$C$45,MATCH($A162,'Annex 1 LV, HV &amp; UMS charges_C'!$A$14:$A$294,0)),INDEX('Annex 4 LDNO charges_C'!$C$14:$C$203,MATCH($A162,'Annex 4 LDNO charges_C'!$A$14:$A$203,0)))</f>
        <v>0</v>
      </c>
      <c r="D162" s="228"/>
      <c r="E162" s="228"/>
      <c r="F162" s="224">
        <v>5.2226762235052702E-2</v>
      </c>
    </row>
  </sheetData>
  <mergeCells count="2">
    <mergeCell ref="B1:C1"/>
    <mergeCell ref="A2:F2"/>
  </mergeCells>
  <hyperlinks>
    <hyperlink ref="A1" location="Overview!A1" display="Back to Overview" xr:uid="{00000000-0004-0000-2A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U162"/>
  <sheetViews>
    <sheetView zoomScale="70" zoomScaleNormal="7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21" ht="27.75" customHeight="1">
      <c r="A1" s="50" t="s">
        <v>36</v>
      </c>
      <c r="B1" s="412"/>
      <c r="C1" s="412"/>
      <c r="D1" s="168"/>
      <c r="E1" s="168"/>
      <c r="F1" s="168"/>
      <c r="H1" s="49"/>
      <c r="I1" s="49"/>
      <c r="J1" s="49"/>
      <c r="K1" s="49"/>
      <c r="L1" s="49"/>
      <c r="M1" s="49"/>
      <c r="N1" s="49"/>
      <c r="O1" s="49"/>
      <c r="P1" s="49"/>
      <c r="Q1" s="49"/>
      <c r="R1" s="49"/>
      <c r="S1" s="49"/>
      <c r="T1" s="49"/>
      <c r="U1" s="49"/>
    </row>
    <row r="2" spans="1:21" ht="35.15" customHeight="1">
      <c r="A2" s="363" t="str">
        <f>Overview!B4&amp; " - Effective from "&amp;Overview!D4&amp;" - "&amp;Overview!E4&amp;" Supplier of Last Resort and Eligible Bad Debt Pass-Through Costs in SP Manweb Area (GSP Group _D)"</f>
        <v>Southern Electric Power Distribution plc - Effective from 1 April 2022 - Final Supplier of Last Resort and Eligible Bad Debt Pass-Through Costs in SP Manweb Area (GSP Group _D)</v>
      </c>
      <c r="B2" s="364"/>
      <c r="C2" s="364"/>
      <c r="D2" s="364"/>
      <c r="E2" s="364"/>
      <c r="F2" s="365"/>
      <c r="H2" s="49"/>
      <c r="I2" s="49"/>
      <c r="J2" s="49"/>
      <c r="K2" s="49"/>
      <c r="L2" s="49"/>
      <c r="M2" s="49"/>
      <c r="N2" s="49"/>
      <c r="O2" s="49"/>
      <c r="P2" s="49"/>
      <c r="Q2" s="49"/>
      <c r="R2" s="49"/>
      <c r="S2" s="49"/>
      <c r="T2" s="49"/>
      <c r="U2" s="49"/>
    </row>
    <row r="3" spans="1:21" s="76" customFormat="1" ht="21" customHeight="1">
      <c r="A3" s="169"/>
      <c r="B3" s="169"/>
      <c r="C3" s="169"/>
      <c r="D3" s="169"/>
      <c r="E3" s="169"/>
      <c r="F3" s="169"/>
      <c r="H3" s="49"/>
      <c r="I3" s="49"/>
      <c r="J3" s="49"/>
      <c r="K3" s="49"/>
      <c r="L3" s="49"/>
      <c r="M3" s="49"/>
      <c r="N3" s="49"/>
      <c r="O3" s="49"/>
      <c r="P3" s="49"/>
      <c r="Q3" s="49"/>
      <c r="R3" s="49"/>
      <c r="S3" s="49"/>
      <c r="T3" s="49"/>
      <c r="U3" s="49"/>
    </row>
    <row r="4" spans="1:21" ht="78.75" customHeight="1">
      <c r="A4" s="25" t="s">
        <v>56</v>
      </c>
      <c r="B4" s="165" t="s">
        <v>859</v>
      </c>
      <c r="C4" s="165" t="s">
        <v>58</v>
      </c>
      <c r="D4" s="165" t="s">
        <v>860</v>
      </c>
      <c r="E4" s="165" t="s">
        <v>861</v>
      </c>
      <c r="F4" s="165" t="s">
        <v>862</v>
      </c>
      <c r="H4" s="49"/>
      <c r="I4" s="49"/>
      <c r="J4" s="49"/>
      <c r="K4" s="49"/>
      <c r="L4" s="49"/>
      <c r="M4" s="49"/>
      <c r="N4" s="49"/>
      <c r="O4" s="49"/>
      <c r="P4" s="49"/>
      <c r="Q4" s="49"/>
      <c r="R4" s="49"/>
      <c r="S4" s="49"/>
      <c r="T4" s="49"/>
      <c r="U4" s="49"/>
    </row>
    <row r="5" spans="1:21" ht="27.75" customHeight="1">
      <c r="A5" s="16" t="s">
        <v>67</v>
      </c>
      <c r="B5" s="42" t="str">
        <f>IFERROR(INDEX('Annex 1 LV, HV &amp; UMS charges_D'!$B$14:$B$45,MATCH($A5,'Annex 1 LV, HV &amp; UMS charges_D'!$A$14:$A$294,0)),INDEX('Annex 4 LDNO charges_D'!$B$14:$B$203,MATCH($A5,'Annex 4 LDNO charges_D'!$A$14:$A$203,0)))</f>
        <v>173, 331-332</v>
      </c>
      <c r="C5" s="159" t="str">
        <f>IFERROR(INDEX('Annex 1 LV, HV &amp; UMS charges_D'!$C$14:$C$45,MATCH($A5,'Annex 1 LV, HV &amp; UMS charges_D'!$A$14:$A$294,0)),INDEX('Annex 4 LDNO charges_D'!$C$14:$C$203,MATCH($A5,'Annex 4 LDNO charges_D'!$A$14:$A$203,0)))</f>
        <v>0, 1, 2</v>
      </c>
      <c r="D5" s="224">
        <v>8.1670142774849117E-2</v>
      </c>
      <c r="E5" s="224">
        <v>9.5629061227845629</v>
      </c>
      <c r="F5" s="224">
        <v>6.6726512238863514E-2</v>
      </c>
      <c r="H5" s="49"/>
      <c r="I5" s="49"/>
      <c r="J5" s="49"/>
      <c r="K5" s="49"/>
      <c r="L5" s="49"/>
      <c r="M5" s="49"/>
      <c r="N5" s="49"/>
      <c r="O5" s="49"/>
      <c r="P5" s="49"/>
      <c r="Q5" s="49"/>
      <c r="R5" s="49"/>
      <c r="S5" s="49"/>
      <c r="T5" s="49"/>
      <c r="U5" s="49"/>
    </row>
    <row r="6" spans="1:21" ht="28.5" customHeight="1">
      <c r="A6" s="16" t="s">
        <v>71</v>
      </c>
      <c r="B6" s="42" t="str">
        <f>IFERROR(INDEX('Annex 1 LV, HV &amp; UMS charges_D'!$B$14:$B$45,MATCH($A6,'Annex 1 LV, HV &amp; UMS charges_D'!$A$14:$A$294,0)),INDEX('Annex 4 LDNO charges_D'!$B$14:$B$203,MATCH($A6,'Annex 4 LDNO charges_D'!$A$14:$A$203,0)))</f>
        <v>D45, D15, D20, D25, D35</v>
      </c>
      <c r="C6" s="159" t="str">
        <f>IFERROR(INDEX('Annex 1 LV, HV &amp; UMS charges_D'!$C$14:$C$45,MATCH($A6,'Annex 1 LV, HV &amp; UMS charges_D'!$A$14:$A$294,0)),INDEX('Annex 4 LDNO charges_D'!$C$14:$C$203,MATCH($A6,'Annex 4 LDNO charges_D'!$A$14:$A$203,0)))</f>
        <v>0, 3, 4, 5-8</v>
      </c>
      <c r="D6" s="228"/>
      <c r="E6" s="228"/>
      <c r="F6" s="224">
        <v>6.6726512238863514E-2</v>
      </c>
      <c r="H6" s="49"/>
      <c r="I6" s="49"/>
      <c r="J6" s="49"/>
      <c r="K6" s="49"/>
      <c r="L6" s="49"/>
      <c r="M6" s="49"/>
      <c r="N6" s="49"/>
      <c r="O6" s="49"/>
      <c r="P6" s="49"/>
      <c r="Q6" s="49"/>
      <c r="R6" s="49"/>
      <c r="S6" s="49"/>
      <c r="T6" s="49"/>
      <c r="U6" s="49"/>
    </row>
    <row r="7" spans="1:21" ht="27.75" customHeight="1">
      <c r="A7" s="16" t="s">
        <v>74</v>
      </c>
      <c r="B7" s="42" t="str">
        <f>IFERROR(INDEX('Annex 1 LV, HV &amp; UMS charges_D'!$B$14:$B$45,MATCH($A7,'Annex 1 LV, HV &amp; UMS charges_D'!$A$14:$A$294,0)),INDEX('Annex 4 LDNO charges_D'!$B$14:$B$203,MATCH($A7,'Annex 4 LDNO charges_D'!$A$14:$A$203,0)))</f>
        <v>D46, D16, D21, D26, D36</v>
      </c>
      <c r="C7" s="159" t="str">
        <f>IFERROR(INDEX('Annex 1 LV, HV &amp; UMS charges_D'!$C$14:$C$45,MATCH($A7,'Annex 1 LV, HV &amp; UMS charges_D'!$A$14:$A$294,0)),INDEX('Annex 4 LDNO charges_D'!$C$14:$C$203,MATCH($A7,'Annex 4 LDNO charges_D'!$A$14:$A$203,0)))</f>
        <v>0, 3, 4, 5-8</v>
      </c>
      <c r="D7" s="228"/>
      <c r="E7" s="228"/>
      <c r="F7" s="224">
        <v>6.6726512238863514E-2</v>
      </c>
      <c r="H7" s="49"/>
      <c r="I7" s="49"/>
      <c r="J7" s="49"/>
      <c r="K7" s="49"/>
      <c r="L7" s="49"/>
      <c r="M7" s="49"/>
      <c r="N7" s="49"/>
      <c r="O7" s="49"/>
      <c r="P7" s="49"/>
      <c r="Q7" s="49"/>
      <c r="R7" s="49"/>
      <c r="S7" s="49"/>
      <c r="T7" s="49"/>
      <c r="U7" s="49"/>
    </row>
    <row r="8" spans="1:21" ht="27.75" customHeight="1">
      <c r="A8" s="16" t="s">
        <v>76</v>
      </c>
      <c r="B8" s="42" t="str">
        <f>IFERROR(INDEX('Annex 1 LV, HV &amp; UMS charges_D'!$B$14:$B$45,MATCH($A8,'Annex 1 LV, HV &amp; UMS charges_D'!$A$14:$A$294,0)),INDEX('Annex 4 LDNO charges_D'!$B$14:$B$203,MATCH($A8,'Annex 4 LDNO charges_D'!$A$14:$A$203,0)))</f>
        <v>D47, D17, D22, D27, D37</v>
      </c>
      <c r="C8" s="159" t="str">
        <f>IFERROR(INDEX('Annex 1 LV, HV &amp; UMS charges_D'!$C$14:$C$45,MATCH($A8,'Annex 1 LV, HV &amp; UMS charges_D'!$A$14:$A$294,0)),INDEX('Annex 4 LDNO charges_D'!$C$14:$C$203,MATCH($A8,'Annex 4 LDNO charges_D'!$A$14:$A$203,0)))</f>
        <v>0, 3, 4, 5-8</v>
      </c>
      <c r="D8" s="228"/>
      <c r="E8" s="228"/>
      <c r="F8" s="224">
        <v>6.6726512238863514E-2</v>
      </c>
      <c r="H8" s="49"/>
      <c r="I8" s="49"/>
      <c r="J8" s="49"/>
      <c r="K8" s="49"/>
      <c r="L8" s="49"/>
      <c r="M8" s="49"/>
      <c r="N8" s="49"/>
      <c r="O8" s="49"/>
      <c r="P8" s="49"/>
      <c r="Q8" s="49"/>
      <c r="R8" s="49"/>
      <c r="S8" s="49"/>
      <c r="T8" s="49"/>
      <c r="U8" s="49"/>
    </row>
    <row r="9" spans="1:21" ht="27.75" customHeight="1">
      <c r="A9" s="16" t="s">
        <v>78</v>
      </c>
      <c r="B9" s="42" t="str">
        <f>IFERROR(INDEX('Annex 1 LV, HV &amp; UMS charges_D'!$B$14:$B$45,MATCH($A9,'Annex 1 LV, HV &amp; UMS charges_D'!$A$14:$A$294,0)),INDEX('Annex 4 LDNO charges_D'!$B$14:$B$203,MATCH($A9,'Annex 4 LDNO charges_D'!$A$14:$A$203,0)))</f>
        <v>D48, D18, D23, D28, D38</v>
      </c>
      <c r="C9" s="159" t="str">
        <f>IFERROR(INDEX('Annex 1 LV, HV &amp; UMS charges_D'!$C$14:$C$45,MATCH($A9,'Annex 1 LV, HV &amp; UMS charges_D'!$A$14:$A$294,0)),INDEX('Annex 4 LDNO charges_D'!$C$14:$C$203,MATCH($A9,'Annex 4 LDNO charges_D'!$A$14:$A$203,0)))</f>
        <v>0, 3, 4, 5-8</v>
      </c>
      <c r="D9" s="228"/>
      <c r="E9" s="228"/>
      <c r="F9" s="224">
        <v>6.6726512238863514E-2</v>
      </c>
      <c r="H9" s="49"/>
      <c r="I9" s="49"/>
      <c r="J9" s="49"/>
      <c r="K9" s="49"/>
      <c r="L9" s="49"/>
      <c r="M9" s="49"/>
      <c r="N9" s="49"/>
      <c r="O9" s="49"/>
      <c r="P9" s="49"/>
      <c r="Q9" s="49"/>
      <c r="R9" s="49"/>
      <c r="S9" s="49"/>
      <c r="T9" s="49"/>
      <c r="U9" s="49"/>
    </row>
    <row r="10" spans="1:21" ht="27.75" customHeight="1">
      <c r="A10" s="16" t="s">
        <v>80</v>
      </c>
      <c r="B10" s="42" t="str">
        <f>IFERROR(INDEX('Annex 1 LV, HV &amp; UMS charges_D'!$B$14:$B$45,MATCH($A10,'Annex 1 LV, HV &amp; UMS charges_D'!$A$14:$A$294,0)),INDEX('Annex 4 LDNO charges_D'!$B$14:$B$203,MATCH($A10,'Annex 4 LDNO charges_D'!$A$14:$A$203,0)))</f>
        <v>D49, D19, D24, D29, D39</v>
      </c>
      <c r="C10" s="159" t="str">
        <f>IFERROR(INDEX('Annex 1 LV, HV &amp; UMS charges_D'!$C$14:$C$45,MATCH($A10,'Annex 1 LV, HV &amp; UMS charges_D'!$A$14:$A$294,0)),INDEX('Annex 4 LDNO charges_D'!$C$14:$C$203,MATCH($A10,'Annex 4 LDNO charges_D'!$A$14:$A$203,0)))</f>
        <v>0, 3, 4, 5-8</v>
      </c>
      <c r="D10" s="228"/>
      <c r="E10" s="228"/>
      <c r="F10" s="224">
        <v>6.6726512238863514E-2</v>
      </c>
      <c r="H10" s="49"/>
      <c r="I10" s="49"/>
      <c r="J10" s="49"/>
      <c r="K10" s="49"/>
      <c r="L10" s="49"/>
      <c r="M10" s="49"/>
      <c r="N10" s="49"/>
      <c r="O10" s="49"/>
      <c r="P10" s="49"/>
      <c r="Q10" s="49"/>
      <c r="R10" s="49"/>
      <c r="S10" s="49"/>
      <c r="T10" s="49"/>
      <c r="U10" s="49"/>
    </row>
    <row r="11" spans="1:21" ht="27.75" customHeight="1">
      <c r="A11" s="160" t="s">
        <v>83</v>
      </c>
      <c r="B11" s="42" t="str">
        <f>IFERROR(INDEX('Annex 1 LV, HV &amp; UMS charges_D'!$B$14:$B$45,MATCH($A11,'Annex 1 LV, HV &amp; UMS charges_D'!$A$14:$A$294,0)),INDEX('Annex 4 LDNO charges_D'!$B$14:$B$203,MATCH($A11,'Annex 4 LDNO charges_D'!$A$14:$A$203,0)))</f>
        <v>D10</v>
      </c>
      <c r="C11" s="159">
        <f>IFERROR(INDEX('Annex 1 LV, HV &amp; UMS charges_D'!$C$14:$C$45,MATCH($A11,'Annex 1 LV, HV &amp; UMS charges_D'!$A$14:$A$294,0)),INDEX('Annex 4 LDNO charges_D'!$C$14:$C$203,MATCH($A11,'Annex 4 LDNO charges_D'!$A$14:$A$203,0)))</f>
        <v>0</v>
      </c>
      <c r="D11" s="228"/>
      <c r="E11" s="228"/>
      <c r="F11" s="224">
        <v>6.6726512238863514E-2</v>
      </c>
      <c r="H11" s="49"/>
      <c r="I11" s="49"/>
      <c r="J11" s="49"/>
      <c r="K11" s="49"/>
      <c r="L11" s="49"/>
      <c r="M11" s="49"/>
      <c r="N11" s="49"/>
      <c r="O11" s="49"/>
      <c r="P11" s="49"/>
      <c r="Q11" s="49"/>
      <c r="R11" s="49"/>
      <c r="S11" s="49"/>
      <c r="T11" s="49"/>
      <c r="U11" s="49"/>
    </row>
    <row r="12" spans="1:21" ht="27.75" customHeight="1">
      <c r="A12" s="160" t="s">
        <v>85</v>
      </c>
      <c r="B12" s="42" t="str">
        <f>IFERROR(INDEX('Annex 1 LV, HV &amp; UMS charges_D'!$B$14:$B$45,MATCH($A12,'Annex 1 LV, HV &amp; UMS charges_D'!$A$14:$A$294,0)),INDEX('Annex 4 LDNO charges_D'!$B$14:$B$203,MATCH($A12,'Annex 4 LDNO charges_D'!$A$14:$A$203,0)))</f>
        <v>D11</v>
      </c>
      <c r="C12" s="159">
        <f>IFERROR(INDEX('Annex 1 LV, HV &amp; UMS charges_D'!$C$14:$C$45,MATCH($A12,'Annex 1 LV, HV &amp; UMS charges_D'!$A$14:$A$294,0)),INDEX('Annex 4 LDNO charges_D'!$C$14:$C$203,MATCH($A12,'Annex 4 LDNO charges_D'!$A$14:$A$203,0)))</f>
        <v>0</v>
      </c>
      <c r="D12" s="228"/>
      <c r="E12" s="228"/>
      <c r="F12" s="224">
        <v>6.6726512238863514E-2</v>
      </c>
      <c r="H12" s="49"/>
      <c r="I12" s="49"/>
      <c r="J12" s="49"/>
      <c r="K12" s="49"/>
      <c r="L12" s="49"/>
      <c r="M12" s="49"/>
      <c r="N12" s="49"/>
      <c r="O12" s="49"/>
      <c r="P12" s="49"/>
      <c r="Q12" s="49"/>
      <c r="R12" s="49"/>
      <c r="S12" s="49"/>
      <c r="T12" s="49"/>
      <c r="U12" s="49"/>
    </row>
    <row r="13" spans="1:21" ht="27.75" customHeight="1">
      <c r="A13" s="160" t="s">
        <v>87</v>
      </c>
      <c r="B13" s="42" t="str">
        <f>IFERROR(INDEX('Annex 1 LV, HV &amp; UMS charges_D'!$B$14:$B$45,MATCH($A13,'Annex 1 LV, HV &amp; UMS charges_D'!$A$14:$A$294,0)),INDEX('Annex 4 LDNO charges_D'!$B$14:$B$203,MATCH($A13,'Annex 4 LDNO charges_D'!$A$14:$A$203,0)))</f>
        <v>D12</v>
      </c>
      <c r="C13" s="159">
        <f>IFERROR(INDEX('Annex 1 LV, HV &amp; UMS charges_D'!$C$14:$C$45,MATCH($A13,'Annex 1 LV, HV &amp; UMS charges_D'!$A$14:$A$294,0)),INDEX('Annex 4 LDNO charges_D'!$C$14:$C$203,MATCH($A13,'Annex 4 LDNO charges_D'!$A$14:$A$203,0)))</f>
        <v>0</v>
      </c>
      <c r="D13" s="228"/>
      <c r="E13" s="228"/>
      <c r="F13" s="224">
        <v>6.6726512238863514E-2</v>
      </c>
      <c r="H13" s="49"/>
      <c r="I13" s="49"/>
      <c r="J13" s="49"/>
      <c r="K13" s="49"/>
      <c r="L13" s="49"/>
      <c r="M13" s="49"/>
      <c r="N13" s="49"/>
      <c r="O13" s="49"/>
      <c r="P13" s="49"/>
      <c r="Q13" s="49"/>
      <c r="R13" s="49"/>
      <c r="S13" s="49"/>
      <c r="T13" s="49"/>
      <c r="U13" s="49"/>
    </row>
    <row r="14" spans="1:21" ht="27.75" customHeight="1">
      <c r="A14" s="160" t="s">
        <v>89</v>
      </c>
      <c r="B14" s="42" t="str">
        <f>IFERROR(INDEX('Annex 1 LV, HV &amp; UMS charges_D'!$B$14:$B$45,MATCH($A14,'Annex 1 LV, HV &amp; UMS charges_D'!$A$14:$A$294,0)),INDEX('Annex 4 LDNO charges_D'!$B$14:$B$203,MATCH($A14,'Annex 4 LDNO charges_D'!$A$14:$A$203,0)))</f>
        <v>D13</v>
      </c>
      <c r="C14" s="159">
        <f>IFERROR(INDEX('Annex 1 LV, HV &amp; UMS charges_D'!$C$14:$C$45,MATCH($A14,'Annex 1 LV, HV &amp; UMS charges_D'!$A$14:$A$294,0)),INDEX('Annex 4 LDNO charges_D'!$C$14:$C$203,MATCH($A14,'Annex 4 LDNO charges_D'!$A$14:$A$203,0)))</f>
        <v>0</v>
      </c>
      <c r="D14" s="228"/>
      <c r="E14" s="228"/>
      <c r="F14" s="224">
        <v>6.6726512238863514E-2</v>
      </c>
      <c r="H14" s="49"/>
      <c r="I14" s="49"/>
      <c r="J14" s="49"/>
      <c r="K14" s="49"/>
      <c r="L14" s="49"/>
      <c r="M14" s="49"/>
      <c r="N14" s="49"/>
      <c r="O14" s="49"/>
      <c r="P14" s="49"/>
      <c r="Q14" s="49"/>
      <c r="R14" s="49"/>
      <c r="S14" s="49"/>
      <c r="T14" s="49"/>
      <c r="U14" s="49"/>
    </row>
    <row r="15" spans="1:21" ht="27.75" customHeight="1">
      <c r="A15" s="164" t="s">
        <v>91</v>
      </c>
      <c r="B15" s="42" t="str">
        <f>IFERROR(INDEX('Annex 1 LV, HV &amp; UMS charges_D'!$B$14:$B$45,MATCH($A15,'Annex 1 LV, HV &amp; UMS charges_D'!$A$14:$A$294,0)),INDEX('Annex 4 LDNO charges_D'!$B$14:$B$203,MATCH($A15,'Annex 4 LDNO charges_D'!$A$14:$A$203,0)))</f>
        <v>D14</v>
      </c>
      <c r="C15" s="159">
        <f>IFERROR(INDEX('Annex 1 LV, HV &amp; UMS charges_D'!$C$14:$C$45,MATCH($A15,'Annex 1 LV, HV &amp; UMS charges_D'!$A$14:$A$294,0)),INDEX('Annex 4 LDNO charges_D'!$C$14:$C$203,MATCH($A15,'Annex 4 LDNO charges_D'!$A$14:$A$203,0)))</f>
        <v>0</v>
      </c>
      <c r="D15" s="228"/>
      <c r="E15" s="228"/>
      <c r="F15" s="224">
        <v>6.6726512238863514E-2</v>
      </c>
      <c r="H15" s="49"/>
      <c r="I15" s="49"/>
      <c r="J15" s="49"/>
      <c r="K15" s="49"/>
      <c r="L15" s="49"/>
      <c r="M15" s="49"/>
      <c r="N15" s="49"/>
      <c r="O15" s="49"/>
      <c r="P15" s="49"/>
      <c r="Q15" s="49"/>
      <c r="R15" s="49"/>
      <c r="S15" s="49"/>
      <c r="T15" s="49"/>
      <c r="U15" s="49"/>
    </row>
    <row r="16" spans="1:21" ht="27.75" customHeight="1">
      <c r="A16" s="164" t="s">
        <v>93</v>
      </c>
      <c r="B16" s="42" t="str">
        <f>IFERROR(INDEX('Annex 1 LV, HV &amp; UMS charges_D'!$B$14:$B$45,MATCH($A16,'Annex 1 LV, HV &amp; UMS charges_D'!$A$14:$A$294,0)),INDEX('Annex 4 LDNO charges_D'!$B$14:$B$203,MATCH($A16,'Annex 4 LDNO charges_D'!$A$14:$A$203,0)))</f>
        <v>D40</v>
      </c>
      <c r="C16" s="159">
        <f>IFERROR(INDEX('Annex 1 LV, HV &amp; UMS charges_D'!$C$14:$C$45,MATCH($A16,'Annex 1 LV, HV &amp; UMS charges_D'!$A$14:$A$294,0)),INDEX('Annex 4 LDNO charges_D'!$C$14:$C$203,MATCH($A16,'Annex 4 LDNO charges_D'!$A$14:$A$203,0)))</f>
        <v>0</v>
      </c>
      <c r="D16" s="228"/>
      <c r="E16" s="228"/>
      <c r="F16" s="224">
        <v>6.6726512238863514E-2</v>
      </c>
      <c r="H16" s="49"/>
      <c r="I16" s="49"/>
      <c r="J16" s="49"/>
      <c r="K16" s="49"/>
      <c r="L16" s="49"/>
      <c r="M16" s="49"/>
      <c r="N16" s="49"/>
      <c r="O16" s="49"/>
      <c r="P16" s="49"/>
      <c r="Q16" s="49"/>
      <c r="R16" s="49"/>
      <c r="S16" s="49"/>
      <c r="T16" s="49"/>
      <c r="U16" s="49"/>
    </row>
    <row r="17" spans="1:21" ht="27.75" customHeight="1">
      <c r="A17" s="164" t="s">
        <v>95</v>
      </c>
      <c r="B17" s="42" t="str">
        <f>IFERROR(INDEX('Annex 1 LV, HV &amp; UMS charges_D'!$B$14:$B$45,MATCH($A17,'Annex 1 LV, HV &amp; UMS charges_D'!$A$14:$A$294,0)),INDEX('Annex 4 LDNO charges_D'!$B$14:$B$203,MATCH($A17,'Annex 4 LDNO charges_D'!$A$14:$A$203,0)))</f>
        <v>D41</v>
      </c>
      <c r="C17" s="159">
        <f>IFERROR(INDEX('Annex 1 LV, HV &amp; UMS charges_D'!$C$14:$C$45,MATCH($A17,'Annex 1 LV, HV &amp; UMS charges_D'!$A$14:$A$294,0)),INDEX('Annex 4 LDNO charges_D'!$C$14:$C$203,MATCH($A17,'Annex 4 LDNO charges_D'!$A$14:$A$203,0)))</f>
        <v>0</v>
      </c>
      <c r="D17" s="228"/>
      <c r="E17" s="228"/>
      <c r="F17" s="224">
        <v>6.6726512238863514E-2</v>
      </c>
      <c r="H17" s="49"/>
      <c r="I17" s="49"/>
      <c r="J17" s="49"/>
      <c r="K17" s="49"/>
      <c r="L17" s="49"/>
      <c r="M17" s="49"/>
      <c r="N17" s="49"/>
      <c r="O17" s="49"/>
      <c r="P17" s="49"/>
      <c r="Q17" s="49"/>
      <c r="R17" s="49"/>
      <c r="S17" s="49"/>
      <c r="T17" s="49"/>
      <c r="U17" s="49"/>
    </row>
    <row r="18" spans="1:21" ht="27.75" customHeight="1">
      <c r="A18" s="164" t="s">
        <v>97</v>
      </c>
      <c r="B18" s="42" t="str">
        <f>IFERROR(INDEX('Annex 1 LV, HV &amp; UMS charges_D'!$B$14:$B$45,MATCH($A18,'Annex 1 LV, HV &amp; UMS charges_D'!$A$14:$A$294,0)),INDEX('Annex 4 LDNO charges_D'!$B$14:$B$203,MATCH($A18,'Annex 4 LDNO charges_D'!$A$14:$A$203,0)))</f>
        <v>D42</v>
      </c>
      <c r="C18" s="159">
        <f>IFERROR(INDEX('Annex 1 LV, HV &amp; UMS charges_D'!$C$14:$C$45,MATCH($A18,'Annex 1 LV, HV &amp; UMS charges_D'!$A$14:$A$294,0)),INDEX('Annex 4 LDNO charges_D'!$C$14:$C$203,MATCH($A18,'Annex 4 LDNO charges_D'!$A$14:$A$203,0)))</f>
        <v>0</v>
      </c>
      <c r="D18" s="228"/>
      <c r="E18" s="228"/>
      <c r="F18" s="224">
        <v>6.6726512238863514E-2</v>
      </c>
      <c r="H18" s="49"/>
      <c r="I18" s="49"/>
      <c r="J18" s="49"/>
      <c r="K18" s="49"/>
      <c r="L18" s="49"/>
      <c r="M18" s="49"/>
      <c r="N18" s="49"/>
      <c r="O18" s="49"/>
      <c r="P18" s="49"/>
      <c r="Q18" s="49"/>
      <c r="R18" s="49"/>
      <c r="S18" s="49"/>
      <c r="T18" s="49"/>
      <c r="U18" s="49"/>
    </row>
    <row r="19" spans="1:21" ht="27.75" customHeight="1">
      <c r="A19" s="164" t="s">
        <v>99</v>
      </c>
      <c r="B19" s="42" t="str">
        <f>IFERROR(INDEX('Annex 1 LV, HV &amp; UMS charges_D'!$B$14:$B$45,MATCH($A19,'Annex 1 LV, HV &amp; UMS charges_D'!$A$14:$A$294,0)),INDEX('Annex 4 LDNO charges_D'!$B$14:$B$203,MATCH($A19,'Annex 4 LDNO charges_D'!$A$14:$A$203,0)))</f>
        <v>D43</v>
      </c>
      <c r="C19" s="159">
        <f>IFERROR(INDEX('Annex 1 LV, HV &amp; UMS charges_D'!$C$14:$C$45,MATCH($A19,'Annex 1 LV, HV &amp; UMS charges_D'!$A$14:$A$294,0)),INDEX('Annex 4 LDNO charges_D'!$C$14:$C$203,MATCH($A19,'Annex 4 LDNO charges_D'!$A$14:$A$203,0)))</f>
        <v>0</v>
      </c>
      <c r="D19" s="228"/>
      <c r="E19" s="228"/>
      <c r="F19" s="224">
        <v>6.6726512238863514E-2</v>
      </c>
      <c r="H19" s="49"/>
      <c r="I19" s="49"/>
      <c r="J19" s="49"/>
      <c r="K19" s="49"/>
      <c r="L19" s="49"/>
      <c r="M19" s="49"/>
      <c r="N19" s="49"/>
      <c r="O19" s="49"/>
      <c r="P19" s="49"/>
      <c r="Q19" s="49"/>
      <c r="R19" s="49"/>
      <c r="S19" s="49"/>
      <c r="T19" s="49"/>
      <c r="U19" s="49"/>
    </row>
    <row r="20" spans="1:21" ht="27.75" customHeight="1">
      <c r="A20" s="164" t="s">
        <v>101</v>
      </c>
      <c r="B20" s="42" t="str">
        <f>IFERROR(INDEX('Annex 1 LV, HV &amp; UMS charges_D'!$B$14:$B$45,MATCH($A20,'Annex 1 LV, HV &amp; UMS charges_D'!$A$14:$A$294,0)),INDEX('Annex 4 LDNO charges_D'!$B$14:$B$203,MATCH($A20,'Annex 4 LDNO charges_D'!$A$14:$A$203,0)))</f>
        <v>D44</v>
      </c>
      <c r="C20" s="159">
        <f>IFERROR(INDEX('Annex 1 LV, HV &amp; UMS charges_D'!$C$14:$C$45,MATCH($A20,'Annex 1 LV, HV &amp; UMS charges_D'!$A$14:$A$294,0)),INDEX('Annex 4 LDNO charges_D'!$C$14:$C$203,MATCH($A20,'Annex 4 LDNO charges_D'!$A$14:$A$203,0)))</f>
        <v>0</v>
      </c>
      <c r="D20" s="228"/>
      <c r="E20" s="228"/>
      <c r="F20" s="224">
        <v>6.6726512238863514E-2</v>
      </c>
      <c r="H20" s="49"/>
      <c r="I20" s="49"/>
      <c r="J20" s="49"/>
      <c r="K20" s="49"/>
      <c r="L20" s="49"/>
      <c r="M20" s="49"/>
      <c r="N20" s="49"/>
      <c r="O20" s="49"/>
      <c r="P20" s="49"/>
      <c r="Q20" s="49"/>
      <c r="R20" s="49"/>
      <c r="S20" s="49"/>
      <c r="T20" s="49"/>
      <c r="U20" s="49"/>
    </row>
    <row r="21" spans="1:21" ht="27.75" customHeight="1">
      <c r="A21" s="164" t="s">
        <v>103</v>
      </c>
      <c r="B21" s="42" t="str">
        <f>IFERROR(INDEX('Annex 1 LV, HV &amp; UMS charges_D'!$B$14:$B$45,MATCH($A21,'Annex 1 LV, HV &amp; UMS charges_D'!$A$14:$A$294,0)),INDEX('Annex 4 LDNO charges_D'!$B$14:$B$203,MATCH($A21,'Annex 4 LDNO charges_D'!$A$14:$A$203,0)))</f>
        <v>D05, D30</v>
      </c>
      <c r="C21" s="159">
        <f>IFERROR(INDEX('Annex 1 LV, HV &amp; UMS charges_D'!$C$14:$C$45,MATCH($A21,'Annex 1 LV, HV &amp; UMS charges_D'!$A$14:$A$294,0)),INDEX('Annex 4 LDNO charges_D'!$C$14:$C$203,MATCH($A21,'Annex 4 LDNO charges_D'!$A$14:$A$203,0)))</f>
        <v>0</v>
      </c>
      <c r="D21" s="228"/>
      <c r="E21" s="228"/>
      <c r="F21" s="224">
        <v>6.6726512238863514E-2</v>
      </c>
      <c r="H21" s="49"/>
      <c r="I21" s="49"/>
      <c r="J21" s="49"/>
      <c r="K21" s="49"/>
      <c r="L21" s="49"/>
      <c r="M21" s="49"/>
      <c r="N21" s="49"/>
      <c r="O21" s="49"/>
      <c r="P21" s="49"/>
      <c r="Q21" s="49"/>
      <c r="R21" s="49"/>
      <c r="S21" s="49"/>
      <c r="T21" s="49"/>
      <c r="U21" s="49"/>
    </row>
    <row r="22" spans="1:21" ht="27.75" customHeight="1">
      <c r="A22" s="164" t="s">
        <v>105</v>
      </c>
      <c r="B22" s="42" t="str">
        <f>IFERROR(INDEX('Annex 1 LV, HV &amp; UMS charges_D'!$B$14:$B$45,MATCH($A22,'Annex 1 LV, HV &amp; UMS charges_D'!$A$14:$A$294,0)),INDEX('Annex 4 LDNO charges_D'!$B$14:$B$203,MATCH($A22,'Annex 4 LDNO charges_D'!$A$14:$A$203,0)))</f>
        <v>D06, D31</v>
      </c>
      <c r="C22" s="159">
        <f>IFERROR(INDEX('Annex 1 LV, HV &amp; UMS charges_D'!$C$14:$C$45,MATCH($A22,'Annex 1 LV, HV &amp; UMS charges_D'!$A$14:$A$294,0)),INDEX('Annex 4 LDNO charges_D'!$C$14:$C$203,MATCH($A22,'Annex 4 LDNO charges_D'!$A$14:$A$203,0)))</f>
        <v>0</v>
      </c>
      <c r="D22" s="228"/>
      <c r="E22" s="228"/>
      <c r="F22" s="224">
        <v>6.6726512238863514E-2</v>
      </c>
      <c r="H22" s="49"/>
      <c r="I22" s="49"/>
      <c r="J22" s="49"/>
      <c r="K22" s="49"/>
      <c r="L22" s="49"/>
      <c r="M22" s="49"/>
      <c r="N22" s="49"/>
      <c r="O22" s="49"/>
      <c r="P22" s="49"/>
      <c r="Q22" s="49"/>
      <c r="R22" s="49"/>
      <c r="S22" s="49"/>
      <c r="T22" s="49"/>
      <c r="U22" s="49"/>
    </row>
    <row r="23" spans="1:21" ht="27.75" customHeight="1">
      <c r="A23" s="160" t="s">
        <v>107</v>
      </c>
      <c r="B23" s="42" t="str">
        <f>IFERROR(INDEX('Annex 1 LV, HV &amp; UMS charges_D'!$B$14:$B$45,MATCH($A23,'Annex 1 LV, HV &amp; UMS charges_D'!$A$14:$A$294,0)),INDEX('Annex 4 LDNO charges_D'!$B$14:$B$203,MATCH($A23,'Annex 4 LDNO charges_D'!$A$14:$A$203,0)))</f>
        <v>D07, D32</v>
      </c>
      <c r="C23" s="159">
        <f>IFERROR(INDEX('Annex 1 LV, HV &amp; UMS charges_D'!$C$14:$C$45,MATCH($A23,'Annex 1 LV, HV &amp; UMS charges_D'!$A$14:$A$294,0)),INDEX('Annex 4 LDNO charges_D'!$C$14:$C$203,MATCH($A23,'Annex 4 LDNO charges_D'!$A$14:$A$203,0)))</f>
        <v>0</v>
      </c>
      <c r="D23" s="228"/>
      <c r="E23" s="228"/>
      <c r="F23" s="224">
        <v>6.6726512238863514E-2</v>
      </c>
      <c r="H23" s="49"/>
      <c r="I23" s="49"/>
      <c r="J23" s="49"/>
      <c r="K23" s="49"/>
      <c r="L23" s="49"/>
      <c r="M23" s="49"/>
      <c r="N23" s="49"/>
      <c r="O23" s="49"/>
      <c r="P23" s="49"/>
      <c r="Q23" s="49"/>
      <c r="R23" s="49"/>
      <c r="S23" s="49"/>
      <c r="T23" s="49"/>
      <c r="U23" s="49"/>
    </row>
    <row r="24" spans="1:21" ht="27.75" customHeight="1">
      <c r="A24" s="160" t="s">
        <v>109</v>
      </c>
      <c r="B24" s="42" t="str">
        <f>IFERROR(INDEX('Annex 1 LV, HV &amp; UMS charges_D'!$B$14:$B$45,MATCH($A24,'Annex 1 LV, HV &amp; UMS charges_D'!$A$14:$A$294,0)),INDEX('Annex 4 LDNO charges_D'!$B$14:$B$203,MATCH($A24,'Annex 4 LDNO charges_D'!$A$14:$A$203,0)))</f>
        <v>D08, D33</v>
      </c>
      <c r="C24" s="159">
        <f>IFERROR(INDEX('Annex 1 LV, HV &amp; UMS charges_D'!$C$14:$C$45,MATCH($A24,'Annex 1 LV, HV &amp; UMS charges_D'!$A$14:$A$294,0)),INDEX('Annex 4 LDNO charges_D'!$C$14:$C$203,MATCH($A24,'Annex 4 LDNO charges_D'!$A$14:$A$203,0)))</f>
        <v>0</v>
      </c>
      <c r="D24" s="228"/>
      <c r="E24" s="228"/>
      <c r="F24" s="224">
        <v>6.6726512238863514E-2</v>
      </c>
      <c r="H24" s="49"/>
      <c r="I24" s="49"/>
      <c r="J24" s="49"/>
      <c r="K24" s="49"/>
      <c r="L24" s="49"/>
      <c r="M24" s="49"/>
      <c r="N24" s="49"/>
      <c r="O24" s="49"/>
      <c r="P24" s="49"/>
      <c r="Q24" s="49"/>
      <c r="R24" s="49"/>
      <c r="S24" s="49"/>
      <c r="T24" s="49"/>
      <c r="U24" s="49"/>
    </row>
    <row r="25" spans="1:21" ht="27.75" customHeight="1">
      <c r="A25" s="160" t="s">
        <v>111</v>
      </c>
      <c r="B25" s="42" t="str">
        <f>IFERROR(INDEX('Annex 1 LV, HV &amp; UMS charges_D'!$B$14:$B$45,MATCH($A25,'Annex 1 LV, HV &amp; UMS charges_D'!$A$14:$A$294,0)),INDEX('Annex 4 LDNO charges_D'!$B$14:$B$203,MATCH($A25,'Annex 4 LDNO charges_D'!$A$14:$A$203,0)))</f>
        <v>D09, D34</v>
      </c>
      <c r="C25" s="159">
        <f>IFERROR(INDEX('Annex 1 LV, HV &amp; UMS charges_D'!$C$14:$C$45,MATCH($A25,'Annex 1 LV, HV &amp; UMS charges_D'!$A$14:$A$294,0)),INDEX('Annex 4 LDNO charges_D'!$C$14:$C$203,MATCH($A25,'Annex 4 LDNO charges_D'!$A$14:$A$203,0)))</f>
        <v>0</v>
      </c>
      <c r="D25" s="228"/>
      <c r="E25" s="228"/>
      <c r="F25" s="224">
        <v>6.6726512238863514E-2</v>
      </c>
      <c r="H25" s="49"/>
      <c r="I25" s="49"/>
      <c r="J25" s="49"/>
      <c r="K25" s="49"/>
      <c r="L25" s="49"/>
      <c r="M25" s="49"/>
      <c r="N25" s="49"/>
      <c r="O25" s="49"/>
      <c r="P25" s="49"/>
      <c r="Q25" s="49"/>
      <c r="R25" s="49"/>
      <c r="S25" s="49"/>
      <c r="T25" s="49"/>
      <c r="U25" s="49"/>
    </row>
    <row r="26" spans="1:21" ht="27.75" customHeight="1">
      <c r="A26" s="160" t="s">
        <v>517</v>
      </c>
      <c r="B26" s="42">
        <f>IFERROR(INDEX('Annex 1 LV, HV &amp; UMS charges_D'!$B$14:$B$45,MATCH($A26,'Annex 1 LV, HV &amp; UMS charges_D'!$A$14:$A$294,0)),INDEX('Annex 4 LDNO charges_D'!$B$14:$B$203,MATCH($A26,'Annex 4 LDNO charges_D'!$A$14:$A$203,0)))</f>
        <v>0</v>
      </c>
      <c r="C26" s="159" t="s">
        <v>69</v>
      </c>
      <c r="D26" s="224">
        <v>8.1670142774849117E-2</v>
      </c>
      <c r="E26" s="224">
        <v>9.5629061227845629</v>
      </c>
      <c r="F26" s="224">
        <v>6.6726512238863514E-2</v>
      </c>
      <c r="H26" s="49"/>
      <c r="I26" s="49"/>
      <c r="J26" s="49"/>
      <c r="K26" s="49"/>
      <c r="L26" s="49"/>
      <c r="M26" s="49"/>
      <c r="N26" s="49"/>
      <c r="O26" s="49"/>
      <c r="P26" s="49"/>
      <c r="Q26" s="49"/>
      <c r="R26" s="49"/>
      <c r="S26" s="49"/>
      <c r="T26" s="49"/>
      <c r="U26" s="49"/>
    </row>
    <row r="27" spans="1:21" ht="27.75" customHeight="1">
      <c r="A27" s="160" t="s">
        <v>519</v>
      </c>
      <c r="B27" s="42">
        <f>IFERROR(INDEX('Annex 1 LV, HV &amp; UMS charges_D'!$B$14:$B$45,MATCH($A27,'Annex 1 LV, HV &amp; UMS charges_D'!$A$14:$A$294,0)),INDEX('Annex 4 LDNO charges_D'!$B$14:$B$203,MATCH($A27,'Annex 4 LDNO charges_D'!$A$14:$A$203,0)))</f>
        <v>0</v>
      </c>
      <c r="C27" s="159" t="s">
        <v>73</v>
      </c>
      <c r="D27" s="228"/>
      <c r="E27" s="228"/>
      <c r="F27" s="224">
        <v>6.6726512238863514E-2</v>
      </c>
      <c r="H27" s="49"/>
      <c r="I27" s="49"/>
      <c r="J27" s="49"/>
      <c r="K27" s="49"/>
      <c r="L27" s="49"/>
      <c r="M27" s="49"/>
      <c r="N27" s="49"/>
      <c r="O27" s="49"/>
      <c r="P27" s="49"/>
      <c r="Q27" s="49"/>
      <c r="R27" s="49"/>
      <c r="S27" s="49"/>
      <c r="T27" s="49"/>
      <c r="U27" s="49"/>
    </row>
    <row r="28" spans="1:21" ht="27.75" customHeight="1">
      <c r="A28" s="160" t="s">
        <v>520</v>
      </c>
      <c r="B28" s="42">
        <f>IFERROR(INDEX('Annex 1 LV, HV &amp; UMS charges_D'!$B$14:$B$45,MATCH($A28,'Annex 1 LV, HV &amp; UMS charges_D'!$A$14:$A$294,0)),INDEX('Annex 4 LDNO charges_D'!$B$14:$B$203,MATCH($A28,'Annex 4 LDNO charges_D'!$A$14:$A$203,0)))</f>
        <v>0</v>
      </c>
      <c r="C28" s="159" t="s">
        <v>73</v>
      </c>
      <c r="D28" s="228"/>
      <c r="E28" s="228"/>
      <c r="F28" s="224">
        <v>6.6726512238863514E-2</v>
      </c>
      <c r="H28" s="49"/>
      <c r="I28" s="49"/>
      <c r="J28" s="49"/>
      <c r="K28" s="49"/>
      <c r="L28" s="49"/>
      <c r="M28" s="49"/>
      <c r="N28" s="49"/>
      <c r="O28" s="49"/>
      <c r="P28" s="49"/>
      <c r="Q28" s="49"/>
      <c r="R28" s="49"/>
      <c r="S28" s="49"/>
      <c r="T28" s="49"/>
      <c r="U28" s="49"/>
    </row>
    <row r="29" spans="1:21" ht="27.75" customHeight="1">
      <c r="A29" s="160" t="s">
        <v>521</v>
      </c>
      <c r="B29" s="42">
        <f>IFERROR(INDEX('Annex 1 LV, HV &amp; UMS charges_D'!$B$14:$B$45,MATCH($A29,'Annex 1 LV, HV &amp; UMS charges_D'!$A$14:$A$294,0)),INDEX('Annex 4 LDNO charges_D'!$B$14:$B$203,MATCH($A29,'Annex 4 LDNO charges_D'!$A$14:$A$203,0)))</f>
        <v>0</v>
      </c>
      <c r="C29" s="159" t="s">
        <v>73</v>
      </c>
      <c r="D29" s="228"/>
      <c r="E29" s="228"/>
      <c r="F29" s="224">
        <v>6.6726512238863514E-2</v>
      </c>
      <c r="H29" s="49"/>
      <c r="I29" s="49"/>
      <c r="J29" s="49"/>
      <c r="K29" s="49"/>
      <c r="L29" s="49"/>
      <c r="M29" s="49"/>
      <c r="N29" s="49"/>
      <c r="O29" s="49"/>
      <c r="P29" s="49"/>
      <c r="Q29" s="49"/>
      <c r="R29" s="49"/>
      <c r="S29" s="49"/>
      <c r="T29" s="49"/>
      <c r="U29" s="49"/>
    </row>
    <row r="30" spans="1:21" ht="27.75" customHeight="1">
      <c r="A30" s="160" t="s">
        <v>522</v>
      </c>
      <c r="B30" s="42">
        <f>IFERROR(INDEX('Annex 1 LV, HV &amp; UMS charges_D'!$B$14:$B$45,MATCH($A30,'Annex 1 LV, HV &amp; UMS charges_D'!$A$14:$A$294,0)),INDEX('Annex 4 LDNO charges_D'!$B$14:$B$203,MATCH($A30,'Annex 4 LDNO charges_D'!$A$14:$A$203,0)))</f>
        <v>0</v>
      </c>
      <c r="C30" s="159" t="s">
        <v>73</v>
      </c>
      <c r="D30" s="228"/>
      <c r="E30" s="228"/>
      <c r="F30" s="224">
        <v>6.6726512238863514E-2</v>
      </c>
      <c r="H30" s="49"/>
      <c r="I30" s="49"/>
      <c r="J30" s="49"/>
      <c r="K30" s="49"/>
      <c r="L30" s="49"/>
      <c r="M30" s="49"/>
      <c r="N30" s="49"/>
      <c r="O30" s="49"/>
      <c r="P30" s="49"/>
      <c r="Q30" s="49"/>
      <c r="R30" s="49"/>
      <c r="S30" s="49"/>
      <c r="T30" s="49"/>
      <c r="U30" s="49"/>
    </row>
    <row r="31" spans="1:21" ht="27.75" customHeight="1">
      <c r="A31" s="160" t="s">
        <v>523</v>
      </c>
      <c r="B31" s="42">
        <f>IFERROR(INDEX('Annex 1 LV, HV &amp; UMS charges_D'!$B$14:$B$45,MATCH($A31,'Annex 1 LV, HV &amp; UMS charges_D'!$A$14:$A$294,0)),INDEX('Annex 4 LDNO charges_D'!$B$14:$B$203,MATCH($A31,'Annex 4 LDNO charges_D'!$A$14:$A$203,0)))</f>
        <v>0</v>
      </c>
      <c r="C31" s="159" t="s">
        <v>73</v>
      </c>
      <c r="D31" s="228"/>
      <c r="E31" s="228"/>
      <c r="F31" s="224">
        <v>6.6726512238863514E-2</v>
      </c>
      <c r="H31" s="49"/>
      <c r="I31" s="49"/>
      <c r="J31" s="49"/>
      <c r="K31" s="49"/>
      <c r="L31" s="49"/>
      <c r="M31" s="49"/>
      <c r="N31" s="49"/>
      <c r="O31" s="49"/>
      <c r="P31" s="49"/>
      <c r="Q31" s="49"/>
      <c r="R31" s="49"/>
      <c r="S31" s="49"/>
      <c r="T31" s="49"/>
      <c r="U31" s="49"/>
    </row>
    <row r="32" spans="1:21" ht="27.75" customHeight="1">
      <c r="A32" s="160" t="s">
        <v>525</v>
      </c>
      <c r="B32" s="42">
        <f>IFERROR(INDEX('Annex 1 LV, HV &amp; UMS charges_D'!$B$14:$B$45,MATCH($A32,'Annex 1 LV, HV &amp; UMS charges_D'!$A$14:$A$294,0)),INDEX('Annex 4 LDNO charges_D'!$B$14:$B$203,MATCH($A32,'Annex 4 LDNO charges_D'!$A$14:$A$203,0)))</f>
        <v>0</v>
      </c>
      <c r="C32" s="159">
        <v>0</v>
      </c>
      <c r="D32" s="228"/>
      <c r="E32" s="228"/>
      <c r="F32" s="224">
        <v>6.6726512238863514E-2</v>
      </c>
      <c r="H32" s="49"/>
      <c r="I32" s="49"/>
      <c r="J32" s="49"/>
      <c r="K32" s="49"/>
      <c r="L32" s="49"/>
      <c r="M32" s="49"/>
      <c r="N32" s="49"/>
      <c r="O32" s="49"/>
      <c r="P32" s="49"/>
      <c r="Q32" s="49"/>
      <c r="R32" s="49"/>
      <c r="S32" s="49"/>
      <c r="T32" s="49"/>
      <c r="U32" s="49"/>
    </row>
    <row r="33" spans="1:21" ht="27.75" customHeight="1">
      <c r="A33" s="160" t="s">
        <v>526</v>
      </c>
      <c r="B33" s="42">
        <f>IFERROR(INDEX('Annex 1 LV, HV &amp; UMS charges_D'!$B$14:$B$45,MATCH($A33,'Annex 1 LV, HV &amp; UMS charges_D'!$A$14:$A$294,0)),INDEX('Annex 4 LDNO charges_D'!$B$14:$B$203,MATCH($A33,'Annex 4 LDNO charges_D'!$A$14:$A$203,0)))</f>
        <v>0</v>
      </c>
      <c r="C33" s="159">
        <v>0</v>
      </c>
      <c r="D33" s="228"/>
      <c r="E33" s="228"/>
      <c r="F33" s="224">
        <v>6.6726512238863514E-2</v>
      </c>
      <c r="H33" s="49"/>
      <c r="I33" s="49"/>
      <c r="J33" s="49"/>
      <c r="K33" s="49"/>
      <c r="L33" s="49"/>
      <c r="M33" s="49"/>
      <c r="N33" s="49"/>
      <c r="O33" s="49"/>
      <c r="P33" s="49"/>
      <c r="Q33" s="49"/>
      <c r="R33" s="49"/>
      <c r="S33" s="49"/>
      <c r="T33" s="49"/>
      <c r="U33" s="49"/>
    </row>
    <row r="34" spans="1:21" ht="27.75" customHeight="1">
      <c r="A34" s="160" t="s">
        <v>527</v>
      </c>
      <c r="B34" s="42">
        <f>IFERROR(INDEX('Annex 1 LV, HV &amp; UMS charges_D'!$B$14:$B$45,MATCH($A34,'Annex 1 LV, HV &amp; UMS charges_D'!$A$14:$A$294,0)),INDEX('Annex 4 LDNO charges_D'!$B$14:$B$203,MATCH($A34,'Annex 4 LDNO charges_D'!$A$14:$A$203,0)))</f>
        <v>0</v>
      </c>
      <c r="C34" s="159">
        <v>0</v>
      </c>
      <c r="D34" s="228"/>
      <c r="E34" s="228"/>
      <c r="F34" s="224">
        <v>6.6726512238863514E-2</v>
      </c>
      <c r="H34" s="49"/>
      <c r="I34" s="49"/>
      <c r="J34" s="49"/>
      <c r="K34" s="49"/>
      <c r="L34" s="49"/>
      <c r="M34" s="49"/>
      <c r="N34" s="49"/>
      <c r="O34" s="49"/>
      <c r="P34" s="49"/>
      <c r="Q34" s="49"/>
      <c r="R34" s="49"/>
      <c r="S34" s="49"/>
      <c r="T34" s="49"/>
      <c r="U34" s="49"/>
    </row>
    <row r="35" spans="1:21" ht="27.75" customHeight="1">
      <c r="A35" s="160" t="s">
        <v>528</v>
      </c>
      <c r="B35" s="42">
        <f>IFERROR(INDEX('Annex 1 LV, HV &amp; UMS charges_D'!$B$14:$B$45,MATCH($A35,'Annex 1 LV, HV &amp; UMS charges_D'!$A$14:$A$294,0)),INDEX('Annex 4 LDNO charges_D'!$B$14:$B$203,MATCH($A35,'Annex 4 LDNO charges_D'!$A$14:$A$203,0)))</f>
        <v>0</v>
      </c>
      <c r="C35" s="159">
        <v>0</v>
      </c>
      <c r="D35" s="228"/>
      <c r="E35" s="228"/>
      <c r="F35" s="224">
        <v>6.6726512238863514E-2</v>
      </c>
      <c r="H35" s="49"/>
      <c r="I35" s="49"/>
      <c r="J35" s="49"/>
      <c r="K35" s="49"/>
      <c r="L35" s="49"/>
      <c r="M35" s="49"/>
      <c r="N35" s="49"/>
      <c r="O35" s="49"/>
      <c r="P35" s="49"/>
      <c r="Q35" s="49"/>
      <c r="R35" s="49"/>
      <c r="S35" s="49"/>
      <c r="T35" s="49"/>
      <c r="U35" s="49"/>
    </row>
    <row r="36" spans="1:21" ht="27.75" customHeight="1">
      <c r="A36" s="160" t="s">
        <v>529</v>
      </c>
      <c r="B36" s="42">
        <f>IFERROR(INDEX('Annex 1 LV, HV &amp; UMS charges_D'!$B$14:$B$45,MATCH($A36,'Annex 1 LV, HV &amp; UMS charges_D'!$A$14:$A$294,0)),INDEX('Annex 4 LDNO charges_D'!$B$14:$B$203,MATCH($A36,'Annex 4 LDNO charges_D'!$A$14:$A$203,0)))</f>
        <v>0</v>
      </c>
      <c r="C36" s="159">
        <v>0</v>
      </c>
      <c r="D36" s="228"/>
      <c r="E36" s="228"/>
      <c r="F36" s="224">
        <v>6.6726512238863514E-2</v>
      </c>
      <c r="H36" s="49"/>
      <c r="I36" s="49"/>
      <c r="J36" s="49"/>
      <c r="K36" s="49"/>
      <c r="L36" s="49"/>
      <c r="M36" s="49"/>
      <c r="N36" s="49"/>
      <c r="O36" s="49"/>
      <c r="P36" s="49"/>
      <c r="Q36" s="49"/>
      <c r="R36" s="49"/>
      <c r="S36" s="49"/>
      <c r="T36" s="49"/>
      <c r="U36" s="49"/>
    </row>
    <row r="37" spans="1:21" ht="27.75" customHeight="1">
      <c r="A37" s="164" t="s">
        <v>533</v>
      </c>
      <c r="B37" s="42">
        <f>IFERROR(INDEX('Annex 1 LV, HV &amp; UMS charges_D'!$B$14:$B$45,MATCH($A37,'Annex 1 LV, HV &amp; UMS charges_D'!$A$14:$A$294,0)),INDEX('Annex 4 LDNO charges_D'!$B$14:$B$203,MATCH($A37,'Annex 4 LDNO charges_D'!$A$14:$A$203,0)))</f>
        <v>0</v>
      </c>
      <c r="C37" s="159" t="s">
        <v>69</v>
      </c>
      <c r="D37" s="224">
        <v>8.1670142774849117E-2</v>
      </c>
      <c r="E37" s="224">
        <v>9.5629061227845629</v>
      </c>
      <c r="F37" s="224">
        <v>6.6726512238863514E-2</v>
      </c>
      <c r="H37" s="49"/>
      <c r="I37" s="49"/>
      <c r="J37" s="49"/>
      <c r="K37" s="49"/>
      <c r="L37" s="49"/>
      <c r="M37" s="49"/>
      <c r="N37" s="49"/>
      <c r="O37" s="49"/>
      <c r="P37" s="49"/>
      <c r="Q37" s="49"/>
      <c r="R37" s="49"/>
      <c r="S37" s="49"/>
      <c r="T37" s="49"/>
      <c r="U37" s="49"/>
    </row>
    <row r="38" spans="1:21" ht="27.75" customHeight="1">
      <c r="A38" s="160" t="s">
        <v>535</v>
      </c>
      <c r="B38" s="42">
        <f>IFERROR(INDEX('Annex 1 LV, HV &amp; UMS charges_D'!$B$14:$B$45,MATCH($A38,'Annex 1 LV, HV &amp; UMS charges_D'!$A$14:$A$294,0)),INDEX('Annex 4 LDNO charges_D'!$B$14:$B$203,MATCH($A38,'Annex 4 LDNO charges_D'!$A$14:$A$203,0)))</f>
        <v>0</v>
      </c>
      <c r="C38" s="159" t="s">
        <v>73</v>
      </c>
      <c r="D38" s="228"/>
      <c r="E38" s="228"/>
      <c r="F38" s="224">
        <v>6.6726512238863514E-2</v>
      </c>
      <c r="H38" s="49"/>
      <c r="I38" s="49"/>
      <c r="J38" s="49"/>
      <c r="K38" s="49"/>
      <c r="L38" s="49"/>
      <c r="M38" s="49"/>
      <c r="N38" s="49"/>
      <c r="O38" s="49"/>
      <c r="P38" s="49"/>
      <c r="Q38" s="49"/>
      <c r="R38" s="49"/>
      <c r="S38" s="49"/>
      <c r="T38" s="49"/>
      <c r="U38" s="49"/>
    </row>
    <row r="39" spans="1:21" ht="27.75" customHeight="1">
      <c r="A39" s="160" t="s">
        <v>536</v>
      </c>
      <c r="B39" s="42">
        <f>IFERROR(INDEX('Annex 1 LV, HV &amp; UMS charges_D'!$B$14:$B$45,MATCH($A39,'Annex 1 LV, HV &amp; UMS charges_D'!$A$14:$A$294,0)),INDEX('Annex 4 LDNO charges_D'!$B$14:$B$203,MATCH($A39,'Annex 4 LDNO charges_D'!$A$14:$A$203,0)))</f>
        <v>0</v>
      </c>
      <c r="C39" s="159" t="s">
        <v>73</v>
      </c>
      <c r="D39" s="228"/>
      <c r="E39" s="228"/>
      <c r="F39" s="224">
        <v>6.6726512238863514E-2</v>
      </c>
      <c r="H39" s="49"/>
      <c r="I39" s="49"/>
      <c r="J39" s="49"/>
      <c r="K39" s="49"/>
      <c r="L39" s="49"/>
      <c r="M39" s="49"/>
      <c r="N39" s="49"/>
      <c r="O39" s="49"/>
      <c r="P39" s="49"/>
      <c r="Q39" s="49"/>
      <c r="R39" s="49"/>
      <c r="S39" s="49"/>
      <c r="T39" s="49"/>
      <c r="U39" s="49"/>
    </row>
    <row r="40" spans="1:21" ht="27.75" customHeight="1">
      <c r="A40" s="160" t="s">
        <v>537</v>
      </c>
      <c r="B40" s="42">
        <f>IFERROR(INDEX('Annex 1 LV, HV &amp; UMS charges_D'!$B$14:$B$45,MATCH($A40,'Annex 1 LV, HV &amp; UMS charges_D'!$A$14:$A$294,0)),INDEX('Annex 4 LDNO charges_D'!$B$14:$B$203,MATCH($A40,'Annex 4 LDNO charges_D'!$A$14:$A$203,0)))</f>
        <v>0</v>
      </c>
      <c r="C40" s="159" t="s">
        <v>73</v>
      </c>
      <c r="D40" s="228"/>
      <c r="E40" s="228"/>
      <c r="F40" s="224">
        <v>6.6726512238863514E-2</v>
      </c>
      <c r="H40" s="49"/>
      <c r="I40" s="49"/>
      <c r="J40" s="49"/>
      <c r="K40" s="49"/>
      <c r="L40" s="49"/>
      <c r="M40" s="49"/>
      <c r="N40" s="49"/>
      <c r="O40" s="49"/>
      <c r="P40" s="49"/>
      <c r="Q40" s="49"/>
      <c r="R40" s="49"/>
      <c r="S40" s="49"/>
      <c r="T40" s="49"/>
      <c r="U40" s="49"/>
    </row>
    <row r="41" spans="1:21" ht="27.75" customHeight="1">
      <c r="A41" s="160" t="s">
        <v>538</v>
      </c>
      <c r="B41" s="42">
        <f>IFERROR(INDEX('Annex 1 LV, HV &amp; UMS charges_D'!$B$14:$B$45,MATCH($A41,'Annex 1 LV, HV &amp; UMS charges_D'!$A$14:$A$294,0)),INDEX('Annex 4 LDNO charges_D'!$B$14:$B$203,MATCH($A41,'Annex 4 LDNO charges_D'!$A$14:$A$203,0)))</f>
        <v>0</v>
      </c>
      <c r="C41" s="159" t="s">
        <v>73</v>
      </c>
      <c r="D41" s="228"/>
      <c r="E41" s="228"/>
      <c r="F41" s="224">
        <v>6.6726512238863514E-2</v>
      </c>
      <c r="H41" s="49"/>
      <c r="I41" s="49"/>
      <c r="J41" s="49"/>
      <c r="K41" s="49"/>
      <c r="L41" s="49"/>
      <c r="M41" s="49"/>
      <c r="N41" s="49"/>
      <c r="O41" s="49"/>
      <c r="P41" s="49"/>
      <c r="Q41" s="49"/>
      <c r="R41" s="49"/>
      <c r="S41" s="49"/>
      <c r="T41" s="49"/>
      <c r="U41" s="49"/>
    </row>
    <row r="42" spans="1:21" ht="27.75" customHeight="1">
      <c r="A42" s="160" t="s">
        <v>539</v>
      </c>
      <c r="B42" s="42">
        <f>IFERROR(INDEX('Annex 1 LV, HV &amp; UMS charges_D'!$B$14:$B$45,MATCH($A42,'Annex 1 LV, HV &amp; UMS charges_D'!$A$14:$A$294,0)),INDEX('Annex 4 LDNO charges_D'!$B$14:$B$203,MATCH($A42,'Annex 4 LDNO charges_D'!$A$14:$A$203,0)))</f>
        <v>0</v>
      </c>
      <c r="C42" s="159" t="s">
        <v>73</v>
      </c>
      <c r="D42" s="228"/>
      <c r="E42" s="228"/>
      <c r="F42" s="224">
        <v>6.6726512238863514E-2</v>
      </c>
      <c r="H42" s="49"/>
      <c r="I42" s="49"/>
      <c r="J42" s="49"/>
      <c r="K42" s="49"/>
      <c r="L42" s="49"/>
      <c r="M42" s="49"/>
      <c r="N42" s="49"/>
      <c r="O42" s="49"/>
      <c r="P42" s="49"/>
      <c r="Q42" s="49"/>
      <c r="R42" s="49"/>
      <c r="S42" s="49"/>
      <c r="T42" s="49"/>
      <c r="U42" s="49"/>
    </row>
    <row r="43" spans="1:21" ht="27.75" customHeight="1">
      <c r="A43" s="160" t="s">
        <v>541</v>
      </c>
      <c r="B43" s="42">
        <f>IFERROR(INDEX('Annex 1 LV, HV &amp; UMS charges_D'!$B$14:$B$45,MATCH($A43,'Annex 1 LV, HV &amp; UMS charges_D'!$A$14:$A$294,0)),INDEX('Annex 4 LDNO charges_D'!$B$14:$B$203,MATCH($A43,'Annex 4 LDNO charges_D'!$A$14:$A$203,0)))</f>
        <v>0</v>
      </c>
      <c r="C43" s="159">
        <v>0</v>
      </c>
      <c r="D43" s="228"/>
      <c r="E43" s="228"/>
      <c r="F43" s="224">
        <v>6.6726512238863514E-2</v>
      </c>
      <c r="H43" s="49"/>
      <c r="I43" s="49"/>
      <c r="J43" s="49"/>
      <c r="K43" s="49"/>
      <c r="L43" s="49"/>
      <c r="M43" s="49"/>
      <c r="N43" s="49"/>
      <c r="O43" s="49"/>
      <c r="P43" s="49"/>
      <c r="Q43" s="49"/>
      <c r="R43" s="49"/>
      <c r="S43" s="49"/>
      <c r="T43" s="49"/>
      <c r="U43" s="49"/>
    </row>
    <row r="44" spans="1:21" ht="27.75" customHeight="1">
      <c r="A44" s="160" t="s">
        <v>542</v>
      </c>
      <c r="B44" s="42">
        <f>IFERROR(INDEX('Annex 1 LV, HV &amp; UMS charges_D'!$B$14:$B$45,MATCH($A44,'Annex 1 LV, HV &amp; UMS charges_D'!$A$14:$A$294,0)),INDEX('Annex 4 LDNO charges_D'!$B$14:$B$203,MATCH($A44,'Annex 4 LDNO charges_D'!$A$14:$A$203,0)))</f>
        <v>0</v>
      </c>
      <c r="C44" s="159">
        <v>0</v>
      </c>
      <c r="D44" s="228"/>
      <c r="E44" s="228"/>
      <c r="F44" s="224">
        <v>6.6726512238863514E-2</v>
      </c>
    </row>
    <row r="45" spans="1:21" ht="27.75" customHeight="1">
      <c r="A45" s="160" t="s">
        <v>543</v>
      </c>
      <c r="B45" s="42">
        <f>IFERROR(INDEX('Annex 1 LV, HV &amp; UMS charges_D'!$B$14:$B$45,MATCH($A45,'Annex 1 LV, HV &amp; UMS charges_D'!$A$14:$A$294,0)),INDEX('Annex 4 LDNO charges_D'!$B$14:$B$203,MATCH($A45,'Annex 4 LDNO charges_D'!$A$14:$A$203,0)))</f>
        <v>0</v>
      </c>
      <c r="C45" s="159">
        <v>0</v>
      </c>
      <c r="D45" s="228"/>
      <c r="E45" s="228"/>
      <c r="F45" s="224">
        <v>6.6726512238863514E-2</v>
      </c>
    </row>
    <row r="46" spans="1:21" ht="27.75" customHeight="1">
      <c r="A46" s="160" t="s">
        <v>544</v>
      </c>
      <c r="B46" s="42">
        <f>IFERROR(INDEX('Annex 1 LV, HV &amp; UMS charges_D'!$B$14:$B$45,MATCH($A46,'Annex 1 LV, HV &amp; UMS charges_D'!$A$14:$A$294,0)),INDEX('Annex 4 LDNO charges_D'!$B$14:$B$203,MATCH($A46,'Annex 4 LDNO charges_D'!$A$14:$A$203,0)))</f>
        <v>0</v>
      </c>
      <c r="C46" s="159">
        <v>0</v>
      </c>
      <c r="D46" s="228"/>
      <c r="E46" s="228"/>
      <c r="F46" s="224">
        <v>6.6726512238863514E-2</v>
      </c>
    </row>
    <row r="47" spans="1:21" ht="27.75" customHeight="1">
      <c r="A47" s="160" t="s">
        <v>545</v>
      </c>
      <c r="B47" s="42">
        <f>IFERROR(INDEX('Annex 1 LV, HV &amp; UMS charges_D'!$B$14:$B$45,MATCH($A47,'Annex 1 LV, HV &amp; UMS charges_D'!$A$14:$A$294,0)),INDEX('Annex 4 LDNO charges_D'!$B$14:$B$203,MATCH($A47,'Annex 4 LDNO charges_D'!$A$14:$A$203,0)))</f>
        <v>0</v>
      </c>
      <c r="C47" s="159">
        <v>0</v>
      </c>
      <c r="D47" s="228"/>
      <c r="E47" s="228"/>
      <c r="F47" s="224">
        <v>6.6726512238863514E-2</v>
      </c>
    </row>
    <row r="48" spans="1:21" ht="27.75" customHeight="1">
      <c r="A48" s="160" t="s">
        <v>546</v>
      </c>
      <c r="B48" s="42">
        <f>IFERROR(INDEX('Annex 1 LV, HV &amp; UMS charges_D'!$B$14:$B$45,MATCH($A48,'Annex 1 LV, HV &amp; UMS charges_D'!$A$14:$A$294,0)),INDEX('Annex 4 LDNO charges_D'!$B$14:$B$203,MATCH($A48,'Annex 4 LDNO charges_D'!$A$14:$A$203,0)))</f>
        <v>0</v>
      </c>
      <c r="C48" s="159">
        <v>0</v>
      </c>
      <c r="D48" s="228"/>
      <c r="E48" s="228"/>
      <c r="F48" s="224">
        <v>6.6726512238863514E-2</v>
      </c>
    </row>
    <row r="49" spans="1:6" ht="27.75" customHeight="1">
      <c r="A49" s="160" t="s">
        <v>547</v>
      </c>
      <c r="B49" s="42">
        <f>IFERROR(INDEX('Annex 1 LV, HV &amp; UMS charges_D'!$B$14:$B$45,MATCH($A49,'Annex 1 LV, HV &amp; UMS charges_D'!$A$14:$A$294,0)),INDEX('Annex 4 LDNO charges_D'!$B$14:$B$203,MATCH($A49,'Annex 4 LDNO charges_D'!$A$14:$A$203,0)))</f>
        <v>0</v>
      </c>
      <c r="C49" s="159">
        <v>0</v>
      </c>
      <c r="D49" s="228"/>
      <c r="E49" s="228"/>
      <c r="F49" s="224">
        <v>6.6726512238863514E-2</v>
      </c>
    </row>
    <row r="50" spans="1:6" ht="27.75" customHeight="1">
      <c r="A50" s="160" t="s">
        <v>548</v>
      </c>
      <c r="B50" s="42">
        <f>IFERROR(INDEX('Annex 1 LV, HV &amp; UMS charges_D'!$B$14:$B$45,MATCH($A50,'Annex 1 LV, HV &amp; UMS charges_D'!$A$14:$A$294,0)),INDEX('Annex 4 LDNO charges_D'!$B$14:$B$203,MATCH($A50,'Annex 4 LDNO charges_D'!$A$14:$A$203,0)))</f>
        <v>0</v>
      </c>
      <c r="C50" s="159">
        <v>0</v>
      </c>
      <c r="D50" s="228"/>
      <c r="E50" s="228"/>
      <c r="F50" s="224">
        <v>6.6726512238863514E-2</v>
      </c>
    </row>
    <row r="51" spans="1:6" ht="27.75" customHeight="1">
      <c r="A51" s="160" t="s">
        <v>549</v>
      </c>
      <c r="B51" s="42">
        <f>IFERROR(INDEX('Annex 1 LV, HV &amp; UMS charges_D'!$B$14:$B$45,MATCH($A51,'Annex 1 LV, HV &amp; UMS charges_D'!$A$14:$A$294,0)),INDEX('Annex 4 LDNO charges_D'!$B$14:$B$203,MATCH($A51,'Annex 4 LDNO charges_D'!$A$14:$A$203,0)))</f>
        <v>0</v>
      </c>
      <c r="C51" s="159">
        <v>0</v>
      </c>
      <c r="D51" s="228"/>
      <c r="E51" s="228"/>
      <c r="F51" s="224">
        <v>6.6726512238863514E-2</v>
      </c>
    </row>
    <row r="52" spans="1:6" ht="27.75" customHeight="1">
      <c r="A52" s="160" t="s">
        <v>550</v>
      </c>
      <c r="B52" s="42">
        <f>IFERROR(INDEX('Annex 1 LV, HV &amp; UMS charges_D'!$B$14:$B$45,MATCH($A52,'Annex 1 LV, HV &amp; UMS charges_D'!$A$14:$A$294,0)),INDEX('Annex 4 LDNO charges_D'!$B$14:$B$203,MATCH($A52,'Annex 4 LDNO charges_D'!$A$14:$A$203,0)))</f>
        <v>0</v>
      </c>
      <c r="C52" s="159">
        <v>0</v>
      </c>
      <c r="D52" s="228"/>
      <c r="E52" s="228"/>
      <c r="F52" s="224">
        <v>6.6726512238863514E-2</v>
      </c>
    </row>
    <row r="53" spans="1:6" ht="27.75" customHeight="1">
      <c r="A53" s="160" t="s">
        <v>551</v>
      </c>
      <c r="B53" s="42">
        <f>IFERROR(INDEX('Annex 1 LV, HV &amp; UMS charges_D'!$B$14:$B$45,MATCH($A53,'Annex 1 LV, HV &amp; UMS charges_D'!$A$14:$A$294,0)),INDEX('Annex 4 LDNO charges_D'!$B$14:$B$203,MATCH($A53,'Annex 4 LDNO charges_D'!$A$14:$A$203,0)))</f>
        <v>0</v>
      </c>
      <c r="C53" s="159">
        <v>0</v>
      </c>
      <c r="D53" s="228"/>
      <c r="E53" s="228"/>
      <c r="F53" s="224">
        <v>6.6726512238863514E-2</v>
      </c>
    </row>
    <row r="54" spans="1:6" ht="27.75" customHeight="1">
      <c r="A54" s="160" t="s">
        <v>552</v>
      </c>
      <c r="B54" s="42">
        <f>IFERROR(INDEX('Annex 1 LV, HV &amp; UMS charges_D'!$B$14:$B$45,MATCH($A54,'Annex 1 LV, HV &amp; UMS charges_D'!$A$14:$A$294,0)),INDEX('Annex 4 LDNO charges_D'!$B$14:$B$203,MATCH($A54,'Annex 4 LDNO charges_D'!$A$14:$A$203,0)))</f>
        <v>0</v>
      </c>
      <c r="C54" s="159">
        <v>0</v>
      </c>
      <c r="D54" s="228"/>
      <c r="E54" s="228"/>
      <c r="F54" s="224">
        <v>6.6726512238863514E-2</v>
      </c>
    </row>
    <row r="55" spans="1:6" ht="27.75" customHeight="1">
      <c r="A55" s="160" t="s">
        <v>553</v>
      </c>
      <c r="B55" s="42">
        <f>IFERROR(INDEX('Annex 1 LV, HV &amp; UMS charges_D'!$B$14:$B$45,MATCH($A55,'Annex 1 LV, HV &amp; UMS charges_D'!$A$14:$A$294,0)),INDEX('Annex 4 LDNO charges_D'!$B$14:$B$203,MATCH($A55,'Annex 4 LDNO charges_D'!$A$14:$A$203,0)))</f>
        <v>0</v>
      </c>
      <c r="C55" s="159">
        <v>0</v>
      </c>
      <c r="D55" s="228"/>
      <c r="E55" s="228"/>
      <c r="F55" s="224">
        <v>6.6726512238863514E-2</v>
      </c>
    </row>
    <row r="56" spans="1:6" ht="27.75" customHeight="1">
      <c r="A56" s="160" t="s">
        <v>554</v>
      </c>
      <c r="B56" s="42">
        <f>IFERROR(INDEX('Annex 1 LV, HV &amp; UMS charges_D'!$B$14:$B$45,MATCH($A56,'Annex 1 LV, HV &amp; UMS charges_D'!$A$14:$A$294,0)),INDEX('Annex 4 LDNO charges_D'!$B$14:$B$203,MATCH($A56,'Annex 4 LDNO charges_D'!$A$14:$A$203,0)))</f>
        <v>0</v>
      </c>
      <c r="C56" s="159">
        <v>0</v>
      </c>
      <c r="D56" s="228"/>
      <c r="E56" s="228"/>
      <c r="F56" s="224">
        <v>6.6726512238863514E-2</v>
      </c>
    </row>
    <row r="57" spans="1:6" ht="27.75" customHeight="1">
      <c r="A57" s="160" t="s">
        <v>555</v>
      </c>
      <c r="B57" s="42">
        <f>IFERROR(INDEX('Annex 1 LV, HV &amp; UMS charges_D'!$B$14:$B$45,MATCH($A57,'Annex 1 LV, HV &amp; UMS charges_D'!$A$14:$A$294,0)),INDEX('Annex 4 LDNO charges_D'!$B$14:$B$203,MATCH($A57,'Annex 4 LDNO charges_D'!$A$14:$A$203,0)))</f>
        <v>0</v>
      </c>
      <c r="C57" s="159">
        <v>0</v>
      </c>
      <c r="D57" s="228"/>
      <c r="E57" s="228"/>
      <c r="F57" s="224">
        <v>6.6726512238863514E-2</v>
      </c>
    </row>
    <row r="58" spans="1:6" ht="27.75" customHeight="1">
      <c r="A58" s="160" t="s">
        <v>562</v>
      </c>
      <c r="B58" s="42">
        <f>IFERROR(INDEX('Annex 1 LV, HV &amp; UMS charges_D'!$B$14:$B$45,MATCH($A58,'Annex 1 LV, HV &amp; UMS charges_D'!$A$14:$A$294,0)),INDEX('Annex 4 LDNO charges_D'!$B$14:$B$203,MATCH($A58,'Annex 4 LDNO charges_D'!$A$14:$A$203,0)))</f>
        <v>0</v>
      </c>
      <c r="C58" s="159" t="s">
        <v>69</v>
      </c>
      <c r="D58" s="224">
        <v>8.1670142774849117E-2</v>
      </c>
      <c r="E58" s="224">
        <v>9.5629061227845629</v>
      </c>
      <c r="F58" s="224">
        <v>6.6726512238863514E-2</v>
      </c>
    </row>
    <row r="59" spans="1:6" ht="27.75" customHeight="1">
      <c r="A59" s="160" t="s">
        <v>564</v>
      </c>
      <c r="B59" s="42">
        <f>IFERROR(INDEX('Annex 1 LV, HV &amp; UMS charges_D'!$B$14:$B$45,MATCH($A59,'Annex 1 LV, HV &amp; UMS charges_D'!$A$14:$A$294,0)),INDEX('Annex 4 LDNO charges_D'!$B$14:$B$203,MATCH($A59,'Annex 4 LDNO charges_D'!$A$14:$A$203,0)))</f>
        <v>0</v>
      </c>
      <c r="C59" s="159" t="s">
        <v>73</v>
      </c>
      <c r="D59" s="228"/>
      <c r="E59" s="228"/>
      <c r="F59" s="224">
        <v>6.6726512238863514E-2</v>
      </c>
    </row>
    <row r="60" spans="1:6" ht="27.75" customHeight="1">
      <c r="A60" s="160" t="s">
        <v>565</v>
      </c>
      <c r="B60" s="42">
        <f>IFERROR(INDEX('Annex 1 LV, HV &amp; UMS charges_D'!$B$14:$B$45,MATCH($A60,'Annex 1 LV, HV &amp; UMS charges_D'!$A$14:$A$294,0)),INDEX('Annex 4 LDNO charges_D'!$B$14:$B$203,MATCH($A60,'Annex 4 LDNO charges_D'!$A$14:$A$203,0)))</f>
        <v>0</v>
      </c>
      <c r="C60" s="159" t="s">
        <v>73</v>
      </c>
      <c r="D60" s="228"/>
      <c r="E60" s="228"/>
      <c r="F60" s="224">
        <v>6.6726512238863514E-2</v>
      </c>
    </row>
    <row r="61" spans="1:6" ht="27.75" customHeight="1">
      <c r="A61" s="160" t="s">
        <v>566</v>
      </c>
      <c r="B61" s="42">
        <f>IFERROR(INDEX('Annex 1 LV, HV &amp; UMS charges_D'!$B$14:$B$45,MATCH($A61,'Annex 1 LV, HV &amp; UMS charges_D'!$A$14:$A$294,0)),INDEX('Annex 4 LDNO charges_D'!$B$14:$B$203,MATCH($A61,'Annex 4 LDNO charges_D'!$A$14:$A$203,0)))</f>
        <v>0</v>
      </c>
      <c r="C61" s="159" t="s">
        <v>73</v>
      </c>
      <c r="D61" s="228"/>
      <c r="E61" s="228"/>
      <c r="F61" s="224">
        <v>6.6726512238863514E-2</v>
      </c>
    </row>
    <row r="62" spans="1:6" ht="27.75" customHeight="1">
      <c r="A62" s="160" t="s">
        <v>567</v>
      </c>
      <c r="B62" s="42">
        <f>IFERROR(INDEX('Annex 1 LV, HV &amp; UMS charges_D'!$B$14:$B$45,MATCH($A62,'Annex 1 LV, HV &amp; UMS charges_D'!$A$14:$A$294,0)),INDEX('Annex 4 LDNO charges_D'!$B$14:$B$203,MATCH($A62,'Annex 4 LDNO charges_D'!$A$14:$A$203,0)))</f>
        <v>0</v>
      </c>
      <c r="C62" s="159" t="s">
        <v>73</v>
      </c>
      <c r="D62" s="228"/>
      <c r="E62" s="228"/>
      <c r="F62" s="224">
        <v>6.6726512238863514E-2</v>
      </c>
    </row>
    <row r="63" spans="1:6" ht="27.75" customHeight="1">
      <c r="A63" s="160" t="s">
        <v>568</v>
      </c>
      <c r="B63" s="42">
        <f>IFERROR(INDEX('Annex 1 LV, HV &amp; UMS charges_D'!$B$14:$B$45,MATCH($A63,'Annex 1 LV, HV &amp; UMS charges_D'!$A$14:$A$294,0)),INDEX('Annex 4 LDNO charges_D'!$B$14:$B$203,MATCH($A63,'Annex 4 LDNO charges_D'!$A$14:$A$203,0)))</f>
        <v>0</v>
      </c>
      <c r="C63" s="159" t="s">
        <v>73</v>
      </c>
      <c r="D63" s="228"/>
      <c r="E63" s="228"/>
      <c r="F63" s="224">
        <v>6.6726512238863514E-2</v>
      </c>
    </row>
    <row r="64" spans="1:6" ht="27.75" customHeight="1">
      <c r="A64" s="160" t="s">
        <v>570</v>
      </c>
      <c r="B64" s="42">
        <f>IFERROR(INDEX('Annex 1 LV, HV &amp; UMS charges_D'!$B$14:$B$45,MATCH($A64,'Annex 1 LV, HV &amp; UMS charges_D'!$A$14:$A$294,0)),INDEX('Annex 4 LDNO charges_D'!$B$14:$B$203,MATCH($A64,'Annex 4 LDNO charges_D'!$A$14:$A$203,0)))</f>
        <v>0</v>
      </c>
      <c r="C64" s="159">
        <v>0</v>
      </c>
      <c r="D64" s="228"/>
      <c r="E64" s="228"/>
      <c r="F64" s="224">
        <v>6.6726512238863514E-2</v>
      </c>
    </row>
    <row r="65" spans="1:6" ht="27.75" customHeight="1">
      <c r="A65" s="160" t="s">
        <v>571</v>
      </c>
      <c r="B65" s="42">
        <f>IFERROR(INDEX('Annex 1 LV, HV &amp; UMS charges_D'!$B$14:$B$45,MATCH($A65,'Annex 1 LV, HV &amp; UMS charges_D'!$A$14:$A$294,0)),INDEX('Annex 4 LDNO charges_D'!$B$14:$B$203,MATCH($A65,'Annex 4 LDNO charges_D'!$A$14:$A$203,0)))</f>
        <v>0</v>
      </c>
      <c r="C65" s="159">
        <v>0</v>
      </c>
      <c r="D65" s="228"/>
      <c r="E65" s="228"/>
      <c r="F65" s="224">
        <v>6.6726512238863514E-2</v>
      </c>
    </row>
    <row r="66" spans="1:6" ht="27.75" customHeight="1">
      <c r="A66" s="160" t="s">
        <v>572</v>
      </c>
      <c r="B66" s="42">
        <f>IFERROR(INDEX('Annex 1 LV, HV &amp; UMS charges_D'!$B$14:$B$45,MATCH($A66,'Annex 1 LV, HV &amp; UMS charges_D'!$A$14:$A$294,0)),INDEX('Annex 4 LDNO charges_D'!$B$14:$B$203,MATCH($A66,'Annex 4 LDNO charges_D'!$A$14:$A$203,0)))</f>
        <v>0</v>
      </c>
      <c r="C66" s="159">
        <v>0</v>
      </c>
      <c r="D66" s="228"/>
      <c r="E66" s="228"/>
      <c r="F66" s="224">
        <v>6.6726512238863514E-2</v>
      </c>
    </row>
    <row r="67" spans="1:6" ht="27.75" customHeight="1">
      <c r="A67" s="160" t="s">
        <v>573</v>
      </c>
      <c r="B67" s="42">
        <f>IFERROR(INDEX('Annex 1 LV, HV &amp; UMS charges_D'!$B$14:$B$45,MATCH($A67,'Annex 1 LV, HV &amp; UMS charges_D'!$A$14:$A$294,0)),INDEX('Annex 4 LDNO charges_D'!$B$14:$B$203,MATCH($A67,'Annex 4 LDNO charges_D'!$A$14:$A$203,0)))</f>
        <v>0</v>
      </c>
      <c r="C67" s="159">
        <v>0</v>
      </c>
      <c r="D67" s="228"/>
      <c r="E67" s="228"/>
      <c r="F67" s="224">
        <v>6.6726512238863514E-2</v>
      </c>
    </row>
    <row r="68" spans="1:6" ht="27.75" customHeight="1">
      <c r="A68" s="160" t="s">
        <v>574</v>
      </c>
      <c r="B68" s="42">
        <f>IFERROR(INDEX('Annex 1 LV, HV &amp; UMS charges_D'!$B$14:$B$45,MATCH($A68,'Annex 1 LV, HV &amp; UMS charges_D'!$A$14:$A$294,0)),INDEX('Annex 4 LDNO charges_D'!$B$14:$B$203,MATCH($A68,'Annex 4 LDNO charges_D'!$A$14:$A$203,0)))</f>
        <v>0</v>
      </c>
      <c r="C68" s="159">
        <v>0</v>
      </c>
      <c r="D68" s="228"/>
      <c r="E68" s="228"/>
      <c r="F68" s="224">
        <v>6.6726512238863514E-2</v>
      </c>
    </row>
    <row r="69" spans="1:6" ht="27.75" customHeight="1">
      <c r="A69" s="160" t="s">
        <v>575</v>
      </c>
      <c r="B69" s="42">
        <f>IFERROR(INDEX('Annex 1 LV, HV &amp; UMS charges_D'!$B$14:$B$45,MATCH($A69,'Annex 1 LV, HV &amp; UMS charges_D'!$A$14:$A$294,0)),INDEX('Annex 4 LDNO charges_D'!$B$14:$B$203,MATCH($A69,'Annex 4 LDNO charges_D'!$A$14:$A$203,0)))</f>
        <v>0</v>
      </c>
      <c r="C69" s="159">
        <v>0</v>
      </c>
      <c r="D69" s="228"/>
      <c r="E69" s="228"/>
      <c r="F69" s="224">
        <v>6.6726512238863514E-2</v>
      </c>
    </row>
    <row r="70" spans="1:6" ht="27.75" customHeight="1">
      <c r="A70" s="160" t="s">
        <v>576</v>
      </c>
      <c r="B70" s="42">
        <f>IFERROR(INDEX('Annex 1 LV, HV &amp; UMS charges_D'!$B$14:$B$45,MATCH($A70,'Annex 1 LV, HV &amp; UMS charges_D'!$A$14:$A$294,0)),INDEX('Annex 4 LDNO charges_D'!$B$14:$B$203,MATCH($A70,'Annex 4 LDNO charges_D'!$A$14:$A$203,0)))</f>
        <v>0</v>
      </c>
      <c r="C70" s="159">
        <v>0</v>
      </c>
      <c r="D70" s="228"/>
      <c r="E70" s="228"/>
      <c r="F70" s="224">
        <v>6.6726512238863514E-2</v>
      </c>
    </row>
    <row r="71" spans="1:6" ht="27.75" customHeight="1">
      <c r="A71" s="160" t="s">
        <v>577</v>
      </c>
      <c r="B71" s="42">
        <f>IFERROR(INDEX('Annex 1 LV, HV &amp; UMS charges_D'!$B$14:$B$45,MATCH($A71,'Annex 1 LV, HV &amp; UMS charges_D'!$A$14:$A$294,0)),INDEX('Annex 4 LDNO charges_D'!$B$14:$B$203,MATCH($A71,'Annex 4 LDNO charges_D'!$A$14:$A$203,0)))</f>
        <v>0</v>
      </c>
      <c r="C71" s="159">
        <v>0</v>
      </c>
      <c r="D71" s="228"/>
      <c r="E71" s="228"/>
      <c r="F71" s="224">
        <v>6.6726512238863514E-2</v>
      </c>
    </row>
    <row r="72" spans="1:6" ht="27.75" customHeight="1">
      <c r="A72" s="160" t="s">
        <v>578</v>
      </c>
      <c r="B72" s="42">
        <f>IFERROR(INDEX('Annex 1 LV, HV &amp; UMS charges_D'!$B$14:$B$45,MATCH($A72,'Annex 1 LV, HV &amp; UMS charges_D'!$A$14:$A$294,0)),INDEX('Annex 4 LDNO charges_D'!$B$14:$B$203,MATCH($A72,'Annex 4 LDNO charges_D'!$A$14:$A$203,0)))</f>
        <v>0</v>
      </c>
      <c r="C72" s="159">
        <v>0</v>
      </c>
      <c r="D72" s="228"/>
      <c r="E72" s="228"/>
      <c r="F72" s="224">
        <v>6.6726512238863514E-2</v>
      </c>
    </row>
    <row r="73" spans="1:6" ht="27.75" customHeight="1">
      <c r="A73" s="160" t="s">
        <v>579</v>
      </c>
      <c r="B73" s="42">
        <f>IFERROR(INDEX('Annex 1 LV, HV &amp; UMS charges_D'!$B$14:$B$45,MATCH($A73,'Annex 1 LV, HV &amp; UMS charges_D'!$A$14:$A$294,0)),INDEX('Annex 4 LDNO charges_D'!$B$14:$B$203,MATCH($A73,'Annex 4 LDNO charges_D'!$A$14:$A$203,0)))</f>
        <v>0</v>
      </c>
      <c r="C73" s="159">
        <v>0</v>
      </c>
      <c r="D73" s="228"/>
      <c r="E73" s="228"/>
      <c r="F73" s="224">
        <v>6.6726512238863514E-2</v>
      </c>
    </row>
    <row r="74" spans="1:6" ht="27.75" customHeight="1">
      <c r="A74" s="160" t="s">
        <v>580</v>
      </c>
      <c r="B74" s="42">
        <f>IFERROR(INDEX('Annex 1 LV, HV &amp; UMS charges_D'!$B$14:$B$45,MATCH($A74,'Annex 1 LV, HV &amp; UMS charges_D'!$A$14:$A$294,0)),INDEX('Annex 4 LDNO charges_D'!$B$14:$B$203,MATCH($A74,'Annex 4 LDNO charges_D'!$A$14:$A$203,0)))</f>
        <v>0</v>
      </c>
      <c r="C74" s="159">
        <v>0</v>
      </c>
      <c r="D74" s="228"/>
      <c r="E74" s="228"/>
      <c r="F74" s="224">
        <v>6.6726512238863514E-2</v>
      </c>
    </row>
    <row r="75" spans="1:6" ht="27.75" customHeight="1">
      <c r="A75" s="160" t="s">
        <v>581</v>
      </c>
      <c r="B75" s="42">
        <f>IFERROR(INDEX('Annex 1 LV, HV &amp; UMS charges_D'!$B$14:$B$45,MATCH($A75,'Annex 1 LV, HV &amp; UMS charges_D'!$A$14:$A$294,0)),INDEX('Annex 4 LDNO charges_D'!$B$14:$B$203,MATCH($A75,'Annex 4 LDNO charges_D'!$A$14:$A$203,0)))</f>
        <v>0</v>
      </c>
      <c r="C75" s="159">
        <v>0</v>
      </c>
      <c r="D75" s="228"/>
      <c r="E75" s="228"/>
      <c r="F75" s="224">
        <v>6.6726512238863514E-2</v>
      </c>
    </row>
    <row r="76" spans="1:6" ht="27.75" customHeight="1">
      <c r="A76" s="160" t="s">
        <v>582</v>
      </c>
      <c r="B76" s="42">
        <f>IFERROR(INDEX('Annex 1 LV, HV &amp; UMS charges_D'!$B$14:$B$45,MATCH($A76,'Annex 1 LV, HV &amp; UMS charges_D'!$A$14:$A$294,0)),INDEX('Annex 4 LDNO charges_D'!$B$14:$B$203,MATCH($A76,'Annex 4 LDNO charges_D'!$A$14:$A$203,0)))</f>
        <v>0</v>
      </c>
      <c r="C76" s="159">
        <v>0</v>
      </c>
      <c r="D76" s="228"/>
      <c r="E76" s="228"/>
      <c r="F76" s="224">
        <v>6.6726512238863514E-2</v>
      </c>
    </row>
    <row r="77" spans="1:6" ht="27.75" customHeight="1">
      <c r="A77" s="160" t="s">
        <v>583</v>
      </c>
      <c r="B77" s="42">
        <f>IFERROR(INDEX('Annex 1 LV, HV &amp; UMS charges_D'!$B$14:$B$45,MATCH($A77,'Annex 1 LV, HV &amp; UMS charges_D'!$A$14:$A$294,0)),INDEX('Annex 4 LDNO charges_D'!$B$14:$B$203,MATCH($A77,'Annex 4 LDNO charges_D'!$A$14:$A$203,0)))</f>
        <v>0</v>
      </c>
      <c r="C77" s="159">
        <v>0</v>
      </c>
      <c r="D77" s="228"/>
      <c r="E77" s="228"/>
      <c r="F77" s="224">
        <v>6.6726512238863514E-2</v>
      </c>
    </row>
    <row r="78" spans="1:6" ht="27.75" customHeight="1">
      <c r="A78" s="160" t="s">
        <v>584</v>
      </c>
      <c r="B78" s="42">
        <f>IFERROR(INDEX('Annex 1 LV, HV &amp; UMS charges_D'!$B$14:$B$45,MATCH($A78,'Annex 1 LV, HV &amp; UMS charges_D'!$A$14:$A$294,0)),INDEX('Annex 4 LDNO charges_D'!$B$14:$B$203,MATCH($A78,'Annex 4 LDNO charges_D'!$A$14:$A$203,0)))</f>
        <v>0</v>
      </c>
      <c r="C78" s="159">
        <v>0</v>
      </c>
      <c r="D78" s="228"/>
      <c r="E78" s="228"/>
      <c r="F78" s="224">
        <v>6.6726512238863514E-2</v>
      </c>
    </row>
    <row r="79" spans="1:6" ht="27.75" customHeight="1">
      <c r="A79" s="160" t="s">
        <v>591</v>
      </c>
      <c r="B79" s="42">
        <f>IFERROR(INDEX('Annex 1 LV, HV &amp; UMS charges_D'!$B$14:$B$45,MATCH($A79,'Annex 1 LV, HV &amp; UMS charges_D'!$A$14:$A$294,0)),INDEX('Annex 4 LDNO charges_D'!$B$14:$B$203,MATCH($A79,'Annex 4 LDNO charges_D'!$A$14:$A$203,0)))</f>
        <v>0</v>
      </c>
      <c r="C79" s="159" t="s">
        <v>69</v>
      </c>
      <c r="D79" s="224">
        <v>8.1670142774849117E-2</v>
      </c>
      <c r="E79" s="224">
        <v>9.5629061227845629</v>
      </c>
      <c r="F79" s="224">
        <v>6.6726512238863514E-2</v>
      </c>
    </row>
    <row r="80" spans="1:6" ht="27.75" customHeight="1">
      <c r="A80" s="160" t="s">
        <v>593</v>
      </c>
      <c r="B80" s="42">
        <f>IFERROR(INDEX('Annex 1 LV, HV &amp; UMS charges_D'!$B$14:$B$45,MATCH($A80,'Annex 1 LV, HV &amp; UMS charges_D'!$A$14:$A$294,0)),INDEX('Annex 4 LDNO charges_D'!$B$14:$B$203,MATCH($A80,'Annex 4 LDNO charges_D'!$A$14:$A$203,0)))</f>
        <v>0</v>
      </c>
      <c r="C80" s="159" t="s">
        <v>73</v>
      </c>
      <c r="D80" s="228"/>
      <c r="E80" s="228"/>
      <c r="F80" s="224">
        <v>6.6726512238863514E-2</v>
      </c>
    </row>
    <row r="81" spans="1:6" ht="27.75" customHeight="1">
      <c r="A81" s="160" t="s">
        <v>594</v>
      </c>
      <c r="B81" s="42">
        <f>IFERROR(INDEX('Annex 1 LV, HV &amp; UMS charges_D'!$B$14:$B$45,MATCH($A81,'Annex 1 LV, HV &amp; UMS charges_D'!$A$14:$A$294,0)),INDEX('Annex 4 LDNO charges_D'!$B$14:$B$203,MATCH($A81,'Annex 4 LDNO charges_D'!$A$14:$A$203,0)))</f>
        <v>0</v>
      </c>
      <c r="C81" s="159" t="s">
        <v>73</v>
      </c>
      <c r="D81" s="228"/>
      <c r="E81" s="228"/>
      <c r="F81" s="224">
        <v>6.6726512238863514E-2</v>
      </c>
    </row>
    <row r="82" spans="1:6" ht="27.75" customHeight="1">
      <c r="A82" s="160" t="s">
        <v>595</v>
      </c>
      <c r="B82" s="42">
        <f>IFERROR(INDEX('Annex 1 LV, HV &amp; UMS charges_D'!$B$14:$B$45,MATCH($A82,'Annex 1 LV, HV &amp; UMS charges_D'!$A$14:$A$294,0)),INDEX('Annex 4 LDNO charges_D'!$B$14:$B$203,MATCH($A82,'Annex 4 LDNO charges_D'!$A$14:$A$203,0)))</f>
        <v>0</v>
      </c>
      <c r="C82" s="159" t="s">
        <v>73</v>
      </c>
      <c r="D82" s="228"/>
      <c r="E82" s="228"/>
      <c r="F82" s="224">
        <v>6.6726512238863514E-2</v>
      </c>
    </row>
    <row r="83" spans="1:6" ht="27.75" customHeight="1">
      <c r="A83" s="160" t="s">
        <v>596</v>
      </c>
      <c r="B83" s="42">
        <f>IFERROR(INDEX('Annex 1 LV, HV &amp; UMS charges_D'!$B$14:$B$45,MATCH($A83,'Annex 1 LV, HV &amp; UMS charges_D'!$A$14:$A$294,0)),INDEX('Annex 4 LDNO charges_D'!$B$14:$B$203,MATCH($A83,'Annex 4 LDNO charges_D'!$A$14:$A$203,0)))</f>
        <v>0</v>
      </c>
      <c r="C83" s="159" t="s">
        <v>73</v>
      </c>
      <c r="D83" s="228"/>
      <c r="E83" s="228"/>
      <c r="F83" s="224">
        <v>6.6726512238863514E-2</v>
      </c>
    </row>
    <row r="84" spans="1:6" ht="27.75" customHeight="1">
      <c r="A84" s="160" t="s">
        <v>597</v>
      </c>
      <c r="B84" s="42">
        <f>IFERROR(INDEX('Annex 1 LV, HV &amp; UMS charges_D'!$B$14:$B$45,MATCH($A84,'Annex 1 LV, HV &amp; UMS charges_D'!$A$14:$A$294,0)),INDEX('Annex 4 LDNO charges_D'!$B$14:$B$203,MATCH($A84,'Annex 4 LDNO charges_D'!$A$14:$A$203,0)))</f>
        <v>0</v>
      </c>
      <c r="C84" s="159" t="s">
        <v>73</v>
      </c>
      <c r="D84" s="228"/>
      <c r="E84" s="228"/>
      <c r="F84" s="224">
        <v>6.6726512238863514E-2</v>
      </c>
    </row>
    <row r="85" spans="1:6" ht="27.75" customHeight="1">
      <c r="A85" s="160" t="s">
        <v>599</v>
      </c>
      <c r="B85" s="42">
        <f>IFERROR(INDEX('Annex 1 LV, HV &amp; UMS charges_D'!$B$14:$B$45,MATCH($A85,'Annex 1 LV, HV &amp; UMS charges_D'!$A$14:$A$294,0)),INDEX('Annex 4 LDNO charges_D'!$B$14:$B$203,MATCH($A85,'Annex 4 LDNO charges_D'!$A$14:$A$203,0)))</f>
        <v>0</v>
      </c>
      <c r="C85" s="159">
        <v>0</v>
      </c>
      <c r="D85" s="228"/>
      <c r="E85" s="228"/>
      <c r="F85" s="224">
        <v>6.6726512238863514E-2</v>
      </c>
    </row>
    <row r="86" spans="1:6" ht="27.75" customHeight="1">
      <c r="A86" s="160" t="s">
        <v>600</v>
      </c>
      <c r="B86" s="42">
        <f>IFERROR(INDEX('Annex 1 LV, HV &amp; UMS charges_D'!$B$14:$B$45,MATCH($A86,'Annex 1 LV, HV &amp; UMS charges_D'!$A$14:$A$294,0)),INDEX('Annex 4 LDNO charges_D'!$B$14:$B$203,MATCH($A86,'Annex 4 LDNO charges_D'!$A$14:$A$203,0)))</f>
        <v>0</v>
      </c>
      <c r="C86" s="159">
        <v>0</v>
      </c>
      <c r="D86" s="228"/>
      <c r="E86" s="228"/>
      <c r="F86" s="224">
        <v>6.6726512238863514E-2</v>
      </c>
    </row>
    <row r="87" spans="1:6" ht="27.75" customHeight="1">
      <c r="A87" s="160" t="s">
        <v>601</v>
      </c>
      <c r="B87" s="42">
        <f>IFERROR(INDEX('Annex 1 LV, HV &amp; UMS charges_D'!$B$14:$B$45,MATCH($A87,'Annex 1 LV, HV &amp; UMS charges_D'!$A$14:$A$294,0)),INDEX('Annex 4 LDNO charges_D'!$B$14:$B$203,MATCH($A87,'Annex 4 LDNO charges_D'!$A$14:$A$203,0)))</f>
        <v>0</v>
      </c>
      <c r="C87" s="159">
        <v>0</v>
      </c>
      <c r="D87" s="228"/>
      <c r="E87" s="228"/>
      <c r="F87" s="224">
        <v>6.6726512238863514E-2</v>
      </c>
    </row>
    <row r="88" spans="1:6" ht="27.75" customHeight="1">
      <c r="A88" s="160" t="s">
        <v>602</v>
      </c>
      <c r="B88" s="42">
        <f>IFERROR(INDEX('Annex 1 LV, HV &amp; UMS charges_D'!$B$14:$B$45,MATCH($A88,'Annex 1 LV, HV &amp; UMS charges_D'!$A$14:$A$294,0)),INDEX('Annex 4 LDNO charges_D'!$B$14:$B$203,MATCH($A88,'Annex 4 LDNO charges_D'!$A$14:$A$203,0)))</f>
        <v>0</v>
      </c>
      <c r="C88" s="159">
        <v>0</v>
      </c>
      <c r="D88" s="228"/>
      <c r="E88" s="228"/>
      <c r="F88" s="224">
        <v>6.6726512238863514E-2</v>
      </c>
    </row>
    <row r="89" spans="1:6" ht="27.75" customHeight="1">
      <c r="A89" s="160" t="s">
        <v>603</v>
      </c>
      <c r="B89" s="42">
        <f>IFERROR(INDEX('Annex 1 LV, HV &amp; UMS charges_D'!$B$14:$B$45,MATCH($A89,'Annex 1 LV, HV &amp; UMS charges_D'!$A$14:$A$294,0)),INDEX('Annex 4 LDNO charges_D'!$B$14:$B$203,MATCH($A89,'Annex 4 LDNO charges_D'!$A$14:$A$203,0)))</f>
        <v>0</v>
      </c>
      <c r="C89" s="159">
        <v>0</v>
      </c>
      <c r="D89" s="228"/>
      <c r="E89" s="228"/>
      <c r="F89" s="224">
        <v>6.6726512238863514E-2</v>
      </c>
    </row>
    <row r="90" spans="1:6" ht="27.75" customHeight="1">
      <c r="A90" s="160" t="s">
        <v>604</v>
      </c>
      <c r="B90" s="42">
        <f>IFERROR(INDEX('Annex 1 LV, HV &amp; UMS charges_D'!$B$14:$B$45,MATCH($A90,'Annex 1 LV, HV &amp; UMS charges_D'!$A$14:$A$294,0)),INDEX('Annex 4 LDNO charges_D'!$B$14:$B$203,MATCH($A90,'Annex 4 LDNO charges_D'!$A$14:$A$203,0)))</f>
        <v>0</v>
      </c>
      <c r="C90" s="159">
        <v>0</v>
      </c>
      <c r="D90" s="228"/>
      <c r="E90" s="228"/>
      <c r="F90" s="224">
        <v>6.6726512238863514E-2</v>
      </c>
    </row>
    <row r="91" spans="1:6" ht="27.75" customHeight="1">
      <c r="A91" s="160" t="s">
        <v>605</v>
      </c>
      <c r="B91" s="42">
        <f>IFERROR(INDEX('Annex 1 LV, HV &amp; UMS charges_D'!$B$14:$B$45,MATCH($A91,'Annex 1 LV, HV &amp; UMS charges_D'!$A$14:$A$294,0)),INDEX('Annex 4 LDNO charges_D'!$B$14:$B$203,MATCH($A91,'Annex 4 LDNO charges_D'!$A$14:$A$203,0)))</f>
        <v>0</v>
      </c>
      <c r="C91" s="159">
        <v>0</v>
      </c>
      <c r="D91" s="228"/>
      <c r="E91" s="228"/>
      <c r="F91" s="224">
        <v>6.6726512238863514E-2</v>
      </c>
    </row>
    <row r="92" spans="1:6" ht="27.75" customHeight="1">
      <c r="A92" s="160" t="s">
        <v>606</v>
      </c>
      <c r="B92" s="42">
        <f>IFERROR(INDEX('Annex 1 LV, HV &amp; UMS charges_D'!$B$14:$B$45,MATCH($A92,'Annex 1 LV, HV &amp; UMS charges_D'!$A$14:$A$294,0)),INDEX('Annex 4 LDNO charges_D'!$B$14:$B$203,MATCH($A92,'Annex 4 LDNO charges_D'!$A$14:$A$203,0)))</f>
        <v>0</v>
      </c>
      <c r="C92" s="159">
        <v>0</v>
      </c>
      <c r="D92" s="228"/>
      <c r="E92" s="228"/>
      <c r="F92" s="224">
        <v>6.6726512238863514E-2</v>
      </c>
    </row>
    <row r="93" spans="1:6" ht="27.75" customHeight="1">
      <c r="A93" s="160" t="s">
        <v>607</v>
      </c>
      <c r="B93" s="42">
        <f>IFERROR(INDEX('Annex 1 LV, HV &amp; UMS charges_D'!$B$14:$B$45,MATCH($A93,'Annex 1 LV, HV &amp; UMS charges_D'!$A$14:$A$294,0)),INDEX('Annex 4 LDNO charges_D'!$B$14:$B$203,MATCH($A93,'Annex 4 LDNO charges_D'!$A$14:$A$203,0)))</f>
        <v>0</v>
      </c>
      <c r="C93" s="159">
        <v>0</v>
      </c>
      <c r="D93" s="228"/>
      <c r="E93" s="228"/>
      <c r="F93" s="224">
        <v>6.6726512238863514E-2</v>
      </c>
    </row>
    <row r="94" spans="1:6" ht="27.75" customHeight="1">
      <c r="A94" s="160" t="s">
        <v>608</v>
      </c>
      <c r="B94" s="42">
        <f>IFERROR(INDEX('Annex 1 LV, HV &amp; UMS charges_D'!$B$14:$B$45,MATCH($A94,'Annex 1 LV, HV &amp; UMS charges_D'!$A$14:$A$294,0)),INDEX('Annex 4 LDNO charges_D'!$B$14:$B$203,MATCH($A94,'Annex 4 LDNO charges_D'!$A$14:$A$203,0)))</f>
        <v>0</v>
      </c>
      <c r="C94" s="159">
        <v>0</v>
      </c>
      <c r="D94" s="228"/>
      <c r="E94" s="228"/>
      <c r="F94" s="224">
        <v>6.6726512238863514E-2</v>
      </c>
    </row>
    <row r="95" spans="1:6" ht="27.75" customHeight="1">
      <c r="A95" s="160" t="s">
        <v>609</v>
      </c>
      <c r="B95" s="42">
        <f>IFERROR(INDEX('Annex 1 LV, HV &amp; UMS charges_D'!$B$14:$B$45,MATCH($A95,'Annex 1 LV, HV &amp; UMS charges_D'!$A$14:$A$294,0)),INDEX('Annex 4 LDNO charges_D'!$B$14:$B$203,MATCH($A95,'Annex 4 LDNO charges_D'!$A$14:$A$203,0)))</f>
        <v>0</v>
      </c>
      <c r="C95" s="159">
        <v>0</v>
      </c>
      <c r="D95" s="228"/>
      <c r="E95" s="228"/>
      <c r="F95" s="224">
        <v>6.6726512238863514E-2</v>
      </c>
    </row>
    <row r="96" spans="1:6" ht="27.75" customHeight="1">
      <c r="A96" s="160" t="s">
        <v>610</v>
      </c>
      <c r="B96" s="42">
        <f>IFERROR(INDEX('Annex 1 LV, HV &amp; UMS charges_D'!$B$14:$B$45,MATCH($A96,'Annex 1 LV, HV &amp; UMS charges_D'!$A$14:$A$294,0)),INDEX('Annex 4 LDNO charges_D'!$B$14:$B$203,MATCH($A96,'Annex 4 LDNO charges_D'!$A$14:$A$203,0)))</f>
        <v>0</v>
      </c>
      <c r="C96" s="159">
        <v>0</v>
      </c>
      <c r="D96" s="228"/>
      <c r="E96" s="228"/>
      <c r="F96" s="224">
        <v>6.6726512238863514E-2</v>
      </c>
    </row>
    <row r="97" spans="1:6" ht="27.75" customHeight="1">
      <c r="A97" s="160" t="s">
        <v>611</v>
      </c>
      <c r="B97" s="42">
        <f>IFERROR(INDEX('Annex 1 LV, HV &amp; UMS charges_D'!$B$14:$B$45,MATCH($A97,'Annex 1 LV, HV &amp; UMS charges_D'!$A$14:$A$294,0)),INDEX('Annex 4 LDNO charges_D'!$B$14:$B$203,MATCH($A97,'Annex 4 LDNO charges_D'!$A$14:$A$203,0)))</f>
        <v>0</v>
      </c>
      <c r="C97" s="159">
        <v>0</v>
      </c>
      <c r="D97" s="228"/>
      <c r="E97" s="228"/>
      <c r="F97" s="224">
        <v>6.6726512238863514E-2</v>
      </c>
    </row>
    <row r="98" spans="1:6" ht="27.75" customHeight="1">
      <c r="A98" s="160" t="s">
        <v>612</v>
      </c>
      <c r="B98" s="42">
        <f>IFERROR(INDEX('Annex 1 LV, HV &amp; UMS charges_D'!$B$14:$B$45,MATCH($A98,'Annex 1 LV, HV &amp; UMS charges_D'!$A$14:$A$294,0)),INDEX('Annex 4 LDNO charges_D'!$B$14:$B$203,MATCH($A98,'Annex 4 LDNO charges_D'!$A$14:$A$203,0)))</f>
        <v>0</v>
      </c>
      <c r="C98" s="159">
        <v>0</v>
      </c>
      <c r="D98" s="228"/>
      <c r="E98" s="228"/>
      <c r="F98" s="224">
        <v>6.6726512238863514E-2</v>
      </c>
    </row>
    <row r="99" spans="1:6" ht="27.75" customHeight="1">
      <c r="A99" s="160" t="s">
        <v>613</v>
      </c>
      <c r="B99" s="42">
        <f>IFERROR(INDEX('Annex 1 LV, HV &amp; UMS charges_D'!$B$14:$B$45,MATCH($A99,'Annex 1 LV, HV &amp; UMS charges_D'!$A$14:$A$294,0)),INDEX('Annex 4 LDNO charges_D'!$B$14:$B$203,MATCH($A99,'Annex 4 LDNO charges_D'!$A$14:$A$203,0)))</f>
        <v>0</v>
      </c>
      <c r="C99" s="159">
        <v>0</v>
      </c>
      <c r="D99" s="228"/>
      <c r="E99" s="228"/>
      <c r="F99" s="224">
        <v>6.6726512238863514E-2</v>
      </c>
    </row>
    <row r="100" spans="1:6" ht="27.75" customHeight="1">
      <c r="A100" s="160" t="s">
        <v>620</v>
      </c>
      <c r="B100" s="42">
        <f>IFERROR(INDEX('Annex 1 LV, HV &amp; UMS charges_D'!$B$14:$B$45,MATCH($A100,'Annex 1 LV, HV &amp; UMS charges_D'!$A$14:$A$294,0)),INDEX('Annex 4 LDNO charges_D'!$B$14:$B$203,MATCH($A100,'Annex 4 LDNO charges_D'!$A$14:$A$203,0)))</f>
        <v>0</v>
      </c>
      <c r="C100" s="159" t="s">
        <v>69</v>
      </c>
      <c r="D100" s="224">
        <v>8.1670142774849117E-2</v>
      </c>
      <c r="E100" s="224">
        <v>9.5629061227845629</v>
      </c>
      <c r="F100" s="224">
        <v>6.6726512238863514E-2</v>
      </c>
    </row>
    <row r="101" spans="1:6" ht="27.75" customHeight="1">
      <c r="A101" s="160" t="s">
        <v>622</v>
      </c>
      <c r="B101" s="42">
        <f>IFERROR(INDEX('Annex 1 LV, HV &amp; UMS charges_D'!$B$14:$B$45,MATCH($A101,'Annex 1 LV, HV &amp; UMS charges_D'!$A$14:$A$294,0)),INDEX('Annex 4 LDNO charges_D'!$B$14:$B$203,MATCH($A101,'Annex 4 LDNO charges_D'!$A$14:$A$203,0)))</f>
        <v>0</v>
      </c>
      <c r="C101" s="159" t="s">
        <v>73</v>
      </c>
      <c r="D101" s="228"/>
      <c r="E101" s="228"/>
      <c r="F101" s="224">
        <v>6.6726512238863514E-2</v>
      </c>
    </row>
    <row r="102" spans="1:6" ht="27.75" customHeight="1">
      <c r="A102" s="160" t="s">
        <v>623</v>
      </c>
      <c r="B102" s="42">
        <f>IFERROR(INDEX('Annex 1 LV, HV &amp; UMS charges_D'!$B$14:$B$45,MATCH($A102,'Annex 1 LV, HV &amp; UMS charges_D'!$A$14:$A$294,0)),INDEX('Annex 4 LDNO charges_D'!$B$14:$B$203,MATCH($A102,'Annex 4 LDNO charges_D'!$A$14:$A$203,0)))</f>
        <v>0</v>
      </c>
      <c r="C102" s="159" t="s">
        <v>73</v>
      </c>
      <c r="D102" s="228"/>
      <c r="E102" s="228"/>
      <c r="F102" s="224">
        <v>6.6726512238863514E-2</v>
      </c>
    </row>
    <row r="103" spans="1:6" ht="27.75" customHeight="1">
      <c r="A103" s="160" t="s">
        <v>624</v>
      </c>
      <c r="B103" s="42">
        <f>IFERROR(INDEX('Annex 1 LV, HV &amp; UMS charges_D'!$B$14:$B$45,MATCH($A103,'Annex 1 LV, HV &amp; UMS charges_D'!$A$14:$A$294,0)),INDEX('Annex 4 LDNO charges_D'!$B$14:$B$203,MATCH($A103,'Annex 4 LDNO charges_D'!$A$14:$A$203,0)))</f>
        <v>0</v>
      </c>
      <c r="C103" s="159" t="s">
        <v>73</v>
      </c>
      <c r="D103" s="228"/>
      <c r="E103" s="228"/>
      <c r="F103" s="224">
        <v>6.6726512238863514E-2</v>
      </c>
    </row>
    <row r="104" spans="1:6" ht="27.75" customHeight="1">
      <c r="A104" s="160" t="s">
        <v>625</v>
      </c>
      <c r="B104" s="42">
        <f>IFERROR(INDEX('Annex 1 LV, HV &amp; UMS charges_D'!$B$14:$B$45,MATCH($A104,'Annex 1 LV, HV &amp; UMS charges_D'!$A$14:$A$294,0)),INDEX('Annex 4 LDNO charges_D'!$B$14:$B$203,MATCH($A104,'Annex 4 LDNO charges_D'!$A$14:$A$203,0)))</f>
        <v>0</v>
      </c>
      <c r="C104" s="159" t="s">
        <v>73</v>
      </c>
      <c r="D104" s="228"/>
      <c r="E104" s="228"/>
      <c r="F104" s="224">
        <v>6.6726512238863514E-2</v>
      </c>
    </row>
    <row r="105" spans="1:6" ht="27.75" customHeight="1">
      <c r="A105" s="160" t="s">
        <v>626</v>
      </c>
      <c r="B105" s="42">
        <f>IFERROR(INDEX('Annex 1 LV, HV &amp; UMS charges_D'!$B$14:$B$45,MATCH($A105,'Annex 1 LV, HV &amp; UMS charges_D'!$A$14:$A$294,0)),INDEX('Annex 4 LDNO charges_D'!$B$14:$B$203,MATCH($A105,'Annex 4 LDNO charges_D'!$A$14:$A$203,0)))</f>
        <v>0</v>
      </c>
      <c r="C105" s="159" t="s">
        <v>73</v>
      </c>
      <c r="D105" s="228"/>
      <c r="E105" s="228"/>
      <c r="F105" s="224">
        <v>6.6726512238863514E-2</v>
      </c>
    </row>
    <row r="106" spans="1:6" ht="27.75" customHeight="1">
      <c r="A106" s="160" t="s">
        <v>628</v>
      </c>
      <c r="B106" s="42">
        <f>IFERROR(INDEX('Annex 1 LV, HV &amp; UMS charges_D'!$B$14:$B$45,MATCH($A106,'Annex 1 LV, HV &amp; UMS charges_D'!$A$14:$A$294,0)),INDEX('Annex 4 LDNO charges_D'!$B$14:$B$203,MATCH($A106,'Annex 4 LDNO charges_D'!$A$14:$A$203,0)))</f>
        <v>0</v>
      </c>
      <c r="C106" s="159">
        <v>0</v>
      </c>
      <c r="D106" s="228"/>
      <c r="E106" s="228"/>
      <c r="F106" s="224">
        <v>6.6726512238863514E-2</v>
      </c>
    </row>
    <row r="107" spans="1:6" ht="27.75" customHeight="1">
      <c r="A107" s="160" t="s">
        <v>629</v>
      </c>
      <c r="B107" s="42">
        <f>IFERROR(INDEX('Annex 1 LV, HV &amp; UMS charges_D'!$B$14:$B$45,MATCH($A107,'Annex 1 LV, HV &amp; UMS charges_D'!$A$14:$A$294,0)),INDEX('Annex 4 LDNO charges_D'!$B$14:$B$203,MATCH($A107,'Annex 4 LDNO charges_D'!$A$14:$A$203,0)))</f>
        <v>0</v>
      </c>
      <c r="C107" s="159">
        <v>0</v>
      </c>
      <c r="D107" s="228"/>
      <c r="E107" s="228"/>
      <c r="F107" s="224">
        <v>6.6726512238863514E-2</v>
      </c>
    </row>
    <row r="108" spans="1:6" ht="27.75" customHeight="1">
      <c r="A108" s="160" t="s">
        <v>630</v>
      </c>
      <c r="B108" s="42">
        <f>IFERROR(INDEX('Annex 1 LV, HV &amp; UMS charges_D'!$B$14:$B$45,MATCH($A108,'Annex 1 LV, HV &amp; UMS charges_D'!$A$14:$A$294,0)),INDEX('Annex 4 LDNO charges_D'!$B$14:$B$203,MATCH($A108,'Annex 4 LDNO charges_D'!$A$14:$A$203,0)))</f>
        <v>0</v>
      </c>
      <c r="C108" s="159">
        <v>0</v>
      </c>
      <c r="D108" s="228"/>
      <c r="E108" s="228"/>
      <c r="F108" s="224">
        <v>6.6726512238863514E-2</v>
      </c>
    </row>
    <row r="109" spans="1:6" ht="27.75" customHeight="1">
      <c r="A109" s="160" t="s">
        <v>631</v>
      </c>
      <c r="B109" s="42">
        <f>IFERROR(INDEX('Annex 1 LV, HV &amp; UMS charges_D'!$B$14:$B$45,MATCH($A109,'Annex 1 LV, HV &amp; UMS charges_D'!$A$14:$A$294,0)),INDEX('Annex 4 LDNO charges_D'!$B$14:$B$203,MATCH($A109,'Annex 4 LDNO charges_D'!$A$14:$A$203,0)))</f>
        <v>0</v>
      </c>
      <c r="C109" s="159">
        <v>0</v>
      </c>
      <c r="D109" s="228"/>
      <c r="E109" s="228"/>
      <c r="F109" s="224">
        <v>6.6726512238863514E-2</v>
      </c>
    </row>
    <row r="110" spans="1:6" ht="27.75" customHeight="1">
      <c r="A110" s="160" t="s">
        <v>632</v>
      </c>
      <c r="B110" s="42">
        <f>IFERROR(INDEX('Annex 1 LV, HV &amp; UMS charges_D'!$B$14:$B$45,MATCH($A110,'Annex 1 LV, HV &amp; UMS charges_D'!$A$14:$A$294,0)),INDEX('Annex 4 LDNO charges_D'!$B$14:$B$203,MATCH($A110,'Annex 4 LDNO charges_D'!$A$14:$A$203,0)))</f>
        <v>0</v>
      </c>
      <c r="C110" s="159">
        <v>0</v>
      </c>
      <c r="D110" s="228"/>
      <c r="E110" s="228"/>
      <c r="F110" s="224">
        <v>6.6726512238863514E-2</v>
      </c>
    </row>
    <row r="111" spans="1:6" ht="27.75" customHeight="1">
      <c r="A111" s="160" t="s">
        <v>633</v>
      </c>
      <c r="B111" s="42">
        <f>IFERROR(INDEX('Annex 1 LV, HV &amp; UMS charges_D'!$B$14:$B$45,MATCH($A111,'Annex 1 LV, HV &amp; UMS charges_D'!$A$14:$A$294,0)),INDEX('Annex 4 LDNO charges_D'!$B$14:$B$203,MATCH($A111,'Annex 4 LDNO charges_D'!$A$14:$A$203,0)))</f>
        <v>0</v>
      </c>
      <c r="C111" s="159">
        <v>0</v>
      </c>
      <c r="D111" s="228"/>
      <c r="E111" s="228"/>
      <c r="F111" s="224">
        <v>6.6726512238863514E-2</v>
      </c>
    </row>
    <row r="112" spans="1:6" ht="27.75" customHeight="1">
      <c r="A112" s="160" t="s">
        <v>634</v>
      </c>
      <c r="B112" s="42">
        <f>IFERROR(INDEX('Annex 1 LV, HV &amp; UMS charges_D'!$B$14:$B$45,MATCH($A112,'Annex 1 LV, HV &amp; UMS charges_D'!$A$14:$A$294,0)),INDEX('Annex 4 LDNO charges_D'!$B$14:$B$203,MATCH($A112,'Annex 4 LDNO charges_D'!$A$14:$A$203,0)))</f>
        <v>0</v>
      </c>
      <c r="C112" s="159">
        <v>0</v>
      </c>
      <c r="D112" s="228"/>
      <c r="E112" s="228"/>
      <c r="F112" s="224">
        <v>6.6726512238863514E-2</v>
      </c>
    </row>
    <row r="113" spans="1:6" ht="27.75" customHeight="1">
      <c r="A113" s="160" t="s">
        <v>635</v>
      </c>
      <c r="B113" s="42">
        <f>IFERROR(INDEX('Annex 1 LV, HV &amp; UMS charges_D'!$B$14:$B$45,MATCH($A113,'Annex 1 LV, HV &amp; UMS charges_D'!$A$14:$A$294,0)),INDEX('Annex 4 LDNO charges_D'!$B$14:$B$203,MATCH($A113,'Annex 4 LDNO charges_D'!$A$14:$A$203,0)))</f>
        <v>0</v>
      </c>
      <c r="C113" s="159">
        <v>0</v>
      </c>
      <c r="D113" s="228"/>
      <c r="E113" s="228"/>
      <c r="F113" s="224">
        <v>6.6726512238863514E-2</v>
      </c>
    </row>
    <row r="114" spans="1:6" ht="27.75" customHeight="1">
      <c r="A114" s="160" t="s">
        <v>636</v>
      </c>
      <c r="B114" s="42">
        <f>IFERROR(INDEX('Annex 1 LV, HV &amp; UMS charges_D'!$B$14:$B$45,MATCH($A114,'Annex 1 LV, HV &amp; UMS charges_D'!$A$14:$A$294,0)),INDEX('Annex 4 LDNO charges_D'!$B$14:$B$203,MATCH($A114,'Annex 4 LDNO charges_D'!$A$14:$A$203,0)))</f>
        <v>0</v>
      </c>
      <c r="C114" s="159">
        <v>0</v>
      </c>
      <c r="D114" s="228"/>
      <c r="E114" s="228"/>
      <c r="F114" s="224">
        <v>6.6726512238863514E-2</v>
      </c>
    </row>
    <row r="115" spans="1:6" ht="27.75" customHeight="1">
      <c r="A115" s="160" t="s">
        <v>637</v>
      </c>
      <c r="B115" s="42">
        <f>IFERROR(INDEX('Annex 1 LV, HV &amp; UMS charges_D'!$B$14:$B$45,MATCH($A115,'Annex 1 LV, HV &amp; UMS charges_D'!$A$14:$A$294,0)),INDEX('Annex 4 LDNO charges_D'!$B$14:$B$203,MATCH($A115,'Annex 4 LDNO charges_D'!$A$14:$A$203,0)))</f>
        <v>0</v>
      </c>
      <c r="C115" s="159">
        <v>0</v>
      </c>
      <c r="D115" s="228"/>
      <c r="E115" s="228"/>
      <c r="F115" s="224">
        <v>6.6726512238863514E-2</v>
      </c>
    </row>
    <row r="116" spans="1:6" ht="27.75" customHeight="1">
      <c r="A116" s="160" t="s">
        <v>638</v>
      </c>
      <c r="B116" s="42">
        <f>IFERROR(INDEX('Annex 1 LV, HV &amp; UMS charges_D'!$B$14:$B$45,MATCH($A116,'Annex 1 LV, HV &amp; UMS charges_D'!$A$14:$A$294,0)),INDEX('Annex 4 LDNO charges_D'!$B$14:$B$203,MATCH($A116,'Annex 4 LDNO charges_D'!$A$14:$A$203,0)))</f>
        <v>0</v>
      </c>
      <c r="C116" s="159">
        <v>0</v>
      </c>
      <c r="D116" s="228"/>
      <c r="E116" s="228"/>
      <c r="F116" s="224">
        <v>6.6726512238863514E-2</v>
      </c>
    </row>
    <row r="117" spans="1:6" ht="27.75" customHeight="1">
      <c r="A117" s="160" t="s">
        <v>639</v>
      </c>
      <c r="B117" s="42">
        <f>IFERROR(INDEX('Annex 1 LV, HV &amp; UMS charges_D'!$B$14:$B$45,MATCH($A117,'Annex 1 LV, HV &amp; UMS charges_D'!$A$14:$A$294,0)),INDEX('Annex 4 LDNO charges_D'!$B$14:$B$203,MATCH($A117,'Annex 4 LDNO charges_D'!$A$14:$A$203,0)))</f>
        <v>0</v>
      </c>
      <c r="C117" s="159">
        <v>0</v>
      </c>
      <c r="D117" s="228"/>
      <c r="E117" s="228"/>
      <c r="F117" s="224">
        <v>6.6726512238863514E-2</v>
      </c>
    </row>
    <row r="118" spans="1:6" ht="27.75" customHeight="1">
      <c r="A118" s="160" t="s">
        <v>640</v>
      </c>
      <c r="B118" s="42">
        <f>IFERROR(INDEX('Annex 1 LV, HV &amp; UMS charges_D'!$B$14:$B$45,MATCH($A118,'Annex 1 LV, HV &amp; UMS charges_D'!$A$14:$A$294,0)),INDEX('Annex 4 LDNO charges_D'!$B$14:$B$203,MATCH($A118,'Annex 4 LDNO charges_D'!$A$14:$A$203,0)))</f>
        <v>0</v>
      </c>
      <c r="C118" s="159">
        <v>0</v>
      </c>
      <c r="D118" s="228"/>
      <c r="E118" s="228"/>
      <c r="F118" s="224">
        <v>6.6726512238863514E-2</v>
      </c>
    </row>
    <row r="119" spans="1:6" ht="27.75" customHeight="1">
      <c r="A119" s="160" t="s">
        <v>641</v>
      </c>
      <c r="B119" s="42">
        <f>IFERROR(INDEX('Annex 1 LV, HV &amp; UMS charges_D'!$B$14:$B$45,MATCH($A119,'Annex 1 LV, HV &amp; UMS charges_D'!$A$14:$A$294,0)),INDEX('Annex 4 LDNO charges_D'!$B$14:$B$203,MATCH($A119,'Annex 4 LDNO charges_D'!$A$14:$A$203,0)))</f>
        <v>0</v>
      </c>
      <c r="C119" s="159">
        <v>0</v>
      </c>
      <c r="D119" s="228"/>
      <c r="E119" s="228"/>
      <c r="F119" s="224">
        <v>6.6726512238863514E-2</v>
      </c>
    </row>
    <row r="120" spans="1:6" ht="27.75" customHeight="1">
      <c r="A120" s="160" t="s">
        <v>642</v>
      </c>
      <c r="B120" s="42">
        <f>IFERROR(INDEX('Annex 1 LV, HV &amp; UMS charges_D'!$B$14:$B$45,MATCH($A120,'Annex 1 LV, HV &amp; UMS charges_D'!$A$14:$A$294,0)),INDEX('Annex 4 LDNO charges_D'!$B$14:$B$203,MATCH($A120,'Annex 4 LDNO charges_D'!$A$14:$A$203,0)))</f>
        <v>0</v>
      </c>
      <c r="C120" s="159">
        <v>0</v>
      </c>
      <c r="D120" s="228"/>
      <c r="E120" s="228"/>
      <c r="F120" s="224">
        <v>6.6726512238863514E-2</v>
      </c>
    </row>
    <row r="121" spans="1:6" ht="27.75" customHeight="1">
      <c r="A121" s="160" t="s">
        <v>649</v>
      </c>
      <c r="B121" s="42">
        <f>IFERROR(INDEX('Annex 1 LV, HV &amp; UMS charges_D'!$B$14:$B$45,MATCH($A121,'Annex 1 LV, HV &amp; UMS charges_D'!$A$14:$A$294,0)),INDEX('Annex 4 LDNO charges_D'!$B$14:$B$203,MATCH($A121,'Annex 4 LDNO charges_D'!$A$14:$A$203,0)))</f>
        <v>0</v>
      </c>
      <c r="C121" s="159" t="s">
        <v>69</v>
      </c>
      <c r="D121" s="224">
        <v>8.1670142774849117E-2</v>
      </c>
      <c r="E121" s="224">
        <v>9.5629061227845629</v>
      </c>
      <c r="F121" s="224">
        <v>6.6726512238863514E-2</v>
      </c>
    </row>
    <row r="122" spans="1:6" ht="27.75" customHeight="1">
      <c r="A122" s="160" t="s">
        <v>651</v>
      </c>
      <c r="B122" s="42">
        <f>IFERROR(INDEX('Annex 1 LV, HV &amp; UMS charges_D'!$B$14:$B$45,MATCH($A122,'Annex 1 LV, HV &amp; UMS charges_D'!$A$14:$A$294,0)),INDEX('Annex 4 LDNO charges_D'!$B$14:$B$203,MATCH($A122,'Annex 4 LDNO charges_D'!$A$14:$A$203,0)))</f>
        <v>0</v>
      </c>
      <c r="C122" s="159" t="s">
        <v>73</v>
      </c>
      <c r="D122" s="228"/>
      <c r="E122" s="228"/>
      <c r="F122" s="224">
        <v>6.6726512238863514E-2</v>
      </c>
    </row>
    <row r="123" spans="1:6" ht="27.75" customHeight="1">
      <c r="A123" s="160" t="s">
        <v>652</v>
      </c>
      <c r="B123" s="42">
        <f>IFERROR(INDEX('Annex 1 LV, HV &amp; UMS charges_D'!$B$14:$B$45,MATCH($A123,'Annex 1 LV, HV &amp; UMS charges_D'!$A$14:$A$294,0)),INDEX('Annex 4 LDNO charges_D'!$B$14:$B$203,MATCH($A123,'Annex 4 LDNO charges_D'!$A$14:$A$203,0)))</f>
        <v>0</v>
      </c>
      <c r="C123" s="159" t="s">
        <v>73</v>
      </c>
      <c r="D123" s="228"/>
      <c r="E123" s="228"/>
      <c r="F123" s="224">
        <v>6.6726512238863514E-2</v>
      </c>
    </row>
    <row r="124" spans="1:6" ht="27.75" customHeight="1">
      <c r="A124" s="160" t="s">
        <v>653</v>
      </c>
      <c r="B124" s="42">
        <f>IFERROR(INDEX('Annex 1 LV, HV &amp; UMS charges_D'!$B$14:$B$45,MATCH($A124,'Annex 1 LV, HV &amp; UMS charges_D'!$A$14:$A$294,0)),INDEX('Annex 4 LDNO charges_D'!$B$14:$B$203,MATCH($A124,'Annex 4 LDNO charges_D'!$A$14:$A$203,0)))</f>
        <v>0</v>
      </c>
      <c r="C124" s="159" t="s">
        <v>73</v>
      </c>
      <c r="D124" s="228"/>
      <c r="E124" s="228"/>
      <c r="F124" s="224">
        <v>6.6726512238863514E-2</v>
      </c>
    </row>
    <row r="125" spans="1:6" ht="27.75" customHeight="1">
      <c r="A125" s="160" t="s">
        <v>654</v>
      </c>
      <c r="B125" s="42">
        <f>IFERROR(INDEX('Annex 1 LV, HV &amp; UMS charges_D'!$B$14:$B$45,MATCH($A125,'Annex 1 LV, HV &amp; UMS charges_D'!$A$14:$A$294,0)),INDEX('Annex 4 LDNO charges_D'!$B$14:$B$203,MATCH($A125,'Annex 4 LDNO charges_D'!$A$14:$A$203,0)))</f>
        <v>0</v>
      </c>
      <c r="C125" s="159" t="s">
        <v>73</v>
      </c>
      <c r="D125" s="228"/>
      <c r="E125" s="228"/>
      <c r="F125" s="224">
        <v>6.6726512238863514E-2</v>
      </c>
    </row>
    <row r="126" spans="1:6" ht="27.75" customHeight="1">
      <c r="A126" s="160" t="s">
        <v>655</v>
      </c>
      <c r="B126" s="42">
        <f>IFERROR(INDEX('Annex 1 LV, HV &amp; UMS charges_D'!$B$14:$B$45,MATCH($A126,'Annex 1 LV, HV &amp; UMS charges_D'!$A$14:$A$294,0)),INDEX('Annex 4 LDNO charges_D'!$B$14:$B$203,MATCH($A126,'Annex 4 LDNO charges_D'!$A$14:$A$203,0)))</f>
        <v>0</v>
      </c>
      <c r="C126" s="159" t="s">
        <v>73</v>
      </c>
      <c r="D126" s="228"/>
      <c r="E126" s="228"/>
      <c r="F126" s="224">
        <v>6.6726512238863514E-2</v>
      </c>
    </row>
    <row r="127" spans="1:6" ht="27.75" customHeight="1">
      <c r="A127" s="160" t="s">
        <v>657</v>
      </c>
      <c r="B127" s="42">
        <f>IFERROR(INDEX('Annex 1 LV, HV &amp; UMS charges_D'!$B$14:$B$45,MATCH($A127,'Annex 1 LV, HV &amp; UMS charges_D'!$A$14:$A$294,0)),INDEX('Annex 4 LDNO charges_D'!$B$14:$B$203,MATCH($A127,'Annex 4 LDNO charges_D'!$A$14:$A$203,0)))</f>
        <v>0</v>
      </c>
      <c r="C127" s="159">
        <v>0</v>
      </c>
      <c r="D127" s="228"/>
      <c r="E127" s="228"/>
      <c r="F127" s="224">
        <v>6.6726512238863514E-2</v>
      </c>
    </row>
    <row r="128" spans="1:6" ht="27.75" customHeight="1">
      <c r="A128" s="160" t="s">
        <v>658</v>
      </c>
      <c r="B128" s="42">
        <f>IFERROR(INDEX('Annex 1 LV, HV &amp; UMS charges_D'!$B$14:$B$45,MATCH($A128,'Annex 1 LV, HV &amp; UMS charges_D'!$A$14:$A$294,0)),INDEX('Annex 4 LDNO charges_D'!$B$14:$B$203,MATCH($A128,'Annex 4 LDNO charges_D'!$A$14:$A$203,0)))</f>
        <v>0</v>
      </c>
      <c r="C128" s="159">
        <v>0</v>
      </c>
      <c r="D128" s="228"/>
      <c r="E128" s="228"/>
      <c r="F128" s="224">
        <v>6.6726512238863514E-2</v>
      </c>
    </row>
    <row r="129" spans="1:6" ht="27.75" customHeight="1">
      <c r="A129" s="160" t="s">
        <v>659</v>
      </c>
      <c r="B129" s="42">
        <f>IFERROR(INDEX('Annex 1 LV, HV &amp; UMS charges_D'!$B$14:$B$45,MATCH($A129,'Annex 1 LV, HV &amp; UMS charges_D'!$A$14:$A$294,0)),INDEX('Annex 4 LDNO charges_D'!$B$14:$B$203,MATCH($A129,'Annex 4 LDNO charges_D'!$A$14:$A$203,0)))</f>
        <v>0</v>
      </c>
      <c r="C129" s="159">
        <v>0</v>
      </c>
      <c r="D129" s="228"/>
      <c r="E129" s="228"/>
      <c r="F129" s="224">
        <v>6.6726512238863514E-2</v>
      </c>
    </row>
    <row r="130" spans="1:6" ht="27.75" customHeight="1">
      <c r="A130" s="160" t="s">
        <v>660</v>
      </c>
      <c r="B130" s="42">
        <f>IFERROR(INDEX('Annex 1 LV, HV &amp; UMS charges_D'!$B$14:$B$45,MATCH($A130,'Annex 1 LV, HV &amp; UMS charges_D'!$A$14:$A$294,0)),INDEX('Annex 4 LDNO charges_D'!$B$14:$B$203,MATCH($A130,'Annex 4 LDNO charges_D'!$A$14:$A$203,0)))</f>
        <v>0</v>
      </c>
      <c r="C130" s="159">
        <v>0</v>
      </c>
      <c r="D130" s="228"/>
      <c r="E130" s="228"/>
      <c r="F130" s="224">
        <v>6.6726512238863514E-2</v>
      </c>
    </row>
    <row r="131" spans="1:6" ht="27.75" customHeight="1">
      <c r="A131" s="160" t="s">
        <v>661</v>
      </c>
      <c r="B131" s="42">
        <f>IFERROR(INDEX('Annex 1 LV, HV &amp; UMS charges_D'!$B$14:$B$45,MATCH($A131,'Annex 1 LV, HV &amp; UMS charges_D'!$A$14:$A$294,0)),INDEX('Annex 4 LDNO charges_D'!$B$14:$B$203,MATCH($A131,'Annex 4 LDNO charges_D'!$A$14:$A$203,0)))</f>
        <v>0</v>
      </c>
      <c r="C131" s="159">
        <v>0</v>
      </c>
      <c r="D131" s="228"/>
      <c r="E131" s="228"/>
      <c r="F131" s="224">
        <v>6.6726512238863514E-2</v>
      </c>
    </row>
    <row r="132" spans="1:6" ht="27.75" customHeight="1">
      <c r="A132" s="160" t="s">
        <v>662</v>
      </c>
      <c r="B132" s="42">
        <f>IFERROR(INDEX('Annex 1 LV, HV &amp; UMS charges_D'!$B$14:$B$45,MATCH($A132,'Annex 1 LV, HV &amp; UMS charges_D'!$A$14:$A$294,0)),INDEX('Annex 4 LDNO charges_D'!$B$14:$B$203,MATCH($A132,'Annex 4 LDNO charges_D'!$A$14:$A$203,0)))</f>
        <v>0</v>
      </c>
      <c r="C132" s="159">
        <v>0</v>
      </c>
      <c r="D132" s="228"/>
      <c r="E132" s="228"/>
      <c r="F132" s="224">
        <v>6.6726512238863514E-2</v>
      </c>
    </row>
    <row r="133" spans="1:6" ht="27.75" customHeight="1">
      <c r="A133" s="160" t="s">
        <v>663</v>
      </c>
      <c r="B133" s="42">
        <f>IFERROR(INDEX('Annex 1 LV, HV &amp; UMS charges_D'!$B$14:$B$45,MATCH($A133,'Annex 1 LV, HV &amp; UMS charges_D'!$A$14:$A$294,0)),INDEX('Annex 4 LDNO charges_D'!$B$14:$B$203,MATCH($A133,'Annex 4 LDNO charges_D'!$A$14:$A$203,0)))</f>
        <v>0</v>
      </c>
      <c r="C133" s="159">
        <v>0</v>
      </c>
      <c r="D133" s="228"/>
      <c r="E133" s="228"/>
      <c r="F133" s="224">
        <v>6.6726512238863514E-2</v>
      </c>
    </row>
    <row r="134" spans="1:6" ht="27.75" customHeight="1">
      <c r="A134" s="160" t="s">
        <v>664</v>
      </c>
      <c r="B134" s="42">
        <f>IFERROR(INDEX('Annex 1 LV, HV &amp; UMS charges_D'!$B$14:$B$45,MATCH($A134,'Annex 1 LV, HV &amp; UMS charges_D'!$A$14:$A$294,0)),INDEX('Annex 4 LDNO charges_D'!$B$14:$B$203,MATCH($A134,'Annex 4 LDNO charges_D'!$A$14:$A$203,0)))</f>
        <v>0</v>
      </c>
      <c r="C134" s="159">
        <v>0</v>
      </c>
      <c r="D134" s="228"/>
      <c r="E134" s="228"/>
      <c r="F134" s="224">
        <v>6.6726512238863514E-2</v>
      </c>
    </row>
    <row r="135" spans="1:6" ht="27.75" customHeight="1">
      <c r="A135" s="160" t="s">
        <v>665</v>
      </c>
      <c r="B135" s="42">
        <f>IFERROR(INDEX('Annex 1 LV, HV &amp; UMS charges_D'!$B$14:$B$45,MATCH($A135,'Annex 1 LV, HV &amp; UMS charges_D'!$A$14:$A$294,0)),INDEX('Annex 4 LDNO charges_D'!$B$14:$B$203,MATCH($A135,'Annex 4 LDNO charges_D'!$A$14:$A$203,0)))</f>
        <v>0</v>
      </c>
      <c r="C135" s="159">
        <v>0</v>
      </c>
      <c r="D135" s="228"/>
      <c r="E135" s="228"/>
      <c r="F135" s="224">
        <v>6.6726512238863514E-2</v>
      </c>
    </row>
    <row r="136" spans="1:6" ht="27.75" customHeight="1">
      <c r="A136" s="160" t="s">
        <v>666</v>
      </c>
      <c r="B136" s="42">
        <f>IFERROR(INDEX('Annex 1 LV, HV &amp; UMS charges_D'!$B$14:$B$45,MATCH($A136,'Annex 1 LV, HV &amp; UMS charges_D'!$A$14:$A$294,0)),INDEX('Annex 4 LDNO charges_D'!$B$14:$B$203,MATCH($A136,'Annex 4 LDNO charges_D'!$A$14:$A$203,0)))</f>
        <v>0</v>
      </c>
      <c r="C136" s="159">
        <v>0</v>
      </c>
      <c r="D136" s="228"/>
      <c r="E136" s="228"/>
      <c r="F136" s="224">
        <v>6.6726512238863514E-2</v>
      </c>
    </row>
    <row r="137" spans="1:6" ht="27.75" customHeight="1">
      <c r="A137" s="160" t="s">
        <v>667</v>
      </c>
      <c r="B137" s="42">
        <f>IFERROR(INDEX('Annex 1 LV, HV &amp; UMS charges_D'!$B$14:$B$45,MATCH($A137,'Annex 1 LV, HV &amp; UMS charges_D'!$A$14:$A$294,0)),INDEX('Annex 4 LDNO charges_D'!$B$14:$B$203,MATCH($A137,'Annex 4 LDNO charges_D'!$A$14:$A$203,0)))</f>
        <v>0</v>
      </c>
      <c r="C137" s="159">
        <v>0</v>
      </c>
      <c r="D137" s="228"/>
      <c r="E137" s="228"/>
      <c r="F137" s="224">
        <v>6.6726512238863514E-2</v>
      </c>
    </row>
    <row r="138" spans="1:6" ht="27.75" customHeight="1">
      <c r="A138" s="160" t="s">
        <v>668</v>
      </c>
      <c r="B138" s="42">
        <f>IFERROR(INDEX('Annex 1 LV, HV &amp; UMS charges_D'!$B$14:$B$45,MATCH($A138,'Annex 1 LV, HV &amp; UMS charges_D'!$A$14:$A$294,0)),INDEX('Annex 4 LDNO charges_D'!$B$14:$B$203,MATCH($A138,'Annex 4 LDNO charges_D'!$A$14:$A$203,0)))</f>
        <v>0</v>
      </c>
      <c r="C138" s="159">
        <v>0</v>
      </c>
      <c r="D138" s="228"/>
      <c r="E138" s="228"/>
      <c r="F138" s="224">
        <v>6.6726512238863514E-2</v>
      </c>
    </row>
    <row r="139" spans="1:6" ht="27.75" customHeight="1">
      <c r="A139" s="160" t="s">
        <v>669</v>
      </c>
      <c r="B139" s="42">
        <f>IFERROR(INDEX('Annex 1 LV, HV &amp; UMS charges_D'!$B$14:$B$45,MATCH($A139,'Annex 1 LV, HV &amp; UMS charges_D'!$A$14:$A$294,0)),INDEX('Annex 4 LDNO charges_D'!$B$14:$B$203,MATCH($A139,'Annex 4 LDNO charges_D'!$A$14:$A$203,0)))</f>
        <v>0</v>
      </c>
      <c r="C139" s="159">
        <v>0</v>
      </c>
      <c r="D139" s="228"/>
      <c r="E139" s="228"/>
      <c r="F139" s="224">
        <v>6.6726512238863514E-2</v>
      </c>
    </row>
    <row r="140" spans="1:6" ht="27.75" customHeight="1">
      <c r="A140" s="160" t="s">
        <v>670</v>
      </c>
      <c r="B140" s="42">
        <f>IFERROR(INDEX('Annex 1 LV, HV &amp; UMS charges_D'!$B$14:$B$45,MATCH($A140,'Annex 1 LV, HV &amp; UMS charges_D'!$A$14:$A$294,0)),INDEX('Annex 4 LDNO charges_D'!$B$14:$B$203,MATCH($A140,'Annex 4 LDNO charges_D'!$A$14:$A$203,0)))</f>
        <v>0</v>
      </c>
      <c r="C140" s="159">
        <v>0</v>
      </c>
      <c r="D140" s="228"/>
      <c r="E140" s="228"/>
      <c r="F140" s="224">
        <v>6.6726512238863514E-2</v>
      </c>
    </row>
    <row r="141" spans="1:6" ht="27.75" customHeight="1">
      <c r="A141" s="160" t="s">
        <v>671</v>
      </c>
      <c r="B141" s="42">
        <f>IFERROR(INDEX('Annex 1 LV, HV &amp; UMS charges_D'!$B$14:$B$45,MATCH($A141,'Annex 1 LV, HV &amp; UMS charges_D'!$A$14:$A$294,0)),INDEX('Annex 4 LDNO charges_D'!$B$14:$B$203,MATCH($A141,'Annex 4 LDNO charges_D'!$A$14:$A$203,0)))</f>
        <v>0</v>
      </c>
      <c r="C141" s="159">
        <v>0</v>
      </c>
      <c r="D141" s="228"/>
      <c r="E141" s="228"/>
      <c r="F141" s="224">
        <v>6.6726512238863514E-2</v>
      </c>
    </row>
    <row r="142" spans="1:6" ht="27.75" customHeight="1">
      <c r="A142" s="160" t="s">
        <v>678</v>
      </c>
      <c r="B142" s="42">
        <f>IFERROR(INDEX('Annex 1 LV, HV &amp; UMS charges_D'!$B$14:$B$45,MATCH($A142,'Annex 1 LV, HV &amp; UMS charges_D'!$A$14:$A$294,0)),INDEX('Annex 4 LDNO charges_D'!$B$14:$B$203,MATCH($A142,'Annex 4 LDNO charges_D'!$A$14:$A$203,0)))</f>
        <v>0</v>
      </c>
      <c r="C142" s="159" t="s">
        <v>69</v>
      </c>
      <c r="D142" s="224">
        <v>8.1670142774849117E-2</v>
      </c>
      <c r="E142" s="224">
        <v>9.5629061227845629</v>
      </c>
      <c r="F142" s="224">
        <v>6.6726512238863514E-2</v>
      </c>
    </row>
    <row r="143" spans="1:6" ht="27.75" customHeight="1">
      <c r="A143" s="160" t="s">
        <v>680</v>
      </c>
      <c r="B143" s="42">
        <f>IFERROR(INDEX('Annex 1 LV, HV &amp; UMS charges_D'!$B$14:$B$45,MATCH($A143,'Annex 1 LV, HV &amp; UMS charges_D'!$A$14:$A$294,0)),INDEX('Annex 4 LDNO charges_D'!$B$14:$B$203,MATCH($A143,'Annex 4 LDNO charges_D'!$A$14:$A$203,0)))</f>
        <v>0</v>
      </c>
      <c r="C143" s="159" t="s">
        <v>73</v>
      </c>
      <c r="D143" s="228"/>
      <c r="E143" s="228"/>
      <c r="F143" s="224">
        <v>6.6726512238863514E-2</v>
      </c>
    </row>
    <row r="144" spans="1:6" ht="27.75" customHeight="1">
      <c r="A144" s="160" t="s">
        <v>681</v>
      </c>
      <c r="B144" s="42">
        <f>IFERROR(INDEX('Annex 1 LV, HV &amp; UMS charges_D'!$B$14:$B$45,MATCH($A144,'Annex 1 LV, HV &amp; UMS charges_D'!$A$14:$A$294,0)),INDEX('Annex 4 LDNO charges_D'!$B$14:$B$203,MATCH($A144,'Annex 4 LDNO charges_D'!$A$14:$A$203,0)))</f>
        <v>0</v>
      </c>
      <c r="C144" s="159" t="s">
        <v>73</v>
      </c>
      <c r="D144" s="228"/>
      <c r="E144" s="228"/>
      <c r="F144" s="224">
        <v>6.6726512238863514E-2</v>
      </c>
    </row>
    <row r="145" spans="1:6" ht="27.75" customHeight="1">
      <c r="A145" s="160" t="s">
        <v>682</v>
      </c>
      <c r="B145" s="42">
        <f>IFERROR(INDEX('Annex 1 LV, HV &amp; UMS charges_D'!$B$14:$B$45,MATCH($A145,'Annex 1 LV, HV &amp; UMS charges_D'!$A$14:$A$294,0)),INDEX('Annex 4 LDNO charges_D'!$B$14:$B$203,MATCH($A145,'Annex 4 LDNO charges_D'!$A$14:$A$203,0)))</f>
        <v>0</v>
      </c>
      <c r="C145" s="159" t="s">
        <v>73</v>
      </c>
      <c r="D145" s="228"/>
      <c r="E145" s="228"/>
      <c r="F145" s="224">
        <v>6.6726512238863514E-2</v>
      </c>
    </row>
    <row r="146" spans="1:6" ht="27.75" customHeight="1">
      <c r="A146" s="160" t="s">
        <v>683</v>
      </c>
      <c r="B146" s="42">
        <f>IFERROR(INDEX('Annex 1 LV, HV &amp; UMS charges_D'!$B$14:$B$45,MATCH($A146,'Annex 1 LV, HV &amp; UMS charges_D'!$A$14:$A$294,0)),INDEX('Annex 4 LDNO charges_D'!$B$14:$B$203,MATCH($A146,'Annex 4 LDNO charges_D'!$A$14:$A$203,0)))</f>
        <v>0</v>
      </c>
      <c r="C146" s="159" t="s">
        <v>73</v>
      </c>
      <c r="D146" s="228"/>
      <c r="E146" s="228"/>
      <c r="F146" s="224">
        <v>6.6726512238863514E-2</v>
      </c>
    </row>
    <row r="147" spans="1:6" ht="27.75" customHeight="1">
      <c r="A147" s="160" t="s">
        <v>684</v>
      </c>
      <c r="B147" s="42">
        <f>IFERROR(INDEX('Annex 1 LV, HV &amp; UMS charges_D'!$B$14:$B$45,MATCH($A147,'Annex 1 LV, HV &amp; UMS charges_D'!$A$14:$A$294,0)),INDEX('Annex 4 LDNO charges_D'!$B$14:$B$203,MATCH($A147,'Annex 4 LDNO charges_D'!$A$14:$A$203,0)))</f>
        <v>0</v>
      </c>
      <c r="C147" s="159" t="s">
        <v>73</v>
      </c>
      <c r="D147" s="228"/>
      <c r="E147" s="228"/>
      <c r="F147" s="224">
        <v>6.6726512238863514E-2</v>
      </c>
    </row>
    <row r="148" spans="1:6" ht="27.75" customHeight="1">
      <c r="A148" s="160" t="s">
        <v>686</v>
      </c>
      <c r="B148" s="42">
        <f>IFERROR(INDEX('Annex 1 LV, HV &amp; UMS charges_D'!$B$14:$B$45,MATCH($A148,'Annex 1 LV, HV &amp; UMS charges_D'!$A$14:$A$294,0)),INDEX('Annex 4 LDNO charges_D'!$B$14:$B$203,MATCH($A148,'Annex 4 LDNO charges_D'!$A$14:$A$203,0)))</f>
        <v>0</v>
      </c>
      <c r="C148" s="159">
        <v>0</v>
      </c>
      <c r="D148" s="228"/>
      <c r="E148" s="228"/>
      <c r="F148" s="224">
        <v>6.6726512238863514E-2</v>
      </c>
    </row>
    <row r="149" spans="1:6" ht="27.75" customHeight="1">
      <c r="A149" s="160" t="s">
        <v>687</v>
      </c>
      <c r="B149" s="42">
        <f>IFERROR(INDEX('Annex 1 LV, HV &amp; UMS charges_D'!$B$14:$B$45,MATCH($A149,'Annex 1 LV, HV &amp; UMS charges_D'!$A$14:$A$294,0)),INDEX('Annex 4 LDNO charges_D'!$B$14:$B$203,MATCH($A149,'Annex 4 LDNO charges_D'!$A$14:$A$203,0)))</f>
        <v>0</v>
      </c>
      <c r="C149" s="159">
        <v>0</v>
      </c>
      <c r="D149" s="228"/>
      <c r="E149" s="228"/>
      <c r="F149" s="224">
        <v>6.6726512238863514E-2</v>
      </c>
    </row>
    <row r="150" spans="1:6" ht="27.75" customHeight="1">
      <c r="A150" s="160" t="s">
        <v>688</v>
      </c>
      <c r="B150" s="42">
        <f>IFERROR(INDEX('Annex 1 LV, HV &amp; UMS charges_D'!$B$14:$B$45,MATCH($A150,'Annex 1 LV, HV &amp; UMS charges_D'!$A$14:$A$294,0)),INDEX('Annex 4 LDNO charges_D'!$B$14:$B$203,MATCH($A150,'Annex 4 LDNO charges_D'!$A$14:$A$203,0)))</f>
        <v>0</v>
      </c>
      <c r="C150" s="159">
        <v>0</v>
      </c>
      <c r="D150" s="228"/>
      <c r="E150" s="228"/>
      <c r="F150" s="224">
        <v>6.6726512238863514E-2</v>
      </c>
    </row>
    <row r="151" spans="1:6" ht="27.75" customHeight="1">
      <c r="A151" s="160" t="s">
        <v>689</v>
      </c>
      <c r="B151" s="42">
        <f>IFERROR(INDEX('Annex 1 LV, HV &amp; UMS charges_D'!$B$14:$B$45,MATCH($A151,'Annex 1 LV, HV &amp; UMS charges_D'!$A$14:$A$294,0)),INDEX('Annex 4 LDNO charges_D'!$B$14:$B$203,MATCH($A151,'Annex 4 LDNO charges_D'!$A$14:$A$203,0)))</f>
        <v>0</v>
      </c>
      <c r="C151" s="159">
        <v>0</v>
      </c>
      <c r="D151" s="228"/>
      <c r="E151" s="228"/>
      <c r="F151" s="224">
        <v>6.6726512238863514E-2</v>
      </c>
    </row>
    <row r="152" spans="1:6" ht="27.75" customHeight="1">
      <c r="A152" s="160" t="s">
        <v>690</v>
      </c>
      <c r="B152" s="42">
        <f>IFERROR(INDEX('Annex 1 LV, HV &amp; UMS charges_D'!$B$14:$B$45,MATCH($A152,'Annex 1 LV, HV &amp; UMS charges_D'!$A$14:$A$294,0)),INDEX('Annex 4 LDNO charges_D'!$B$14:$B$203,MATCH($A152,'Annex 4 LDNO charges_D'!$A$14:$A$203,0)))</f>
        <v>0</v>
      </c>
      <c r="C152" s="159">
        <v>0</v>
      </c>
      <c r="D152" s="228"/>
      <c r="E152" s="228"/>
      <c r="F152" s="224">
        <v>6.6726512238863514E-2</v>
      </c>
    </row>
    <row r="153" spans="1:6" ht="27.75" customHeight="1">
      <c r="A153" s="160" t="s">
        <v>691</v>
      </c>
      <c r="B153" s="42">
        <f>IFERROR(INDEX('Annex 1 LV, HV &amp; UMS charges_D'!$B$14:$B$45,MATCH($A153,'Annex 1 LV, HV &amp; UMS charges_D'!$A$14:$A$294,0)),INDEX('Annex 4 LDNO charges_D'!$B$14:$B$203,MATCH($A153,'Annex 4 LDNO charges_D'!$A$14:$A$203,0)))</f>
        <v>0</v>
      </c>
      <c r="C153" s="159">
        <v>0</v>
      </c>
      <c r="D153" s="228"/>
      <c r="E153" s="228"/>
      <c r="F153" s="224">
        <v>6.6726512238863514E-2</v>
      </c>
    </row>
    <row r="154" spans="1:6" ht="27.75" customHeight="1">
      <c r="A154" s="160" t="s">
        <v>692</v>
      </c>
      <c r="B154" s="42">
        <f>IFERROR(INDEX('Annex 1 LV, HV &amp; UMS charges_D'!$B$14:$B$45,MATCH($A154,'Annex 1 LV, HV &amp; UMS charges_D'!$A$14:$A$294,0)),INDEX('Annex 4 LDNO charges_D'!$B$14:$B$203,MATCH($A154,'Annex 4 LDNO charges_D'!$A$14:$A$203,0)))</f>
        <v>0</v>
      </c>
      <c r="C154" s="159">
        <v>0</v>
      </c>
      <c r="D154" s="228"/>
      <c r="E154" s="228"/>
      <c r="F154" s="224">
        <v>6.6726512238863514E-2</v>
      </c>
    </row>
    <row r="155" spans="1:6" ht="27.75" customHeight="1">
      <c r="A155" s="160" t="s">
        <v>693</v>
      </c>
      <c r="B155" s="42">
        <f>IFERROR(INDEX('Annex 1 LV, HV &amp; UMS charges_D'!$B$14:$B$45,MATCH($A155,'Annex 1 LV, HV &amp; UMS charges_D'!$A$14:$A$294,0)),INDEX('Annex 4 LDNO charges_D'!$B$14:$B$203,MATCH($A155,'Annex 4 LDNO charges_D'!$A$14:$A$203,0)))</f>
        <v>0</v>
      </c>
      <c r="C155" s="159">
        <v>0</v>
      </c>
      <c r="D155" s="228"/>
      <c r="E155" s="228"/>
      <c r="F155" s="224">
        <v>6.6726512238863514E-2</v>
      </c>
    </row>
    <row r="156" spans="1:6" ht="27.75" customHeight="1">
      <c r="A156" s="160" t="s">
        <v>694</v>
      </c>
      <c r="B156" s="42">
        <f>IFERROR(INDEX('Annex 1 LV, HV &amp; UMS charges_D'!$B$14:$B$45,MATCH($A156,'Annex 1 LV, HV &amp; UMS charges_D'!$A$14:$A$294,0)),INDEX('Annex 4 LDNO charges_D'!$B$14:$B$203,MATCH($A156,'Annex 4 LDNO charges_D'!$A$14:$A$203,0)))</f>
        <v>0</v>
      </c>
      <c r="C156" s="159">
        <v>0</v>
      </c>
      <c r="D156" s="228"/>
      <c r="E156" s="228"/>
      <c r="F156" s="224">
        <v>6.6726512238863514E-2</v>
      </c>
    </row>
    <row r="157" spans="1:6" ht="27.75" customHeight="1">
      <c r="A157" s="160" t="s">
        <v>695</v>
      </c>
      <c r="B157" s="42">
        <f>IFERROR(INDEX('Annex 1 LV, HV &amp; UMS charges_D'!$B$14:$B$45,MATCH($A157,'Annex 1 LV, HV &amp; UMS charges_D'!$A$14:$A$294,0)),INDEX('Annex 4 LDNO charges_D'!$B$14:$B$203,MATCH($A157,'Annex 4 LDNO charges_D'!$A$14:$A$203,0)))</f>
        <v>0</v>
      </c>
      <c r="C157" s="159">
        <v>0</v>
      </c>
      <c r="D157" s="228"/>
      <c r="E157" s="228"/>
      <c r="F157" s="224">
        <v>6.6726512238863514E-2</v>
      </c>
    </row>
    <row r="158" spans="1:6" ht="27.75" customHeight="1">
      <c r="A158" s="160" t="s">
        <v>696</v>
      </c>
      <c r="B158" s="42">
        <f>IFERROR(INDEX('Annex 1 LV, HV &amp; UMS charges_D'!$B$14:$B$45,MATCH($A158,'Annex 1 LV, HV &amp; UMS charges_D'!$A$14:$A$294,0)),INDEX('Annex 4 LDNO charges_D'!$B$14:$B$203,MATCH($A158,'Annex 4 LDNO charges_D'!$A$14:$A$203,0)))</f>
        <v>0</v>
      </c>
      <c r="C158" s="159">
        <v>0</v>
      </c>
      <c r="D158" s="228"/>
      <c r="E158" s="228"/>
      <c r="F158" s="224">
        <v>6.6726512238863514E-2</v>
      </c>
    </row>
    <row r="159" spans="1:6" ht="27.75" customHeight="1">
      <c r="A159" s="160" t="s">
        <v>697</v>
      </c>
      <c r="B159" s="42">
        <f>IFERROR(INDEX('Annex 1 LV, HV &amp; UMS charges_D'!$B$14:$B$45,MATCH($A159,'Annex 1 LV, HV &amp; UMS charges_D'!$A$14:$A$294,0)),INDEX('Annex 4 LDNO charges_D'!$B$14:$B$203,MATCH($A159,'Annex 4 LDNO charges_D'!$A$14:$A$203,0)))</f>
        <v>0</v>
      </c>
      <c r="C159" s="159">
        <v>0</v>
      </c>
      <c r="D159" s="228"/>
      <c r="E159" s="228"/>
      <c r="F159" s="224">
        <v>6.6726512238863514E-2</v>
      </c>
    </row>
    <row r="160" spans="1:6" ht="27.75" customHeight="1">
      <c r="A160" s="160" t="s">
        <v>698</v>
      </c>
      <c r="B160" s="42">
        <f>IFERROR(INDEX('Annex 1 LV, HV &amp; UMS charges_D'!$B$14:$B$45,MATCH($A160,'Annex 1 LV, HV &amp; UMS charges_D'!$A$14:$A$294,0)),INDEX('Annex 4 LDNO charges_D'!$B$14:$B$203,MATCH($A160,'Annex 4 LDNO charges_D'!$A$14:$A$203,0)))</f>
        <v>0</v>
      </c>
      <c r="C160" s="159">
        <v>0</v>
      </c>
      <c r="D160" s="228"/>
      <c r="E160" s="228"/>
      <c r="F160" s="224">
        <v>6.6726512238863514E-2</v>
      </c>
    </row>
    <row r="161" spans="1:6" ht="27.75" customHeight="1">
      <c r="A161" s="160" t="s">
        <v>699</v>
      </c>
      <c r="B161" s="42">
        <f>IFERROR(INDEX('Annex 1 LV, HV &amp; UMS charges_D'!$B$14:$B$45,MATCH($A161,'Annex 1 LV, HV &amp; UMS charges_D'!$A$14:$A$294,0)),INDEX('Annex 4 LDNO charges_D'!$B$14:$B$203,MATCH($A161,'Annex 4 LDNO charges_D'!$A$14:$A$203,0)))</f>
        <v>0</v>
      </c>
      <c r="C161" s="159">
        <v>0</v>
      </c>
      <c r="D161" s="228"/>
      <c r="E161" s="228"/>
      <c r="F161" s="224">
        <v>6.6726512238863514E-2</v>
      </c>
    </row>
    <row r="162" spans="1:6" ht="27.75" customHeight="1">
      <c r="A162" s="160" t="s">
        <v>700</v>
      </c>
      <c r="B162" s="42">
        <f>IFERROR(INDEX('Annex 1 LV, HV &amp; UMS charges_D'!$B$14:$B$45,MATCH($A162,'Annex 1 LV, HV &amp; UMS charges_D'!$A$14:$A$294,0)),INDEX('Annex 4 LDNO charges_D'!$B$14:$B$203,MATCH($A162,'Annex 4 LDNO charges_D'!$A$14:$A$203,0)))</f>
        <v>0</v>
      </c>
      <c r="C162" s="159">
        <v>0</v>
      </c>
      <c r="D162" s="228"/>
      <c r="E162" s="228"/>
      <c r="F162" s="224">
        <v>6.6726512238863514E-2</v>
      </c>
    </row>
  </sheetData>
  <mergeCells count="2">
    <mergeCell ref="B1:C1"/>
    <mergeCell ref="A2:F2"/>
  </mergeCells>
  <hyperlinks>
    <hyperlink ref="A1" location="Overview!A1" display="Back to Overview" xr:uid="{00000000-0004-0000-2B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162"/>
  <sheetViews>
    <sheetView zoomScale="70" zoomScaleNormal="70" zoomScaleSheetLayoutView="100" workbookViewId="0">
      <selection activeCell="I5" sqref="I5"/>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WPD West Midlands Area (GSP Group _E)"</f>
        <v>Southern Electric Power Distribution plc - Effective from 1 April 2022 - Final Supplier of Last Resort and Eligible Bad Debt Pass-Through Costs in WPD West Midlands Area (GSP Group _E)</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27.75" customHeight="1">
      <c r="A5" s="16" t="s">
        <v>67</v>
      </c>
      <c r="B5" s="42" t="str">
        <f>IFERROR(INDEX('Annex 1 LV, HV &amp; UMS charges_E'!$B$14:$B$45,MATCH($A5,'Annex 1 LV, HV &amp; UMS charges_E'!$A$14:$A$294,0)),INDEX('Annex 4 LDNO charges_E'!$B$14:$B$203,MATCH($A5,'Annex 4 LDNO charges_E'!$A$14:$A$203,0)))</f>
        <v>175, 341-342</v>
      </c>
      <c r="C5" s="159" t="str">
        <f>IFERROR(INDEX('Annex 1 LV, HV &amp; UMS charges_E'!$C$14:$C$45,MATCH($A5,'Annex 1 LV, HV &amp; UMS charges_E'!$A$14:$A$294,0)),INDEX('Annex 4 LDNO charges_E'!$C$14:$C$203,MATCH($A5,'Annex 4 LDNO charges_E'!$A$14:$A$203,0)))</f>
        <v>0, 1, 2</v>
      </c>
      <c r="D5" s="224">
        <v>2.5328982677126105E-2</v>
      </c>
      <c r="E5" s="224">
        <v>9.3259709385642982</v>
      </c>
      <c r="F5" s="224">
        <v>6.7209034716197477E-2</v>
      </c>
    </row>
    <row r="6" spans="1:6" ht="28.5" customHeight="1">
      <c r="A6" s="16" t="s">
        <v>71</v>
      </c>
      <c r="B6" s="42" t="str">
        <f>IFERROR(INDEX('Annex 1 LV, HV &amp; UMS charges_E'!$B$14:$B$45,MATCH($A6,'Annex 1 LV, HV &amp; UMS charges_E'!$A$14:$A$294,0)),INDEX('Annex 4 LDNO charges_E'!$B$14:$B$203,MATCH($A6,'Annex 4 LDNO charges_E'!$A$14:$A$203,0)))</f>
        <v>E10, E15, E20, E30, E40</v>
      </c>
      <c r="C6" s="159" t="str">
        <f>IFERROR(INDEX('Annex 1 LV, HV &amp; UMS charges_E'!$C$14:$C$45,MATCH($A6,'Annex 1 LV, HV &amp; UMS charges_E'!$A$14:$A$294,0)),INDEX('Annex 4 LDNO charges_E'!$C$14:$C$203,MATCH($A6,'Annex 4 LDNO charges_E'!$A$14:$A$203,0)))</f>
        <v>0, 3, 4, 5-8</v>
      </c>
      <c r="D6" s="228"/>
      <c r="E6" s="228"/>
      <c r="F6" s="224">
        <v>6.7209034716197477E-2</v>
      </c>
    </row>
    <row r="7" spans="1:6" ht="27.75" customHeight="1">
      <c r="A7" s="16" t="s">
        <v>74</v>
      </c>
      <c r="B7" s="42" t="str">
        <f>IFERROR(INDEX('Annex 1 LV, HV &amp; UMS charges_E'!$B$14:$B$45,MATCH($A7,'Annex 1 LV, HV &amp; UMS charges_E'!$A$14:$A$294,0)),INDEX('Annex 4 LDNO charges_E'!$B$14:$B$203,MATCH($A7,'Annex 4 LDNO charges_E'!$A$14:$A$203,0)))</f>
        <v>E11, E16, E21, E31, E41</v>
      </c>
      <c r="C7" s="159" t="str">
        <f>IFERROR(INDEX('Annex 1 LV, HV &amp; UMS charges_E'!$C$14:$C$45,MATCH($A7,'Annex 1 LV, HV &amp; UMS charges_E'!$A$14:$A$294,0)),INDEX('Annex 4 LDNO charges_E'!$C$14:$C$203,MATCH($A7,'Annex 4 LDNO charges_E'!$A$14:$A$203,0)))</f>
        <v>0, 3, 4, 5-8</v>
      </c>
      <c r="D7" s="228"/>
      <c r="E7" s="228"/>
      <c r="F7" s="224">
        <v>6.7209034716197477E-2</v>
      </c>
    </row>
    <row r="8" spans="1:6" ht="27.75" customHeight="1">
      <c r="A8" s="16" t="s">
        <v>76</v>
      </c>
      <c r="B8" s="42" t="str">
        <f>IFERROR(INDEX('Annex 1 LV, HV &amp; UMS charges_E'!$B$14:$B$45,MATCH($A8,'Annex 1 LV, HV &amp; UMS charges_E'!$A$14:$A$294,0)),INDEX('Annex 4 LDNO charges_E'!$B$14:$B$203,MATCH($A8,'Annex 4 LDNO charges_E'!$A$14:$A$203,0)))</f>
        <v>E12, E17, E22, E32, E42</v>
      </c>
      <c r="C8" s="159" t="str">
        <f>IFERROR(INDEX('Annex 1 LV, HV &amp; UMS charges_E'!$C$14:$C$45,MATCH($A8,'Annex 1 LV, HV &amp; UMS charges_E'!$A$14:$A$294,0)),INDEX('Annex 4 LDNO charges_E'!$C$14:$C$203,MATCH($A8,'Annex 4 LDNO charges_E'!$A$14:$A$203,0)))</f>
        <v>0, 3, 4, 5-8</v>
      </c>
      <c r="D8" s="228"/>
      <c r="E8" s="228"/>
      <c r="F8" s="224">
        <v>6.7209034716197477E-2</v>
      </c>
    </row>
    <row r="9" spans="1:6" ht="27.75" customHeight="1">
      <c r="A9" s="16" t="s">
        <v>78</v>
      </c>
      <c r="B9" s="42" t="str">
        <f>IFERROR(INDEX('Annex 1 LV, HV &amp; UMS charges_E'!$B$14:$B$45,MATCH($A9,'Annex 1 LV, HV &amp; UMS charges_E'!$A$14:$A$294,0)),INDEX('Annex 4 LDNO charges_E'!$B$14:$B$203,MATCH($A9,'Annex 4 LDNO charges_E'!$A$14:$A$203,0)))</f>
        <v>E13, E18, E23, E33, E43</v>
      </c>
      <c r="C9" s="159" t="str">
        <f>IFERROR(INDEX('Annex 1 LV, HV &amp; UMS charges_E'!$C$14:$C$45,MATCH($A9,'Annex 1 LV, HV &amp; UMS charges_E'!$A$14:$A$294,0)),INDEX('Annex 4 LDNO charges_E'!$C$14:$C$203,MATCH($A9,'Annex 4 LDNO charges_E'!$A$14:$A$203,0)))</f>
        <v>0, 3, 4, 5-8</v>
      </c>
      <c r="D9" s="228"/>
      <c r="E9" s="228"/>
      <c r="F9" s="224">
        <v>6.7209034716197477E-2</v>
      </c>
    </row>
    <row r="10" spans="1:6" ht="27.75" customHeight="1">
      <c r="A10" s="16" t="s">
        <v>80</v>
      </c>
      <c r="B10" s="42" t="str">
        <f>IFERROR(INDEX('Annex 1 LV, HV &amp; UMS charges_E'!$B$14:$B$45,MATCH($A10,'Annex 1 LV, HV &amp; UMS charges_E'!$A$14:$A$294,0)),INDEX('Annex 4 LDNO charges_E'!$B$14:$B$203,MATCH($A10,'Annex 4 LDNO charges_E'!$A$14:$A$203,0)))</f>
        <v>E14, E19, E24, E34, E44</v>
      </c>
      <c r="C10" s="159" t="str">
        <f>IFERROR(INDEX('Annex 1 LV, HV &amp; UMS charges_E'!$C$14:$C$45,MATCH($A10,'Annex 1 LV, HV &amp; UMS charges_E'!$A$14:$A$294,0)),INDEX('Annex 4 LDNO charges_E'!$C$14:$C$203,MATCH($A10,'Annex 4 LDNO charges_E'!$A$14:$A$203,0)))</f>
        <v>0, 3, 4, 5-8</v>
      </c>
      <c r="D10" s="228"/>
      <c r="E10" s="228"/>
      <c r="F10" s="224">
        <v>6.7209034716197477E-2</v>
      </c>
    </row>
    <row r="11" spans="1:6" ht="27.75" customHeight="1">
      <c r="A11" s="160" t="s">
        <v>83</v>
      </c>
      <c r="B11" s="42" t="str">
        <f>IFERROR(INDEX('Annex 1 LV, HV &amp; UMS charges_E'!$B$14:$B$45,MATCH($A11,'Annex 1 LV, HV &amp; UMS charges_E'!$A$14:$A$294,0)),INDEX('Annex 4 LDNO charges_E'!$B$14:$B$203,MATCH($A11,'Annex 4 LDNO charges_E'!$A$14:$A$203,0)))</f>
        <v>E05</v>
      </c>
      <c r="C11" s="159">
        <f>IFERROR(INDEX('Annex 1 LV, HV &amp; UMS charges_E'!$C$14:$C$45,MATCH($A11,'Annex 1 LV, HV &amp; UMS charges_E'!$A$14:$A$294,0)),INDEX('Annex 4 LDNO charges_E'!$C$14:$C$203,MATCH($A11,'Annex 4 LDNO charges_E'!$A$14:$A$203,0)))</f>
        <v>0</v>
      </c>
      <c r="D11" s="228"/>
      <c r="E11" s="228"/>
      <c r="F11" s="224">
        <v>6.7209034716197477E-2</v>
      </c>
    </row>
    <row r="12" spans="1:6" ht="27.75" customHeight="1">
      <c r="A12" s="160" t="s">
        <v>85</v>
      </c>
      <c r="B12" s="42" t="str">
        <f>IFERROR(INDEX('Annex 1 LV, HV &amp; UMS charges_E'!$B$14:$B$45,MATCH($A12,'Annex 1 LV, HV &amp; UMS charges_E'!$A$14:$A$294,0)),INDEX('Annex 4 LDNO charges_E'!$B$14:$B$203,MATCH($A12,'Annex 4 LDNO charges_E'!$A$14:$A$203,0)))</f>
        <v>E06</v>
      </c>
      <c r="C12" s="159">
        <f>IFERROR(INDEX('Annex 1 LV, HV &amp; UMS charges_E'!$C$14:$C$45,MATCH($A12,'Annex 1 LV, HV &amp; UMS charges_E'!$A$14:$A$294,0)),INDEX('Annex 4 LDNO charges_E'!$C$14:$C$203,MATCH($A12,'Annex 4 LDNO charges_E'!$A$14:$A$203,0)))</f>
        <v>0</v>
      </c>
      <c r="D12" s="228"/>
      <c r="E12" s="228"/>
      <c r="F12" s="224">
        <v>6.7209034716197477E-2</v>
      </c>
    </row>
    <row r="13" spans="1:6" ht="27.75" customHeight="1">
      <c r="A13" s="160" t="s">
        <v>87</v>
      </c>
      <c r="B13" s="42" t="str">
        <f>IFERROR(INDEX('Annex 1 LV, HV &amp; UMS charges_E'!$B$14:$B$45,MATCH($A13,'Annex 1 LV, HV &amp; UMS charges_E'!$A$14:$A$294,0)),INDEX('Annex 4 LDNO charges_E'!$B$14:$B$203,MATCH($A13,'Annex 4 LDNO charges_E'!$A$14:$A$203,0)))</f>
        <v>E07</v>
      </c>
      <c r="C13" s="159">
        <f>IFERROR(INDEX('Annex 1 LV, HV &amp; UMS charges_E'!$C$14:$C$45,MATCH($A13,'Annex 1 LV, HV &amp; UMS charges_E'!$A$14:$A$294,0)),INDEX('Annex 4 LDNO charges_E'!$C$14:$C$203,MATCH($A13,'Annex 4 LDNO charges_E'!$A$14:$A$203,0)))</f>
        <v>0</v>
      </c>
      <c r="D13" s="228"/>
      <c r="E13" s="228"/>
      <c r="F13" s="224">
        <v>6.7209034716197477E-2</v>
      </c>
    </row>
    <row r="14" spans="1:6" ht="27.75" customHeight="1">
      <c r="A14" s="160" t="s">
        <v>89</v>
      </c>
      <c r="B14" s="42" t="str">
        <f>IFERROR(INDEX('Annex 1 LV, HV &amp; UMS charges_E'!$B$14:$B$45,MATCH($A14,'Annex 1 LV, HV &amp; UMS charges_E'!$A$14:$A$294,0)),INDEX('Annex 4 LDNO charges_E'!$B$14:$B$203,MATCH($A14,'Annex 4 LDNO charges_E'!$A$14:$A$203,0)))</f>
        <v>E08</v>
      </c>
      <c r="C14" s="159">
        <f>IFERROR(INDEX('Annex 1 LV, HV &amp; UMS charges_E'!$C$14:$C$45,MATCH($A14,'Annex 1 LV, HV &amp; UMS charges_E'!$A$14:$A$294,0)),INDEX('Annex 4 LDNO charges_E'!$C$14:$C$203,MATCH($A14,'Annex 4 LDNO charges_E'!$A$14:$A$203,0)))</f>
        <v>0</v>
      </c>
      <c r="D14" s="228"/>
      <c r="E14" s="228"/>
      <c r="F14" s="224">
        <v>6.7209034716197477E-2</v>
      </c>
    </row>
    <row r="15" spans="1:6" ht="27.75" customHeight="1">
      <c r="A15" s="164" t="s">
        <v>91</v>
      </c>
      <c r="B15" s="42" t="str">
        <f>IFERROR(INDEX('Annex 1 LV, HV &amp; UMS charges_E'!$B$14:$B$45,MATCH($A15,'Annex 1 LV, HV &amp; UMS charges_E'!$A$14:$A$294,0)),INDEX('Annex 4 LDNO charges_E'!$B$14:$B$203,MATCH($A15,'Annex 4 LDNO charges_E'!$A$14:$A$203,0)))</f>
        <v>E09</v>
      </c>
      <c r="C15" s="159">
        <f>IFERROR(INDEX('Annex 1 LV, HV &amp; UMS charges_E'!$C$14:$C$45,MATCH($A15,'Annex 1 LV, HV &amp; UMS charges_E'!$A$14:$A$294,0)),INDEX('Annex 4 LDNO charges_E'!$C$14:$C$203,MATCH($A15,'Annex 4 LDNO charges_E'!$A$14:$A$203,0)))</f>
        <v>0</v>
      </c>
      <c r="D15" s="228"/>
      <c r="E15" s="228"/>
      <c r="F15" s="224">
        <v>6.7209034716197477E-2</v>
      </c>
    </row>
    <row r="16" spans="1:6" ht="27.75" customHeight="1">
      <c r="A16" s="164" t="s">
        <v>93</v>
      </c>
      <c r="B16" s="42" t="str">
        <f>IFERROR(INDEX('Annex 1 LV, HV &amp; UMS charges_E'!$B$14:$B$45,MATCH($A16,'Annex 1 LV, HV &amp; UMS charges_E'!$A$14:$A$294,0)),INDEX('Annex 4 LDNO charges_E'!$B$14:$B$203,MATCH($A16,'Annex 4 LDNO charges_E'!$A$14:$A$203,0)))</f>
        <v>E35</v>
      </c>
      <c r="C16" s="159">
        <f>IFERROR(INDEX('Annex 1 LV, HV &amp; UMS charges_E'!$C$14:$C$45,MATCH($A16,'Annex 1 LV, HV &amp; UMS charges_E'!$A$14:$A$294,0)),INDEX('Annex 4 LDNO charges_E'!$C$14:$C$203,MATCH($A16,'Annex 4 LDNO charges_E'!$A$14:$A$203,0)))</f>
        <v>0</v>
      </c>
      <c r="D16" s="228"/>
      <c r="E16" s="228"/>
      <c r="F16" s="224">
        <v>6.7209034716197477E-2</v>
      </c>
    </row>
    <row r="17" spans="1:6" ht="27.75" customHeight="1">
      <c r="A17" s="164" t="s">
        <v>95</v>
      </c>
      <c r="B17" s="42" t="str">
        <f>IFERROR(INDEX('Annex 1 LV, HV &amp; UMS charges_E'!$B$14:$B$45,MATCH($A17,'Annex 1 LV, HV &amp; UMS charges_E'!$A$14:$A$294,0)),INDEX('Annex 4 LDNO charges_E'!$B$14:$B$203,MATCH($A17,'Annex 4 LDNO charges_E'!$A$14:$A$203,0)))</f>
        <v>E36</v>
      </c>
      <c r="C17" s="159">
        <f>IFERROR(INDEX('Annex 1 LV, HV &amp; UMS charges_E'!$C$14:$C$45,MATCH($A17,'Annex 1 LV, HV &amp; UMS charges_E'!$A$14:$A$294,0)),INDEX('Annex 4 LDNO charges_E'!$C$14:$C$203,MATCH($A17,'Annex 4 LDNO charges_E'!$A$14:$A$203,0)))</f>
        <v>0</v>
      </c>
      <c r="D17" s="228"/>
      <c r="E17" s="228"/>
      <c r="F17" s="224">
        <v>6.7209034716197477E-2</v>
      </c>
    </row>
    <row r="18" spans="1:6" ht="27.75" customHeight="1">
      <c r="A18" s="164" t="s">
        <v>97</v>
      </c>
      <c r="B18" s="42" t="str">
        <f>IFERROR(INDEX('Annex 1 LV, HV &amp; UMS charges_E'!$B$14:$B$45,MATCH($A18,'Annex 1 LV, HV &amp; UMS charges_E'!$A$14:$A$294,0)),INDEX('Annex 4 LDNO charges_E'!$B$14:$B$203,MATCH($A18,'Annex 4 LDNO charges_E'!$A$14:$A$203,0)))</f>
        <v>E37</v>
      </c>
      <c r="C18" s="159">
        <f>IFERROR(INDEX('Annex 1 LV, HV &amp; UMS charges_E'!$C$14:$C$45,MATCH($A18,'Annex 1 LV, HV &amp; UMS charges_E'!$A$14:$A$294,0)),INDEX('Annex 4 LDNO charges_E'!$C$14:$C$203,MATCH($A18,'Annex 4 LDNO charges_E'!$A$14:$A$203,0)))</f>
        <v>0</v>
      </c>
      <c r="D18" s="228"/>
      <c r="E18" s="228"/>
      <c r="F18" s="224">
        <v>6.7209034716197477E-2</v>
      </c>
    </row>
    <row r="19" spans="1:6" ht="27.75" customHeight="1">
      <c r="A19" s="164" t="s">
        <v>99</v>
      </c>
      <c r="B19" s="42" t="str">
        <f>IFERROR(INDEX('Annex 1 LV, HV &amp; UMS charges_E'!$B$14:$B$45,MATCH($A19,'Annex 1 LV, HV &amp; UMS charges_E'!$A$14:$A$294,0)),INDEX('Annex 4 LDNO charges_E'!$B$14:$B$203,MATCH($A19,'Annex 4 LDNO charges_E'!$A$14:$A$203,0)))</f>
        <v>E38</v>
      </c>
      <c r="C19" s="159">
        <f>IFERROR(INDEX('Annex 1 LV, HV &amp; UMS charges_E'!$C$14:$C$45,MATCH($A19,'Annex 1 LV, HV &amp; UMS charges_E'!$A$14:$A$294,0)),INDEX('Annex 4 LDNO charges_E'!$C$14:$C$203,MATCH($A19,'Annex 4 LDNO charges_E'!$A$14:$A$203,0)))</f>
        <v>0</v>
      </c>
      <c r="D19" s="228"/>
      <c r="E19" s="228"/>
      <c r="F19" s="224">
        <v>6.7209034716197477E-2</v>
      </c>
    </row>
    <row r="20" spans="1:6" ht="27.75" customHeight="1">
      <c r="A20" s="164" t="s">
        <v>101</v>
      </c>
      <c r="B20" s="42" t="str">
        <f>IFERROR(INDEX('Annex 1 LV, HV &amp; UMS charges_E'!$B$14:$B$45,MATCH($A20,'Annex 1 LV, HV &amp; UMS charges_E'!$A$14:$A$294,0)),INDEX('Annex 4 LDNO charges_E'!$B$14:$B$203,MATCH($A20,'Annex 4 LDNO charges_E'!$A$14:$A$203,0)))</f>
        <v>E39</v>
      </c>
      <c r="C20" s="159">
        <f>IFERROR(INDEX('Annex 1 LV, HV &amp; UMS charges_E'!$C$14:$C$45,MATCH($A20,'Annex 1 LV, HV &amp; UMS charges_E'!$A$14:$A$294,0)),INDEX('Annex 4 LDNO charges_E'!$C$14:$C$203,MATCH($A20,'Annex 4 LDNO charges_E'!$A$14:$A$203,0)))</f>
        <v>0</v>
      </c>
      <c r="D20" s="228"/>
      <c r="E20" s="228"/>
      <c r="F20" s="224">
        <v>6.7209034716197477E-2</v>
      </c>
    </row>
    <row r="21" spans="1:6" ht="27.75" customHeight="1">
      <c r="A21" s="164" t="s">
        <v>103</v>
      </c>
      <c r="B21" s="42" t="str">
        <f>IFERROR(INDEX('Annex 1 LV, HV &amp; UMS charges_E'!$B$14:$B$45,MATCH($A21,'Annex 1 LV, HV &amp; UMS charges_E'!$A$14:$A$294,0)),INDEX('Annex 4 LDNO charges_E'!$B$14:$B$203,MATCH($A21,'Annex 4 LDNO charges_E'!$A$14:$A$203,0)))</f>
        <v>E25</v>
      </c>
      <c r="C21" s="159">
        <f>IFERROR(INDEX('Annex 1 LV, HV &amp; UMS charges_E'!$C$14:$C$45,MATCH($A21,'Annex 1 LV, HV &amp; UMS charges_E'!$A$14:$A$294,0)),INDEX('Annex 4 LDNO charges_E'!$C$14:$C$203,MATCH($A21,'Annex 4 LDNO charges_E'!$A$14:$A$203,0)))</f>
        <v>0</v>
      </c>
      <c r="D21" s="228"/>
      <c r="E21" s="228"/>
      <c r="F21" s="224">
        <v>6.7209034716197477E-2</v>
      </c>
    </row>
    <row r="22" spans="1:6" ht="27.75" customHeight="1">
      <c r="A22" s="164" t="s">
        <v>105</v>
      </c>
      <c r="B22" s="42" t="str">
        <f>IFERROR(INDEX('Annex 1 LV, HV &amp; UMS charges_E'!$B$14:$B$45,MATCH($A22,'Annex 1 LV, HV &amp; UMS charges_E'!$A$14:$A$294,0)),INDEX('Annex 4 LDNO charges_E'!$B$14:$B$203,MATCH($A22,'Annex 4 LDNO charges_E'!$A$14:$A$203,0)))</f>
        <v>E26</v>
      </c>
      <c r="C22" s="159">
        <f>IFERROR(INDEX('Annex 1 LV, HV &amp; UMS charges_E'!$C$14:$C$45,MATCH($A22,'Annex 1 LV, HV &amp; UMS charges_E'!$A$14:$A$294,0)),INDEX('Annex 4 LDNO charges_E'!$C$14:$C$203,MATCH($A22,'Annex 4 LDNO charges_E'!$A$14:$A$203,0)))</f>
        <v>0</v>
      </c>
      <c r="D22" s="228"/>
      <c r="E22" s="228"/>
      <c r="F22" s="224">
        <v>6.7209034716197477E-2</v>
      </c>
    </row>
    <row r="23" spans="1:6" ht="27.75" customHeight="1">
      <c r="A23" s="160" t="s">
        <v>107</v>
      </c>
      <c r="B23" s="42" t="str">
        <f>IFERROR(INDEX('Annex 1 LV, HV &amp; UMS charges_E'!$B$14:$B$45,MATCH($A23,'Annex 1 LV, HV &amp; UMS charges_E'!$A$14:$A$294,0)),INDEX('Annex 4 LDNO charges_E'!$B$14:$B$203,MATCH($A23,'Annex 4 LDNO charges_E'!$A$14:$A$203,0)))</f>
        <v>E27</v>
      </c>
      <c r="C23" s="159">
        <f>IFERROR(INDEX('Annex 1 LV, HV &amp; UMS charges_E'!$C$14:$C$45,MATCH($A23,'Annex 1 LV, HV &amp; UMS charges_E'!$A$14:$A$294,0)),INDEX('Annex 4 LDNO charges_E'!$C$14:$C$203,MATCH($A23,'Annex 4 LDNO charges_E'!$A$14:$A$203,0)))</f>
        <v>0</v>
      </c>
      <c r="D23" s="228"/>
      <c r="E23" s="228"/>
      <c r="F23" s="224">
        <v>6.7209034716197477E-2</v>
      </c>
    </row>
    <row r="24" spans="1:6" ht="27.75" customHeight="1">
      <c r="A24" s="160" t="s">
        <v>109</v>
      </c>
      <c r="B24" s="42" t="str">
        <f>IFERROR(INDEX('Annex 1 LV, HV &amp; UMS charges_E'!$B$14:$B$45,MATCH($A24,'Annex 1 LV, HV &amp; UMS charges_E'!$A$14:$A$294,0)),INDEX('Annex 4 LDNO charges_E'!$B$14:$B$203,MATCH($A24,'Annex 4 LDNO charges_E'!$A$14:$A$203,0)))</f>
        <v>E28</v>
      </c>
      <c r="C24" s="159">
        <f>IFERROR(INDEX('Annex 1 LV, HV &amp; UMS charges_E'!$C$14:$C$45,MATCH($A24,'Annex 1 LV, HV &amp; UMS charges_E'!$A$14:$A$294,0)),INDEX('Annex 4 LDNO charges_E'!$C$14:$C$203,MATCH($A24,'Annex 4 LDNO charges_E'!$A$14:$A$203,0)))</f>
        <v>0</v>
      </c>
      <c r="D24" s="228"/>
      <c r="E24" s="228"/>
      <c r="F24" s="224">
        <v>6.7209034716197477E-2</v>
      </c>
    </row>
    <row r="25" spans="1:6" ht="27.75" customHeight="1">
      <c r="A25" s="160" t="s">
        <v>111</v>
      </c>
      <c r="B25" s="42" t="str">
        <f>IFERROR(INDEX('Annex 1 LV, HV &amp; UMS charges_E'!$B$14:$B$45,MATCH($A25,'Annex 1 LV, HV &amp; UMS charges_E'!$A$14:$A$294,0)),INDEX('Annex 4 LDNO charges_E'!$B$14:$B$203,MATCH($A25,'Annex 4 LDNO charges_E'!$A$14:$A$203,0)))</f>
        <v>E29</v>
      </c>
      <c r="C25" s="159">
        <f>IFERROR(INDEX('Annex 1 LV, HV &amp; UMS charges_E'!$C$14:$C$45,MATCH($A25,'Annex 1 LV, HV &amp; UMS charges_E'!$A$14:$A$294,0)),INDEX('Annex 4 LDNO charges_E'!$C$14:$C$203,MATCH($A25,'Annex 4 LDNO charges_E'!$A$14:$A$203,0)))</f>
        <v>0</v>
      </c>
      <c r="D25" s="228"/>
      <c r="E25" s="228"/>
      <c r="F25" s="224">
        <v>6.7209034716197477E-2</v>
      </c>
    </row>
    <row r="26" spans="1:6" ht="27.75" customHeight="1">
      <c r="A26" s="160" t="s">
        <v>517</v>
      </c>
      <c r="B26" s="42">
        <f>IFERROR(INDEX('Annex 1 LV, HV &amp; UMS charges_E'!$B$14:$B$45,MATCH($A26,'Annex 1 LV, HV &amp; UMS charges_E'!$A$14:$A$294,0)),INDEX('Annex 4 LDNO charges_E'!$B$14:$B$203,MATCH($A26,'Annex 4 LDNO charges_E'!$A$14:$A$203,0)))</f>
        <v>0</v>
      </c>
      <c r="C26" s="159" t="str">
        <f>IFERROR(INDEX('Annex 1 LV, HV &amp; UMS charges_E'!$C$14:$C$45,MATCH($A26,'Annex 1 LV, HV &amp; UMS charges_E'!$A$14:$A$294,0)),INDEX('Annex 4 LDNO charges_E'!$C$14:$C$203,MATCH($A26,'Annex 4 LDNO charges_E'!$A$14:$A$203,0)))</f>
        <v>0, 1, 2</v>
      </c>
      <c r="D26" s="224">
        <v>2.5328982677126105E-2</v>
      </c>
      <c r="E26" s="224">
        <v>9.3259709385642982</v>
      </c>
      <c r="F26" s="224">
        <v>6.7209034716197477E-2</v>
      </c>
    </row>
    <row r="27" spans="1:6" ht="27.75" customHeight="1">
      <c r="A27" s="160" t="s">
        <v>519</v>
      </c>
      <c r="B27" s="42">
        <f>IFERROR(INDEX('Annex 1 LV, HV &amp; UMS charges_E'!$B$14:$B$45,MATCH($A27,'Annex 1 LV, HV &amp; UMS charges_E'!$A$14:$A$294,0)),INDEX('Annex 4 LDNO charges_E'!$B$14:$B$203,MATCH($A27,'Annex 4 LDNO charges_E'!$A$14:$A$203,0)))</f>
        <v>0</v>
      </c>
      <c r="C27" s="159" t="str">
        <f>IFERROR(INDEX('Annex 1 LV, HV &amp; UMS charges_E'!$C$14:$C$45,MATCH($A27,'Annex 1 LV, HV &amp; UMS charges_E'!$A$14:$A$294,0)),INDEX('Annex 4 LDNO charges_E'!$C$14:$C$203,MATCH($A27,'Annex 4 LDNO charges_E'!$A$14:$A$203,0)))</f>
        <v>0, 3, 4, 5-8</v>
      </c>
      <c r="D27" s="228"/>
      <c r="E27" s="228"/>
      <c r="F27" s="224">
        <v>6.7209034716197477E-2</v>
      </c>
    </row>
    <row r="28" spans="1:6" ht="27.75" customHeight="1">
      <c r="A28" s="160" t="s">
        <v>520</v>
      </c>
      <c r="B28" s="42">
        <f>IFERROR(INDEX('Annex 1 LV, HV &amp; UMS charges_E'!$B$14:$B$45,MATCH($A28,'Annex 1 LV, HV &amp; UMS charges_E'!$A$14:$A$294,0)),INDEX('Annex 4 LDNO charges_E'!$B$14:$B$203,MATCH($A28,'Annex 4 LDNO charges_E'!$A$14:$A$203,0)))</f>
        <v>0</v>
      </c>
      <c r="C28" s="159" t="str">
        <f>IFERROR(INDEX('Annex 1 LV, HV &amp; UMS charges_E'!$C$14:$C$45,MATCH($A28,'Annex 1 LV, HV &amp; UMS charges_E'!$A$14:$A$294,0)),INDEX('Annex 4 LDNO charges_E'!$C$14:$C$203,MATCH($A28,'Annex 4 LDNO charges_E'!$A$14:$A$203,0)))</f>
        <v>0, 3, 4, 5-8</v>
      </c>
      <c r="D28" s="228"/>
      <c r="E28" s="228"/>
      <c r="F28" s="224">
        <v>6.7209034716197477E-2</v>
      </c>
    </row>
    <row r="29" spans="1:6" ht="27.75" customHeight="1">
      <c r="A29" s="160" t="s">
        <v>521</v>
      </c>
      <c r="B29" s="42">
        <f>IFERROR(INDEX('Annex 1 LV, HV &amp; UMS charges_E'!$B$14:$B$45,MATCH($A29,'Annex 1 LV, HV &amp; UMS charges_E'!$A$14:$A$294,0)),INDEX('Annex 4 LDNO charges_E'!$B$14:$B$203,MATCH($A29,'Annex 4 LDNO charges_E'!$A$14:$A$203,0)))</f>
        <v>0</v>
      </c>
      <c r="C29" s="159" t="str">
        <f>IFERROR(INDEX('Annex 1 LV, HV &amp; UMS charges_E'!$C$14:$C$45,MATCH($A29,'Annex 1 LV, HV &amp; UMS charges_E'!$A$14:$A$294,0)),INDEX('Annex 4 LDNO charges_E'!$C$14:$C$203,MATCH($A29,'Annex 4 LDNO charges_E'!$A$14:$A$203,0)))</f>
        <v>0, 3, 4, 5-8</v>
      </c>
      <c r="D29" s="228"/>
      <c r="E29" s="228"/>
      <c r="F29" s="224">
        <v>6.7209034716197477E-2</v>
      </c>
    </row>
    <row r="30" spans="1:6" ht="27.75" customHeight="1">
      <c r="A30" s="160" t="s">
        <v>522</v>
      </c>
      <c r="B30" s="42">
        <f>IFERROR(INDEX('Annex 1 LV, HV &amp; UMS charges_E'!$B$14:$B$45,MATCH($A30,'Annex 1 LV, HV &amp; UMS charges_E'!$A$14:$A$294,0)),INDEX('Annex 4 LDNO charges_E'!$B$14:$B$203,MATCH($A30,'Annex 4 LDNO charges_E'!$A$14:$A$203,0)))</f>
        <v>0</v>
      </c>
      <c r="C30" s="159" t="str">
        <f>IFERROR(INDEX('Annex 1 LV, HV &amp; UMS charges_E'!$C$14:$C$45,MATCH($A30,'Annex 1 LV, HV &amp; UMS charges_E'!$A$14:$A$294,0)),INDEX('Annex 4 LDNO charges_E'!$C$14:$C$203,MATCH($A30,'Annex 4 LDNO charges_E'!$A$14:$A$203,0)))</f>
        <v>0, 3, 4, 5-8</v>
      </c>
      <c r="D30" s="228"/>
      <c r="E30" s="228"/>
      <c r="F30" s="224">
        <v>6.7209034716197477E-2</v>
      </c>
    </row>
    <row r="31" spans="1:6" ht="27.75" customHeight="1">
      <c r="A31" s="160" t="s">
        <v>523</v>
      </c>
      <c r="B31" s="42">
        <f>IFERROR(INDEX('Annex 1 LV, HV &amp; UMS charges_E'!$B$14:$B$45,MATCH($A31,'Annex 1 LV, HV &amp; UMS charges_E'!$A$14:$A$294,0)),INDEX('Annex 4 LDNO charges_E'!$B$14:$B$203,MATCH($A31,'Annex 4 LDNO charges_E'!$A$14:$A$203,0)))</f>
        <v>0</v>
      </c>
      <c r="C31" s="159" t="str">
        <f>IFERROR(INDEX('Annex 1 LV, HV &amp; UMS charges_E'!$C$14:$C$45,MATCH($A31,'Annex 1 LV, HV &amp; UMS charges_E'!$A$14:$A$294,0)),INDEX('Annex 4 LDNO charges_E'!$C$14:$C$203,MATCH($A31,'Annex 4 LDNO charges_E'!$A$14:$A$203,0)))</f>
        <v>0, 3, 4, 5-8</v>
      </c>
      <c r="D31" s="228"/>
      <c r="E31" s="228"/>
      <c r="F31" s="224">
        <v>6.7209034716197477E-2</v>
      </c>
    </row>
    <row r="32" spans="1:6" ht="27.75" customHeight="1">
      <c r="A32" s="160" t="s">
        <v>525</v>
      </c>
      <c r="B32" s="42">
        <f>IFERROR(INDEX('Annex 1 LV, HV &amp; UMS charges_E'!$B$14:$B$45,MATCH($A32,'Annex 1 LV, HV &amp; UMS charges_E'!$A$14:$A$294,0)),INDEX('Annex 4 LDNO charges_E'!$B$14:$B$203,MATCH($A32,'Annex 4 LDNO charges_E'!$A$14:$A$203,0)))</f>
        <v>0</v>
      </c>
      <c r="C32" s="159">
        <f>IFERROR(INDEX('Annex 1 LV, HV &amp; UMS charges_E'!$C$14:$C$45,MATCH($A32,'Annex 1 LV, HV &amp; UMS charges_E'!$A$14:$A$294,0)),INDEX('Annex 4 LDNO charges_E'!$C$14:$C$203,MATCH($A32,'Annex 4 LDNO charges_E'!$A$14:$A$203,0)))</f>
        <v>0</v>
      </c>
      <c r="D32" s="228"/>
      <c r="E32" s="228"/>
      <c r="F32" s="224">
        <v>6.7209034716197477E-2</v>
      </c>
    </row>
    <row r="33" spans="1:6" ht="27.75" customHeight="1">
      <c r="A33" s="160" t="s">
        <v>526</v>
      </c>
      <c r="B33" s="42">
        <f>IFERROR(INDEX('Annex 1 LV, HV &amp; UMS charges_E'!$B$14:$B$45,MATCH($A33,'Annex 1 LV, HV &amp; UMS charges_E'!$A$14:$A$294,0)),INDEX('Annex 4 LDNO charges_E'!$B$14:$B$203,MATCH($A33,'Annex 4 LDNO charges_E'!$A$14:$A$203,0)))</f>
        <v>0</v>
      </c>
      <c r="C33" s="159">
        <f>IFERROR(INDEX('Annex 1 LV, HV &amp; UMS charges_E'!$C$14:$C$45,MATCH($A33,'Annex 1 LV, HV &amp; UMS charges_E'!$A$14:$A$294,0)),INDEX('Annex 4 LDNO charges_E'!$C$14:$C$203,MATCH($A33,'Annex 4 LDNO charges_E'!$A$14:$A$203,0)))</f>
        <v>0</v>
      </c>
      <c r="D33" s="228"/>
      <c r="E33" s="228"/>
      <c r="F33" s="224">
        <v>6.7209034716197477E-2</v>
      </c>
    </row>
    <row r="34" spans="1:6" ht="27.75" customHeight="1">
      <c r="A34" s="160" t="s">
        <v>527</v>
      </c>
      <c r="B34" s="42">
        <f>IFERROR(INDEX('Annex 1 LV, HV &amp; UMS charges_E'!$B$14:$B$45,MATCH($A34,'Annex 1 LV, HV &amp; UMS charges_E'!$A$14:$A$294,0)),INDEX('Annex 4 LDNO charges_E'!$B$14:$B$203,MATCH($A34,'Annex 4 LDNO charges_E'!$A$14:$A$203,0)))</f>
        <v>0</v>
      </c>
      <c r="C34" s="159">
        <f>IFERROR(INDEX('Annex 1 LV, HV &amp; UMS charges_E'!$C$14:$C$45,MATCH($A34,'Annex 1 LV, HV &amp; UMS charges_E'!$A$14:$A$294,0)),INDEX('Annex 4 LDNO charges_E'!$C$14:$C$203,MATCH($A34,'Annex 4 LDNO charges_E'!$A$14:$A$203,0)))</f>
        <v>0</v>
      </c>
      <c r="D34" s="228"/>
      <c r="E34" s="228"/>
      <c r="F34" s="224">
        <v>6.7209034716197477E-2</v>
      </c>
    </row>
    <row r="35" spans="1:6" ht="27.75" customHeight="1">
      <c r="A35" s="160" t="s">
        <v>528</v>
      </c>
      <c r="B35" s="42">
        <f>IFERROR(INDEX('Annex 1 LV, HV &amp; UMS charges_E'!$B$14:$B$45,MATCH($A35,'Annex 1 LV, HV &amp; UMS charges_E'!$A$14:$A$294,0)),INDEX('Annex 4 LDNO charges_E'!$B$14:$B$203,MATCH($A35,'Annex 4 LDNO charges_E'!$A$14:$A$203,0)))</f>
        <v>0</v>
      </c>
      <c r="C35" s="159">
        <f>IFERROR(INDEX('Annex 1 LV, HV &amp; UMS charges_E'!$C$14:$C$45,MATCH($A35,'Annex 1 LV, HV &amp; UMS charges_E'!$A$14:$A$294,0)),INDEX('Annex 4 LDNO charges_E'!$C$14:$C$203,MATCH($A35,'Annex 4 LDNO charges_E'!$A$14:$A$203,0)))</f>
        <v>0</v>
      </c>
      <c r="D35" s="228"/>
      <c r="E35" s="228"/>
      <c r="F35" s="224">
        <v>6.7209034716197477E-2</v>
      </c>
    </row>
    <row r="36" spans="1:6" ht="27.75" customHeight="1">
      <c r="A36" s="160" t="s">
        <v>529</v>
      </c>
      <c r="B36" s="42">
        <f>IFERROR(INDEX('Annex 1 LV, HV &amp; UMS charges_E'!$B$14:$B$45,MATCH($A36,'Annex 1 LV, HV &amp; UMS charges_E'!$A$14:$A$294,0)),INDEX('Annex 4 LDNO charges_E'!$B$14:$B$203,MATCH($A36,'Annex 4 LDNO charges_E'!$A$14:$A$203,0)))</f>
        <v>0</v>
      </c>
      <c r="C36" s="159">
        <f>IFERROR(INDEX('Annex 1 LV, HV &amp; UMS charges_E'!$C$14:$C$45,MATCH($A36,'Annex 1 LV, HV &amp; UMS charges_E'!$A$14:$A$294,0)),INDEX('Annex 4 LDNO charges_E'!$C$14:$C$203,MATCH($A36,'Annex 4 LDNO charges_E'!$A$14:$A$203,0)))</f>
        <v>0</v>
      </c>
      <c r="D36" s="228"/>
      <c r="E36" s="228"/>
      <c r="F36" s="224">
        <v>6.7209034716197477E-2</v>
      </c>
    </row>
    <row r="37" spans="1:6" ht="27.75" customHeight="1">
      <c r="A37" s="164" t="s">
        <v>533</v>
      </c>
      <c r="B37" s="42">
        <f>IFERROR(INDEX('Annex 1 LV, HV &amp; UMS charges_E'!$B$14:$B$45,MATCH($A37,'Annex 1 LV, HV &amp; UMS charges_E'!$A$14:$A$294,0)),INDEX('Annex 4 LDNO charges_E'!$B$14:$B$203,MATCH($A37,'Annex 4 LDNO charges_E'!$A$14:$A$203,0)))</f>
        <v>0</v>
      </c>
      <c r="C37" s="159" t="str">
        <f>IFERROR(INDEX('Annex 1 LV, HV &amp; UMS charges_E'!$C$14:$C$45,MATCH($A37,'Annex 1 LV, HV &amp; UMS charges_E'!$A$14:$A$294,0)),INDEX('Annex 4 LDNO charges_E'!$C$14:$C$203,MATCH($A37,'Annex 4 LDNO charges_E'!$A$14:$A$203,0)))</f>
        <v>0, 1, 2</v>
      </c>
      <c r="D37" s="224">
        <v>2.5328982677126105E-2</v>
      </c>
      <c r="E37" s="224">
        <v>9.3259709385642982</v>
      </c>
      <c r="F37" s="224">
        <v>6.7209034716197477E-2</v>
      </c>
    </row>
    <row r="38" spans="1:6" ht="27.75" customHeight="1">
      <c r="A38" s="160" t="s">
        <v>535</v>
      </c>
      <c r="B38" s="42">
        <f>IFERROR(INDEX('Annex 1 LV, HV &amp; UMS charges_E'!$B$14:$B$45,MATCH($A38,'Annex 1 LV, HV &amp; UMS charges_E'!$A$14:$A$294,0)),INDEX('Annex 4 LDNO charges_E'!$B$14:$B$203,MATCH($A38,'Annex 4 LDNO charges_E'!$A$14:$A$203,0)))</f>
        <v>0</v>
      </c>
      <c r="C38" s="159" t="str">
        <f>IFERROR(INDEX('Annex 1 LV, HV &amp; UMS charges_E'!$C$14:$C$45,MATCH($A38,'Annex 1 LV, HV &amp; UMS charges_E'!$A$14:$A$294,0)),INDEX('Annex 4 LDNO charges_E'!$C$14:$C$203,MATCH($A38,'Annex 4 LDNO charges_E'!$A$14:$A$203,0)))</f>
        <v>0, 3, 4, 5-8</v>
      </c>
      <c r="D38" s="228"/>
      <c r="E38" s="228"/>
      <c r="F38" s="224">
        <v>6.7209034716197477E-2</v>
      </c>
    </row>
    <row r="39" spans="1:6" ht="27.75" customHeight="1">
      <c r="A39" s="160" t="s">
        <v>536</v>
      </c>
      <c r="B39" s="42">
        <f>IFERROR(INDEX('Annex 1 LV, HV &amp; UMS charges_E'!$B$14:$B$45,MATCH($A39,'Annex 1 LV, HV &amp; UMS charges_E'!$A$14:$A$294,0)),INDEX('Annex 4 LDNO charges_E'!$B$14:$B$203,MATCH($A39,'Annex 4 LDNO charges_E'!$A$14:$A$203,0)))</f>
        <v>0</v>
      </c>
      <c r="C39" s="159" t="str">
        <f>IFERROR(INDEX('Annex 1 LV, HV &amp; UMS charges_E'!$C$14:$C$45,MATCH($A39,'Annex 1 LV, HV &amp; UMS charges_E'!$A$14:$A$294,0)),INDEX('Annex 4 LDNO charges_E'!$C$14:$C$203,MATCH($A39,'Annex 4 LDNO charges_E'!$A$14:$A$203,0)))</f>
        <v>0, 3, 4, 5-8</v>
      </c>
      <c r="D39" s="228"/>
      <c r="E39" s="228"/>
      <c r="F39" s="224">
        <v>6.7209034716197477E-2</v>
      </c>
    </row>
    <row r="40" spans="1:6" ht="27.75" customHeight="1">
      <c r="A40" s="160" t="s">
        <v>537</v>
      </c>
      <c r="B40" s="42">
        <f>IFERROR(INDEX('Annex 1 LV, HV &amp; UMS charges_E'!$B$14:$B$45,MATCH($A40,'Annex 1 LV, HV &amp; UMS charges_E'!$A$14:$A$294,0)),INDEX('Annex 4 LDNO charges_E'!$B$14:$B$203,MATCH($A40,'Annex 4 LDNO charges_E'!$A$14:$A$203,0)))</f>
        <v>0</v>
      </c>
      <c r="C40" s="159" t="str">
        <f>IFERROR(INDEX('Annex 1 LV, HV &amp; UMS charges_E'!$C$14:$C$45,MATCH($A40,'Annex 1 LV, HV &amp; UMS charges_E'!$A$14:$A$294,0)),INDEX('Annex 4 LDNO charges_E'!$C$14:$C$203,MATCH($A40,'Annex 4 LDNO charges_E'!$A$14:$A$203,0)))</f>
        <v>0, 3, 4, 5-8</v>
      </c>
      <c r="D40" s="228"/>
      <c r="E40" s="228"/>
      <c r="F40" s="224">
        <v>6.7209034716197477E-2</v>
      </c>
    </row>
    <row r="41" spans="1:6" ht="27.75" customHeight="1">
      <c r="A41" s="160" t="s">
        <v>538</v>
      </c>
      <c r="B41" s="42">
        <f>IFERROR(INDEX('Annex 1 LV, HV &amp; UMS charges_E'!$B$14:$B$45,MATCH($A41,'Annex 1 LV, HV &amp; UMS charges_E'!$A$14:$A$294,0)),INDEX('Annex 4 LDNO charges_E'!$B$14:$B$203,MATCH($A41,'Annex 4 LDNO charges_E'!$A$14:$A$203,0)))</f>
        <v>0</v>
      </c>
      <c r="C41" s="159" t="str">
        <f>IFERROR(INDEX('Annex 1 LV, HV &amp; UMS charges_E'!$C$14:$C$45,MATCH($A41,'Annex 1 LV, HV &amp; UMS charges_E'!$A$14:$A$294,0)),INDEX('Annex 4 LDNO charges_E'!$C$14:$C$203,MATCH($A41,'Annex 4 LDNO charges_E'!$A$14:$A$203,0)))</f>
        <v>0, 3, 4, 5-8</v>
      </c>
      <c r="D41" s="228"/>
      <c r="E41" s="228"/>
      <c r="F41" s="224">
        <v>6.7209034716197477E-2</v>
      </c>
    </row>
    <row r="42" spans="1:6" ht="27.75" customHeight="1">
      <c r="A42" s="160" t="s">
        <v>539</v>
      </c>
      <c r="B42" s="42">
        <f>IFERROR(INDEX('Annex 1 LV, HV &amp; UMS charges_E'!$B$14:$B$45,MATCH($A42,'Annex 1 LV, HV &amp; UMS charges_E'!$A$14:$A$294,0)),INDEX('Annex 4 LDNO charges_E'!$B$14:$B$203,MATCH($A42,'Annex 4 LDNO charges_E'!$A$14:$A$203,0)))</f>
        <v>0</v>
      </c>
      <c r="C42" s="159" t="str">
        <f>IFERROR(INDEX('Annex 1 LV, HV &amp; UMS charges_E'!$C$14:$C$45,MATCH($A42,'Annex 1 LV, HV &amp; UMS charges_E'!$A$14:$A$294,0)),INDEX('Annex 4 LDNO charges_E'!$C$14:$C$203,MATCH($A42,'Annex 4 LDNO charges_E'!$A$14:$A$203,0)))</f>
        <v>0, 3, 4, 5-8</v>
      </c>
      <c r="D42" s="228"/>
      <c r="E42" s="228"/>
      <c r="F42" s="224">
        <v>6.7209034716197477E-2</v>
      </c>
    </row>
    <row r="43" spans="1:6" ht="27.75" customHeight="1">
      <c r="A43" s="160" t="s">
        <v>541</v>
      </c>
      <c r="B43" s="42">
        <f>IFERROR(INDEX('Annex 1 LV, HV &amp; UMS charges_E'!$B$14:$B$45,MATCH($A43,'Annex 1 LV, HV &amp; UMS charges_E'!$A$14:$A$294,0)),INDEX('Annex 4 LDNO charges_E'!$B$14:$B$203,MATCH($A43,'Annex 4 LDNO charges_E'!$A$14:$A$203,0)))</f>
        <v>0</v>
      </c>
      <c r="C43" s="159">
        <f>IFERROR(INDEX('Annex 1 LV, HV &amp; UMS charges_E'!$C$14:$C$45,MATCH($A43,'Annex 1 LV, HV &amp; UMS charges_E'!$A$14:$A$294,0)),INDEX('Annex 4 LDNO charges_E'!$C$14:$C$203,MATCH($A43,'Annex 4 LDNO charges_E'!$A$14:$A$203,0)))</f>
        <v>0</v>
      </c>
      <c r="D43" s="228"/>
      <c r="E43" s="228"/>
      <c r="F43" s="224">
        <v>6.7209034716197477E-2</v>
      </c>
    </row>
    <row r="44" spans="1:6" ht="27.75" customHeight="1">
      <c r="A44" s="160" t="s">
        <v>542</v>
      </c>
      <c r="B44" s="42">
        <f>IFERROR(INDEX('Annex 1 LV, HV &amp; UMS charges_E'!$B$14:$B$45,MATCH($A44,'Annex 1 LV, HV &amp; UMS charges_E'!$A$14:$A$294,0)),INDEX('Annex 4 LDNO charges_E'!$B$14:$B$203,MATCH($A44,'Annex 4 LDNO charges_E'!$A$14:$A$203,0)))</f>
        <v>0</v>
      </c>
      <c r="C44" s="159">
        <f>IFERROR(INDEX('Annex 1 LV, HV &amp; UMS charges_E'!$C$14:$C$45,MATCH($A44,'Annex 1 LV, HV &amp; UMS charges_E'!$A$14:$A$294,0)),INDEX('Annex 4 LDNO charges_E'!$C$14:$C$203,MATCH($A44,'Annex 4 LDNO charges_E'!$A$14:$A$203,0)))</f>
        <v>0</v>
      </c>
      <c r="D44" s="228"/>
      <c r="E44" s="228"/>
      <c r="F44" s="224">
        <v>6.7209034716197477E-2</v>
      </c>
    </row>
    <row r="45" spans="1:6" ht="27.75" customHeight="1">
      <c r="A45" s="160" t="s">
        <v>543</v>
      </c>
      <c r="B45" s="42">
        <f>IFERROR(INDEX('Annex 1 LV, HV &amp; UMS charges_E'!$B$14:$B$45,MATCH($A45,'Annex 1 LV, HV &amp; UMS charges_E'!$A$14:$A$294,0)),INDEX('Annex 4 LDNO charges_E'!$B$14:$B$203,MATCH($A45,'Annex 4 LDNO charges_E'!$A$14:$A$203,0)))</f>
        <v>0</v>
      </c>
      <c r="C45" s="159">
        <f>IFERROR(INDEX('Annex 1 LV, HV &amp; UMS charges_E'!$C$14:$C$45,MATCH($A45,'Annex 1 LV, HV &amp; UMS charges_E'!$A$14:$A$294,0)),INDEX('Annex 4 LDNO charges_E'!$C$14:$C$203,MATCH($A45,'Annex 4 LDNO charges_E'!$A$14:$A$203,0)))</f>
        <v>0</v>
      </c>
      <c r="D45" s="228"/>
      <c r="E45" s="228"/>
      <c r="F45" s="224">
        <v>6.7209034716197477E-2</v>
      </c>
    </row>
    <row r="46" spans="1:6" ht="27.75" customHeight="1">
      <c r="A46" s="160" t="s">
        <v>544</v>
      </c>
      <c r="B46" s="42">
        <f>IFERROR(INDEX('Annex 1 LV, HV &amp; UMS charges_E'!$B$14:$B$45,MATCH($A46,'Annex 1 LV, HV &amp; UMS charges_E'!$A$14:$A$294,0)),INDEX('Annex 4 LDNO charges_E'!$B$14:$B$203,MATCH($A46,'Annex 4 LDNO charges_E'!$A$14:$A$203,0)))</f>
        <v>0</v>
      </c>
      <c r="C46" s="159">
        <f>IFERROR(INDEX('Annex 1 LV, HV &amp; UMS charges_E'!$C$14:$C$45,MATCH($A46,'Annex 1 LV, HV &amp; UMS charges_E'!$A$14:$A$294,0)),INDEX('Annex 4 LDNO charges_E'!$C$14:$C$203,MATCH($A46,'Annex 4 LDNO charges_E'!$A$14:$A$203,0)))</f>
        <v>0</v>
      </c>
      <c r="D46" s="228"/>
      <c r="E46" s="228"/>
      <c r="F46" s="224">
        <v>6.7209034716197477E-2</v>
      </c>
    </row>
    <row r="47" spans="1:6" ht="27.75" customHeight="1">
      <c r="A47" s="160" t="s">
        <v>545</v>
      </c>
      <c r="B47" s="42">
        <f>IFERROR(INDEX('Annex 1 LV, HV &amp; UMS charges_E'!$B$14:$B$45,MATCH($A47,'Annex 1 LV, HV &amp; UMS charges_E'!$A$14:$A$294,0)),INDEX('Annex 4 LDNO charges_E'!$B$14:$B$203,MATCH($A47,'Annex 4 LDNO charges_E'!$A$14:$A$203,0)))</f>
        <v>0</v>
      </c>
      <c r="C47" s="159">
        <f>IFERROR(INDEX('Annex 1 LV, HV &amp; UMS charges_E'!$C$14:$C$45,MATCH($A47,'Annex 1 LV, HV &amp; UMS charges_E'!$A$14:$A$294,0)),INDEX('Annex 4 LDNO charges_E'!$C$14:$C$203,MATCH($A47,'Annex 4 LDNO charges_E'!$A$14:$A$203,0)))</f>
        <v>0</v>
      </c>
      <c r="D47" s="228"/>
      <c r="E47" s="228"/>
      <c r="F47" s="224">
        <v>6.7209034716197477E-2</v>
      </c>
    </row>
    <row r="48" spans="1:6" ht="27.75" customHeight="1">
      <c r="A48" s="160" t="s">
        <v>546</v>
      </c>
      <c r="B48" s="42">
        <f>IFERROR(INDEX('Annex 1 LV, HV &amp; UMS charges_E'!$B$14:$B$45,MATCH($A48,'Annex 1 LV, HV &amp; UMS charges_E'!$A$14:$A$294,0)),INDEX('Annex 4 LDNO charges_E'!$B$14:$B$203,MATCH($A48,'Annex 4 LDNO charges_E'!$A$14:$A$203,0)))</f>
        <v>0</v>
      </c>
      <c r="C48" s="159">
        <f>IFERROR(INDEX('Annex 1 LV, HV &amp; UMS charges_E'!$C$14:$C$45,MATCH($A48,'Annex 1 LV, HV &amp; UMS charges_E'!$A$14:$A$294,0)),INDEX('Annex 4 LDNO charges_E'!$C$14:$C$203,MATCH($A48,'Annex 4 LDNO charges_E'!$A$14:$A$203,0)))</f>
        <v>0</v>
      </c>
      <c r="D48" s="228"/>
      <c r="E48" s="228"/>
      <c r="F48" s="224">
        <v>6.7209034716197477E-2</v>
      </c>
    </row>
    <row r="49" spans="1:6" ht="27.75" customHeight="1">
      <c r="A49" s="160" t="s">
        <v>547</v>
      </c>
      <c r="B49" s="42">
        <f>IFERROR(INDEX('Annex 1 LV, HV &amp; UMS charges_E'!$B$14:$B$45,MATCH($A49,'Annex 1 LV, HV &amp; UMS charges_E'!$A$14:$A$294,0)),INDEX('Annex 4 LDNO charges_E'!$B$14:$B$203,MATCH($A49,'Annex 4 LDNO charges_E'!$A$14:$A$203,0)))</f>
        <v>0</v>
      </c>
      <c r="C49" s="159">
        <f>IFERROR(INDEX('Annex 1 LV, HV &amp; UMS charges_E'!$C$14:$C$45,MATCH($A49,'Annex 1 LV, HV &amp; UMS charges_E'!$A$14:$A$294,0)),INDEX('Annex 4 LDNO charges_E'!$C$14:$C$203,MATCH($A49,'Annex 4 LDNO charges_E'!$A$14:$A$203,0)))</f>
        <v>0</v>
      </c>
      <c r="D49" s="228"/>
      <c r="E49" s="228"/>
      <c r="F49" s="224">
        <v>6.7209034716197477E-2</v>
      </c>
    </row>
    <row r="50" spans="1:6" ht="27.75" customHeight="1">
      <c r="A50" s="160" t="s">
        <v>548</v>
      </c>
      <c r="B50" s="42">
        <f>IFERROR(INDEX('Annex 1 LV, HV &amp; UMS charges_E'!$B$14:$B$45,MATCH($A50,'Annex 1 LV, HV &amp; UMS charges_E'!$A$14:$A$294,0)),INDEX('Annex 4 LDNO charges_E'!$B$14:$B$203,MATCH($A50,'Annex 4 LDNO charges_E'!$A$14:$A$203,0)))</f>
        <v>0</v>
      </c>
      <c r="C50" s="159">
        <f>IFERROR(INDEX('Annex 1 LV, HV &amp; UMS charges_E'!$C$14:$C$45,MATCH($A50,'Annex 1 LV, HV &amp; UMS charges_E'!$A$14:$A$294,0)),INDEX('Annex 4 LDNO charges_E'!$C$14:$C$203,MATCH($A50,'Annex 4 LDNO charges_E'!$A$14:$A$203,0)))</f>
        <v>0</v>
      </c>
      <c r="D50" s="228"/>
      <c r="E50" s="228"/>
      <c r="F50" s="224">
        <v>6.7209034716197477E-2</v>
      </c>
    </row>
    <row r="51" spans="1:6" ht="27.75" customHeight="1">
      <c r="A51" s="160" t="s">
        <v>549</v>
      </c>
      <c r="B51" s="42">
        <f>IFERROR(INDEX('Annex 1 LV, HV &amp; UMS charges_E'!$B$14:$B$45,MATCH($A51,'Annex 1 LV, HV &amp; UMS charges_E'!$A$14:$A$294,0)),INDEX('Annex 4 LDNO charges_E'!$B$14:$B$203,MATCH($A51,'Annex 4 LDNO charges_E'!$A$14:$A$203,0)))</f>
        <v>0</v>
      </c>
      <c r="C51" s="159">
        <f>IFERROR(INDEX('Annex 1 LV, HV &amp; UMS charges_E'!$C$14:$C$45,MATCH($A51,'Annex 1 LV, HV &amp; UMS charges_E'!$A$14:$A$294,0)),INDEX('Annex 4 LDNO charges_E'!$C$14:$C$203,MATCH($A51,'Annex 4 LDNO charges_E'!$A$14:$A$203,0)))</f>
        <v>0</v>
      </c>
      <c r="D51" s="228"/>
      <c r="E51" s="228"/>
      <c r="F51" s="224">
        <v>6.7209034716197477E-2</v>
      </c>
    </row>
    <row r="52" spans="1:6" ht="27.75" customHeight="1">
      <c r="A52" s="160" t="s">
        <v>550</v>
      </c>
      <c r="B52" s="42">
        <f>IFERROR(INDEX('Annex 1 LV, HV &amp; UMS charges_E'!$B$14:$B$45,MATCH($A52,'Annex 1 LV, HV &amp; UMS charges_E'!$A$14:$A$294,0)),INDEX('Annex 4 LDNO charges_E'!$B$14:$B$203,MATCH($A52,'Annex 4 LDNO charges_E'!$A$14:$A$203,0)))</f>
        <v>0</v>
      </c>
      <c r="C52" s="159">
        <f>IFERROR(INDEX('Annex 1 LV, HV &amp; UMS charges_E'!$C$14:$C$45,MATCH($A52,'Annex 1 LV, HV &amp; UMS charges_E'!$A$14:$A$294,0)),INDEX('Annex 4 LDNO charges_E'!$C$14:$C$203,MATCH($A52,'Annex 4 LDNO charges_E'!$A$14:$A$203,0)))</f>
        <v>0</v>
      </c>
      <c r="D52" s="228"/>
      <c r="E52" s="228"/>
      <c r="F52" s="224">
        <v>6.7209034716197477E-2</v>
      </c>
    </row>
    <row r="53" spans="1:6" ht="27.75" customHeight="1">
      <c r="A53" s="160" t="s">
        <v>551</v>
      </c>
      <c r="B53" s="42">
        <f>IFERROR(INDEX('Annex 1 LV, HV &amp; UMS charges_E'!$B$14:$B$45,MATCH($A53,'Annex 1 LV, HV &amp; UMS charges_E'!$A$14:$A$294,0)),INDEX('Annex 4 LDNO charges_E'!$B$14:$B$203,MATCH($A53,'Annex 4 LDNO charges_E'!$A$14:$A$203,0)))</f>
        <v>0</v>
      </c>
      <c r="C53" s="159">
        <f>IFERROR(INDEX('Annex 1 LV, HV &amp; UMS charges_E'!$C$14:$C$45,MATCH($A53,'Annex 1 LV, HV &amp; UMS charges_E'!$A$14:$A$294,0)),INDEX('Annex 4 LDNO charges_E'!$C$14:$C$203,MATCH($A53,'Annex 4 LDNO charges_E'!$A$14:$A$203,0)))</f>
        <v>0</v>
      </c>
      <c r="D53" s="228"/>
      <c r="E53" s="228"/>
      <c r="F53" s="224">
        <v>6.7209034716197477E-2</v>
      </c>
    </row>
    <row r="54" spans="1:6" ht="27.75" customHeight="1">
      <c r="A54" s="160" t="s">
        <v>552</v>
      </c>
      <c r="B54" s="42">
        <f>IFERROR(INDEX('Annex 1 LV, HV &amp; UMS charges_E'!$B$14:$B$45,MATCH($A54,'Annex 1 LV, HV &amp; UMS charges_E'!$A$14:$A$294,0)),INDEX('Annex 4 LDNO charges_E'!$B$14:$B$203,MATCH($A54,'Annex 4 LDNO charges_E'!$A$14:$A$203,0)))</f>
        <v>0</v>
      </c>
      <c r="C54" s="159">
        <f>IFERROR(INDEX('Annex 1 LV, HV &amp; UMS charges_E'!$C$14:$C$45,MATCH($A54,'Annex 1 LV, HV &amp; UMS charges_E'!$A$14:$A$294,0)),INDEX('Annex 4 LDNO charges_E'!$C$14:$C$203,MATCH($A54,'Annex 4 LDNO charges_E'!$A$14:$A$203,0)))</f>
        <v>0</v>
      </c>
      <c r="D54" s="228"/>
      <c r="E54" s="228"/>
      <c r="F54" s="224">
        <v>6.7209034716197477E-2</v>
      </c>
    </row>
    <row r="55" spans="1:6" ht="27.75" customHeight="1">
      <c r="A55" s="160" t="s">
        <v>553</v>
      </c>
      <c r="B55" s="42">
        <f>IFERROR(INDEX('Annex 1 LV, HV &amp; UMS charges_E'!$B$14:$B$45,MATCH($A55,'Annex 1 LV, HV &amp; UMS charges_E'!$A$14:$A$294,0)),INDEX('Annex 4 LDNO charges_E'!$B$14:$B$203,MATCH($A55,'Annex 4 LDNO charges_E'!$A$14:$A$203,0)))</f>
        <v>0</v>
      </c>
      <c r="C55" s="159">
        <f>IFERROR(INDEX('Annex 1 LV, HV &amp; UMS charges_E'!$C$14:$C$45,MATCH($A55,'Annex 1 LV, HV &amp; UMS charges_E'!$A$14:$A$294,0)),INDEX('Annex 4 LDNO charges_E'!$C$14:$C$203,MATCH($A55,'Annex 4 LDNO charges_E'!$A$14:$A$203,0)))</f>
        <v>0</v>
      </c>
      <c r="D55" s="228"/>
      <c r="E55" s="228"/>
      <c r="F55" s="224">
        <v>6.7209034716197477E-2</v>
      </c>
    </row>
    <row r="56" spans="1:6" ht="27.75" customHeight="1">
      <c r="A56" s="160" t="s">
        <v>554</v>
      </c>
      <c r="B56" s="42">
        <f>IFERROR(INDEX('Annex 1 LV, HV &amp; UMS charges_E'!$B$14:$B$45,MATCH($A56,'Annex 1 LV, HV &amp; UMS charges_E'!$A$14:$A$294,0)),INDEX('Annex 4 LDNO charges_E'!$B$14:$B$203,MATCH($A56,'Annex 4 LDNO charges_E'!$A$14:$A$203,0)))</f>
        <v>0</v>
      </c>
      <c r="C56" s="159">
        <f>IFERROR(INDEX('Annex 1 LV, HV &amp; UMS charges_E'!$C$14:$C$45,MATCH($A56,'Annex 1 LV, HV &amp; UMS charges_E'!$A$14:$A$294,0)),INDEX('Annex 4 LDNO charges_E'!$C$14:$C$203,MATCH($A56,'Annex 4 LDNO charges_E'!$A$14:$A$203,0)))</f>
        <v>0</v>
      </c>
      <c r="D56" s="228"/>
      <c r="E56" s="228"/>
      <c r="F56" s="224">
        <v>6.7209034716197477E-2</v>
      </c>
    </row>
    <row r="57" spans="1:6" ht="27.75" customHeight="1">
      <c r="A57" s="160" t="s">
        <v>555</v>
      </c>
      <c r="B57" s="42">
        <f>IFERROR(INDEX('Annex 1 LV, HV &amp; UMS charges_E'!$B$14:$B$45,MATCH($A57,'Annex 1 LV, HV &amp; UMS charges_E'!$A$14:$A$294,0)),INDEX('Annex 4 LDNO charges_E'!$B$14:$B$203,MATCH($A57,'Annex 4 LDNO charges_E'!$A$14:$A$203,0)))</f>
        <v>0</v>
      </c>
      <c r="C57" s="159">
        <f>IFERROR(INDEX('Annex 1 LV, HV &amp; UMS charges_E'!$C$14:$C$45,MATCH($A57,'Annex 1 LV, HV &amp; UMS charges_E'!$A$14:$A$294,0)),INDEX('Annex 4 LDNO charges_E'!$C$14:$C$203,MATCH($A57,'Annex 4 LDNO charges_E'!$A$14:$A$203,0)))</f>
        <v>0</v>
      </c>
      <c r="D57" s="228"/>
      <c r="E57" s="228"/>
      <c r="F57" s="224">
        <v>6.7209034716197477E-2</v>
      </c>
    </row>
    <row r="58" spans="1:6" ht="27.75" customHeight="1">
      <c r="A58" s="160" t="s">
        <v>562</v>
      </c>
      <c r="B58" s="42">
        <f>IFERROR(INDEX('Annex 1 LV, HV &amp; UMS charges_E'!$B$14:$B$45,MATCH($A58,'Annex 1 LV, HV &amp; UMS charges_E'!$A$14:$A$294,0)),INDEX('Annex 4 LDNO charges_E'!$B$14:$B$203,MATCH($A58,'Annex 4 LDNO charges_E'!$A$14:$A$203,0)))</f>
        <v>0</v>
      </c>
      <c r="C58" s="159" t="str">
        <f>IFERROR(INDEX('Annex 1 LV, HV &amp; UMS charges_E'!$C$14:$C$45,MATCH($A58,'Annex 1 LV, HV &amp; UMS charges_E'!$A$14:$A$294,0)),INDEX('Annex 4 LDNO charges_E'!$C$14:$C$203,MATCH($A58,'Annex 4 LDNO charges_E'!$A$14:$A$203,0)))</f>
        <v>0, 1, 2</v>
      </c>
      <c r="D58" s="224">
        <v>2.5328982677126105E-2</v>
      </c>
      <c r="E58" s="224">
        <v>9.3259709385642982</v>
      </c>
      <c r="F58" s="224">
        <v>6.7209034716197477E-2</v>
      </c>
    </row>
    <row r="59" spans="1:6" ht="27.75" customHeight="1">
      <c r="A59" s="160" t="s">
        <v>564</v>
      </c>
      <c r="B59" s="42">
        <f>IFERROR(INDEX('Annex 1 LV, HV &amp; UMS charges_E'!$B$14:$B$45,MATCH($A59,'Annex 1 LV, HV &amp; UMS charges_E'!$A$14:$A$294,0)),INDEX('Annex 4 LDNO charges_E'!$B$14:$B$203,MATCH($A59,'Annex 4 LDNO charges_E'!$A$14:$A$203,0)))</f>
        <v>0</v>
      </c>
      <c r="C59" s="159" t="str">
        <f>IFERROR(INDEX('Annex 1 LV, HV &amp; UMS charges_E'!$C$14:$C$45,MATCH($A59,'Annex 1 LV, HV &amp; UMS charges_E'!$A$14:$A$294,0)),INDEX('Annex 4 LDNO charges_E'!$C$14:$C$203,MATCH($A59,'Annex 4 LDNO charges_E'!$A$14:$A$203,0)))</f>
        <v>0, 3, 4, 5-8</v>
      </c>
      <c r="D59" s="228"/>
      <c r="E59" s="228"/>
      <c r="F59" s="224">
        <v>6.7209034716197477E-2</v>
      </c>
    </row>
    <row r="60" spans="1:6" ht="27.75" customHeight="1">
      <c r="A60" s="160" t="s">
        <v>565</v>
      </c>
      <c r="B60" s="42">
        <f>IFERROR(INDEX('Annex 1 LV, HV &amp; UMS charges_E'!$B$14:$B$45,MATCH($A60,'Annex 1 LV, HV &amp; UMS charges_E'!$A$14:$A$294,0)),INDEX('Annex 4 LDNO charges_E'!$B$14:$B$203,MATCH($A60,'Annex 4 LDNO charges_E'!$A$14:$A$203,0)))</f>
        <v>0</v>
      </c>
      <c r="C60" s="159" t="str">
        <f>IFERROR(INDEX('Annex 1 LV, HV &amp; UMS charges_E'!$C$14:$C$45,MATCH($A60,'Annex 1 LV, HV &amp; UMS charges_E'!$A$14:$A$294,0)),INDEX('Annex 4 LDNO charges_E'!$C$14:$C$203,MATCH($A60,'Annex 4 LDNO charges_E'!$A$14:$A$203,0)))</f>
        <v>0, 3, 4, 5-8</v>
      </c>
      <c r="D60" s="228"/>
      <c r="E60" s="228"/>
      <c r="F60" s="224">
        <v>6.7209034716197477E-2</v>
      </c>
    </row>
    <row r="61" spans="1:6" ht="27.75" customHeight="1">
      <c r="A61" s="160" t="s">
        <v>566</v>
      </c>
      <c r="B61" s="42">
        <f>IFERROR(INDEX('Annex 1 LV, HV &amp; UMS charges_E'!$B$14:$B$45,MATCH($A61,'Annex 1 LV, HV &amp; UMS charges_E'!$A$14:$A$294,0)),INDEX('Annex 4 LDNO charges_E'!$B$14:$B$203,MATCH($A61,'Annex 4 LDNO charges_E'!$A$14:$A$203,0)))</f>
        <v>0</v>
      </c>
      <c r="C61" s="159" t="str">
        <f>IFERROR(INDEX('Annex 1 LV, HV &amp; UMS charges_E'!$C$14:$C$45,MATCH($A61,'Annex 1 LV, HV &amp; UMS charges_E'!$A$14:$A$294,0)),INDEX('Annex 4 LDNO charges_E'!$C$14:$C$203,MATCH($A61,'Annex 4 LDNO charges_E'!$A$14:$A$203,0)))</f>
        <v>0, 3, 4, 5-8</v>
      </c>
      <c r="D61" s="228"/>
      <c r="E61" s="228"/>
      <c r="F61" s="224">
        <v>6.7209034716197477E-2</v>
      </c>
    </row>
    <row r="62" spans="1:6" ht="27.75" customHeight="1">
      <c r="A62" s="160" t="s">
        <v>567</v>
      </c>
      <c r="B62" s="42">
        <f>IFERROR(INDEX('Annex 1 LV, HV &amp; UMS charges_E'!$B$14:$B$45,MATCH($A62,'Annex 1 LV, HV &amp; UMS charges_E'!$A$14:$A$294,0)),INDEX('Annex 4 LDNO charges_E'!$B$14:$B$203,MATCH($A62,'Annex 4 LDNO charges_E'!$A$14:$A$203,0)))</f>
        <v>0</v>
      </c>
      <c r="C62" s="159" t="str">
        <f>IFERROR(INDEX('Annex 1 LV, HV &amp; UMS charges_E'!$C$14:$C$45,MATCH($A62,'Annex 1 LV, HV &amp; UMS charges_E'!$A$14:$A$294,0)),INDEX('Annex 4 LDNO charges_E'!$C$14:$C$203,MATCH($A62,'Annex 4 LDNO charges_E'!$A$14:$A$203,0)))</f>
        <v>0, 3, 4, 5-8</v>
      </c>
      <c r="D62" s="228"/>
      <c r="E62" s="228"/>
      <c r="F62" s="224">
        <v>6.7209034716197477E-2</v>
      </c>
    </row>
    <row r="63" spans="1:6" ht="27.75" customHeight="1">
      <c r="A63" s="160" t="s">
        <v>568</v>
      </c>
      <c r="B63" s="42">
        <f>IFERROR(INDEX('Annex 1 LV, HV &amp; UMS charges_E'!$B$14:$B$45,MATCH($A63,'Annex 1 LV, HV &amp; UMS charges_E'!$A$14:$A$294,0)),INDEX('Annex 4 LDNO charges_E'!$B$14:$B$203,MATCH($A63,'Annex 4 LDNO charges_E'!$A$14:$A$203,0)))</f>
        <v>0</v>
      </c>
      <c r="C63" s="159" t="str">
        <f>IFERROR(INDEX('Annex 1 LV, HV &amp; UMS charges_E'!$C$14:$C$45,MATCH($A63,'Annex 1 LV, HV &amp; UMS charges_E'!$A$14:$A$294,0)),INDEX('Annex 4 LDNO charges_E'!$C$14:$C$203,MATCH($A63,'Annex 4 LDNO charges_E'!$A$14:$A$203,0)))</f>
        <v>0, 3, 4, 5-8</v>
      </c>
      <c r="D63" s="228"/>
      <c r="E63" s="228"/>
      <c r="F63" s="224">
        <v>6.7209034716197477E-2</v>
      </c>
    </row>
    <row r="64" spans="1:6" ht="27.75" customHeight="1">
      <c r="A64" s="160" t="s">
        <v>570</v>
      </c>
      <c r="B64" s="42">
        <f>IFERROR(INDEX('Annex 1 LV, HV &amp; UMS charges_E'!$B$14:$B$45,MATCH($A64,'Annex 1 LV, HV &amp; UMS charges_E'!$A$14:$A$294,0)),INDEX('Annex 4 LDNO charges_E'!$B$14:$B$203,MATCH($A64,'Annex 4 LDNO charges_E'!$A$14:$A$203,0)))</f>
        <v>0</v>
      </c>
      <c r="C64" s="159">
        <f>IFERROR(INDEX('Annex 1 LV, HV &amp; UMS charges_E'!$C$14:$C$45,MATCH($A64,'Annex 1 LV, HV &amp; UMS charges_E'!$A$14:$A$294,0)),INDEX('Annex 4 LDNO charges_E'!$C$14:$C$203,MATCH($A64,'Annex 4 LDNO charges_E'!$A$14:$A$203,0)))</f>
        <v>0</v>
      </c>
      <c r="D64" s="228"/>
      <c r="E64" s="228"/>
      <c r="F64" s="224">
        <v>6.7209034716197477E-2</v>
      </c>
    </row>
    <row r="65" spans="1:6" ht="27.75" customHeight="1">
      <c r="A65" s="160" t="s">
        <v>571</v>
      </c>
      <c r="B65" s="42">
        <f>IFERROR(INDEX('Annex 1 LV, HV &amp; UMS charges_E'!$B$14:$B$45,MATCH($A65,'Annex 1 LV, HV &amp; UMS charges_E'!$A$14:$A$294,0)),INDEX('Annex 4 LDNO charges_E'!$B$14:$B$203,MATCH($A65,'Annex 4 LDNO charges_E'!$A$14:$A$203,0)))</f>
        <v>0</v>
      </c>
      <c r="C65" s="159">
        <f>IFERROR(INDEX('Annex 1 LV, HV &amp; UMS charges_E'!$C$14:$C$45,MATCH($A65,'Annex 1 LV, HV &amp; UMS charges_E'!$A$14:$A$294,0)),INDEX('Annex 4 LDNO charges_E'!$C$14:$C$203,MATCH($A65,'Annex 4 LDNO charges_E'!$A$14:$A$203,0)))</f>
        <v>0</v>
      </c>
      <c r="D65" s="228"/>
      <c r="E65" s="228"/>
      <c r="F65" s="224">
        <v>6.7209034716197477E-2</v>
      </c>
    </row>
    <row r="66" spans="1:6" ht="27.75" customHeight="1">
      <c r="A66" s="160" t="s">
        <v>572</v>
      </c>
      <c r="B66" s="42">
        <f>IFERROR(INDEX('Annex 1 LV, HV &amp; UMS charges_E'!$B$14:$B$45,MATCH($A66,'Annex 1 LV, HV &amp; UMS charges_E'!$A$14:$A$294,0)),INDEX('Annex 4 LDNO charges_E'!$B$14:$B$203,MATCH($A66,'Annex 4 LDNO charges_E'!$A$14:$A$203,0)))</f>
        <v>0</v>
      </c>
      <c r="C66" s="159">
        <f>IFERROR(INDEX('Annex 1 LV, HV &amp; UMS charges_E'!$C$14:$C$45,MATCH($A66,'Annex 1 LV, HV &amp; UMS charges_E'!$A$14:$A$294,0)),INDEX('Annex 4 LDNO charges_E'!$C$14:$C$203,MATCH($A66,'Annex 4 LDNO charges_E'!$A$14:$A$203,0)))</f>
        <v>0</v>
      </c>
      <c r="D66" s="228"/>
      <c r="E66" s="228"/>
      <c r="F66" s="224">
        <v>6.7209034716197477E-2</v>
      </c>
    </row>
    <row r="67" spans="1:6" ht="27.75" customHeight="1">
      <c r="A67" s="160" t="s">
        <v>573</v>
      </c>
      <c r="B67" s="42">
        <f>IFERROR(INDEX('Annex 1 LV, HV &amp; UMS charges_E'!$B$14:$B$45,MATCH($A67,'Annex 1 LV, HV &amp; UMS charges_E'!$A$14:$A$294,0)),INDEX('Annex 4 LDNO charges_E'!$B$14:$B$203,MATCH($A67,'Annex 4 LDNO charges_E'!$A$14:$A$203,0)))</f>
        <v>0</v>
      </c>
      <c r="C67" s="159">
        <f>IFERROR(INDEX('Annex 1 LV, HV &amp; UMS charges_E'!$C$14:$C$45,MATCH($A67,'Annex 1 LV, HV &amp; UMS charges_E'!$A$14:$A$294,0)),INDEX('Annex 4 LDNO charges_E'!$C$14:$C$203,MATCH($A67,'Annex 4 LDNO charges_E'!$A$14:$A$203,0)))</f>
        <v>0</v>
      </c>
      <c r="D67" s="228"/>
      <c r="E67" s="228"/>
      <c r="F67" s="224">
        <v>6.7209034716197477E-2</v>
      </c>
    </row>
    <row r="68" spans="1:6" ht="27.75" customHeight="1">
      <c r="A68" s="160" t="s">
        <v>574</v>
      </c>
      <c r="B68" s="42">
        <f>IFERROR(INDEX('Annex 1 LV, HV &amp; UMS charges_E'!$B$14:$B$45,MATCH($A68,'Annex 1 LV, HV &amp; UMS charges_E'!$A$14:$A$294,0)),INDEX('Annex 4 LDNO charges_E'!$B$14:$B$203,MATCH($A68,'Annex 4 LDNO charges_E'!$A$14:$A$203,0)))</f>
        <v>0</v>
      </c>
      <c r="C68" s="159">
        <f>IFERROR(INDEX('Annex 1 LV, HV &amp; UMS charges_E'!$C$14:$C$45,MATCH($A68,'Annex 1 LV, HV &amp; UMS charges_E'!$A$14:$A$294,0)),INDEX('Annex 4 LDNO charges_E'!$C$14:$C$203,MATCH($A68,'Annex 4 LDNO charges_E'!$A$14:$A$203,0)))</f>
        <v>0</v>
      </c>
      <c r="D68" s="228"/>
      <c r="E68" s="228"/>
      <c r="F68" s="224">
        <v>6.7209034716197477E-2</v>
      </c>
    </row>
    <row r="69" spans="1:6" ht="27.75" customHeight="1">
      <c r="A69" s="160" t="s">
        <v>575</v>
      </c>
      <c r="B69" s="42">
        <f>IFERROR(INDEX('Annex 1 LV, HV &amp; UMS charges_E'!$B$14:$B$45,MATCH($A69,'Annex 1 LV, HV &amp; UMS charges_E'!$A$14:$A$294,0)),INDEX('Annex 4 LDNO charges_E'!$B$14:$B$203,MATCH($A69,'Annex 4 LDNO charges_E'!$A$14:$A$203,0)))</f>
        <v>0</v>
      </c>
      <c r="C69" s="159">
        <f>IFERROR(INDEX('Annex 1 LV, HV &amp; UMS charges_E'!$C$14:$C$45,MATCH($A69,'Annex 1 LV, HV &amp; UMS charges_E'!$A$14:$A$294,0)),INDEX('Annex 4 LDNO charges_E'!$C$14:$C$203,MATCH($A69,'Annex 4 LDNO charges_E'!$A$14:$A$203,0)))</f>
        <v>0</v>
      </c>
      <c r="D69" s="228"/>
      <c r="E69" s="228"/>
      <c r="F69" s="224">
        <v>6.7209034716197477E-2</v>
      </c>
    </row>
    <row r="70" spans="1:6" ht="27.75" customHeight="1">
      <c r="A70" s="160" t="s">
        <v>576</v>
      </c>
      <c r="B70" s="42">
        <f>IFERROR(INDEX('Annex 1 LV, HV &amp; UMS charges_E'!$B$14:$B$45,MATCH($A70,'Annex 1 LV, HV &amp; UMS charges_E'!$A$14:$A$294,0)),INDEX('Annex 4 LDNO charges_E'!$B$14:$B$203,MATCH($A70,'Annex 4 LDNO charges_E'!$A$14:$A$203,0)))</f>
        <v>0</v>
      </c>
      <c r="C70" s="159">
        <f>IFERROR(INDEX('Annex 1 LV, HV &amp; UMS charges_E'!$C$14:$C$45,MATCH($A70,'Annex 1 LV, HV &amp; UMS charges_E'!$A$14:$A$294,0)),INDEX('Annex 4 LDNO charges_E'!$C$14:$C$203,MATCH($A70,'Annex 4 LDNO charges_E'!$A$14:$A$203,0)))</f>
        <v>0</v>
      </c>
      <c r="D70" s="228"/>
      <c r="E70" s="228"/>
      <c r="F70" s="224">
        <v>6.7209034716197477E-2</v>
      </c>
    </row>
    <row r="71" spans="1:6" ht="27.75" customHeight="1">
      <c r="A71" s="160" t="s">
        <v>577</v>
      </c>
      <c r="B71" s="42">
        <f>IFERROR(INDEX('Annex 1 LV, HV &amp; UMS charges_E'!$B$14:$B$45,MATCH($A71,'Annex 1 LV, HV &amp; UMS charges_E'!$A$14:$A$294,0)),INDEX('Annex 4 LDNO charges_E'!$B$14:$B$203,MATCH($A71,'Annex 4 LDNO charges_E'!$A$14:$A$203,0)))</f>
        <v>0</v>
      </c>
      <c r="C71" s="159">
        <f>IFERROR(INDEX('Annex 1 LV, HV &amp; UMS charges_E'!$C$14:$C$45,MATCH($A71,'Annex 1 LV, HV &amp; UMS charges_E'!$A$14:$A$294,0)),INDEX('Annex 4 LDNO charges_E'!$C$14:$C$203,MATCH($A71,'Annex 4 LDNO charges_E'!$A$14:$A$203,0)))</f>
        <v>0</v>
      </c>
      <c r="D71" s="228"/>
      <c r="E71" s="228"/>
      <c r="F71" s="224">
        <v>6.7209034716197477E-2</v>
      </c>
    </row>
    <row r="72" spans="1:6" ht="27.75" customHeight="1">
      <c r="A72" s="160" t="s">
        <v>578</v>
      </c>
      <c r="B72" s="42">
        <f>IFERROR(INDEX('Annex 1 LV, HV &amp; UMS charges_E'!$B$14:$B$45,MATCH($A72,'Annex 1 LV, HV &amp; UMS charges_E'!$A$14:$A$294,0)),INDEX('Annex 4 LDNO charges_E'!$B$14:$B$203,MATCH($A72,'Annex 4 LDNO charges_E'!$A$14:$A$203,0)))</f>
        <v>0</v>
      </c>
      <c r="C72" s="159">
        <f>IFERROR(INDEX('Annex 1 LV, HV &amp; UMS charges_E'!$C$14:$C$45,MATCH($A72,'Annex 1 LV, HV &amp; UMS charges_E'!$A$14:$A$294,0)),INDEX('Annex 4 LDNO charges_E'!$C$14:$C$203,MATCH($A72,'Annex 4 LDNO charges_E'!$A$14:$A$203,0)))</f>
        <v>0</v>
      </c>
      <c r="D72" s="228"/>
      <c r="E72" s="228"/>
      <c r="F72" s="224">
        <v>6.7209034716197477E-2</v>
      </c>
    </row>
    <row r="73" spans="1:6" ht="27.75" customHeight="1">
      <c r="A73" s="160" t="s">
        <v>579</v>
      </c>
      <c r="B73" s="42">
        <f>IFERROR(INDEX('Annex 1 LV, HV &amp; UMS charges_E'!$B$14:$B$45,MATCH($A73,'Annex 1 LV, HV &amp; UMS charges_E'!$A$14:$A$294,0)),INDEX('Annex 4 LDNO charges_E'!$B$14:$B$203,MATCH($A73,'Annex 4 LDNO charges_E'!$A$14:$A$203,0)))</f>
        <v>0</v>
      </c>
      <c r="C73" s="159">
        <f>IFERROR(INDEX('Annex 1 LV, HV &amp; UMS charges_E'!$C$14:$C$45,MATCH($A73,'Annex 1 LV, HV &amp; UMS charges_E'!$A$14:$A$294,0)),INDEX('Annex 4 LDNO charges_E'!$C$14:$C$203,MATCH($A73,'Annex 4 LDNO charges_E'!$A$14:$A$203,0)))</f>
        <v>0</v>
      </c>
      <c r="D73" s="228"/>
      <c r="E73" s="228"/>
      <c r="F73" s="224">
        <v>6.7209034716197477E-2</v>
      </c>
    </row>
    <row r="74" spans="1:6" ht="27.75" customHeight="1">
      <c r="A74" s="160" t="s">
        <v>580</v>
      </c>
      <c r="B74" s="42">
        <f>IFERROR(INDEX('Annex 1 LV, HV &amp; UMS charges_E'!$B$14:$B$45,MATCH($A74,'Annex 1 LV, HV &amp; UMS charges_E'!$A$14:$A$294,0)),INDEX('Annex 4 LDNO charges_E'!$B$14:$B$203,MATCH($A74,'Annex 4 LDNO charges_E'!$A$14:$A$203,0)))</f>
        <v>0</v>
      </c>
      <c r="C74" s="159">
        <f>IFERROR(INDEX('Annex 1 LV, HV &amp; UMS charges_E'!$C$14:$C$45,MATCH($A74,'Annex 1 LV, HV &amp; UMS charges_E'!$A$14:$A$294,0)),INDEX('Annex 4 LDNO charges_E'!$C$14:$C$203,MATCH($A74,'Annex 4 LDNO charges_E'!$A$14:$A$203,0)))</f>
        <v>0</v>
      </c>
      <c r="D74" s="228"/>
      <c r="E74" s="228"/>
      <c r="F74" s="224">
        <v>6.7209034716197477E-2</v>
      </c>
    </row>
    <row r="75" spans="1:6" ht="27.75" customHeight="1">
      <c r="A75" s="160" t="s">
        <v>581</v>
      </c>
      <c r="B75" s="42">
        <f>IFERROR(INDEX('Annex 1 LV, HV &amp; UMS charges_E'!$B$14:$B$45,MATCH($A75,'Annex 1 LV, HV &amp; UMS charges_E'!$A$14:$A$294,0)),INDEX('Annex 4 LDNO charges_E'!$B$14:$B$203,MATCH($A75,'Annex 4 LDNO charges_E'!$A$14:$A$203,0)))</f>
        <v>0</v>
      </c>
      <c r="C75" s="159">
        <f>IFERROR(INDEX('Annex 1 LV, HV &amp; UMS charges_E'!$C$14:$C$45,MATCH($A75,'Annex 1 LV, HV &amp; UMS charges_E'!$A$14:$A$294,0)),INDEX('Annex 4 LDNO charges_E'!$C$14:$C$203,MATCH($A75,'Annex 4 LDNO charges_E'!$A$14:$A$203,0)))</f>
        <v>0</v>
      </c>
      <c r="D75" s="228"/>
      <c r="E75" s="228"/>
      <c r="F75" s="224">
        <v>6.7209034716197477E-2</v>
      </c>
    </row>
    <row r="76" spans="1:6" ht="27.75" customHeight="1">
      <c r="A76" s="160" t="s">
        <v>582</v>
      </c>
      <c r="B76" s="42">
        <f>IFERROR(INDEX('Annex 1 LV, HV &amp; UMS charges_E'!$B$14:$B$45,MATCH($A76,'Annex 1 LV, HV &amp; UMS charges_E'!$A$14:$A$294,0)),INDEX('Annex 4 LDNO charges_E'!$B$14:$B$203,MATCH($A76,'Annex 4 LDNO charges_E'!$A$14:$A$203,0)))</f>
        <v>0</v>
      </c>
      <c r="C76" s="159">
        <f>IFERROR(INDEX('Annex 1 LV, HV &amp; UMS charges_E'!$C$14:$C$45,MATCH($A76,'Annex 1 LV, HV &amp; UMS charges_E'!$A$14:$A$294,0)),INDEX('Annex 4 LDNO charges_E'!$C$14:$C$203,MATCH($A76,'Annex 4 LDNO charges_E'!$A$14:$A$203,0)))</f>
        <v>0</v>
      </c>
      <c r="D76" s="228"/>
      <c r="E76" s="228"/>
      <c r="F76" s="224">
        <v>6.7209034716197477E-2</v>
      </c>
    </row>
    <row r="77" spans="1:6" ht="27.75" customHeight="1">
      <c r="A77" s="160" t="s">
        <v>583</v>
      </c>
      <c r="B77" s="42">
        <f>IFERROR(INDEX('Annex 1 LV, HV &amp; UMS charges_E'!$B$14:$B$45,MATCH($A77,'Annex 1 LV, HV &amp; UMS charges_E'!$A$14:$A$294,0)),INDEX('Annex 4 LDNO charges_E'!$B$14:$B$203,MATCH($A77,'Annex 4 LDNO charges_E'!$A$14:$A$203,0)))</f>
        <v>0</v>
      </c>
      <c r="C77" s="159">
        <f>IFERROR(INDEX('Annex 1 LV, HV &amp; UMS charges_E'!$C$14:$C$45,MATCH($A77,'Annex 1 LV, HV &amp; UMS charges_E'!$A$14:$A$294,0)),INDEX('Annex 4 LDNO charges_E'!$C$14:$C$203,MATCH($A77,'Annex 4 LDNO charges_E'!$A$14:$A$203,0)))</f>
        <v>0</v>
      </c>
      <c r="D77" s="228"/>
      <c r="E77" s="228"/>
      <c r="F77" s="224">
        <v>6.7209034716197477E-2</v>
      </c>
    </row>
    <row r="78" spans="1:6" ht="27.75" customHeight="1">
      <c r="A78" s="160" t="s">
        <v>584</v>
      </c>
      <c r="B78" s="42">
        <f>IFERROR(INDEX('Annex 1 LV, HV &amp; UMS charges_E'!$B$14:$B$45,MATCH($A78,'Annex 1 LV, HV &amp; UMS charges_E'!$A$14:$A$294,0)),INDEX('Annex 4 LDNO charges_E'!$B$14:$B$203,MATCH($A78,'Annex 4 LDNO charges_E'!$A$14:$A$203,0)))</f>
        <v>0</v>
      </c>
      <c r="C78" s="159">
        <f>IFERROR(INDEX('Annex 1 LV, HV &amp; UMS charges_E'!$C$14:$C$45,MATCH($A78,'Annex 1 LV, HV &amp; UMS charges_E'!$A$14:$A$294,0)),INDEX('Annex 4 LDNO charges_E'!$C$14:$C$203,MATCH($A78,'Annex 4 LDNO charges_E'!$A$14:$A$203,0)))</f>
        <v>0</v>
      </c>
      <c r="D78" s="228"/>
      <c r="E78" s="228"/>
      <c r="F78" s="224">
        <v>6.7209034716197477E-2</v>
      </c>
    </row>
    <row r="79" spans="1:6" ht="27.75" customHeight="1">
      <c r="A79" s="160" t="s">
        <v>591</v>
      </c>
      <c r="B79" s="42">
        <f>IFERROR(INDEX('Annex 1 LV, HV &amp; UMS charges_E'!$B$14:$B$45,MATCH($A79,'Annex 1 LV, HV &amp; UMS charges_E'!$A$14:$A$294,0)),INDEX('Annex 4 LDNO charges_E'!$B$14:$B$203,MATCH($A79,'Annex 4 LDNO charges_E'!$A$14:$A$203,0)))</f>
        <v>0</v>
      </c>
      <c r="C79" s="159" t="str">
        <f>IFERROR(INDEX('Annex 1 LV, HV &amp; UMS charges_E'!$C$14:$C$45,MATCH($A79,'Annex 1 LV, HV &amp; UMS charges_E'!$A$14:$A$294,0)),INDEX('Annex 4 LDNO charges_E'!$C$14:$C$203,MATCH($A79,'Annex 4 LDNO charges_E'!$A$14:$A$203,0)))</f>
        <v>0, 1, 2</v>
      </c>
      <c r="D79" s="224">
        <v>2.5328982677126105E-2</v>
      </c>
      <c r="E79" s="224">
        <v>9.3259709385642982</v>
      </c>
      <c r="F79" s="224">
        <v>6.7209034716197477E-2</v>
      </c>
    </row>
    <row r="80" spans="1:6" ht="27.75" customHeight="1">
      <c r="A80" s="160" t="s">
        <v>593</v>
      </c>
      <c r="B80" s="42">
        <f>IFERROR(INDEX('Annex 1 LV, HV &amp; UMS charges_E'!$B$14:$B$45,MATCH($A80,'Annex 1 LV, HV &amp; UMS charges_E'!$A$14:$A$294,0)),INDEX('Annex 4 LDNO charges_E'!$B$14:$B$203,MATCH($A80,'Annex 4 LDNO charges_E'!$A$14:$A$203,0)))</f>
        <v>0</v>
      </c>
      <c r="C80" s="159" t="str">
        <f>IFERROR(INDEX('Annex 1 LV, HV &amp; UMS charges_E'!$C$14:$C$45,MATCH($A80,'Annex 1 LV, HV &amp; UMS charges_E'!$A$14:$A$294,0)),INDEX('Annex 4 LDNO charges_E'!$C$14:$C$203,MATCH($A80,'Annex 4 LDNO charges_E'!$A$14:$A$203,0)))</f>
        <v>0, 3, 4, 5-8</v>
      </c>
      <c r="D80" s="228"/>
      <c r="E80" s="228"/>
      <c r="F80" s="224">
        <v>6.7209034716197477E-2</v>
      </c>
    </row>
    <row r="81" spans="1:6" ht="27.75" customHeight="1">
      <c r="A81" s="160" t="s">
        <v>594</v>
      </c>
      <c r="B81" s="42">
        <f>IFERROR(INDEX('Annex 1 LV, HV &amp; UMS charges_E'!$B$14:$B$45,MATCH($A81,'Annex 1 LV, HV &amp; UMS charges_E'!$A$14:$A$294,0)),INDEX('Annex 4 LDNO charges_E'!$B$14:$B$203,MATCH($A81,'Annex 4 LDNO charges_E'!$A$14:$A$203,0)))</f>
        <v>0</v>
      </c>
      <c r="C81" s="159" t="str">
        <f>IFERROR(INDEX('Annex 1 LV, HV &amp; UMS charges_E'!$C$14:$C$45,MATCH($A81,'Annex 1 LV, HV &amp; UMS charges_E'!$A$14:$A$294,0)),INDEX('Annex 4 LDNO charges_E'!$C$14:$C$203,MATCH($A81,'Annex 4 LDNO charges_E'!$A$14:$A$203,0)))</f>
        <v>0, 3, 4, 5-8</v>
      </c>
      <c r="D81" s="228"/>
      <c r="E81" s="228"/>
      <c r="F81" s="224">
        <v>6.7209034716197477E-2</v>
      </c>
    </row>
    <row r="82" spans="1:6" ht="27.75" customHeight="1">
      <c r="A82" s="160" t="s">
        <v>595</v>
      </c>
      <c r="B82" s="42">
        <f>IFERROR(INDEX('Annex 1 LV, HV &amp; UMS charges_E'!$B$14:$B$45,MATCH($A82,'Annex 1 LV, HV &amp; UMS charges_E'!$A$14:$A$294,0)),INDEX('Annex 4 LDNO charges_E'!$B$14:$B$203,MATCH($A82,'Annex 4 LDNO charges_E'!$A$14:$A$203,0)))</f>
        <v>0</v>
      </c>
      <c r="C82" s="159" t="str">
        <f>IFERROR(INDEX('Annex 1 LV, HV &amp; UMS charges_E'!$C$14:$C$45,MATCH($A82,'Annex 1 LV, HV &amp; UMS charges_E'!$A$14:$A$294,0)),INDEX('Annex 4 LDNO charges_E'!$C$14:$C$203,MATCH($A82,'Annex 4 LDNO charges_E'!$A$14:$A$203,0)))</f>
        <v>0, 3, 4, 5-8</v>
      </c>
      <c r="D82" s="228"/>
      <c r="E82" s="228"/>
      <c r="F82" s="224">
        <v>6.7209034716197477E-2</v>
      </c>
    </row>
    <row r="83" spans="1:6" ht="27.75" customHeight="1">
      <c r="A83" s="160" t="s">
        <v>596</v>
      </c>
      <c r="B83" s="42">
        <f>IFERROR(INDEX('Annex 1 LV, HV &amp; UMS charges_E'!$B$14:$B$45,MATCH($A83,'Annex 1 LV, HV &amp; UMS charges_E'!$A$14:$A$294,0)),INDEX('Annex 4 LDNO charges_E'!$B$14:$B$203,MATCH($A83,'Annex 4 LDNO charges_E'!$A$14:$A$203,0)))</f>
        <v>0</v>
      </c>
      <c r="C83" s="159" t="str">
        <f>IFERROR(INDEX('Annex 1 LV, HV &amp; UMS charges_E'!$C$14:$C$45,MATCH($A83,'Annex 1 LV, HV &amp; UMS charges_E'!$A$14:$A$294,0)),INDEX('Annex 4 LDNO charges_E'!$C$14:$C$203,MATCH($A83,'Annex 4 LDNO charges_E'!$A$14:$A$203,0)))</f>
        <v>0, 3, 4, 5-8</v>
      </c>
      <c r="D83" s="228"/>
      <c r="E83" s="228"/>
      <c r="F83" s="224">
        <v>6.7209034716197477E-2</v>
      </c>
    </row>
    <row r="84" spans="1:6" ht="27.75" customHeight="1">
      <c r="A84" s="160" t="s">
        <v>597</v>
      </c>
      <c r="B84" s="42">
        <f>IFERROR(INDEX('Annex 1 LV, HV &amp; UMS charges_E'!$B$14:$B$45,MATCH($A84,'Annex 1 LV, HV &amp; UMS charges_E'!$A$14:$A$294,0)),INDEX('Annex 4 LDNO charges_E'!$B$14:$B$203,MATCH($A84,'Annex 4 LDNO charges_E'!$A$14:$A$203,0)))</f>
        <v>0</v>
      </c>
      <c r="C84" s="159" t="str">
        <f>IFERROR(INDEX('Annex 1 LV, HV &amp; UMS charges_E'!$C$14:$C$45,MATCH($A84,'Annex 1 LV, HV &amp; UMS charges_E'!$A$14:$A$294,0)),INDEX('Annex 4 LDNO charges_E'!$C$14:$C$203,MATCH($A84,'Annex 4 LDNO charges_E'!$A$14:$A$203,0)))</f>
        <v>0, 3, 4, 5-8</v>
      </c>
      <c r="D84" s="228"/>
      <c r="E84" s="228"/>
      <c r="F84" s="224">
        <v>6.7209034716197477E-2</v>
      </c>
    </row>
    <row r="85" spans="1:6" ht="27.75" customHeight="1">
      <c r="A85" s="160" t="s">
        <v>599</v>
      </c>
      <c r="B85" s="42">
        <f>IFERROR(INDEX('Annex 1 LV, HV &amp; UMS charges_E'!$B$14:$B$45,MATCH($A85,'Annex 1 LV, HV &amp; UMS charges_E'!$A$14:$A$294,0)),INDEX('Annex 4 LDNO charges_E'!$B$14:$B$203,MATCH($A85,'Annex 4 LDNO charges_E'!$A$14:$A$203,0)))</f>
        <v>0</v>
      </c>
      <c r="C85" s="159">
        <f>IFERROR(INDEX('Annex 1 LV, HV &amp; UMS charges_E'!$C$14:$C$45,MATCH($A85,'Annex 1 LV, HV &amp; UMS charges_E'!$A$14:$A$294,0)),INDEX('Annex 4 LDNO charges_E'!$C$14:$C$203,MATCH($A85,'Annex 4 LDNO charges_E'!$A$14:$A$203,0)))</f>
        <v>0</v>
      </c>
      <c r="D85" s="228"/>
      <c r="E85" s="228"/>
      <c r="F85" s="224">
        <v>6.7209034716197477E-2</v>
      </c>
    </row>
    <row r="86" spans="1:6" ht="27.75" customHeight="1">
      <c r="A86" s="160" t="s">
        <v>600</v>
      </c>
      <c r="B86" s="42">
        <f>IFERROR(INDEX('Annex 1 LV, HV &amp; UMS charges_E'!$B$14:$B$45,MATCH($A86,'Annex 1 LV, HV &amp; UMS charges_E'!$A$14:$A$294,0)),INDEX('Annex 4 LDNO charges_E'!$B$14:$B$203,MATCH($A86,'Annex 4 LDNO charges_E'!$A$14:$A$203,0)))</f>
        <v>0</v>
      </c>
      <c r="C86" s="159">
        <f>IFERROR(INDEX('Annex 1 LV, HV &amp; UMS charges_E'!$C$14:$C$45,MATCH($A86,'Annex 1 LV, HV &amp; UMS charges_E'!$A$14:$A$294,0)),INDEX('Annex 4 LDNO charges_E'!$C$14:$C$203,MATCH($A86,'Annex 4 LDNO charges_E'!$A$14:$A$203,0)))</f>
        <v>0</v>
      </c>
      <c r="D86" s="228"/>
      <c r="E86" s="228"/>
      <c r="F86" s="224">
        <v>6.7209034716197477E-2</v>
      </c>
    </row>
    <row r="87" spans="1:6" ht="27.75" customHeight="1">
      <c r="A87" s="160" t="s">
        <v>601</v>
      </c>
      <c r="B87" s="42">
        <f>IFERROR(INDEX('Annex 1 LV, HV &amp; UMS charges_E'!$B$14:$B$45,MATCH($A87,'Annex 1 LV, HV &amp; UMS charges_E'!$A$14:$A$294,0)),INDEX('Annex 4 LDNO charges_E'!$B$14:$B$203,MATCH($A87,'Annex 4 LDNO charges_E'!$A$14:$A$203,0)))</f>
        <v>0</v>
      </c>
      <c r="C87" s="159">
        <f>IFERROR(INDEX('Annex 1 LV, HV &amp; UMS charges_E'!$C$14:$C$45,MATCH($A87,'Annex 1 LV, HV &amp; UMS charges_E'!$A$14:$A$294,0)),INDEX('Annex 4 LDNO charges_E'!$C$14:$C$203,MATCH($A87,'Annex 4 LDNO charges_E'!$A$14:$A$203,0)))</f>
        <v>0</v>
      </c>
      <c r="D87" s="228"/>
      <c r="E87" s="228"/>
      <c r="F87" s="224">
        <v>6.7209034716197477E-2</v>
      </c>
    </row>
    <row r="88" spans="1:6" ht="27.75" customHeight="1">
      <c r="A88" s="160" t="s">
        <v>602</v>
      </c>
      <c r="B88" s="42">
        <f>IFERROR(INDEX('Annex 1 LV, HV &amp; UMS charges_E'!$B$14:$B$45,MATCH($A88,'Annex 1 LV, HV &amp; UMS charges_E'!$A$14:$A$294,0)),INDEX('Annex 4 LDNO charges_E'!$B$14:$B$203,MATCH($A88,'Annex 4 LDNO charges_E'!$A$14:$A$203,0)))</f>
        <v>0</v>
      </c>
      <c r="C88" s="159">
        <f>IFERROR(INDEX('Annex 1 LV, HV &amp; UMS charges_E'!$C$14:$C$45,MATCH($A88,'Annex 1 LV, HV &amp; UMS charges_E'!$A$14:$A$294,0)),INDEX('Annex 4 LDNO charges_E'!$C$14:$C$203,MATCH($A88,'Annex 4 LDNO charges_E'!$A$14:$A$203,0)))</f>
        <v>0</v>
      </c>
      <c r="D88" s="228"/>
      <c r="E88" s="228"/>
      <c r="F88" s="224">
        <v>6.7209034716197477E-2</v>
      </c>
    </row>
    <row r="89" spans="1:6" ht="27.75" customHeight="1">
      <c r="A89" s="160" t="s">
        <v>603</v>
      </c>
      <c r="B89" s="42">
        <f>IFERROR(INDEX('Annex 1 LV, HV &amp; UMS charges_E'!$B$14:$B$45,MATCH($A89,'Annex 1 LV, HV &amp; UMS charges_E'!$A$14:$A$294,0)),INDEX('Annex 4 LDNO charges_E'!$B$14:$B$203,MATCH($A89,'Annex 4 LDNO charges_E'!$A$14:$A$203,0)))</f>
        <v>0</v>
      </c>
      <c r="C89" s="159">
        <f>IFERROR(INDEX('Annex 1 LV, HV &amp; UMS charges_E'!$C$14:$C$45,MATCH($A89,'Annex 1 LV, HV &amp; UMS charges_E'!$A$14:$A$294,0)),INDEX('Annex 4 LDNO charges_E'!$C$14:$C$203,MATCH($A89,'Annex 4 LDNO charges_E'!$A$14:$A$203,0)))</f>
        <v>0</v>
      </c>
      <c r="D89" s="228"/>
      <c r="E89" s="228"/>
      <c r="F89" s="224">
        <v>6.7209034716197477E-2</v>
      </c>
    </row>
    <row r="90" spans="1:6" ht="27.75" customHeight="1">
      <c r="A90" s="160" t="s">
        <v>604</v>
      </c>
      <c r="B90" s="42">
        <f>IFERROR(INDEX('Annex 1 LV, HV &amp; UMS charges_E'!$B$14:$B$45,MATCH($A90,'Annex 1 LV, HV &amp; UMS charges_E'!$A$14:$A$294,0)),INDEX('Annex 4 LDNO charges_E'!$B$14:$B$203,MATCH($A90,'Annex 4 LDNO charges_E'!$A$14:$A$203,0)))</f>
        <v>0</v>
      </c>
      <c r="C90" s="159">
        <f>IFERROR(INDEX('Annex 1 LV, HV &amp; UMS charges_E'!$C$14:$C$45,MATCH($A90,'Annex 1 LV, HV &amp; UMS charges_E'!$A$14:$A$294,0)),INDEX('Annex 4 LDNO charges_E'!$C$14:$C$203,MATCH($A90,'Annex 4 LDNO charges_E'!$A$14:$A$203,0)))</f>
        <v>0</v>
      </c>
      <c r="D90" s="228"/>
      <c r="E90" s="228"/>
      <c r="F90" s="224">
        <v>6.7209034716197477E-2</v>
      </c>
    </row>
    <row r="91" spans="1:6" ht="27.75" customHeight="1">
      <c r="A91" s="160" t="s">
        <v>605</v>
      </c>
      <c r="B91" s="42">
        <f>IFERROR(INDEX('Annex 1 LV, HV &amp; UMS charges_E'!$B$14:$B$45,MATCH($A91,'Annex 1 LV, HV &amp; UMS charges_E'!$A$14:$A$294,0)),INDEX('Annex 4 LDNO charges_E'!$B$14:$B$203,MATCH($A91,'Annex 4 LDNO charges_E'!$A$14:$A$203,0)))</f>
        <v>0</v>
      </c>
      <c r="C91" s="159">
        <f>IFERROR(INDEX('Annex 1 LV, HV &amp; UMS charges_E'!$C$14:$C$45,MATCH($A91,'Annex 1 LV, HV &amp; UMS charges_E'!$A$14:$A$294,0)),INDEX('Annex 4 LDNO charges_E'!$C$14:$C$203,MATCH($A91,'Annex 4 LDNO charges_E'!$A$14:$A$203,0)))</f>
        <v>0</v>
      </c>
      <c r="D91" s="228"/>
      <c r="E91" s="228"/>
      <c r="F91" s="224">
        <v>6.7209034716197477E-2</v>
      </c>
    </row>
    <row r="92" spans="1:6" ht="27.75" customHeight="1">
      <c r="A92" s="160" t="s">
        <v>606</v>
      </c>
      <c r="B92" s="42">
        <f>IFERROR(INDEX('Annex 1 LV, HV &amp; UMS charges_E'!$B$14:$B$45,MATCH($A92,'Annex 1 LV, HV &amp; UMS charges_E'!$A$14:$A$294,0)),INDEX('Annex 4 LDNO charges_E'!$B$14:$B$203,MATCH($A92,'Annex 4 LDNO charges_E'!$A$14:$A$203,0)))</f>
        <v>0</v>
      </c>
      <c r="C92" s="159">
        <f>IFERROR(INDEX('Annex 1 LV, HV &amp; UMS charges_E'!$C$14:$C$45,MATCH($A92,'Annex 1 LV, HV &amp; UMS charges_E'!$A$14:$A$294,0)),INDEX('Annex 4 LDNO charges_E'!$C$14:$C$203,MATCH($A92,'Annex 4 LDNO charges_E'!$A$14:$A$203,0)))</f>
        <v>0</v>
      </c>
      <c r="D92" s="228"/>
      <c r="E92" s="228"/>
      <c r="F92" s="224">
        <v>6.7209034716197477E-2</v>
      </c>
    </row>
    <row r="93" spans="1:6" ht="27.75" customHeight="1">
      <c r="A93" s="160" t="s">
        <v>607</v>
      </c>
      <c r="B93" s="42">
        <f>IFERROR(INDEX('Annex 1 LV, HV &amp; UMS charges_E'!$B$14:$B$45,MATCH($A93,'Annex 1 LV, HV &amp; UMS charges_E'!$A$14:$A$294,0)),INDEX('Annex 4 LDNO charges_E'!$B$14:$B$203,MATCH($A93,'Annex 4 LDNO charges_E'!$A$14:$A$203,0)))</f>
        <v>0</v>
      </c>
      <c r="C93" s="159">
        <f>IFERROR(INDEX('Annex 1 LV, HV &amp; UMS charges_E'!$C$14:$C$45,MATCH($A93,'Annex 1 LV, HV &amp; UMS charges_E'!$A$14:$A$294,0)),INDEX('Annex 4 LDNO charges_E'!$C$14:$C$203,MATCH($A93,'Annex 4 LDNO charges_E'!$A$14:$A$203,0)))</f>
        <v>0</v>
      </c>
      <c r="D93" s="228"/>
      <c r="E93" s="228"/>
      <c r="F93" s="224">
        <v>6.7209034716197477E-2</v>
      </c>
    </row>
    <row r="94" spans="1:6" ht="27.75" customHeight="1">
      <c r="A94" s="160" t="s">
        <v>608</v>
      </c>
      <c r="B94" s="42">
        <f>IFERROR(INDEX('Annex 1 LV, HV &amp; UMS charges_E'!$B$14:$B$45,MATCH($A94,'Annex 1 LV, HV &amp; UMS charges_E'!$A$14:$A$294,0)),INDEX('Annex 4 LDNO charges_E'!$B$14:$B$203,MATCH($A94,'Annex 4 LDNO charges_E'!$A$14:$A$203,0)))</f>
        <v>0</v>
      </c>
      <c r="C94" s="159">
        <f>IFERROR(INDEX('Annex 1 LV, HV &amp; UMS charges_E'!$C$14:$C$45,MATCH($A94,'Annex 1 LV, HV &amp; UMS charges_E'!$A$14:$A$294,0)),INDEX('Annex 4 LDNO charges_E'!$C$14:$C$203,MATCH($A94,'Annex 4 LDNO charges_E'!$A$14:$A$203,0)))</f>
        <v>0</v>
      </c>
      <c r="D94" s="228"/>
      <c r="E94" s="228"/>
      <c r="F94" s="224">
        <v>6.7209034716197477E-2</v>
      </c>
    </row>
    <row r="95" spans="1:6" ht="27.75" customHeight="1">
      <c r="A95" s="160" t="s">
        <v>609</v>
      </c>
      <c r="B95" s="42">
        <f>IFERROR(INDEX('Annex 1 LV, HV &amp; UMS charges_E'!$B$14:$B$45,MATCH($A95,'Annex 1 LV, HV &amp; UMS charges_E'!$A$14:$A$294,0)),INDEX('Annex 4 LDNO charges_E'!$B$14:$B$203,MATCH($A95,'Annex 4 LDNO charges_E'!$A$14:$A$203,0)))</f>
        <v>0</v>
      </c>
      <c r="C95" s="159">
        <f>IFERROR(INDEX('Annex 1 LV, HV &amp; UMS charges_E'!$C$14:$C$45,MATCH($A95,'Annex 1 LV, HV &amp; UMS charges_E'!$A$14:$A$294,0)),INDEX('Annex 4 LDNO charges_E'!$C$14:$C$203,MATCH($A95,'Annex 4 LDNO charges_E'!$A$14:$A$203,0)))</f>
        <v>0</v>
      </c>
      <c r="D95" s="228"/>
      <c r="E95" s="228"/>
      <c r="F95" s="224">
        <v>6.7209034716197477E-2</v>
      </c>
    </row>
    <row r="96" spans="1:6" ht="27.75" customHeight="1">
      <c r="A96" s="160" t="s">
        <v>610</v>
      </c>
      <c r="B96" s="42">
        <f>IFERROR(INDEX('Annex 1 LV, HV &amp; UMS charges_E'!$B$14:$B$45,MATCH($A96,'Annex 1 LV, HV &amp; UMS charges_E'!$A$14:$A$294,0)),INDEX('Annex 4 LDNO charges_E'!$B$14:$B$203,MATCH($A96,'Annex 4 LDNO charges_E'!$A$14:$A$203,0)))</f>
        <v>0</v>
      </c>
      <c r="C96" s="159">
        <f>IFERROR(INDEX('Annex 1 LV, HV &amp; UMS charges_E'!$C$14:$C$45,MATCH($A96,'Annex 1 LV, HV &amp; UMS charges_E'!$A$14:$A$294,0)),INDEX('Annex 4 LDNO charges_E'!$C$14:$C$203,MATCH($A96,'Annex 4 LDNO charges_E'!$A$14:$A$203,0)))</f>
        <v>0</v>
      </c>
      <c r="D96" s="228"/>
      <c r="E96" s="228"/>
      <c r="F96" s="224">
        <v>6.7209034716197477E-2</v>
      </c>
    </row>
    <row r="97" spans="1:6" ht="27.75" customHeight="1">
      <c r="A97" s="160" t="s">
        <v>611</v>
      </c>
      <c r="B97" s="42">
        <f>IFERROR(INDEX('Annex 1 LV, HV &amp; UMS charges_E'!$B$14:$B$45,MATCH($A97,'Annex 1 LV, HV &amp; UMS charges_E'!$A$14:$A$294,0)),INDEX('Annex 4 LDNO charges_E'!$B$14:$B$203,MATCH($A97,'Annex 4 LDNO charges_E'!$A$14:$A$203,0)))</f>
        <v>0</v>
      </c>
      <c r="C97" s="159">
        <f>IFERROR(INDEX('Annex 1 LV, HV &amp; UMS charges_E'!$C$14:$C$45,MATCH($A97,'Annex 1 LV, HV &amp; UMS charges_E'!$A$14:$A$294,0)),INDEX('Annex 4 LDNO charges_E'!$C$14:$C$203,MATCH($A97,'Annex 4 LDNO charges_E'!$A$14:$A$203,0)))</f>
        <v>0</v>
      </c>
      <c r="D97" s="228"/>
      <c r="E97" s="228"/>
      <c r="F97" s="224">
        <v>6.7209034716197477E-2</v>
      </c>
    </row>
    <row r="98" spans="1:6" ht="27.75" customHeight="1">
      <c r="A98" s="160" t="s">
        <v>612</v>
      </c>
      <c r="B98" s="42">
        <f>IFERROR(INDEX('Annex 1 LV, HV &amp; UMS charges_E'!$B$14:$B$45,MATCH($A98,'Annex 1 LV, HV &amp; UMS charges_E'!$A$14:$A$294,0)),INDEX('Annex 4 LDNO charges_E'!$B$14:$B$203,MATCH($A98,'Annex 4 LDNO charges_E'!$A$14:$A$203,0)))</f>
        <v>0</v>
      </c>
      <c r="C98" s="159">
        <f>IFERROR(INDEX('Annex 1 LV, HV &amp; UMS charges_E'!$C$14:$C$45,MATCH($A98,'Annex 1 LV, HV &amp; UMS charges_E'!$A$14:$A$294,0)),INDEX('Annex 4 LDNO charges_E'!$C$14:$C$203,MATCH($A98,'Annex 4 LDNO charges_E'!$A$14:$A$203,0)))</f>
        <v>0</v>
      </c>
      <c r="D98" s="228"/>
      <c r="E98" s="228"/>
      <c r="F98" s="224">
        <v>6.7209034716197477E-2</v>
      </c>
    </row>
    <row r="99" spans="1:6" ht="27.75" customHeight="1">
      <c r="A99" s="160" t="s">
        <v>613</v>
      </c>
      <c r="B99" s="42">
        <f>IFERROR(INDEX('Annex 1 LV, HV &amp; UMS charges_E'!$B$14:$B$45,MATCH($A99,'Annex 1 LV, HV &amp; UMS charges_E'!$A$14:$A$294,0)),INDEX('Annex 4 LDNO charges_E'!$B$14:$B$203,MATCH($A99,'Annex 4 LDNO charges_E'!$A$14:$A$203,0)))</f>
        <v>0</v>
      </c>
      <c r="C99" s="159">
        <f>IFERROR(INDEX('Annex 1 LV, HV &amp; UMS charges_E'!$C$14:$C$45,MATCH($A99,'Annex 1 LV, HV &amp; UMS charges_E'!$A$14:$A$294,0)),INDEX('Annex 4 LDNO charges_E'!$C$14:$C$203,MATCH($A99,'Annex 4 LDNO charges_E'!$A$14:$A$203,0)))</f>
        <v>0</v>
      </c>
      <c r="D99" s="228"/>
      <c r="E99" s="228"/>
      <c r="F99" s="224">
        <v>6.7209034716197477E-2</v>
      </c>
    </row>
    <row r="100" spans="1:6" ht="27.75" customHeight="1">
      <c r="A100" s="160" t="s">
        <v>620</v>
      </c>
      <c r="B100" s="42">
        <f>IFERROR(INDEX('Annex 1 LV, HV &amp; UMS charges_E'!$B$14:$B$45,MATCH($A100,'Annex 1 LV, HV &amp; UMS charges_E'!$A$14:$A$294,0)),INDEX('Annex 4 LDNO charges_E'!$B$14:$B$203,MATCH($A100,'Annex 4 LDNO charges_E'!$A$14:$A$203,0)))</f>
        <v>0</v>
      </c>
      <c r="C100" s="159" t="str">
        <f>IFERROR(INDEX('Annex 1 LV, HV &amp; UMS charges_E'!$C$14:$C$45,MATCH($A100,'Annex 1 LV, HV &amp; UMS charges_E'!$A$14:$A$294,0)),INDEX('Annex 4 LDNO charges_E'!$C$14:$C$203,MATCH($A100,'Annex 4 LDNO charges_E'!$A$14:$A$203,0)))</f>
        <v>0, 1, 2</v>
      </c>
      <c r="D100" s="224">
        <v>2.5328982677126105E-2</v>
      </c>
      <c r="E100" s="224">
        <v>9.3259709385642982</v>
      </c>
      <c r="F100" s="224">
        <v>6.7209034716197477E-2</v>
      </c>
    </row>
    <row r="101" spans="1:6" ht="27.75" customHeight="1">
      <c r="A101" s="160" t="s">
        <v>622</v>
      </c>
      <c r="B101" s="42">
        <f>IFERROR(INDEX('Annex 1 LV, HV &amp; UMS charges_E'!$B$14:$B$45,MATCH($A101,'Annex 1 LV, HV &amp; UMS charges_E'!$A$14:$A$294,0)),INDEX('Annex 4 LDNO charges_E'!$B$14:$B$203,MATCH($A101,'Annex 4 LDNO charges_E'!$A$14:$A$203,0)))</f>
        <v>0</v>
      </c>
      <c r="C101" s="159" t="str">
        <f>IFERROR(INDEX('Annex 1 LV, HV &amp; UMS charges_E'!$C$14:$C$45,MATCH($A101,'Annex 1 LV, HV &amp; UMS charges_E'!$A$14:$A$294,0)),INDEX('Annex 4 LDNO charges_E'!$C$14:$C$203,MATCH($A101,'Annex 4 LDNO charges_E'!$A$14:$A$203,0)))</f>
        <v>0, 3, 4, 5-8</v>
      </c>
      <c r="D101" s="228"/>
      <c r="E101" s="228"/>
      <c r="F101" s="224">
        <v>6.7209034716197477E-2</v>
      </c>
    </row>
    <row r="102" spans="1:6" ht="27.75" customHeight="1">
      <c r="A102" s="160" t="s">
        <v>623</v>
      </c>
      <c r="B102" s="42">
        <f>IFERROR(INDEX('Annex 1 LV, HV &amp; UMS charges_E'!$B$14:$B$45,MATCH($A102,'Annex 1 LV, HV &amp; UMS charges_E'!$A$14:$A$294,0)),INDEX('Annex 4 LDNO charges_E'!$B$14:$B$203,MATCH($A102,'Annex 4 LDNO charges_E'!$A$14:$A$203,0)))</f>
        <v>0</v>
      </c>
      <c r="C102" s="159" t="str">
        <f>IFERROR(INDEX('Annex 1 LV, HV &amp; UMS charges_E'!$C$14:$C$45,MATCH($A102,'Annex 1 LV, HV &amp; UMS charges_E'!$A$14:$A$294,0)),INDEX('Annex 4 LDNO charges_E'!$C$14:$C$203,MATCH($A102,'Annex 4 LDNO charges_E'!$A$14:$A$203,0)))</f>
        <v>0, 3, 4, 5-8</v>
      </c>
      <c r="D102" s="228"/>
      <c r="E102" s="228"/>
      <c r="F102" s="224">
        <v>6.7209034716197477E-2</v>
      </c>
    </row>
    <row r="103" spans="1:6" ht="27.75" customHeight="1">
      <c r="A103" s="160" t="s">
        <v>624</v>
      </c>
      <c r="B103" s="42">
        <f>IFERROR(INDEX('Annex 1 LV, HV &amp; UMS charges_E'!$B$14:$B$45,MATCH($A103,'Annex 1 LV, HV &amp; UMS charges_E'!$A$14:$A$294,0)),INDEX('Annex 4 LDNO charges_E'!$B$14:$B$203,MATCH($A103,'Annex 4 LDNO charges_E'!$A$14:$A$203,0)))</f>
        <v>0</v>
      </c>
      <c r="C103" s="159" t="str">
        <f>IFERROR(INDEX('Annex 1 LV, HV &amp; UMS charges_E'!$C$14:$C$45,MATCH($A103,'Annex 1 LV, HV &amp; UMS charges_E'!$A$14:$A$294,0)),INDEX('Annex 4 LDNO charges_E'!$C$14:$C$203,MATCH($A103,'Annex 4 LDNO charges_E'!$A$14:$A$203,0)))</f>
        <v>0, 3, 4, 5-8</v>
      </c>
      <c r="D103" s="228"/>
      <c r="E103" s="228"/>
      <c r="F103" s="224">
        <v>6.7209034716197477E-2</v>
      </c>
    </row>
    <row r="104" spans="1:6" ht="27.75" customHeight="1">
      <c r="A104" s="160" t="s">
        <v>625</v>
      </c>
      <c r="B104" s="42">
        <f>IFERROR(INDEX('Annex 1 LV, HV &amp; UMS charges_E'!$B$14:$B$45,MATCH($A104,'Annex 1 LV, HV &amp; UMS charges_E'!$A$14:$A$294,0)),INDEX('Annex 4 LDNO charges_E'!$B$14:$B$203,MATCH($A104,'Annex 4 LDNO charges_E'!$A$14:$A$203,0)))</f>
        <v>0</v>
      </c>
      <c r="C104" s="159" t="str">
        <f>IFERROR(INDEX('Annex 1 LV, HV &amp; UMS charges_E'!$C$14:$C$45,MATCH($A104,'Annex 1 LV, HV &amp; UMS charges_E'!$A$14:$A$294,0)),INDEX('Annex 4 LDNO charges_E'!$C$14:$C$203,MATCH($A104,'Annex 4 LDNO charges_E'!$A$14:$A$203,0)))</f>
        <v>0, 3, 4, 5-8</v>
      </c>
      <c r="D104" s="228"/>
      <c r="E104" s="228"/>
      <c r="F104" s="224">
        <v>6.7209034716197477E-2</v>
      </c>
    </row>
    <row r="105" spans="1:6" ht="27.75" customHeight="1">
      <c r="A105" s="160" t="s">
        <v>626</v>
      </c>
      <c r="B105" s="42">
        <f>IFERROR(INDEX('Annex 1 LV, HV &amp; UMS charges_E'!$B$14:$B$45,MATCH($A105,'Annex 1 LV, HV &amp; UMS charges_E'!$A$14:$A$294,0)),INDEX('Annex 4 LDNO charges_E'!$B$14:$B$203,MATCH($A105,'Annex 4 LDNO charges_E'!$A$14:$A$203,0)))</f>
        <v>0</v>
      </c>
      <c r="C105" s="159" t="str">
        <f>IFERROR(INDEX('Annex 1 LV, HV &amp; UMS charges_E'!$C$14:$C$45,MATCH($A105,'Annex 1 LV, HV &amp; UMS charges_E'!$A$14:$A$294,0)),INDEX('Annex 4 LDNO charges_E'!$C$14:$C$203,MATCH($A105,'Annex 4 LDNO charges_E'!$A$14:$A$203,0)))</f>
        <v>0, 3, 4, 5-8</v>
      </c>
      <c r="D105" s="228"/>
      <c r="E105" s="228"/>
      <c r="F105" s="224">
        <v>6.7209034716197477E-2</v>
      </c>
    </row>
    <row r="106" spans="1:6" ht="27.75" customHeight="1">
      <c r="A106" s="160" t="s">
        <v>628</v>
      </c>
      <c r="B106" s="42">
        <f>IFERROR(INDEX('Annex 1 LV, HV &amp; UMS charges_E'!$B$14:$B$45,MATCH($A106,'Annex 1 LV, HV &amp; UMS charges_E'!$A$14:$A$294,0)),INDEX('Annex 4 LDNO charges_E'!$B$14:$B$203,MATCH($A106,'Annex 4 LDNO charges_E'!$A$14:$A$203,0)))</f>
        <v>0</v>
      </c>
      <c r="C106" s="159">
        <f>IFERROR(INDEX('Annex 1 LV, HV &amp; UMS charges_E'!$C$14:$C$45,MATCH($A106,'Annex 1 LV, HV &amp; UMS charges_E'!$A$14:$A$294,0)),INDEX('Annex 4 LDNO charges_E'!$C$14:$C$203,MATCH($A106,'Annex 4 LDNO charges_E'!$A$14:$A$203,0)))</f>
        <v>0</v>
      </c>
      <c r="D106" s="228"/>
      <c r="E106" s="228"/>
      <c r="F106" s="224">
        <v>6.7209034716197477E-2</v>
      </c>
    </row>
    <row r="107" spans="1:6" ht="27.75" customHeight="1">
      <c r="A107" s="160" t="s">
        <v>629</v>
      </c>
      <c r="B107" s="42">
        <f>IFERROR(INDEX('Annex 1 LV, HV &amp; UMS charges_E'!$B$14:$B$45,MATCH($A107,'Annex 1 LV, HV &amp; UMS charges_E'!$A$14:$A$294,0)),INDEX('Annex 4 LDNO charges_E'!$B$14:$B$203,MATCH($A107,'Annex 4 LDNO charges_E'!$A$14:$A$203,0)))</f>
        <v>0</v>
      </c>
      <c r="C107" s="159">
        <f>IFERROR(INDEX('Annex 1 LV, HV &amp; UMS charges_E'!$C$14:$C$45,MATCH($A107,'Annex 1 LV, HV &amp; UMS charges_E'!$A$14:$A$294,0)),INDEX('Annex 4 LDNO charges_E'!$C$14:$C$203,MATCH($A107,'Annex 4 LDNO charges_E'!$A$14:$A$203,0)))</f>
        <v>0</v>
      </c>
      <c r="D107" s="228"/>
      <c r="E107" s="228"/>
      <c r="F107" s="224">
        <v>6.7209034716197477E-2</v>
      </c>
    </row>
    <row r="108" spans="1:6" ht="27.75" customHeight="1">
      <c r="A108" s="160" t="s">
        <v>630</v>
      </c>
      <c r="B108" s="42">
        <f>IFERROR(INDEX('Annex 1 LV, HV &amp; UMS charges_E'!$B$14:$B$45,MATCH($A108,'Annex 1 LV, HV &amp; UMS charges_E'!$A$14:$A$294,0)),INDEX('Annex 4 LDNO charges_E'!$B$14:$B$203,MATCH($A108,'Annex 4 LDNO charges_E'!$A$14:$A$203,0)))</f>
        <v>0</v>
      </c>
      <c r="C108" s="159">
        <f>IFERROR(INDEX('Annex 1 LV, HV &amp; UMS charges_E'!$C$14:$C$45,MATCH($A108,'Annex 1 LV, HV &amp; UMS charges_E'!$A$14:$A$294,0)),INDEX('Annex 4 LDNO charges_E'!$C$14:$C$203,MATCH($A108,'Annex 4 LDNO charges_E'!$A$14:$A$203,0)))</f>
        <v>0</v>
      </c>
      <c r="D108" s="228"/>
      <c r="E108" s="228"/>
      <c r="F108" s="224">
        <v>6.7209034716197477E-2</v>
      </c>
    </row>
    <row r="109" spans="1:6" ht="27.75" customHeight="1">
      <c r="A109" s="160" t="s">
        <v>631</v>
      </c>
      <c r="B109" s="42">
        <f>IFERROR(INDEX('Annex 1 LV, HV &amp; UMS charges_E'!$B$14:$B$45,MATCH($A109,'Annex 1 LV, HV &amp; UMS charges_E'!$A$14:$A$294,0)),INDEX('Annex 4 LDNO charges_E'!$B$14:$B$203,MATCH($A109,'Annex 4 LDNO charges_E'!$A$14:$A$203,0)))</f>
        <v>0</v>
      </c>
      <c r="C109" s="159">
        <f>IFERROR(INDEX('Annex 1 LV, HV &amp; UMS charges_E'!$C$14:$C$45,MATCH($A109,'Annex 1 LV, HV &amp; UMS charges_E'!$A$14:$A$294,0)),INDEX('Annex 4 LDNO charges_E'!$C$14:$C$203,MATCH($A109,'Annex 4 LDNO charges_E'!$A$14:$A$203,0)))</f>
        <v>0</v>
      </c>
      <c r="D109" s="228"/>
      <c r="E109" s="228"/>
      <c r="F109" s="224">
        <v>6.7209034716197477E-2</v>
      </c>
    </row>
    <row r="110" spans="1:6" ht="27.75" customHeight="1">
      <c r="A110" s="160" t="s">
        <v>632</v>
      </c>
      <c r="B110" s="42">
        <f>IFERROR(INDEX('Annex 1 LV, HV &amp; UMS charges_E'!$B$14:$B$45,MATCH($A110,'Annex 1 LV, HV &amp; UMS charges_E'!$A$14:$A$294,0)),INDEX('Annex 4 LDNO charges_E'!$B$14:$B$203,MATCH($A110,'Annex 4 LDNO charges_E'!$A$14:$A$203,0)))</f>
        <v>0</v>
      </c>
      <c r="C110" s="159">
        <f>IFERROR(INDEX('Annex 1 LV, HV &amp; UMS charges_E'!$C$14:$C$45,MATCH($A110,'Annex 1 LV, HV &amp; UMS charges_E'!$A$14:$A$294,0)),INDEX('Annex 4 LDNO charges_E'!$C$14:$C$203,MATCH($A110,'Annex 4 LDNO charges_E'!$A$14:$A$203,0)))</f>
        <v>0</v>
      </c>
      <c r="D110" s="228"/>
      <c r="E110" s="228"/>
      <c r="F110" s="224">
        <v>6.7209034716197477E-2</v>
      </c>
    </row>
    <row r="111" spans="1:6" ht="27.75" customHeight="1">
      <c r="A111" s="160" t="s">
        <v>633</v>
      </c>
      <c r="B111" s="42">
        <f>IFERROR(INDEX('Annex 1 LV, HV &amp; UMS charges_E'!$B$14:$B$45,MATCH($A111,'Annex 1 LV, HV &amp; UMS charges_E'!$A$14:$A$294,0)),INDEX('Annex 4 LDNO charges_E'!$B$14:$B$203,MATCH($A111,'Annex 4 LDNO charges_E'!$A$14:$A$203,0)))</f>
        <v>0</v>
      </c>
      <c r="C111" s="159">
        <f>IFERROR(INDEX('Annex 1 LV, HV &amp; UMS charges_E'!$C$14:$C$45,MATCH($A111,'Annex 1 LV, HV &amp; UMS charges_E'!$A$14:$A$294,0)),INDEX('Annex 4 LDNO charges_E'!$C$14:$C$203,MATCH($A111,'Annex 4 LDNO charges_E'!$A$14:$A$203,0)))</f>
        <v>0</v>
      </c>
      <c r="D111" s="228"/>
      <c r="E111" s="228"/>
      <c r="F111" s="224">
        <v>6.7209034716197477E-2</v>
      </c>
    </row>
    <row r="112" spans="1:6" ht="27.75" customHeight="1">
      <c r="A112" s="160" t="s">
        <v>634</v>
      </c>
      <c r="B112" s="42">
        <f>IFERROR(INDEX('Annex 1 LV, HV &amp; UMS charges_E'!$B$14:$B$45,MATCH($A112,'Annex 1 LV, HV &amp; UMS charges_E'!$A$14:$A$294,0)),INDEX('Annex 4 LDNO charges_E'!$B$14:$B$203,MATCH($A112,'Annex 4 LDNO charges_E'!$A$14:$A$203,0)))</f>
        <v>0</v>
      </c>
      <c r="C112" s="159">
        <f>IFERROR(INDEX('Annex 1 LV, HV &amp; UMS charges_E'!$C$14:$C$45,MATCH($A112,'Annex 1 LV, HV &amp; UMS charges_E'!$A$14:$A$294,0)),INDEX('Annex 4 LDNO charges_E'!$C$14:$C$203,MATCH($A112,'Annex 4 LDNO charges_E'!$A$14:$A$203,0)))</f>
        <v>0</v>
      </c>
      <c r="D112" s="228"/>
      <c r="E112" s="228"/>
      <c r="F112" s="224">
        <v>6.7209034716197477E-2</v>
      </c>
    </row>
    <row r="113" spans="1:6" ht="27.75" customHeight="1">
      <c r="A113" s="160" t="s">
        <v>635</v>
      </c>
      <c r="B113" s="42">
        <f>IFERROR(INDEX('Annex 1 LV, HV &amp; UMS charges_E'!$B$14:$B$45,MATCH($A113,'Annex 1 LV, HV &amp; UMS charges_E'!$A$14:$A$294,0)),INDEX('Annex 4 LDNO charges_E'!$B$14:$B$203,MATCH($A113,'Annex 4 LDNO charges_E'!$A$14:$A$203,0)))</f>
        <v>0</v>
      </c>
      <c r="C113" s="159">
        <f>IFERROR(INDEX('Annex 1 LV, HV &amp; UMS charges_E'!$C$14:$C$45,MATCH($A113,'Annex 1 LV, HV &amp; UMS charges_E'!$A$14:$A$294,0)),INDEX('Annex 4 LDNO charges_E'!$C$14:$C$203,MATCH($A113,'Annex 4 LDNO charges_E'!$A$14:$A$203,0)))</f>
        <v>0</v>
      </c>
      <c r="D113" s="228"/>
      <c r="E113" s="228"/>
      <c r="F113" s="224">
        <v>6.7209034716197477E-2</v>
      </c>
    </row>
    <row r="114" spans="1:6" ht="27.75" customHeight="1">
      <c r="A114" s="160" t="s">
        <v>636</v>
      </c>
      <c r="B114" s="42">
        <f>IFERROR(INDEX('Annex 1 LV, HV &amp; UMS charges_E'!$B$14:$B$45,MATCH($A114,'Annex 1 LV, HV &amp; UMS charges_E'!$A$14:$A$294,0)),INDEX('Annex 4 LDNO charges_E'!$B$14:$B$203,MATCH($A114,'Annex 4 LDNO charges_E'!$A$14:$A$203,0)))</f>
        <v>0</v>
      </c>
      <c r="C114" s="159">
        <f>IFERROR(INDEX('Annex 1 LV, HV &amp; UMS charges_E'!$C$14:$C$45,MATCH($A114,'Annex 1 LV, HV &amp; UMS charges_E'!$A$14:$A$294,0)),INDEX('Annex 4 LDNO charges_E'!$C$14:$C$203,MATCH($A114,'Annex 4 LDNO charges_E'!$A$14:$A$203,0)))</f>
        <v>0</v>
      </c>
      <c r="D114" s="228"/>
      <c r="E114" s="228"/>
      <c r="F114" s="224">
        <v>6.7209034716197477E-2</v>
      </c>
    </row>
    <row r="115" spans="1:6" ht="27.75" customHeight="1">
      <c r="A115" s="160" t="s">
        <v>637</v>
      </c>
      <c r="B115" s="42">
        <f>IFERROR(INDEX('Annex 1 LV, HV &amp; UMS charges_E'!$B$14:$B$45,MATCH($A115,'Annex 1 LV, HV &amp; UMS charges_E'!$A$14:$A$294,0)),INDEX('Annex 4 LDNO charges_E'!$B$14:$B$203,MATCH($A115,'Annex 4 LDNO charges_E'!$A$14:$A$203,0)))</f>
        <v>0</v>
      </c>
      <c r="C115" s="159">
        <f>IFERROR(INDEX('Annex 1 LV, HV &amp; UMS charges_E'!$C$14:$C$45,MATCH($A115,'Annex 1 LV, HV &amp; UMS charges_E'!$A$14:$A$294,0)),INDEX('Annex 4 LDNO charges_E'!$C$14:$C$203,MATCH($A115,'Annex 4 LDNO charges_E'!$A$14:$A$203,0)))</f>
        <v>0</v>
      </c>
      <c r="D115" s="228"/>
      <c r="E115" s="228"/>
      <c r="F115" s="224">
        <v>6.7209034716197477E-2</v>
      </c>
    </row>
    <row r="116" spans="1:6" ht="27.75" customHeight="1">
      <c r="A116" s="160" t="s">
        <v>638</v>
      </c>
      <c r="B116" s="42">
        <f>IFERROR(INDEX('Annex 1 LV, HV &amp; UMS charges_E'!$B$14:$B$45,MATCH($A116,'Annex 1 LV, HV &amp; UMS charges_E'!$A$14:$A$294,0)),INDEX('Annex 4 LDNO charges_E'!$B$14:$B$203,MATCH($A116,'Annex 4 LDNO charges_E'!$A$14:$A$203,0)))</f>
        <v>0</v>
      </c>
      <c r="C116" s="159">
        <f>IFERROR(INDEX('Annex 1 LV, HV &amp; UMS charges_E'!$C$14:$C$45,MATCH($A116,'Annex 1 LV, HV &amp; UMS charges_E'!$A$14:$A$294,0)),INDEX('Annex 4 LDNO charges_E'!$C$14:$C$203,MATCH($A116,'Annex 4 LDNO charges_E'!$A$14:$A$203,0)))</f>
        <v>0</v>
      </c>
      <c r="D116" s="228"/>
      <c r="E116" s="228"/>
      <c r="F116" s="224">
        <v>6.7209034716197477E-2</v>
      </c>
    </row>
    <row r="117" spans="1:6" ht="27.75" customHeight="1">
      <c r="A117" s="160" t="s">
        <v>639</v>
      </c>
      <c r="B117" s="42">
        <f>IFERROR(INDEX('Annex 1 LV, HV &amp; UMS charges_E'!$B$14:$B$45,MATCH($A117,'Annex 1 LV, HV &amp; UMS charges_E'!$A$14:$A$294,0)),INDEX('Annex 4 LDNO charges_E'!$B$14:$B$203,MATCH($A117,'Annex 4 LDNO charges_E'!$A$14:$A$203,0)))</f>
        <v>0</v>
      </c>
      <c r="C117" s="159">
        <f>IFERROR(INDEX('Annex 1 LV, HV &amp; UMS charges_E'!$C$14:$C$45,MATCH($A117,'Annex 1 LV, HV &amp; UMS charges_E'!$A$14:$A$294,0)),INDEX('Annex 4 LDNO charges_E'!$C$14:$C$203,MATCH($A117,'Annex 4 LDNO charges_E'!$A$14:$A$203,0)))</f>
        <v>0</v>
      </c>
      <c r="D117" s="228"/>
      <c r="E117" s="228"/>
      <c r="F117" s="224">
        <v>6.7209034716197477E-2</v>
      </c>
    </row>
    <row r="118" spans="1:6" ht="27.75" customHeight="1">
      <c r="A118" s="160" t="s">
        <v>640</v>
      </c>
      <c r="B118" s="42">
        <f>IFERROR(INDEX('Annex 1 LV, HV &amp; UMS charges_E'!$B$14:$B$45,MATCH($A118,'Annex 1 LV, HV &amp; UMS charges_E'!$A$14:$A$294,0)),INDEX('Annex 4 LDNO charges_E'!$B$14:$B$203,MATCH($A118,'Annex 4 LDNO charges_E'!$A$14:$A$203,0)))</f>
        <v>0</v>
      </c>
      <c r="C118" s="159">
        <f>IFERROR(INDEX('Annex 1 LV, HV &amp; UMS charges_E'!$C$14:$C$45,MATCH($A118,'Annex 1 LV, HV &amp; UMS charges_E'!$A$14:$A$294,0)),INDEX('Annex 4 LDNO charges_E'!$C$14:$C$203,MATCH($A118,'Annex 4 LDNO charges_E'!$A$14:$A$203,0)))</f>
        <v>0</v>
      </c>
      <c r="D118" s="228"/>
      <c r="E118" s="228"/>
      <c r="F118" s="224">
        <v>6.7209034716197477E-2</v>
      </c>
    </row>
    <row r="119" spans="1:6" ht="27.75" customHeight="1">
      <c r="A119" s="160" t="s">
        <v>641</v>
      </c>
      <c r="B119" s="42">
        <f>IFERROR(INDEX('Annex 1 LV, HV &amp; UMS charges_E'!$B$14:$B$45,MATCH($A119,'Annex 1 LV, HV &amp; UMS charges_E'!$A$14:$A$294,0)),INDEX('Annex 4 LDNO charges_E'!$B$14:$B$203,MATCH($A119,'Annex 4 LDNO charges_E'!$A$14:$A$203,0)))</f>
        <v>0</v>
      </c>
      <c r="C119" s="159">
        <f>IFERROR(INDEX('Annex 1 LV, HV &amp; UMS charges_E'!$C$14:$C$45,MATCH($A119,'Annex 1 LV, HV &amp; UMS charges_E'!$A$14:$A$294,0)),INDEX('Annex 4 LDNO charges_E'!$C$14:$C$203,MATCH($A119,'Annex 4 LDNO charges_E'!$A$14:$A$203,0)))</f>
        <v>0</v>
      </c>
      <c r="D119" s="228"/>
      <c r="E119" s="228"/>
      <c r="F119" s="224">
        <v>6.7209034716197477E-2</v>
      </c>
    </row>
    <row r="120" spans="1:6" ht="27.75" customHeight="1">
      <c r="A120" s="160" t="s">
        <v>642</v>
      </c>
      <c r="B120" s="42">
        <f>IFERROR(INDEX('Annex 1 LV, HV &amp; UMS charges_E'!$B$14:$B$45,MATCH($A120,'Annex 1 LV, HV &amp; UMS charges_E'!$A$14:$A$294,0)),INDEX('Annex 4 LDNO charges_E'!$B$14:$B$203,MATCH($A120,'Annex 4 LDNO charges_E'!$A$14:$A$203,0)))</f>
        <v>0</v>
      </c>
      <c r="C120" s="159">
        <f>IFERROR(INDEX('Annex 1 LV, HV &amp; UMS charges_E'!$C$14:$C$45,MATCH($A120,'Annex 1 LV, HV &amp; UMS charges_E'!$A$14:$A$294,0)),INDEX('Annex 4 LDNO charges_E'!$C$14:$C$203,MATCH($A120,'Annex 4 LDNO charges_E'!$A$14:$A$203,0)))</f>
        <v>0</v>
      </c>
      <c r="D120" s="228"/>
      <c r="E120" s="228"/>
      <c r="F120" s="224">
        <v>6.7209034716197477E-2</v>
      </c>
    </row>
    <row r="121" spans="1:6" ht="27.75" customHeight="1">
      <c r="A121" s="160" t="s">
        <v>649</v>
      </c>
      <c r="B121" s="42">
        <f>IFERROR(INDEX('Annex 1 LV, HV &amp; UMS charges_E'!$B$14:$B$45,MATCH($A121,'Annex 1 LV, HV &amp; UMS charges_E'!$A$14:$A$294,0)),INDEX('Annex 4 LDNO charges_E'!$B$14:$B$203,MATCH($A121,'Annex 4 LDNO charges_E'!$A$14:$A$203,0)))</f>
        <v>0</v>
      </c>
      <c r="C121" s="159" t="str">
        <f>IFERROR(INDEX('Annex 1 LV, HV &amp; UMS charges_E'!$C$14:$C$45,MATCH($A121,'Annex 1 LV, HV &amp; UMS charges_E'!$A$14:$A$294,0)),INDEX('Annex 4 LDNO charges_E'!$C$14:$C$203,MATCH($A121,'Annex 4 LDNO charges_E'!$A$14:$A$203,0)))</f>
        <v>0, 1, 2</v>
      </c>
      <c r="D121" s="224">
        <v>2.5328982677126105E-2</v>
      </c>
      <c r="E121" s="224">
        <v>9.3259709385642982</v>
      </c>
      <c r="F121" s="224">
        <v>6.7209034716197477E-2</v>
      </c>
    </row>
    <row r="122" spans="1:6" ht="27.75" customHeight="1">
      <c r="A122" s="160" t="s">
        <v>651</v>
      </c>
      <c r="B122" s="42">
        <f>IFERROR(INDEX('Annex 1 LV, HV &amp; UMS charges_E'!$B$14:$B$45,MATCH($A122,'Annex 1 LV, HV &amp; UMS charges_E'!$A$14:$A$294,0)),INDEX('Annex 4 LDNO charges_E'!$B$14:$B$203,MATCH($A122,'Annex 4 LDNO charges_E'!$A$14:$A$203,0)))</f>
        <v>0</v>
      </c>
      <c r="C122" s="159" t="str">
        <f>IFERROR(INDEX('Annex 1 LV, HV &amp; UMS charges_E'!$C$14:$C$45,MATCH($A122,'Annex 1 LV, HV &amp; UMS charges_E'!$A$14:$A$294,0)),INDEX('Annex 4 LDNO charges_E'!$C$14:$C$203,MATCH($A122,'Annex 4 LDNO charges_E'!$A$14:$A$203,0)))</f>
        <v>0, 3, 4, 5-8</v>
      </c>
      <c r="D122" s="228"/>
      <c r="E122" s="228"/>
      <c r="F122" s="224">
        <v>6.7209034716197477E-2</v>
      </c>
    </row>
    <row r="123" spans="1:6" ht="27.75" customHeight="1">
      <c r="A123" s="160" t="s">
        <v>652</v>
      </c>
      <c r="B123" s="42">
        <f>IFERROR(INDEX('Annex 1 LV, HV &amp; UMS charges_E'!$B$14:$B$45,MATCH($A123,'Annex 1 LV, HV &amp; UMS charges_E'!$A$14:$A$294,0)),INDEX('Annex 4 LDNO charges_E'!$B$14:$B$203,MATCH($A123,'Annex 4 LDNO charges_E'!$A$14:$A$203,0)))</f>
        <v>0</v>
      </c>
      <c r="C123" s="159" t="str">
        <f>IFERROR(INDEX('Annex 1 LV, HV &amp; UMS charges_E'!$C$14:$C$45,MATCH($A123,'Annex 1 LV, HV &amp; UMS charges_E'!$A$14:$A$294,0)),INDEX('Annex 4 LDNO charges_E'!$C$14:$C$203,MATCH($A123,'Annex 4 LDNO charges_E'!$A$14:$A$203,0)))</f>
        <v>0, 3, 4, 5-8</v>
      </c>
      <c r="D123" s="228"/>
      <c r="E123" s="228"/>
      <c r="F123" s="224">
        <v>6.7209034716197477E-2</v>
      </c>
    </row>
    <row r="124" spans="1:6" ht="27.75" customHeight="1">
      <c r="A124" s="160" t="s">
        <v>653</v>
      </c>
      <c r="B124" s="42">
        <f>IFERROR(INDEX('Annex 1 LV, HV &amp; UMS charges_E'!$B$14:$B$45,MATCH($A124,'Annex 1 LV, HV &amp; UMS charges_E'!$A$14:$A$294,0)),INDEX('Annex 4 LDNO charges_E'!$B$14:$B$203,MATCH($A124,'Annex 4 LDNO charges_E'!$A$14:$A$203,0)))</f>
        <v>0</v>
      </c>
      <c r="C124" s="159" t="str">
        <f>IFERROR(INDEX('Annex 1 LV, HV &amp; UMS charges_E'!$C$14:$C$45,MATCH($A124,'Annex 1 LV, HV &amp; UMS charges_E'!$A$14:$A$294,0)),INDEX('Annex 4 LDNO charges_E'!$C$14:$C$203,MATCH($A124,'Annex 4 LDNO charges_E'!$A$14:$A$203,0)))</f>
        <v>0, 3, 4, 5-8</v>
      </c>
      <c r="D124" s="228"/>
      <c r="E124" s="228"/>
      <c r="F124" s="224">
        <v>6.7209034716197477E-2</v>
      </c>
    </row>
    <row r="125" spans="1:6" ht="27.75" customHeight="1">
      <c r="A125" s="160" t="s">
        <v>654</v>
      </c>
      <c r="B125" s="42">
        <f>IFERROR(INDEX('Annex 1 LV, HV &amp; UMS charges_E'!$B$14:$B$45,MATCH($A125,'Annex 1 LV, HV &amp; UMS charges_E'!$A$14:$A$294,0)),INDEX('Annex 4 LDNO charges_E'!$B$14:$B$203,MATCH($A125,'Annex 4 LDNO charges_E'!$A$14:$A$203,0)))</f>
        <v>0</v>
      </c>
      <c r="C125" s="159" t="str">
        <f>IFERROR(INDEX('Annex 1 LV, HV &amp; UMS charges_E'!$C$14:$C$45,MATCH($A125,'Annex 1 LV, HV &amp; UMS charges_E'!$A$14:$A$294,0)),INDEX('Annex 4 LDNO charges_E'!$C$14:$C$203,MATCH($A125,'Annex 4 LDNO charges_E'!$A$14:$A$203,0)))</f>
        <v>0, 3, 4, 5-8</v>
      </c>
      <c r="D125" s="228"/>
      <c r="E125" s="228"/>
      <c r="F125" s="224">
        <v>6.7209034716197477E-2</v>
      </c>
    </row>
    <row r="126" spans="1:6" ht="27.75" customHeight="1">
      <c r="A126" s="160" t="s">
        <v>655</v>
      </c>
      <c r="B126" s="42">
        <f>IFERROR(INDEX('Annex 1 LV, HV &amp; UMS charges_E'!$B$14:$B$45,MATCH($A126,'Annex 1 LV, HV &amp; UMS charges_E'!$A$14:$A$294,0)),INDEX('Annex 4 LDNO charges_E'!$B$14:$B$203,MATCH($A126,'Annex 4 LDNO charges_E'!$A$14:$A$203,0)))</f>
        <v>0</v>
      </c>
      <c r="C126" s="159" t="str">
        <f>IFERROR(INDEX('Annex 1 LV, HV &amp; UMS charges_E'!$C$14:$C$45,MATCH($A126,'Annex 1 LV, HV &amp; UMS charges_E'!$A$14:$A$294,0)),INDEX('Annex 4 LDNO charges_E'!$C$14:$C$203,MATCH($A126,'Annex 4 LDNO charges_E'!$A$14:$A$203,0)))</f>
        <v>0, 3, 4, 5-8</v>
      </c>
      <c r="D126" s="228"/>
      <c r="E126" s="228"/>
      <c r="F126" s="224">
        <v>6.7209034716197477E-2</v>
      </c>
    </row>
    <row r="127" spans="1:6" ht="27.75" customHeight="1">
      <c r="A127" s="160" t="s">
        <v>657</v>
      </c>
      <c r="B127" s="42">
        <f>IFERROR(INDEX('Annex 1 LV, HV &amp; UMS charges_E'!$B$14:$B$45,MATCH($A127,'Annex 1 LV, HV &amp; UMS charges_E'!$A$14:$A$294,0)),INDEX('Annex 4 LDNO charges_E'!$B$14:$B$203,MATCH($A127,'Annex 4 LDNO charges_E'!$A$14:$A$203,0)))</f>
        <v>0</v>
      </c>
      <c r="C127" s="159">
        <f>IFERROR(INDEX('Annex 1 LV, HV &amp; UMS charges_E'!$C$14:$C$45,MATCH($A127,'Annex 1 LV, HV &amp; UMS charges_E'!$A$14:$A$294,0)),INDEX('Annex 4 LDNO charges_E'!$C$14:$C$203,MATCH($A127,'Annex 4 LDNO charges_E'!$A$14:$A$203,0)))</f>
        <v>0</v>
      </c>
      <c r="D127" s="228"/>
      <c r="E127" s="228"/>
      <c r="F127" s="224">
        <v>6.7209034716197477E-2</v>
      </c>
    </row>
    <row r="128" spans="1:6" ht="27.75" customHeight="1">
      <c r="A128" s="160" t="s">
        <v>658</v>
      </c>
      <c r="B128" s="42">
        <f>IFERROR(INDEX('Annex 1 LV, HV &amp; UMS charges_E'!$B$14:$B$45,MATCH($A128,'Annex 1 LV, HV &amp; UMS charges_E'!$A$14:$A$294,0)),INDEX('Annex 4 LDNO charges_E'!$B$14:$B$203,MATCH($A128,'Annex 4 LDNO charges_E'!$A$14:$A$203,0)))</f>
        <v>0</v>
      </c>
      <c r="C128" s="159">
        <f>IFERROR(INDEX('Annex 1 LV, HV &amp; UMS charges_E'!$C$14:$C$45,MATCH($A128,'Annex 1 LV, HV &amp; UMS charges_E'!$A$14:$A$294,0)),INDEX('Annex 4 LDNO charges_E'!$C$14:$C$203,MATCH($A128,'Annex 4 LDNO charges_E'!$A$14:$A$203,0)))</f>
        <v>0</v>
      </c>
      <c r="D128" s="228"/>
      <c r="E128" s="228"/>
      <c r="F128" s="224">
        <v>6.7209034716197477E-2</v>
      </c>
    </row>
    <row r="129" spans="1:6" ht="27.75" customHeight="1">
      <c r="A129" s="160" t="s">
        <v>659</v>
      </c>
      <c r="B129" s="42">
        <f>IFERROR(INDEX('Annex 1 LV, HV &amp; UMS charges_E'!$B$14:$B$45,MATCH($A129,'Annex 1 LV, HV &amp; UMS charges_E'!$A$14:$A$294,0)),INDEX('Annex 4 LDNO charges_E'!$B$14:$B$203,MATCH($A129,'Annex 4 LDNO charges_E'!$A$14:$A$203,0)))</f>
        <v>0</v>
      </c>
      <c r="C129" s="159">
        <f>IFERROR(INDEX('Annex 1 LV, HV &amp; UMS charges_E'!$C$14:$C$45,MATCH($A129,'Annex 1 LV, HV &amp; UMS charges_E'!$A$14:$A$294,0)),INDEX('Annex 4 LDNO charges_E'!$C$14:$C$203,MATCH($A129,'Annex 4 LDNO charges_E'!$A$14:$A$203,0)))</f>
        <v>0</v>
      </c>
      <c r="D129" s="228"/>
      <c r="E129" s="228"/>
      <c r="F129" s="224">
        <v>6.7209034716197477E-2</v>
      </c>
    </row>
    <row r="130" spans="1:6" ht="27.75" customHeight="1">
      <c r="A130" s="160" t="s">
        <v>660</v>
      </c>
      <c r="B130" s="42">
        <f>IFERROR(INDEX('Annex 1 LV, HV &amp; UMS charges_E'!$B$14:$B$45,MATCH($A130,'Annex 1 LV, HV &amp; UMS charges_E'!$A$14:$A$294,0)),INDEX('Annex 4 LDNO charges_E'!$B$14:$B$203,MATCH($A130,'Annex 4 LDNO charges_E'!$A$14:$A$203,0)))</f>
        <v>0</v>
      </c>
      <c r="C130" s="159">
        <f>IFERROR(INDEX('Annex 1 LV, HV &amp; UMS charges_E'!$C$14:$C$45,MATCH($A130,'Annex 1 LV, HV &amp; UMS charges_E'!$A$14:$A$294,0)),INDEX('Annex 4 LDNO charges_E'!$C$14:$C$203,MATCH($A130,'Annex 4 LDNO charges_E'!$A$14:$A$203,0)))</f>
        <v>0</v>
      </c>
      <c r="D130" s="228"/>
      <c r="E130" s="228"/>
      <c r="F130" s="224">
        <v>6.7209034716197477E-2</v>
      </c>
    </row>
    <row r="131" spans="1:6" ht="27.75" customHeight="1">
      <c r="A131" s="160" t="s">
        <v>661</v>
      </c>
      <c r="B131" s="42">
        <f>IFERROR(INDEX('Annex 1 LV, HV &amp; UMS charges_E'!$B$14:$B$45,MATCH($A131,'Annex 1 LV, HV &amp; UMS charges_E'!$A$14:$A$294,0)),INDEX('Annex 4 LDNO charges_E'!$B$14:$B$203,MATCH($A131,'Annex 4 LDNO charges_E'!$A$14:$A$203,0)))</f>
        <v>0</v>
      </c>
      <c r="C131" s="159">
        <f>IFERROR(INDEX('Annex 1 LV, HV &amp; UMS charges_E'!$C$14:$C$45,MATCH($A131,'Annex 1 LV, HV &amp; UMS charges_E'!$A$14:$A$294,0)),INDEX('Annex 4 LDNO charges_E'!$C$14:$C$203,MATCH($A131,'Annex 4 LDNO charges_E'!$A$14:$A$203,0)))</f>
        <v>0</v>
      </c>
      <c r="D131" s="228"/>
      <c r="E131" s="228"/>
      <c r="F131" s="224">
        <v>6.7209034716197477E-2</v>
      </c>
    </row>
    <row r="132" spans="1:6" ht="27.75" customHeight="1">
      <c r="A132" s="160" t="s">
        <v>662</v>
      </c>
      <c r="B132" s="42">
        <f>IFERROR(INDEX('Annex 1 LV, HV &amp; UMS charges_E'!$B$14:$B$45,MATCH($A132,'Annex 1 LV, HV &amp; UMS charges_E'!$A$14:$A$294,0)),INDEX('Annex 4 LDNO charges_E'!$B$14:$B$203,MATCH($A132,'Annex 4 LDNO charges_E'!$A$14:$A$203,0)))</f>
        <v>0</v>
      </c>
      <c r="C132" s="159">
        <f>IFERROR(INDEX('Annex 1 LV, HV &amp; UMS charges_E'!$C$14:$C$45,MATCH($A132,'Annex 1 LV, HV &amp; UMS charges_E'!$A$14:$A$294,0)),INDEX('Annex 4 LDNO charges_E'!$C$14:$C$203,MATCH($A132,'Annex 4 LDNO charges_E'!$A$14:$A$203,0)))</f>
        <v>0</v>
      </c>
      <c r="D132" s="228"/>
      <c r="E132" s="228"/>
      <c r="F132" s="224">
        <v>6.7209034716197477E-2</v>
      </c>
    </row>
    <row r="133" spans="1:6" ht="27.75" customHeight="1">
      <c r="A133" s="160" t="s">
        <v>663</v>
      </c>
      <c r="B133" s="42">
        <f>IFERROR(INDEX('Annex 1 LV, HV &amp; UMS charges_E'!$B$14:$B$45,MATCH($A133,'Annex 1 LV, HV &amp; UMS charges_E'!$A$14:$A$294,0)),INDEX('Annex 4 LDNO charges_E'!$B$14:$B$203,MATCH($A133,'Annex 4 LDNO charges_E'!$A$14:$A$203,0)))</f>
        <v>0</v>
      </c>
      <c r="C133" s="159">
        <f>IFERROR(INDEX('Annex 1 LV, HV &amp; UMS charges_E'!$C$14:$C$45,MATCH($A133,'Annex 1 LV, HV &amp; UMS charges_E'!$A$14:$A$294,0)),INDEX('Annex 4 LDNO charges_E'!$C$14:$C$203,MATCH($A133,'Annex 4 LDNO charges_E'!$A$14:$A$203,0)))</f>
        <v>0</v>
      </c>
      <c r="D133" s="228"/>
      <c r="E133" s="228"/>
      <c r="F133" s="224">
        <v>6.7209034716197477E-2</v>
      </c>
    </row>
    <row r="134" spans="1:6" ht="27.75" customHeight="1">
      <c r="A134" s="160" t="s">
        <v>664</v>
      </c>
      <c r="B134" s="42">
        <f>IFERROR(INDEX('Annex 1 LV, HV &amp; UMS charges_E'!$B$14:$B$45,MATCH($A134,'Annex 1 LV, HV &amp; UMS charges_E'!$A$14:$A$294,0)),INDEX('Annex 4 LDNO charges_E'!$B$14:$B$203,MATCH($A134,'Annex 4 LDNO charges_E'!$A$14:$A$203,0)))</f>
        <v>0</v>
      </c>
      <c r="C134" s="159">
        <f>IFERROR(INDEX('Annex 1 LV, HV &amp; UMS charges_E'!$C$14:$C$45,MATCH($A134,'Annex 1 LV, HV &amp; UMS charges_E'!$A$14:$A$294,0)),INDEX('Annex 4 LDNO charges_E'!$C$14:$C$203,MATCH($A134,'Annex 4 LDNO charges_E'!$A$14:$A$203,0)))</f>
        <v>0</v>
      </c>
      <c r="D134" s="228"/>
      <c r="E134" s="228"/>
      <c r="F134" s="224">
        <v>6.7209034716197477E-2</v>
      </c>
    </row>
    <row r="135" spans="1:6" ht="27.75" customHeight="1">
      <c r="A135" s="160" t="s">
        <v>665</v>
      </c>
      <c r="B135" s="42">
        <f>IFERROR(INDEX('Annex 1 LV, HV &amp; UMS charges_E'!$B$14:$B$45,MATCH($A135,'Annex 1 LV, HV &amp; UMS charges_E'!$A$14:$A$294,0)),INDEX('Annex 4 LDNO charges_E'!$B$14:$B$203,MATCH($A135,'Annex 4 LDNO charges_E'!$A$14:$A$203,0)))</f>
        <v>0</v>
      </c>
      <c r="C135" s="159">
        <f>IFERROR(INDEX('Annex 1 LV, HV &amp; UMS charges_E'!$C$14:$C$45,MATCH($A135,'Annex 1 LV, HV &amp; UMS charges_E'!$A$14:$A$294,0)),INDEX('Annex 4 LDNO charges_E'!$C$14:$C$203,MATCH($A135,'Annex 4 LDNO charges_E'!$A$14:$A$203,0)))</f>
        <v>0</v>
      </c>
      <c r="D135" s="228"/>
      <c r="E135" s="228"/>
      <c r="F135" s="224">
        <v>6.7209034716197477E-2</v>
      </c>
    </row>
    <row r="136" spans="1:6" ht="27.75" customHeight="1">
      <c r="A136" s="160" t="s">
        <v>666</v>
      </c>
      <c r="B136" s="42">
        <f>IFERROR(INDEX('Annex 1 LV, HV &amp; UMS charges_E'!$B$14:$B$45,MATCH($A136,'Annex 1 LV, HV &amp; UMS charges_E'!$A$14:$A$294,0)),INDEX('Annex 4 LDNO charges_E'!$B$14:$B$203,MATCH($A136,'Annex 4 LDNO charges_E'!$A$14:$A$203,0)))</f>
        <v>0</v>
      </c>
      <c r="C136" s="159">
        <f>IFERROR(INDEX('Annex 1 LV, HV &amp; UMS charges_E'!$C$14:$C$45,MATCH($A136,'Annex 1 LV, HV &amp; UMS charges_E'!$A$14:$A$294,0)),INDEX('Annex 4 LDNO charges_E'!$C$14:$C$203,MATCH($A136,'Annex 4 LDNO charges_E'!$A$14:$A$203,0)))</f>
        <v>0</v>
      </c>
      <c r="D136" s="228"/>
      <c r="E136" s="228"/>
      <c r="F136" s="224">
        <v>6.7209034716197477E-2</v>
      </c>
    </row>
    <row r="137" spans="1:6" ht="27.75" customHeight="1">
      <c r="A137" s="160" t="s">
        <v>667</v>
      </c>
      <c r="B137" s="42">
        <f>IFERROR(INDEX('Annex 1 LV, HV &amp; UMS charges_E'!$B$14:$B$45,MATCH($A137,'Annex 1 LV, HV &amp; UMS charges_E'!$A$14:$A$294,0)),INDEX('Annex 4 LDNO charges_E'!$B$14:$B$203,MATCH($A137,'Annex 4 LDNO charges_E'!$A$14:$A$203,0)))</f>
        <v>0</v>
      </c>
      <c r="C137" s="159">
        <f>IFERROR(INDEX('Annex 1 LV, HV &amp; UMS charges_E'!$C$14:$C$45,MATCH($A137,'Annex 1 LV, HV &amp; UMS charges_E'!$A$14:$A$294,0)),INDEX('Annex 4 LDNO charges_E'!$C$14:$C$203,MATCH($A137,'Annex 4 LDNO charges_E'!$A$14:$A$203,0)))</f>
        <v>0</v>
      </c>
      <c r="D137" s="228"/>
      <c r="E137" s="228"/>
      <c r="F137" s="224">
        <v>6.7209034716197477E-2</v>
      </c>
    </row>
    <row r="138" spans="1:6" ht="27.75" customHeight="1">
      <c r="A138" s="160" t="s">
        <v>668</v>
      </c>
      <c r="B138" s="42">
        <f>IFERROR(INDEX('Annex 1 LV, HV &amp; UMS charges_E'!$B$14:$B$45,MATCH($A138,'Annex 1 LV, HV &amp; UMS charges_E'!$A$14:$A$294,0)),INDEX('Annex 4 LDNO charges_E'!$B$14:$B$203,MATCH($A138,'Annex 4 LDNO charges_E'!$A$14:$A$203,0)))</f>
        <v>0</v>
      </c>
      <c r="C138" s="159">
        <f>IFERROR(INDEX('Annex 1 LV, HV &amp; UMS charges_E'!$C$14:$C$45,MATCH($A138,'Annex 1 LV, HV &amp; UMS charges_E'!$A$14:$A$294,0)),INDEX('Annex 4 LDNO charges_E'!$C$14:$C$203,MATCH($A138,'Annex 4 LDNO charges_E'!$A$14:$A$203,0)))</f>
        <v>0</v>
      </c>
      <c r="D138" s="228"/>
      <c r="E138" s="228"/>
      <c r="F138" s="224">
        <v>6.7209034716197477E-2</v>
      </c>
    </row>
    <row r="139" spans="1:6" ht="27.75" customHeight="1">
      <c r="A139" s="160" t="s">
        <v>669</v>
      </c>
      <c r="B139" s="42">
        <f>IFERROR(INDEX('Annex 1 LV, HV &amp; UMS charges_E'!$B$14:$B$45,MATCH($A139,'Annex 1 LV, HV &amp; UMS charges_E'!$A$14:$A$294,0)),INDEX('Annex 4 LDNO charges_E'!$B$14:$B$203,MATCH($A139,'Annex 4 LDNO charges_E'!$A$14:$A$203,0)))</f>
        <v>0</v>
      </c>
      <c r="C139" s="159">
        <f>IFERROR(INDEX('Annex 1 LV, HV &amp; UMS charges_E'!$C$14:$C$45,MATCH($A139,'Annex 1 LV, HV &amp; UMS charges_E'!$A$14:$A$294,0)),INDEX('Annex 4 LDNO charges_E'!$C$14:$C$203,MATCH($A139,'Annex 4 LDNO charges_E'!$A$14:$A$203,0)))</f>
        <v>0</v>
      </c>
      <c r="D139" s="228"/>
      <c r="E139" s="228"/>
      <c r="F139" s="224">
        <v>6.7209034716197477E-2</v>
      </c>
    </row>
    <row r="140" spans="1:6" ht="27.75" customHeight="1">
      <c r="A140" s="160" t="s">
        <v>670</v>
      </c>
      <c r="B140" s="42">
        <f>IFERROR(INDEX('Annex 1 LV, HV &amp; UMS charges_E'!$B$14:$B$45,MATCH($A140,'Annex 1 LV, HV &amp; UMS charges_E'!$A$14:$A$294,0)),INDEX('Annex 4 LDNO charges_E'!$B$14:$B$203,MATCH($A140,'Annex 4 LDNO charges_E'!$A$14:$A$203,0)))</f>
        <v>0</v>
      </c>
      <c r="C140" s="159">
        <f>IFERROR(INDEX('Annex 1 LV, HV &amp; UMS charges_E'!$C$14:$C$45,MATCH($A140,'Annex 1 LV, HV &amp; UMS charges_E'!$A$14:$A$294,0)),INDEX('Annex 4 LDNO charges_E'!$C$14:$C$203,MATCH($A140,'Annex 4 LDNO charges_E'!$A$14:$A$203,0)))</f>
        <v>0</v>
      </c>
      <c r="D140" s="228"/>
      <c r="E140" s="228"/>
      <c r="F140" s="224">
        <v>6.7209034716197477E-2</v>
      </c>
    </row>
    <row r="141" spans="1:6" ht="27.75" customHeight="1">
      <c r="A141" s="160" t="s">
        <v>671</v>
      </c>
      <c r="B141" s="42">
        <f>IFERROR(INDEX('Annex 1 LV, HV &amp; UMS charges_E'!$B$14:$B$45,MATCH($A141,'Annex 1 LV, HV &amp; UMS charges_E'!$A$14:$A$294,0)),INDEX('Annex 4 LDNO charges_E'!$B$14:$B$203,MATCH($A141,'Annex 4 LDNO charges_E'!$A$14:$A$203,0)))</f>
        <v>0</v>
      </c>
      <c r="C141" s="159">
        <f>IFERROR(INDEX('Annex 1 LV, HV &amp; UMS charges_E'!$C$14:$C$45,MATCH($A141,'Annex 1 LV, HV &amp; UMS charges_E'!$A$14:$A$294,0)),INDEX('Annex 4 LDNO charges_E'!$C$14:$C$203,MATCH($A141,'Annex 4 LDNO charges_E'!$A$14:$A$203,0)))</f>
        <v>0</v>
      </c>
      <c r="D141" s="228"/>
      <c r="E141" s="228"/>
      <c r="F141" s="224">
        <v>6.7209034716197477E-2</v>
      </c>
    </row>
    <row r="142" spans="1:6" ht="27.75" customHeight="1">
      <c r="A142" s="160" t="s">
        <v>678</v>
      </c>
      <c r="B142" s="42">
        <f>IFERROR(INDEX('Annex 1 LV, HV &amp; UMS charges_E'!$B$14:$B$45,MATCH($A142,'Annex 1 LV, HV &amp; UMS charges_E'!$A$14:$A$294,0)),INDEX('Annex 4 LDNO charges_E'!$B$14:$B$203,MATCH($A142,'Annex 4 LDNO charges_E'!$A$14:$A$203,0)))</f>
        <v>0</v>
      </c>
      <c r="C142" s="159" t="str">
        <f>IFERROR(INDEX('Annex 1 LV, HV &amp; UMS charges_E'!$C$14:$C$45,MATCH($A142,'Annex 1 LV, HV &amp; UMS charges_E'!$A$14:$A$294,0)),INDEX('Annex 4 LDNO charges_E'!$C$14:$C$203,MATCH($A142,'Annex 4 LDNO charges_E'!$A$14:$A$203,0)))</f>
        <v>0, 1, 2</v>
      </c>
      <c r="D142" s="224">
        <v>2.5328982677126105E-2</v>
      </c>
      <c r="E142" s="224">
        <v>9.3259709385642982</v>
      </c>
      <c r="F142" s="224">
        <v>6.7209034716197477E-2</v>
      </c>
    </row>
    <row r="143" spans="1:6" ht="27.75" customHeight="1">
      <c r="A143" s="160" t="s">
        <v>680</v>
      </c>
      <c r="B143" s="42">
        <f>IFERROR(INDEX('Annex 1 LV, HV &amp; UMS charges_E'!$B$14:$B$45,MATCH($A143,'Annex 1 LV, HV &amp; UMS charges_E'!$A$14:$A$294,0)),INDEX('Annex 4 LDNO charges_E'!$B$14:$B$203,MATCH($A143,'Annex 4 LDNO charges_E'!$A$14:$A$203,0)))</f>
        <v>0</v>
      </c>
      <c r="C143" s="159" t="str">
        <f>IFERROR(INDEX('Annex 1 LV, HV &amp; UMS charges_E'!$C$14:$C$45,MATCH($A143,'Annex 1 LV, HV &amp; UMS charges_E'!$A$14:$A$294,0)),INDEX('Annex 4 LDNO charges_E'!$C$14:$C$203,MATCH($A143,'Annex 4 LDNO charges_E'!$A$14:$A$203,0)))</f>
        <v>0, 3, 4, 5-8</v>
      </c>
      <c r="D143" s="228"/>
      <c r="E143" s="228"/>
      <c r="F143" s="224">
        <v>6.7209034716197477E-2</v>
      </c>
    </row>
    <row r="144" spans="1:6" ht="27.75" customHeight="1">
      <c r="A144" s="160" t="s">
        <v>681</v>
      </c>
      <c r="B144" s="42">
        <f>IFERROR(INDEX('Annex 1 LV, HV &amp; UMS charges_E'!$B$14:$B$45,MATCH($A144,'Annex 1 LV, HV &amp; UMS charges_E'!$A$14:$A$294,0)),INDEX('Annex 4 LDNO charges_E'!$B$14:$B$203,MATCH($A144,'Annex 4 LDNO charges_E'!$A$14:$A$203,0)))</f>
        <v>0</v>
      </c>
      <c r="C144" s="159" t="str">
        <f>IFERROR(INDEX('Annex 1 LV, HV &amp; UMS charges_E'!$C$14:$C$45,MATCH($A144,'Annex 1 LV, HV &amp; UMS charges_E'!$A$14:$A$294,0)),INDEX('Annex 4 LDNO charges_E'!$C$14:$C$203,MATCH($A144,'Annex 4 LDNO charges_E'!$A$14:$A$203,0)))</f>
        <v>0, 3, 4, 5-8</v>
      </c>
      <c r="D144" s="228"/>
      <c r="E144" s="228"/>
      <c r="F144" s="224">
        <v>6.7209034716197477E-2</v>
      </c>
    </row>
    <row r="145" spans="1:6" ht="27.75" customHeight="1">
      <c r="A145" s="160" t="s">
        <v>682</v>
      </c>
      <c r="B145" s="42">
        <f>IFERROR(INDEX('Annex 1 LV, HV &amp; UMS charges_E'!$B$14:$B$45,MATCH($A145,'Annex 1 LV, HV &amp; UMS charges_E'!$A$14:$A$294,0)),INDEX('Annex 4 LDNO charges_E'!$B$14:$B$203,MATCH($A145,'Annex 4 LDNO charges_E'!$A$14:$A$203,0)))</f>
        <v>0</v>
      </c>
      <c r="C145" s="159" t="str">
        <f>IFERROR(INDEX('Annex 1 LV, HV &amp; UMS charges_E'!$C$14:$C$45,MATCH($A145,'Annex 1 LV, HV &amp; UMS charges_E'!$A$14:$A$294,0)),INDEX('Annex 4 LDNO charges_E'!$C$14:$C$203,MATCH($A145,'Annex 4 LDNO charges_E'!$A$14:$A$203,0)))</f>
        <v>0, 3, 4, 5-8</v>
      </c>
      <c r="D145" s="228"/>
      <c r="E145" s="228"/>
      <c r="F145" s="224">
        <v>6.7209034716197477E-2</v>
      </c>
    </row>
    <row r="146" spans="1:6" ht="27.75" customHeight="1">
      <c r="A146" s="160" t="s">
        <v>683</v>
      </c>
      <c r="B146" s="42">
        <f>IFERROR(INDEX('Annex 1 LV, HV &amp; UMS charges_E'!$B$14:$B$45,MATCH($A146,'Annex 1 LV, HV &amp; UMS charges_E'!$A$14:$A$294,0)),INDEX('Annex 4 LDNO charges_E'!$B$14:$B$203,MATCH($A146,'Annex 4 LDNO charges_E'!$A$14:$A$203,0)))</f>
        <v>0</v>
      </c>
      <c r="C146" s="159" t="str">
        <f>IFERROR(INDEX('Annex 1 LV, HV &amp; UMS charges_E'!$C$14:$C$45,MATCH($A146,'Annex 1 LV, HV &amp; UMS charges_E'!$A$14:$A$294,0)),INDEX('Annex 4 LDNO charges_E'!$C$14:$C$203,MATCH($A146,'Annex 4 LDNO charges_E'!$A$14:$A$203,0)))</f>
        <v>0, 3, 4, 5-8</v>
      </c>
      <c r="D146" s="228"/>
      <c r="E146" s="228"/>
      <c r="F146" s="224">
        <v>6.7209034716197477E-2</v>
      </c>
    </row>
    <row r="147" spans="1:6" ht="27.75" customHeight="1">
      <c r="A147" s="160" t="s">
        <v>684</v>
      </c>
      <c r="B147" s="42">
        <f>IFERROR(INDEX('Annex 1 LV, HV &amp; UMS charges_E'!$B$14:$B$45,MATCH($A147,'Annex 1 LV, HV &amp; UMS charges_E'!$A$14:$A$294,0)),INDEX('Annex 4 LDNO charges_E'!$B$14:$B$203,MATCH($A147,'Annex 4 LDNO charges_E'!$A$14:$A$203,0)))</f>
        <v>0</v>
      </c>
      <c r="C147" s="159" t="str">
        <f>IFERROR(INDEX('Annex 1 LV, HV &amp; UMS charges_E'!$C$14:$C$45,MATCH($A147,'Annex 1 LV, HV &amp; UMS charges_E'!$A$14:$A$294,0)),INDEX('Annex 4 LDNO charges_E'!$C$14:$C$203,MATCH($A147,'Annex 4 LDNO charges_E'!$A$14:$A$203,0)))</f>
        <v>0, 3, 4, 5-8</v>
      </c>
      <c r="D147" s="228"/>
      <c r="E147" s="228"/>
      <c r="F147" s="224">
        <v>6.7209034716197477E-2</v>
      </c>
    </row>
    <row r="148" spans="1:6" ht="27.75" customHeight="1">
      <c r="A148" s="160" t="s">
        <v>686</v>
      </c>
      <c r="B148" s="42">
        <f>IFERROR(INDEX('Annex 1 LV, HV &amp; UMS charges_E'!$B$14:$B$45,MATCH($A148,'Annex 1 LV, HV &amp; UMS charges_E'!$A$14:$A$294,0)),INDEX('Annex 4 LDNO charges_E'!$B$14:$B$203,MATCH($A148,'Annex 4 LDNO charges_E'!$A$14:$A$203,0)))</f>
        <v>0</v>
      </c>
      <c r="C148" s="159">
        <f>IFERROR(INDEX('Annex 1 LV, HV &amp; UMS charges_E'!$C$14:$C$45,MATCH($A148,'Annex 1 LV, HV &amp; UMS charges_E'!$A$14:$A$294,0)),INDEX('Annex 4 LDNO charges_E'!$C$14:$C$203,MATCH($A148,'Annex 4 LDNO charges_E'!$A$14:$A$203,0)))</f>
        <v>0</v>
      </c>
      <c r="D148" s="228"/>
      <c r="E148" s="228"/>
      <c r="F148" s="224">
        <v>6.7209034716197477E-2</v>
      </c>
    </row>
    <row r="149" spans="1:6" ht="27.75" customHeight="1">
      <c r="A149" s="160" t="s">
        <v>687</v>
      </c>
      <c r="B149" s="42">
        <f>IFERROR(INDEX('Annex 1 LV, HV &amp; UMS charges_E'!$B$14:$B$45,MATCH($A149,'Annex 1 LV, HV &amp; UMS charges_E'!$A$14:$A$294,0)),INDEX('Annex 4 LDNO charges_E'!$B$14:$B$203,MATCH($A149,'Annex 4 LDNO charges_E'!$A$14:$A$203,0)))</f>
        <v>0</v>
      </c>
      <c r="C149" s="159">
        <f>IFERROR(INDEX('Annex 1 LV, HV &amp; UMS charges_E'!$C$14:$C$45,MATCH($A149,'Annex 1 LV, HV &amp; UMS charges_E'!$A$14:$A$294,0)),INDEX('Annex 4 LDNO charges_E'!$C$14:$C$203,MATCH($A149,'Annex 4 LDNO charges_E'!$A$14:$A$203,0)))</f>
        <v>0</v>
      </c>
      <c r="D149" s="228"/>
      <c r="E149" s="228"/>
      <c r="F149" s="224">
        <v>6.7209034716197477E-2</v>
      </c>
    </row>
    <row r="150" spans="1:6" ht="27.75" customHeight="1">
      <c r="A150" s="160" t="s">
        <v>688</v>
      </c>
      <c r="B150" s="42">
        <f>IFERROR(INDEX('Annex 1 LV, HV &amp; UMS charges_E'!$B$14:$B$45,MATCH($A150,'Annex 1 LV, HV &amp; UMS charges_E'!$A$14:$A$294,0)),INDEX('Annex 4 LDNO charges_E'!$B$14:$B$203,MATCH($A150,'Annex 4 LDNO charges_E'!$A$14:$A$203,0)))</f>
        <v>0</v>
      </c>
      <c r="C150" s="159">
        <f>IFERROR(INDEX('Annex 1 LV, HV &amp; UMS charges_E'!$C$14:$C$45,MATCH($A150,'Annex 1 LV, HV &amp; UMS charges_E'!$A$14:$A$294,0)),INDEX('Annex 4 LDNO charges_E'!$C$14:$C$203,MATCH($A150,'Annex 4 LDNO charges_E'!$A$14:$A$203,0)))</f>
        <v>0</v>
      </c>
      <c r="D150" s="228"/>
      <c r="E150" s="228"/>
      <c r="F150" s="224">
        <v>6.7209034716197477E-2</v>
      </c>
    </row>
    <row r="151" spans="1:6" ht="27.75" customHeight="1">
      <c r="A151" s="160" t="s">
        <v>689</v>
      </c>
      <c r="B151" s="42">
        <f>IFERROR(INDEX('Annex 1 LV, HV &amp; UMS charges_E'!$B$14:$B$45,MATCH($A151,'Annex 1 LV, HV &amp; UMS charges_E'!$A$14:$A$294,0)),INDEX('Annex 4 LDNO charges_E'!$B$14:$B$203,MATCH($A151,'Annex 4 LDNO charges_E'!$A$14:$A$203,0)))</f>
        <v>0</v>
      </c>
      <c r="C151" s="159">
        <f>IFERROR(INDEX('Annex 1 LV, HV &amp; UMS charges_E'!$C$14:$C$45,MATCH($A151,'Annex 1 LV, HV &amp; UMS charges_E'!$A$14:$A$294,0)),INDEX('Annex 4 LDNO charges_E'!$C$14:$C$203,MATCH($A151,'Annex 4 LDNO charges_E'!$A$14:$A$203,0)))</f>
        <v>0</v>
      </c>
      <c r="D151" s="228"/>
      <c r="E151" s="228"/>
      <c r="F151" s="224">
        <v>6.7209034716197477E-2</v>
      </c>
    </row>
    <row r="152" spans="1:6" ht="27.75" customHeight="1">
      <c r="A152" s="160" t="s">
        <v>690</v>
      </c>
      <c r="B152" s="42">
        <f>IFERROR(INDEX('Annex 1 LV, HV &amp; UMS charges_E'!$B$14:$B$45,MATCH($A152,'Annex 1 LV, HV &amp; UMS charges_E'!$A$14:$A$294,0)),INDEX('Annex 4 LDNO charges_E'!$B$14:$B$203,MATCH($A152,'Annex 4 LDNO charges_E'!$A$14:$A$203,0)))</f>
        <v>0</v>
      </c>
      <c r="C152" s="159">
        <f>IFERROR(INDEX('Annex 1 LV, HV &amp; UMS charges_E'!$C$14:$C$45,MATCH($A152,'Annex 1 LV, HV &amp; UMS charges_E'!$A$14:$A$294,0)),INDEX('Annex 4 LDNO charges_E'!$C$14:$C$203,MATCH($A152,'Annex 4 LDNO charges_E'!$A$14:$A$203,0)))</f>
        <v>0</v>
      </c>
      <c r="D152" s="228"/>
      <c r="E152" s="228"/>
      <c r="F152" s="224">
        <v>6.7209034716197477E-2</v>
      </c>
    </row>
    <row r="153" spans="1:6" ht="27.75" customHeight="1">
      <c r="A153" s="160" t="s">
        <v>691</v>
      </c>
      <c r="B153" s="42">
        <f>IFERROR(INDEX('Annex 1 LV, HV &amp; UMS charges_E'!$B$14:$B$45,MATCH($A153,'Annex 1 LV, HV &amp; UMS charges_E'!$A$14:$A$294,0)),INDEX('Annex 4 LDNO charges_E'!$B$14:$B$203,MATCH($A153,'Annex 4 LDNO charges_E'!$A$14:$A$203,0)))</f>
        <v>0</v>
      </c>
      <c r="C153" s="159">
        <f>IFERROR(INDEX('Annex 1 LV, HV &amp; UMS charges_E'!$C$14:$C$45,MATCH($A153,'Annex 1 LV, HV &amp; UMS charges_E'!$A$14:$A$294,0)),INDEX('Annex 4 LDNO charges_E'!$C$14:$C$203,MATCH($A153,'Annex 4 LDNO charges_E'!$A$14:$A$203,0)))</f>
        <v>0</v>
      </c>
      <c r="D153" s="228"/>
      <c r="E153" s="228"/>
      <c r="F153" s="224">
        <v>6.7209034716197477E-2</v>
      </c>
    </row>
    <row r="154" spans="1:6" ht="27.75" customHeight="1">
      <c r="A154" s="160" t="s">
        <v>692</v>
      </c>
      <c r="B154" s="42">
        <f>IFERROR(INDEX('Annex 1 LV, HV &amp; UMS charges_E'!$B$14:$B$45,MATCH($A154,'Annex 1 LV, HV &amp; UMS charges_E'!$A$14:$A$294,0)),INDEX('Annex 4 LDNO charges_E'!$B$14:$B$203,MATCH($A154,'Annex 4 LDNO charges_E'!$A$14:$A$203,0)))</f>
        <v>0</v>
      </c>
      <c r="C154" s="159">
        <f>IFERROR(INDEX('Annex 1 LV, HV &amp; UMS charges_E'!$C$14:$C$45,MATCH($A154,'Annex 1 LV, HV &amp; UMS charges_E'!$A$14:$A$294,0)),INDEX('Annex 4 LDNO charges_E'!$C$14:$C$203,MATCH($A154,'Annex 4 LDNO charges_E'!$A$14:$A$203,0)))</f>
        <v>0</v>
      </c>
      <c r="D154" s="228"/>
      <c r="E154" s="228"/>
      <c r="F154" s="224">
        <v>6.7209034716197477E-2</v>
      </c>
    </row>
    <row r="155" spans="1:6" ht="27.75" customHeight="1">
      <c r="A155" s="160" t="s">
        <v>693</v>
      </c>
      <c r="B155" s="42">
        <f>IFERROR(INDEX('Annex 1 LV, HV &amp; UMS charges_E'!$B$14:$B$45,MATCH($A155,'Annex 1 LV, HV &amp; UMS charges_E'!$A$14:$A$294,0)),INDEX('Annex 4 LDNO charges_E'!$B$14:$B$203,MATCH($A155,'Annex 4 LDNO charges_E'!$A$14:$A$203,0)))</f>
        <v>0</v>
      </c>
      <c r="C155" s="159">
        <f>IFERROR(INDEX('Annex 1 LV, HV &amp; UMS charges_E'!$C$14:$C$45,MATCH($A155,'Annex 1 LV, HV &amp; UMS charges_E'!$A$14:$A$294,0)),INDEX('Annex 4 LDNO charges_E'!$C$14:$C$203,MATCH($A155,'Annex 4 LDNO charges_E'!$A$14:$A$203,0)))</f>
        <v>0</v>
      </c>
      <c r="D155" s="228"/>
      <c r="E155" s="228"/>
      <c r="F155" s="224">
        <v>6.7209034716197477E-2</v>
      </c>
    </row>
    <row r="156" spans="1:6" ht="27.75" customHeight="1">
      <c r="A156" s="160" t="s">
        <v>694</v>
      </c>
      <c r="B156" s="42">
        <f>IFERROR(INDEX('Annex 1 LV, HV &amp; UMS charges_E'!$B$14:$B$45,MATCH($A156,'Annex 1 LV, HV &amp; UMS charges_E'!$A$14:$A$294,0)),INDEX('Annex 4 LDNO charges_E'!$B$14:$B$203,MATCH($A156,'Annex 4 LDNO charges_E'!$A$14:$A$203,0)))</f>
        <v>0</v>
      </c>
      <c r="C156" s="159">
        <f>IFERROR(INDEX('Annex 1 LV, HV &amp; UMS charges_E'!$C$14:$C$45,MATCH($A156,'Annex 1 LV, HV &amp; UMS charges_E'!$A$14:$A$294,0)),INDEX('Annex 4 LDNO charges_E'!$C$14:$C$203,MATCH($A156,'Annex 4 LDNO charges_E'!$A$14:$A$203,0)))</f>
        <v>0</v>
      </c>
      <c r="D156" s="228"/>
      <c r="E156" s="228"/>
      <c r="F156" s="224">
        <v>6.7209034716197477E-2</v>
      </c>
    </row>
    <row r="157" spans="1:6" ht="27.75" customHeight="1">
      <c r="A157" s="160" t="s">
        <v>695</v>
      </c>
      <c r="B157" s="42">
        <f>IFERROR(INDEX('Annex 1 LV, HV &amp; UMS charges_E'!$B$14:$B$45,MATCH($A157,'Annex 1 LV, HV &amp; UMS charges_E'!$A$14:$A$294,0)),INDEX('Annex 4 LDNO charges_E'!$B$14:$B$203,MATCH($A157,'Annex 4 LDNO charges_E'!$A$14:$A$203,0)))</f>
        <v>0</v>
      </c>
      <c r="C157" s="159">
        <f>IFERROR(INDEX('Annex 1 LV, HV &amp; UMS charges_E'!$C$14:$C$45,MATCH($A157,'Annex 1 LV, HV &amp; UMS charges_E'!$A$14:$A$294,0)),INDEX('Annex 4 LDNO charges_E'!$C$14:$C$203,MATCH($A157,'Annex 4 LDNO charges_E'!$A$14:$A$203,0)))</f>
        <v>0</v>
      </c>
      <c r="D157" s="228"/>
      <c r="E157" s="228"/>
      <c r="F157" s="224">
        <v>6.7209034716197477E-2</v>
      </c>
    </row>
    <row r="158" spans="1:6" ht="27.75" customHeight="1">
      <c r="A158" s="160" t="s">
        <v>696</v>
      </c>
      <c r="B158" s="42">
        <f>IFERROR(INDEX('Annex 1 LV, HV &amp; UMS charges_E'!$B$14:$B$45,MATCH($A158,'Annex 1 LV, HV &amp; UMS charges_E'!$A$14:$A$294,0)),INDEX('Annex 4 LDNO charges_E'!$B$14:$B$203,MATCH($A158,'Annex 4 LDNO charges_E'!$A$14:$A$203,0)))</f>
        <v>0</v>
      </c>
      <c r="C158" s="159">
        <f>IFERROR(INDEX('Annex 1 LV, HV &amp; UMS charges_E'!$C$14:$C$45,MATCH($A158,'Annex 1 LV, HV &amp; UMS charges_E'!$A$14:$A$294,0)),INDEX('Annex 4 LDNO charges_E'!$C$14:$C$203,MATCH($A158,'Annex 4 LDNO charges_E'!$A$14:$A$203,0)))</f>
        <v>0</v>
      </c>
      <c r="D158" s="228"/>
      <c r="E158" s="228"/>
      <c r="F158" s="224">
        <v>6.7209034716197477E-2</v>
      </c>
    </row>
    <row r="159" spans="1:6" ht="27.75" customHeight="1">
      <c r="A159" s="160" t="s">
        <v>697</v>
      </c>
      <c r="B159" s="42">
        <f>IFERROR(INDEX('Annex 1 LV, HV &amp; UMS charges_E'!$B$14:$B$45,MATCH($A159,'Annex 1 LV, HV &amp; UMS charges_E'!$A$14:$A$294,0)),INDEX('Annex 4 LDNO charges_E'!$B$14:$B$203,MATCH($A159,'Annex 4 LDNO charges_E'!$A$14:$A$203,0)))</f>
        <v>0</v>
      </c>
      <c r="C159" s="159">
        <f>IFERROR(INDEX('Annex 1 LV, HV &amp; UMS charges_E'!$C$14:$C$45,MATCH($A159,'Annex 1 LV, HV &amp; UMS charges_E'!$A$14:$A$294,0)),INDEX('Annex 4 LDNO charges_E'!$C$14:$C$203,MATCH($A159,'Annex 4 LDNO charges_E'!$A$14:$A$203,0)))</f>
        <v>0</v>
      </c>
      <c r="D159" s="228"/>
      <c r="E159" s="228"/>
      <c r="F159" s="224">
        <v>6.7209034716197477E-2</v>
      </c>
    </row>
    <row r="160" spans="1:6" ht="27.75" customHeight="1">
      <c r="A160" s="160" t="s">
        <v>698</v>
      </c>
      <c r="B160" s="42">
        <f>IFERROR(INDEX('Annex 1 LV, HV &amp; UMS charges_E'!$B$14:$B$45,MATCH($A160,'Annex 1 LV, HV &amp; UMS charges_E'!$A$14:$A$294,0)),INDEX('Annex 4 LDNO charges_E'!$B$14:$B$203,MATCH($A160,'Annex 4 LDNO charges_E'!$A$14:$A$203,0)))</f>
        <v>0</v>
      </c>
      <c r="C160" s="159">
        <f>IFERROR(INDEX('Annex 1 LV, HV &amp; UMS charges_E'!$C$14:$C$45,MATCH($A160,'Annex 1 LV, HV &amp; UMS charges_E'!$A$14:$A$294,0)),INDEX('Annex 4 LDNO charges_E'!$C$14:$C$203,MATCH($A160,'Annex 4 LDNO charges_E'!$A$14:$A$203,0)))</f>
        <v>0</v>
      </c>
      <c r="D160" s="228"/>
      <c r="E160" s="228"/>
      <c r="F160" s="224">
        <v>6.7209034716197477E-2</v>
      </c>
    </row>
    <row r="161" spans="1:6" ht="27.75" customHeight="1">
      <c r="A161" s="160" t="s">
        <v>699</v>
      </c>
      <c r="B161" s="42">
        <f>IFERROR(INDEX('Annex 1 LV, HV &amp; UMS charges_E'!$B$14:$B$45,MATCH($A161,'Annex 1 LV, HV &amp; UMS charges_E'!$A$14:$A$294,0)),INDEX('Annex 4 LDNO charges_E'!$B$14:$B$203,MATCH($A161,'Annex 4 LDNO charges_E'!$A$14:$A$203,0)))</f>
        <v>0</v>
      </c>
      <c r="C161" s="159">
        <f>IFERROR(INDEX('Annex 1 LV, HV &amp; UMS charges_E'!$C$14:$C$45,MATCH($A161,'Annex 1 LV, HV &amp; UMS charges_E'!$A$14:$A$294,0)),INDEX('Annex 4 LDNO charges_E'!$C$14:$C$203,MATCH($A161,'Annex 4 LDNO charges_E'!$A$14:$A$203,0)))</f>
        <v>0</v>
      </c>
      <c r="D161" s="228"/>
      <c r="E161" s="228"/>
      <c r="F161" s="224">
        <v>6.7209034716197477E-2</v>
      </c>
    </row>
    <row r="162" spans="1:6" ht="27.75" customHeight="1">
      <c r="A162" s="160" t="s">
        <v>700</v>
      </c>
      <c r="B162" s="42">
        <f>IFERROR(INDEX('Annex 1 LV, HV &amp; UMS charges_E'!$B$14:$B$45,MATCH($A162,'Annex 1 LV, HV &amp; UMS charges_E'!$A$14:$A$294,0)),INDEX('Annex 4 LDNO charges_E'!$B$14:$B$203,MATCH($A162,'Annex 4 LDNO charges_E'!$A$14:$A$203,0)))</f>
        <v>0</v>
      </c>
      <c r="C162" s="159">
        <f>IFERROR(INDEX('Annex 1 LV, HV &amp; UMS charges_E'!$C$14:$C$45,MATCH($A162,'Annex 1 LV, HV &amp; UMS charges_E'!$A$14:$A$294,0)),INDEX('Annex 4 LDNO charges_E'!$C$14:$C$203,MATCH($A162,'Annex 4 LDNO charges_E'!$A$14:$A$203,0)))</f>
        <v>0</v>
      </c>
      <c r="D162" s="228"/>
      <c r="E162" s="228"/>
      <c r="F162" s="224">
        <v>6.7209034716197477E-2</v>
      </c>
    </row>
  </sheetData>
  <mergeCells count="2">
    <mergeCell ref="B1:C1"/>
    <mergeCell ref="A2:F2"/>
  </mergeCells>
  <hyperlinks>
    <hyperlink ref="A1" location="Overview!A1" display="Back to Overview" xr:uid="{00000000-0004-0000-2C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162"/>
  <sheetViews>
    <sheetView zoomScale="70" zoomScaleNormal="70" zoomScaleSheetLayoutView="100" workbookViewId="0">
      <selection activeCell="G2" sqref="G2"/>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NPG Northeast Area (GSP Group _F)"</f>
        <v>Southern Electric Power Distribution plc - Effective from 1 April 2022 - Final Supplier of Last Resort and Eligible Bad Debt Pass-Through Costs in NPG Northeast Area (GSP Group _F)</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42">
      <c r="A5" s="16" t="s">
        <v>67</v>
      </c>
      <c r="B5" s="42" t="str">
        <f>IFERROR(INDEX('Annex 1 LV, HV &amp; UMS charges_F'!$B$14:$B$45,MATCH($A5,'Annex 1 LV, HV &amp; UMS charges_F'!$A$14:$A$294,0)),INDEX('Annex 4 LDNO charges_F'!$B$14:$B$203,MATCH($A5,'Annex 4 LDNO charges_F'!$A$14:$A$203,0)))</f>
        <v>177, 179, 251-252, 351-352, 428-429, 514, 751-752</v>
      </c>
      <c r="C5" s="159" t="str">
        <f>IFERROR(INDEX('Annex 1 LV, HV &amp; UMS charges_F'!$C$14:$C$45,MATCH($A5,'Annex 1 LV, HV &amp; UMS charges_F'!$A$14:$A$294,0)),INDEX('Annex 4 LDNO charges_F'!$C$14:$C$203,MATCH($A5,'Annex 4 LDNO charges_F'!$A$14:$A$203,0)))</f>
        <v>0, 1, 2</v>
      </c>
      <c r="D5" s="224">
        <v>7.5176836005428571E-2</v>
      </c>
      <c r="E5" s="281">
        <v>9.3069460994893873</v>
      </c>
      <c r="F5" s="224">
        <v>5.5273861866373369E-2</v>
      </c>
    </row>
    <row r="6" spans="1:6" ht="56">
      <c r="A6" s="16" t="s">
        <v>71</v>
      </c>
      <c r="B6" s="42" t="str">
        <f>IFERROR(INDEX('Annex 1 LV, HV &amp; UMS charges_F'!$B$14:$B$45,MATCH($A6,'Annex 1 LV, HV &amp; UMS charges_F'!$A$14:$A$294,0)),INDEX('Annex 4 LDNO charges_F'!$B$14:$B$203,MATCH($A6,'Annex 4 LDNO charges_F'!$A$14:$A$203,0)))</f>
        <v>F05, F15, F20, F25, F35, F45, F50, F55, F65, F70, F75, F80, F85, R40, S05, S15, S20, S25, S35</v>
      </c>
      <c r="C6" s="159" t="str">
        <f>IFERROR(INDEX('Annex 1 LV, HV &amp; UMS charges_F'!$C$14:$C$45,MATCH($A6,'Annex 1 LV, HV &amp; UMS charges_F'!$A$14:$A$294,0)),INDEX('Annex 4 LDNO charges_F'!$C$14:$C$203,MATCH($A6,'Annex 4 LDNO charges_F'!$A$14:$A$203,0)))</f>
        <v>0, 3, 4, 5-8</v>
      </c>
      <c r="D6" s="228">
        <v>0</v>
      </c>
      <c r="E6" s="228"/>
      <c r="F6" s="224">
        <v>5.5273861866373369E-2</v>
      </c>
    </row>
    <row r="7" spans="1:6" ht="27.75" customHeight="1">
      <c r="A7" s="16" t="s">
        <v>74</v>
      </c>
      <c r="B7" s="42" t="str">
        <f>IFERROR(INDEX('Annex 1 LV, HV &amp; UMS charges_F'!$B$14:$B$45,MATCH($A7,'Annex 1 LV, HV &amp; UMS charges_F'!$A$14:$A$294,0)),INDEX('Annex 4 LDNO charges_F'!$B$14:$B$203,MATCH($A7,'Annex 4 LDNO charges_F'!$A$14:$A$203,0)))</f>
        <v>F06, F16, F21, F26, F36, F46, F51, F56, F66, F71, F76, F81, F86, R41, S06, S16, S21, S26, S36</v>
      </c>
      <c r="C7" s="159" t="str">
        <f>IFERROR(INDEX('Annex 1 LV, HV &amp; UMS charges_F'!$C$14:$C$45,MATCH($A7,'Annex 1 LV, HV &amp; UMS charges_F'!$A$14:$A$294,0)),INDEX('Annex 4 LDNO charges_F'!$C$14:$C$203,MATCH($A7,'Annex 4 LDNO charges_F'!$A$14:$A$203,0)))</f>
        <v>0, 3, 4, 5-8</v>
      </c>
      <c r="D7" s="228">
        <v>0</v>
      </c>
      <c r="E7" s="228"/>
      <c r="F7" s="224">
        <v>5.5273861866373369E-2</v>
      </c>
    </row>
    <row r="8" spans="1:6" ht="27.75" customHeight="1">
      <c r="A8" s="16" t="s">
        <v>76</v>
      </c>
      <c r="B8" s="42" t="str">
        <f>IFERROR(INDEX('Annex 1 LV, HV &amp; UMS charges_F'!$B$14:$B$45,MATCH($A8,'Annex 1 LV, HV &amp; UMS charges_F'!$A$14:$A$294,0)),INDEX('Annex 4 LDNO charges_F'!$B$14:$B$203,MATCH($A8,'Annex 4 LDNO charges_F'!$A$14:$A$203,0)))</f>
        <v>F07, F17, F22, F27, F37, F47, F52, F57, F67, F72, F77, F82, F87, R42, S07, S17, S22, S27, S37</v>
      </c>
      <c r="C8" s="159" t="str">
        <f>IFERROR(INDEX('Annex 1 LV, HV &amp; UMS charges_F'!$C$14:$C$45,MATCH($A8,'Annex 1 LV, HV &amp; UMS charges_F'!$A$14:$A$294,0)),INDEX('Annex 4 LDNO charges_F'!$C$14:$C$203,MATCH($A8,'Annex 4 LDNO charges_F'!$A$14:$A$203,0)))</f>
        <v>0, 3, 4, 5-8</v>
      </c>
      <c r="D8" s="228">
        <v>0</v>
      </c>
      <c r="E8" s="228"/>
      <c r="F8" s="224">
        <v>5.5273861866373369E-2</v>
      </c>
    </row>
    <row r="9" spans="1:6" ht="27.75" customHeight="1">
      <c r="A9" s="16" t="s">
        <v>78</v>
      </c>
      <c r="B9" s="42" t="str">
        <f>IFERROR(INDEX('Annex 1 LV, HV &amp; UMS charges_F'!$B$14:$B$45,MATCH($A9,'Annex 1 LV, HV &amp; UMS charges_F'!$A$14:$A$294,0)),INDEX('Annex 4 LDNO charges_F'!$B$14:$B$203,MATCH($A9,'Annex 4 LDNO charges_F'!$A$14:$A$203,0)))</f>
        <v>F08, F18, F23, F28, F38, F48, F53, F58, F68, F73, F78, F83, F88, R43, S08, S18, S23, S28, S38</v>
      </c>
      <c r="C9" s="159" t="str">
        <f>IFERROR(INDEX('Annex 1 LV, HV &amp; UMS charges_F'!$C$14:$C$45,MATCH($A9,'Annex 1 LV, HV &amp; UMS charges_F'!$A$14:$A$294,0)),INDEX('Annex 4 LDNO charges_F'!$C$14:$C$203,MATCH($A9,'Annex 4 LDNO charges_F'!$A$14:$A$203,0)))</f>
        <v>0, 3, 4, 5-8</v>
      </c>
      <c r="D9" s="228">
        <v>0</v>
      </c>
      <c r="E9" s="228"/>
      <c r="F9" s="224">
        <v>5.5273861866373369E-2</v>
      </c>
    </row>
    <row r="10" spans="1:6" ht="27.75" customHeight="1">
      <c r="A10" s="16" t="s">
        <v>80</v>
      </c>
      <c r="B10" s="42" t="str">
        <f>IFERROR(INDEX('Annex 1 LV, HV &amp; UMS charges_F'!$B$14:$B$45,MATCH($A10,'Annex 1 LV, HV &amp; UMS charges_F'!$A$14:$A$294,0)),INDEX('Annex 4 LDNO charges_F'!$B$14:$B$203,MATCH($A10,'Annex 4 LDNO charges_F'!$A$14:$A$203,0)))</f>
        <v>F09, F19, F24, F29, F39, F49, F54, F59, F69, F74, F79, F84, F89, R44, S09, S19, S24, S29, S39</v>
      </c>
      <c r="C10" s="159" t="str">
        <f>IFERROR(INDEX('Annex 1 LV, HV &amp; UMS charges_F'!$C$14:$C$45,MATCH($A10,'Annex 1 LV, HV &amp; UMS charges_F'!$A$14:$A$294,0)),INDEX('Annex 4 LDNO charges_F'!$C$14:$C$203,MATCH($A10,'Annex 4 LDNO charges_F'!$A$14:$A$203,0)))</f>
        <v>0, 3, 4, 5-8</v>
      </c>
      <c r="D10" s="228">
        <v>0</v>
      </c>
      <c r="E10" s="228"/>
      <c r="F10" s="224">
        <v>5.5273861866373369E-2</v>
      </c>
    </row>
    <row r="11" spans="1:6" ht="27.75" customHeight="1">
      <c r="A11" s="160" t="s">
        <v>83</v>
      </c>
      <c r="B11" s="42" t="str">
        <f>IFERROR(INDEX('Annex 1 LV, HV &amp; UMS charges_F'!$B$14:$B$45,MATCH($A11,'Annex 1 LV, HV &amp; UMS charges_F'!$A$14:$A$294,0)),INDEX('Annex 4 LDNO charges_F'!$B$14:$B$203,MATCH($A11,'Annex 4 LDNO charges_F'!$A$14:$A$203,0)))</f>
        <v>F10, F40, F90, S10</v>
      </c>
      <c r="C11" s="159">
        <f>IFERROR(INDEX('Annex 1 LV, HV &amp; UMS charges_F'!$C$14:$C$45,MATCH($A11,'Annex 1 LV, HV &amp; UMS charges_F'!$A$14:$A$294,0)),INDEX('Annex 4 LDNO charges_F'!$C$14:$C$203,MATCH($A11,'Annex 4 LDNO charges_F'!$A$14:$A$203,0)))</f>
        <v>0</v>
      </c>
      <c r="D11" s="228">
        <v>0</v>
      </c>
      <c r="E11" s="228"/>
      <c r="F11" s="224">
        <v>5.5273861866373369E-2</v>
      </c>
    </row>
    <row r="12" spans="1:6" ht="27.75" customHeight="1">
      <c r="A12" s="160" t="s">
        <v>85</v>
      </c>
      <c r="B12" s="42" t="str">
        <f>IFERROR(INDEX('Annex 1 LV, HV &amp; UMS charges_F'!$B$14:$B$45,MATCH($A12,'Annex 1 LV, HV &amp; UMS charges_F'!$A$14:$A$294,0)),INDEX('Annex 4 LDNO charges_F'!$B$14:$B$203,MATCH($A12,'Annex 4 LDNO charges_F'!$A$14:$A$203,0)))</f>
        <v>F11, F41, F91, S11</v>
      </c>
      <c r="C12" s="159">
        <f>IFERROR(INDEX('Annex 1 LV, HV &amp; UMS charges_F'!$C$14:$C$45,MATCH($A12,'Annex 1 LV, HV &amp; UMS charges_F'!$A$14:$A$294,0)),INDEX('Annex 4 LDNO charges_F'!$C$14:$C$203,MATCH($A12,'Annex 4 LDNO charges_F'!$A$14:$A$203,0)))</f>
        <v>0</v>
      </c>
      <c r="D12" s="228">
        <v>0</v>
      </c>
      <c r="E12" s="228"/>
      <c r="F12" s="224">
        <v>5.5273861866373369E-2</v>
      </c>
    </row>
    <row r="13" spans="1:6" ht="27.75" customHeight="1">
      <c r="A13" s="160" t="s">
        <v>87</v>
      </c>
      <c r="B13" s="42" t="str">
        <f>IFERROR(INDEX('Annex 1 LV, HV &amp; UMS charges_F'!$B$14:$B$45,MATCH($A13,'Annex 1 LV, HV &amp; UMS charges_F'!$A$14:$A$294,0)),INDEX('Annex 4 LDNO charges_F'!$B$14:$B$203,MATCH($A13,'Annex 4 LDNO charges_F'!$A$14:$A$203,0)))</f>
        <v>F12, F42, F92, S12</v>
      </c>
      <c r="C13" s="159">
        <f>IFERROR(INDEX('Annex 1 LV, HV &amp; UMS charges_F'!$C$14:$C$45,MATCH($A13,'Annex 1 LV, HV &amp; UMS charges_F'!$A$14:$A$294,0)),INDEX('Annex 4 LDNO charges_F'!$C$14:$C$203,MATCH($A13,'Annex 4 LDNO charges_F'!$A$14:$A$203,0)))</f>
        <v>0</v>
      </c>
      <c r="D13" s="228">
        <v>0</v>
      </c>
      <c r="E13" s="228"/>
      <c r="F13" s="224">
        <v>5.5273861866373369E-2</v>
      </c>
    </row>
    <row r="14" spans="1:6" ht="27.75" customHeight="1">
      <c r="A14" s="160" t="s">
        <v>89</v>
      </c>
      <c r="B14" s="42" t="str">
        <f>IFERROR(INDEX('Annex 1 LV, HV &amp; UMS charges_F'!$B$14:$B$45,MATCH($A14,'Annex 1 LV, HV &amp; UMS charges_F'!$A$14:$A$294,0)),INDEX('Annex 4 LDNO charges_F'!$B$14:$B$203,MATCH($A14,'Annex 4 LDNO charges_F'!$A$14:$A$203,0)))</f>
        <v>F13, F43, F93, S13</v>
      </c>
      <c r="C14" s="159">
        <f>IFERROR(INDEX('Annex 1 LV, HV &amp; UMS charges_F'!$C$14:$C$45,MATCH($A14,'Annex 1 LV, HV &amp; UMS charges_F'!$A$14:$A$294,0)),INDEX('Annex 4 LDNO charges_F'!$C$14:$C$203,MATCH($A14,'Annex 4 LDNO charges_F'!$A$14:$A$203,0)))</f>
        <v>0</v>
      </c>
      <c r="D14" s="228">
        <v>0</v>
      </c>
      <c r="E14" s="228"/>
      <c r="F14" s="224">
        <v>5.5273861866373369E-2</v>
      </c>
    </row>
    <row r="15" spans="1:6" ht="27.75" customHeight="1">
      <c r="A15" s="164" t="s">
        <v>91</v>
      </c>
      <c r="B15" s="42" t="str">
        <f>IFERROR(INDEX('Annex 1 LV, HV &amp; UMS charges_F'!$B$14:$B$45,MATCH($A15,'Annex 1 LV, HV &amp; UMS charges_F'!$A$14:$A$294,0)),INDEX('Annex 4 LDNO charges_F'!$B$14:$B$203,MATCH($A15,'Annex 4 LDNO charges_F'!$A$14:$A$203,0)))</f>
        <v>F14, F44, F94, S14</v>
      </c>
      <c r="C15" s="159">
        <f>IFERROR(INDEX('Annex 1 LV, HV &amp; UMS charges_F'!$C$14:$C$45,MATCH($A15,'Annex 1 LV, HV &amp; UMS charges_F'!$A$14:$A$294,0)),INDEX('Annex 4 LDNO charges_F'!$C$14:$C$203,MATCH($A15,'Annex 4 LDNO charges_F'!$A$14:$A$203,0)))</f>
        <v>0</v>
      </c>
      <c r="D15" s="228">
        <v>0</v>
      </c>
      <c r="E15" s="228"/>
      <c r="F15" s="224">
        <v>5.5273861866373369E-2</v>
      </c>
    </row>
    <row r="16" spans="1:6" ht="27.75" customHeight="1">
      <c r="A16" s="164" t="s">
        <v>93</v>
      </c>
      <c r="B16" s="42" t="str">
        <f>IFERROR(INDEX('Annex 1 LV, HV &amp; UMS charges_F'!$B$14:$B$45,MATCH($A16,'Annex 1 LV, HV &amp; UMS charges_F'!$A$14:$A$294,0)),INDEX('Annex 4 LDNO charges_F'!$B$14:$B$203,MATCH($A16,'Annex 4 LDNO charges_F'!$A$14:$A$203,0)))</f>
        <v>S00</v>
      </c>
      <c r="C16" s="159">
        <f>IFERROR(INDEX('Annex 1 LV, HV &amp; UMS charges_F'!$C$14:$C$45,MATCH($A16,'Annex 1 LV, HV &amp; UMS charges_F'!$A$14:$A$294,0)),INDEX('Annex 4 LDNO charges_F'!$C$14:$C$203,MATCH($A16,'Annex 4 LDNO charges_F'!$A$14:$A$203,0)))</f>
        <v>0</v>
      </c>
      <c r="D16" s="228">
        <v>0</v>
      </c>
      <c r="E16" s="228"/>
      <c r="F16" s="224">
        <v>5.5273861866373369E-2</v>
      </c>
    </row>
    <row r="17" spans="1:6" ht="27.75" customHeight="1">
      <c r="A17" s="164" t="s">
        <v>95</v>
      </c>
      <c r="B17" s="42" t="str">
        <f>IFERROR(INDEX('Annex 1 LV, HV &amp; UMS charges_F'!$B$14:$B$45,MATCH($A17,'Annex 1 LV, HV &amp; UMS charges_F'!$A$14:$A$294,0)),INDEX('Annex 4 LDNO charges_F'!$B$14:$B$203,MATCH($A17,'Annex 4 LDNO charges_F'!$A$14:$A$203,0)))</f>
        <v>S01</v>
      </c>
      <c r="C17" s="159">
        <f>IFERROR(INDEX('Annex 1 LV, HV &amp; UMS charges_F'!$C$14:$C$45,MATCH($A17,'Annex 1 LV, HV &amp; UMS charges_F'!$A$14:$A$294,0)),INDEX('Annex 4 LDNO charges_F'!$C$14:$C$203,MATCH($A17,'Annex 4 LDNO charges_F'!$A$14:$A$203,0)))</f>
        <v>0</v>
      </c>
      <c r="D17" s="228">
        <v>0</v>
      </c>
      <c r="E17" s="228"/>
      <c r="F17" s="224">
        <v>5.5273861866373369E-2</v>
      </c>
    </row>
    <row r="18" spans="1:6" ht="27.75" customHeight="1">
      <c r="A18" s="164" t="s">
        <v>97</v>
      </c>
      <c r="B18" s="42" t="str">
        <f>IFERROR(INDEX('Annex 1 LV, HV &amp; UMS charges_F'!$B$14:$B$45,MATCH($A18,'Annex 1 LV, HV &amp; UMS charges_F'!$A$14:$A$294,0)),INDEX('Annex 4 LDNO charges_F'!$B$14:$B$203,MATCH($A18,'Annex 4 LDNO charges_F'!$A$14:$A$203,0)))</f>
        <v>S02</v>
      </c>
      <c r="C18" s="159">
        <f>IFERROR(INDEX('Annex 1 LV, HV &amp; UMS charges_F'!$C$14:$C$45,MATCH($A18,'Annex 1 LV, HV &amp; UMS charges_F'!$A$14:$A$294,0)),INDEX('Annex 4 LDNO charges_F'!$C$14:$C$203,MATCH($A18,'Annex 4 LDNO charges_F'!$A$14:$A$203,0)))</f>
        <v>0</v>
      </c>
      <c r="D18" s="228">
        <v>0</v>
      </c>
      <c r="E18" s="228"/>
      <c r="F18" s="224">
        <v>5.5273861866373369E-2</v>
      </c>
    </row>
    <row r="19" spans="1:6" ht="27.75" customHeight="1">
      <c r="A19" s="164" t="s">
        <v>99</v>
      </c>
      <c r="B19" s="42" t="str">
        <f>IFERROR(INDEX('Annex 1 LV, HV &amp; UMS charges_F'!$B$14:$B$45,MATCH($A19,'Annex 1 LV, HV &amp; UMS charges_F'!$A$14:$A$294,0)),INDEX('Annex 4 LDNO charges_F'!$B$14:$B$203,MATCH($A19,'Annex 4 LDNO charges_F'!$A$14:$A$203,0)))</f>
        <v>S03</v>
      </c>
      <c r="C19" s="159">
        <f>IFERROR(INDEX('Annex 1 LV, HV &amp; UMS charges_F'!$C$14:$C$45,MATCH($A19,'Annex 1 LV, HV &amp; UMS charges_F'!$A$14:$A$294,0)),INDEX('Annex 4 LDNO charges_F'!$C$14:$C$203,MATCH($A19,'Annex 4 LDNO charges_F'!$A$14:$A$203,0)))</f>
        <v>0</v>
      </c>
      <c r="D19" s="228">
        <v>0</v>
      </c>
      <c r="E19" s="228"/>
      <c r="F19" s="224">
        <v>5.5273861866373369E-2</v>
      </c>
    </row>
    <row r="20" spans="1:6" ht="27.75" customHeight="1">
      <c r="A20" s="164" t="s">
        <v>101</v>
      </c>
      <c r="B20" s="42" t="str">
        <f>IFERROR(INDEX('Annex 1 LV, HV &amp; UMS charges_F'!$B$14:$B$45,MATCH($A20,'Annex 1 LV, HV &amp; UMS charges_F'!$A$14:$A$294,0)),INDEX('Annex 4 LDNO charges_F'!$B$14:$B$203,MATCH($A20,'Annex 4 LDNO charges_F'!$A$14:$A$203,0)))</f>
        <v>S04</v>
      </c>
      <c r="C20" s="159">
        <f>IFERROR(INDEX('Annex 1 LV, HV &amp; UMS charges_F'!$C$14:$C$45,MATCH($A20,'Annex 1 LV, HV &amp; UMS charges_F'!$A$14:$A$294,0)),INDEX('Annex 4 LDNO charges_F'!$C$14:$C$203,MATCH($A20,'Annex 4 LDNO charges_F'!$A$14:$A$203,0)))</f>
        <v>0</v>
      </c>
      <c r="D20" s="228">
        <v>0</v>
      </c>
      <c r="E20" s="228"/>
      <c r="F20" s="224">
        <v>5.5273861866373369E-2</v>
      </c>
    </row>
    <row r="21" spans="1:6" ht="27.75" customHeight="1">
      <c r="A21" s="164" t="s">
        <v>103</v>
      </c>
      <c r="B21" s="42" t="str">
        <f>IFERROR(INDEX('Annex 1 LV, HV &amp; UMS charges_F'!$B$14:$B$45,MATCH($A21,'Annex 1 LV, HV &amp; UMS charges_F'!$A$14:$A$294,0)),INDEX('Annex 4 LDNO charges_F'!$B$14:$B$203,MATCH($A21,'Annex 4 LDNO charges_F'!$A$14:$A$203,0)))</f>
        <v>F30, F60, F95, S30</v>
      </c>
      <c r="C21" s="159">
        <f>IFERROR(INDEX('Annex 1 LV, HV &amp; UMS charges_F'!$C$14:$C$45,MATCH($A21,'Annex 1 LV, HV &amp; UMS charges_F'!$A$14:$A$294,0)),INDEX('Annex 4 LDNO charges_F'!$C$14:$C$203,MATCH($A21,'Annex 4 LDNO charges_F'!$A$14:$A$203,0)))</f>
        <v>0</v>
      </c>
      <c r="D21" s="228">
        <v>0</v>
      </c>
      <c r="E21" s="228"/>
      <c r="F21" s="224">
        <v>5.5273861866373369E-2</v>
      </c>
    </row>
    <row r="22" spans="1:6" ht="27.75" customHeight="1">
      <c r="A22" s="164" t="s">
        <v>105</v>
      </c>
      <c r="B22" s="42" t="str">
        <f>IFERROR(INDEX('Annex 1 LV, HV &amp; UMS charges_F'!$B$14:$B$45,MATCH($A22,'Annex 1 LV, HV &amp; UMS charges_F'!$A$14:$A$294,0)),INDEX('Annex 4 LDNO charges_F'!$B$14:$B$203,MATCH($A22,'Annex 4 LDNO charges_F'!$A$14:$A$203,0)))</f>
        <v>F31, F61, F96, S31</v>
      </c>
      <c r="C22" s="159">
        <f>IFERROR(INDEX('Annex 1 LV, HV &amp; UMS charges_F'!$C$14:$C$45,MATCH($A22,'Annex 1 LV, HV &amp; UMS charges_F'!$A$14:$A$294,0)),INDEX('Annex 4 LDNO charges_F'!$C$14:$C$203,MATCH($A22,'Annex 4 LDNO charges_F'!$A$14:$A$203,0)))</f>
        <v>0</v>
      </c>
      <c r="D22" s="228">
        <v>0</v>
      </c>
      <c r="E22" s="228"/>
      <c r="F22" s="224">
        <v>5.5273861866373369E-2</v>
      </c>
    </row>
    <row r="23" spans="1:6" ht="27.75" customHeight="1">
      <c r="A23" s="160" t="s">
        <v>107</v>
      </c>
      <c r="B23" s="42" t="str">
        <f>IFERROR(INDEX('Annex 1 LV, HV &amp; UMS charges_F'!$B$14:$B$45,MATCH($A23,'Annex 1 LV, HV &amp; UMS charges_F'!$A$14:$A$294,0)),INDEX('Annex 4 LDNO charges_F'!$B$14:$B$203,MATCH($A23,'Annex 4 LDNO charges_F'!$A$14:$A$203,0)))</f>
        <v>F32, F62, F97, S32</v>
      </c>
      <c r="C23" s="159">
        <f>IFERROR(INDEX('Annex 1 LV, HV &amp; UMS charges_F'!$C$14:$C$45,MATCH($A23,'Annex 1 LV, HV &amp; UMS charges_F'!$A$14:$A$294,0)),INDEX('Annex 4 LDNO charges_F'!$C$14:$C$203,MATCH($A23,'Annex 4 LDNO charges_F'!$A$14:$A$203,0)))</f>
        <v>0</v>
      </c>
      <c r="D23" s="228">
        <v>0</v>
      </c>
      <c r="E23" s="228"/>
      <c r="F23" s="224">
        <v>5.5273861866373369E-2</v>
      </c>
    </row>
    <row r="24" spans="1:6" ht="27.75" customHeight="1">
      <c r="A24" s="160" t="s">
        <v>109</v>
      </c>
      <c r="B24" s="42" t="str">
        <f>IFERROR(INDEX('Annex 1 LV, HV &amp; UMS charges_F'!$B$14:$B$45,MATCH($A24,'Annex 1 LV, HV &amp; UMS charges_F'!$A$14:$A$294,0)),INDEX('Annex 4 LDNO charges_F'!$B$14:$B$203,MATCH($A24,'Annex 4 LDNO charges_F'!$A$14:$A$203,0)))</f>
        <v>F33, F63, F98, S33</v>
      </c>
      <c r="C24" s="159">
        <f>IFERROR(INDEX('Annex 1 LV, HV &amp; UMS charges_F'!$C$14:$C$45,MATCH($A24,'Annex 1 LV, HV &amp; UMS charges_F'!$A$14:$A$294,0)),INDEX('Annex 4 LDNO charges_F'!$C$14:$C$203,MATCH($A24,'Annex 4 LDNO charges_F'!$A$14:$A$203,0)))</f>
        <v>0</v>
      </c>
      <c r="D24" s="228">
        <v>0</v>
      </c>
      <c r="E24" s="228"/>
      <c r="F24" s="224">
        <v>5.5273861866373369E-2</v>
      </c>
    </row>
    <row r="25" spans="1:6" ht="27.75" customHeight="1">
      <c r="A25" s="160" t="s">
        <v>111</v>
      </c>
      <c r="B25" s="42" t="str">
        <f>IFERROR(INDEX('Annex 1 LV, HV &amp; UMS charges_F'!$B$14:$B$45,MATCH($A25,'Annex 1 LV, HV &amp; UMS charges_F'!$A$14:$A$294,0)),INDEX('Annex 4 LDNO charges_F'!$B$14:$B$203,MATCH($A25,'Annex 4 LDNO charges_F'!$A$14:$A$203,0)))</f>
        <v>F34, F64, F99, S34</v>
      </c>
      <c r="C25" s="159">
        <f>IFERROR(INDEX('Annex 1 LV, HV &amp; UMS charges_F'!$C$14:$C$45,MATCH($A25,'Annex 1 LV, HV &amp; UMS charges_F'!$A$14:$A$294,0)),INDEX('Annex 4 LDNO charges_F'!$C$14:$C$203,MATCH($A25,'Annex 4 LDNO charges_F'!$A$14:$A$203,0)))</f>
        <v>0</v>
      </c>
      <c r="D25" s="228">
        <v>0</v>
      </c>
      <c r="E25" s="228"/>
      <c r="F25" s="224">
        <v>5.5273861866373369E-2</v>
      </c>
    </row>
    <row r="26" spans="1:6" ht="27.75" customHeight="1">
      <c r="A26" s="160" t="s">
        <v>517</v>
      </c>
      <c r="B26" s="42">
        <f>IFERROR(INDEX('Annex 1 LV, HV &amp; UMS charges_F'!$B$14:$B$45,MATCH($A26,'Annex 1 LV, HV &amp; UMS charges_F'!$A$14:$A$294,0)),INDEX('Annex 4 LDNO charges_F'!$B$14:$B$203,MATCH($A26,'Annex 4 LDNO charges_F'!$A$14:$A$203,0)))</f>
        <v>0</v>
      </c>
      <c r="C26" s="159" t="str">
        <f>IFERROR(INDEX('Annex 1 LV, HV &amp; UMS charges_F'!$C$14:$C$45,MATCH($A26,'Annex 1 LV, HV &amp; UMS charges_F'!$A$14:$A$294,0)),INDEX('Annex 4 LDNO charges_F'!$C$14:$C$203,MATCH($A26,'Annex 4 LDNO charges_F'!$A$14:$A$203,0)))</f>
        <v>0, 1, 2</v>
      </c>
      <c r="D26" s="224">
        <v>7.5176836005428571E-2</v>
      </c>
      <c r="E26" s="281">
        <v>9.3069460994893873</v>
      </c>
      <c r="F26" s="224">
        <v>5.5273861866373369E-2</v>
      </c>
    </row>
    <row r="27" spans="1:6" ht="27.75" customHeight="1">
      <c r="A27" s="160" t="s">
        <v>519</v>
      </c>
      <c r="B27" s="42">
        <f>IFERROR(INDEX('Annex 1 LV, HV &amp; UMS charges_F'!$B$14:$B$45,MATCH($A27,'Annex 1 LV, HV &amp; UMS charges_F'!$A$14:$A$294,0)),INDEX('Annex 4 LDNO charges_F'!$B$14:$B$203,MATCH($A27,'Annex 4 LDNO charges_F'!$A$14:$A$203,0)))</f>
        <v>0</v>
      </c>
      <c r="C27" s="159" t="str">
        <f>IFERROR(INDEX('Annex 1 LV, HV &amp; UMS charges_F'!$C$14:$C$45,MATCH($A27,'Annex 1 LV, HV &amp; UMS charges_F'!$A$14:$A$294,0)),INDEX('Annex 4 LDNO charges_F'!$C$14:$C$203,MATCH($A27,'Annex 4 LDNO charges_F'!$A$14:$A$203,0)))</f>
        <v>0, 3, 4, 5-8</v>
      </c>
      <c r="D27" s="228">
        <v>0</v>
      </c>
      <c r="E27" s="228"/>
      <c r="F27" s="224">
        <v>5.5273861866373369E-2</v>
      </c>
    </row>
    <row r="28" spans="1:6" ht="27.75" customHeight="1">
      <c r="A28" s="160" t="s">
        <v>520</v>
      </c>
      <c r="B28" s="42">
        <f>IFERROR(INDEX('Annex 1 LV, HV &amp; UMS charges_F'!$B$14:$B$45,MATCH($A28,'Annex 1 LV, HV &amp; UMS charges_F'!$A$14:$A$294,0)),INDEX('Annex 4 LDNO charges_F'!$B$14:$B$203,MATCH($A28,'Annex 4 LDNO charges_F'!$A$14:$A$203,0)))</f>
        <v>0</v>
      </c>
      <c r="C28" s="159" t="str">
        <f>IFERROR(INDEX('Annex 1 LV, HV &amp; UMS charges_F'!$C$14:$C$45,MATCH($A28,'Annex 1 LV, HV &amp; UMS charges_F'!$A$14:$A$294,0)),INDEX('Annex 4 LDNO charges_F'!$C$14:$C$203,MATCH($A28,'Annex 4 LDNO charges_F'!$A$14:$A$203,0)))</f>
        <v>0, 3, 4, 5-8</v>
      </c>
      <c r="D28" s="228">
        <v>0</v>
      </c>
      <c r="E28" s="228"/>
      <c r="F28" s="224">
        <v>5.5273861866373369E-2</v>
      </c>
    </row>
    <row r="29" spans="1:6" ht="27.75" customHeight="1">
      <c r="A29" s="160" t="s">
        <v>521</v>
      </c>
      <c r="B29" s="42">
        <f>IFERROR(INDEX('Annex 1 LV, HV &amp; UMS charges_F'!$B$14:$B$45,MATCH($A29,'Annex 1 LV, HV &amp; UMS charges_F'!$A$14:$A$294,0)),INDEX('Annex 4 LDNO charges_F'!$B$14:$B$203,MATCH($A29,'Annex 4 LDNO charges_F'!$A$14:$A$203,0)))</f>
        <v>0</v>
      </c>
      <c r="C29" s="159" t="str">
        <f>IFERROR(INDEX('Annex 1 LV, HV &amp; UMS charges_F'!$C$14:$C$45,MATCH($A29,'Annex 1 LV, HV &amp; UMS charges_F'!$A$14:$A$294,0)),INDEX('Annex 4 LDNO charges_F'!$C$14:$C$203,MATCH($A29,'Annex 4 LDNO charges_F'!$A$14:$A$203,0)))</f>
        <v>0, 3, 4, 5-8</v>
      </c>
      <c r="D29" s="228">
        <v>0</v>
      </c>
      <c r="E29" s="228"/>
      <c r="F29" s="224">
        <v>5.5273861866373369E-2</v>
      </c>
    </row>
    <row r="30" spans="1:6" ht="27.75" customHeight="1">
      <c r="A30" s="160" t="s">
        <v>522</v>
      </c>
      <c r="B30" s="42">
        <f>IFERROR(INDEX('Annex 1 LV, HV &amp; UMS charges_F'!$B$14:$B$45,MATCH($A30,'Annex 1 LV, HV &amp; UMS charges_F'!$A$14:$A$294,0)),INDEX('Annex 4 LDNO charges_F'!$B$14:$B$203,MATCH($A30,'Annex 4 LDNO charges_F'!$A$14:$A$203,0)))</f>
        <v>0</v>
      </c>
      <c r="C30" s="159" t="str">
        <f>IFERROR(INDEX('Annex 1 LV, HV &amp; UMS charges_F'!$C$14:$C$45,MATCH($A30,'Annex 1 LV, HV &amp; UMS charges_F'!$A$14:$A$294,0)),INDEX('Annex 4 LDNO charges_F'!$C$14:$C$203,MATCH($A30,'Annex 4 LDNO charges_F'!$A$14:$A$203,0)))</f>
        <v>0, 3, 4, 5-8</v>
      </c>
      <c r="D30" s="228">
        <v>0</v>
      </c>
      <c r="E30" s="228"/>
      <c r="F30" s="224">
        <v>5.5273861866373369E-2</v>
      </c>
    </row>
    <row r="31" spans="1:6" ht="27.75" customHeight="1">
      <c r="A31" s="160" t="s">
        <v>523</v>
      </c>
      <c r="B31" s="42">
        <f>IFERROR(INDEX('Annex 1 LV, HV &amp; UMS charges_F'!$B$14:$B$45,MATCH($A31,'Annex 1 LV, HV &amp; UMS charges_F'!$A$14:$A$294,0)),INDEX('Annex 4 LDNO charges_F'!$B$14:$B$203,MATCH($A31,'Annex 4 LDNO charges_F'!$A$14:$A$203,0)))</f>
        <v>0</v>
      </c>
      <c r="C31" s="159" t="str">
        <f>IFERROR(INDEX('Annex 1 LV, HV &amp; UMS charges_F'!$C$14:$C$45,MATCH($A31,'Annex 1 LV, HV &amp; UMS charges_F'!$A$14:$A$294,0)),INDEX('Annex 4 LDNO charges_F'!$C$14:$C$203,MATCH($A31,'Annex 4 LDNO charges_F'!$A$14:$A$203,0)))</f>
        <v>0, 3, 4, 5-8</v>
      </c>
      <c r="D31" s="228">
        <v>0</v>
      </c>
      <c r="E31" s="228"/>
      <c r="F31" s="224">
        <v>5.5273861866373369E-2</v>
      </c>
    </row>
    <row r="32" spans="1:6" ht="27.75" customHeight="1">
      <c r="A32" s="160" t="s">
        <v>525</v>
      </c>
      <c r="B32" s="42">
        <f>IFERROR(INDEX('Annex 1 LV, HV &amp; UMS charges_F'!$B$14:$B$45,MATCH($A32,'Annex 1 LV, HV &amp; UMS charges_F'!$A$14:$A$294,0)),INDEX('Annex 4 LDNO charges_F'!$B$14:$B$203,MATCH($A32,'Annex 4 LDNO charges_F'!$A$14:$A$203,0)))</f>
        <v>0</v>
      </c>
      <c r="C32" s="159">
        <f>IFERROR(INDEX('Annex 1 LV, HV &amp; UMS charges_F'!$C$14:$C$45,MATCH($A32,'Annex 1 LV, HV &amp; UMS charges_F'!$A$14:$A$294,0)),INDEX('Annex 4 LDNO charges_F'!$C$14:$C$203,MATCH($A32,'Annex 4 LDNO charges_F'!$A$14:$A$203,0)))</f>
        <v>0</v>
      </c>
      <c r="D32" s="228">
        <v>0</v>
      </c>
      <c r="E32" s="228"/>
      <c r="F32" s="224">
        <v>5.5273861866373369E-2</v>
      </c>
    </row>
    <row r="33" spans="1:6" ht="27.75" customHeight="1">
      <c r="A33" s="160" t="s">
        <v>526</v>
      </c>
      <c r="B33" s="42">
        <f>IFERROR(INDEX('Annex 1 LV, HV &amp; UMS charges_F'!$B$14:$B$45,MATCH($A33,'Annex 1 LV, HV &amp; UMS charges_F'!$A$14:$A$294,0)),INDEX('Annex 4 LDNO charges_F'!$B$14:$B$203,MATCH($A33,'Annex 4 LDNO charges_F'!$A$14:$A$203,0)))</f>
        <v>0</v>
      </c>
      <c r="C33" s="159">
        <f>IFERROR(INDEX('Annex 1 LV, HV &amp; UMS charges_F'!$C$14:$C$45,MATCH($A33,'Annex 1 LV, HV &amp; UMS charges_F'!$A$14:$A$294,0)),INDEX('Annex 4 LDNO charges_F'!$C$14:$C$203,MATCH($A33,'Annex 4 LDNO charges_F'!$A$14:$A$203,0)))</f>
        <v>0</v>
      </c>
      <c r="D33" s="228">
        <v>0</v>
      </c>
      <c r="E33" s="228"/>
      <c r="F33" s="224">
        <v>5.5273861866373369E-2</v>
      </c>
    </row>
    <row r="34" spans="1:6" ht="27.75" customHeight="1">
      <c r="A34" s="160" t="s">
        <v>527</v>
      </c>
      <c r="B34" s="42">
        <f>IFERROR(INDEX('Annex 1 LV, HV &amp; UMS charges_F'!$B$14:$B$45,MATCH($A34,'Annex 1 LV, HV &amp; UMS charges_F'!$A$14:$A$294,0)),INDEX('Annex 4 LDNO charges_F'!$B$14:$B$203,MATCH($A34,'Annex 4 LDNO charges_F'!$A$14:$A$203,0)))</f>
        <v>0</v>
      </c>
      <c r="C34" s="159">
        <f>IFERROR(INDEX('Annex 1 LV, HV &amp; UMS charges_F'!$C$14:$C$45,MATCH($A34,'Annex 1 LV, HV &amp; UMS charges_F'!$A$14:$A$294,0)),INDEX('Annex 4 LDNO charges_F'!$C$14:$C$203,MATCH($A34,'Annex 4 LDNO charges_F'!$A$14:$A$203,0)))</f>
        <v>0</v>
      </c>
      <c r="D34" s="228">
        <v>0</v>
      </c>
      <c r="E34" s="228"/>
      <c r="F34" s="224">
        <v>5.5273861866373369E-2</v>
      </c>
    </row>
    <row r="35" spans="1:6" ht="27.75" customHeight="1">
      <c r="A35" s="160" t="s">
        <v>528</v>
      </c>
      <c r="B35" s="42">
        <f>IFERROR(INDEX('Annex 1 LV, HV &amp; UMS charges_F'!$B$14:$B$45,MATCH($A35,'Annex 1 LV, HV &amp; UMS charges_F'!$A$14:$A$294,0)),INDEX('Annex 4 LDNO charges_F'!$B$14:$B$203,MATCH($A35,'Annex 4 LDNO charges_F'!$A$14:$A$203,0)))</f>
        <v>0</v>
      </c>
      <c r="C35" s="159">
        <f>IFERROR(INDEX('Annex 1 LV, HV &amp; UMS charges_F'!$C$14:$C$45,MATCH($A35,'Annex 1 LV, HV &amp; UMS charges_F'!$A$14:$A$294,0)),INDEX('Annex 4 LDNO charges_F'!$C$14:$C$203,MATCH($A35,'Annex 4 LDNO charges_F'!$A$14:$A$203,0)))</f>
        <v>0</v>
      </c>
      <c r="D35" s="228">
        <v>0</v>
      </c>
      <c r="E35" s="228"/>
      <c r="F35" s="224">
        <v>5.5273861866373369E-2</v>
      </c>
    </row>
    <row r="36" spans="1:6" ht="27.75" customHeight="1">
      <c r="A36" s="160" t="s">
        <v>529</v>
      </c>
      <c r="B36" s="42">
        <f>IFERROR(INDEX('Annex 1 LV, HV &amp; UMS charges_F'!$B$14:$B$45,MATCH($A36,'Annex 1 LV, HV &amp; UMS charges_F'!$A$14:$A$294,0)),INDEX('Annex 4 LDNO charges_F'!$B$14:$B$203,MATCH($A36,'Annex 4 LDNO charges_F'!$A$14:$A$203,0)))</f>
        <v>0</v>
      </c>
      <c r="C36" s="159">
        <f>IFERROR(INDEX('Annex 1 LV, HV &amp; UMS charges_F'!$C$14:$C$45,MATCH($A36,'Annex 1 LV, HV &amp; UMS charges_F'!$A$14:$A$294,0)),INDEX('Annex 4 LDNO charges_F'!$C$14:$C$203,MATCH($A36,'Annex 4 LDNO charges_F'!$A$14:$A$203,0)))</f>
        <v>0</v>
      </c>
      <c r="D36" s="228">
        <v>0</v>
      </c>
      <c r="E36" s="228"/>
      <c r="F36" s="224">
        <v>5.5273861866373369E-2</v>
      </c>
    </row>
    <row r="37" spans="1:6" ht="27.75" customHeight="1">
      <c r="A37" s="164" t="s">
        <v>533</v>
      </c>
      <c r="B37" s="42">
        <f>IFERROR(INDEX('Annex 1 LV, HV &amp; UMS charges_F'!$B$14:$B$45,MATCH($A37,'Annex 1 LV, HV &amp; UMS charges_F'!$A$14:$A$294,0)),INDEX('Annex 4 LDNO charges_F'!$B$14:$B$203,MATCH($A37,'Annex 4 LDNO charges_F'!$A$14:$A$203,0)))</f>
        <v>0</v>
      </c>
      <c r="C37" s="159" t="str">
        <f>IFERROR(INDEX('Annex 1 LV, HV &amp; UMS charges_F'!$C$14:$C$45,MATCH($A37,'Annex 1 LV, HV &amp; UMS charges_F'!$A$14:$A$294,0)),INDEX('Annex 4 LDNO charges_F'!$C$14:$C$203,MATCH($A37,'Annex 4 LDNO charges_F'!$A$14:$A$203,0)))</f>
        <v>0, 1, 2</v>
      </c>
      <c r="D37" s="224">
        <v>7.5176836005428571E-2</v>
      </c>
      <c r="E37" s="281">
        <v>9.3069460994893873</v>
      </c>
      <c r="F37" s="224">
        <v>5.5273861866373369E-2</v>
      </c>
    </row>
    <row r="38" spans="1:6" ht="27.75" customHeight="1">
      <c r="A38" s="160" t="s">
        <v>535</v>
      </c>
      <c r="B38" s="42">
        <f>IFERROR(INDEX('Annex 1 LV, HV &amp; UMS charges_F'!$B$14:$B$45,MATCH($A38,'Annex 1 LV, HV &amp; UMS charges_F'!$A$14:$A$294,0)),INDEX('Annex 4 LDNO charges_F'!$B$14:$B$203,MATCH($A38,'Annex 4 LDNO charges_F'!$A$14:$A$203,0)))</f>
        <v>0</v>
      </c>
      <c r="C38" s="159" t="str">
        <f>IFERROR(INDEX('Annex 1 LV, HV &amp; UMS charges_F'!$C$14:$C$45,MATCH($A38,'Annex 1 LV, HV &amp; UMS charges_F'!$A$14:$A$294,0)),INDEX('Annex 4 LDNO charges_F'!$C$14:$C$203,MATCH($A38,'Annex 4 LDNO charges_F'!$A$14:$A$203,0)))</f>
        <v>0, 3, 4, 5-8</v>
      </c>
      <c r="D38" s="228">
        <v>0</v>
      </c>
      <c r="E38" s="228"/>
      <c r="F38" s="224">
        <v>5.5273861866373369E-2</v>
      </c>
    </row>
    <row r="39" spans="1:6" ht="27.75" customHeight="1">
      <c r="A39" s="160" t="s">
        <v>536</v>
      </c>
      <c r="B39" s="42">
        <f>IFERROR(INDEX('Annex 1 LV, HV &amp; UMS charges_F'!$B$14:$B$45,MATCH($A39,'Annex 1 LV, HV &amp; UMS charges_F'!$A$14:$A$294,0)),INDEX('Annex 4 LDNO charges_F'!$B$14:$B$203,MATCH($A39,'Annex 4 LDNO charges_F'!$A$14:$A$203,0)))</f>
        <v>0</v>
      </c>
      <c r="C39" s="159" t="str">
        <f>IFERROR(INDEX('Annex 1 LV, HV &amp; UMS charges_F'!$C$14:$C$45,MATCH($A39,'Annex 1 LV, HV &amp; UMS charges_F'!$A$14:$A$294,0)),INDEX('Annex 4 LDNO charges_F'!$C$14:$C$203,MATCH($A39,'Annex 4 LDNO charges_F'!$A$14:$A$203,0)))</f>
        <v>0, 3, 4, 5-8</v>
      </c>
      <c r="D39" s="228">
        <v>0</v>
      </c>
      <c r="E39" s="228"/>
      <c r="F39" s="224">
        <v>5.5273861866373369E-2</v>
      </c>
    </row>
    <row r="40" spans="1:6" ht="27.75" customHeight="1">
      <c r="A40" s="160" t="s">
        <v>537</v>
      </c>
      <c r="B40" s="42">
        <f>IFERROR(INDEX('Annex 1 LV, HV &amp; UMS charges_F'!$B$14:$B$45,MATCH($A40,'Annex 1 LV, HV &amp; UMS charges_F'!$A$14:$A$294,0)),INDEX('Annex 4 LDNO charges_F'!$B$14:$B$203,MATCH($A40,'Annex 4 LDNO charges_F'!$A$14:$A$203,0)))</f>
        <v>0</v>
      </c>
      <c r="C40" s="159" t="str">
        <f>IFERROR(INDEX('Annex 1 LV, HV &amp; UMS charges_F'!$C$14:$C$45,MATCH($A40,'Annex 1 LV, HV &amp; UMS charges_F'!$A$14:$A$294,0)),INDEX('Annex 4 LDNO charges_F'!$C$14:$C$203,MATCH($A40,'Annex 4 LDNO charges_F'!$A$14:$A$203,0)))</f>
        <v>0, 3, 4, 5-8</v>
      </c>
      <c r="D40" s="228">
        <v>0</v>
      </c>
      <c r="E40" s="228"/>
      <c r="F40" s="224">
        <v>5.5273861866373369E-2</v>
      </c>
    </row>
    <row r="41" spans="1:6" ht="27.75" customHeight="1">
      <c r="A41" s="160" t="s">
        <v>538</v>
      </c>
      <c r="B41" s="42">
        <f>IFERROR(INDEX('Annex 1 LV, HV &amp; UMS charges_F'!$B$14:$B$45,MATCH($A41,'Annex 1 LV, HV &amp; UMS charges_F'!$A$14:$A$294,0)),INDEX('Annex 4 LDNO charges_F'!$B$14:$B$203,MATCH($A41,'Annex 4 LDNO charges_F'!$A$14:$A$203,0)))</f>
        <v>0</v>
      </c>
      <c r="C41" s="159" t="str">
        <f>IFERROR(INDEX('Annex 1 LV, HV &amp; UMS charges_F'!$C$14:$C$45,MATCH($A41,'Annex 1 LV, HV &amp; UMS charges_F'!$A$14:$A$294,0)),INDEX('Annex 4 LDNO charges_F'!$C$14:$C$203,MATCH($A41,'Annex 4 LDNO charges_F'!$A$14:$A$203,0)))</f>
        <v>0, 3, 4, 5-8</v>
      </c>
      <c r="D41" s="228">
        <v>0</v>
      </c>
      <c r="E41" s="228"/>
      <c r="F41" s="224">
        <v>5.5273861866373369E-2</v>
      </c>
    </row>
    <row r="42" spans="1:6" ht="27.75" customHeight="1">
      <c r="A42" s="160" t="s">
        <v>539</v>
      </c>
      <c r="B42" s="42">
        <f>IFERROR(INDEX('Annex 1 LV, HV &amp; UMS charges_F'!$B$14:$B$45,MATCH($A42,'Annex 1 LV, HV &amp; UMS charges_F'!$A$14:$A$294,0)),INDEX('Annex 4 LDNO charges_F'!$B$14:$B$203,MATCH($A42,'Annex 4 LDNO charges_F'!$A$14:$A$203,0)))</f>
        <v>0</v>
      </c>
      <c r="C42" s="159" t="str">
        <f>IFERROR(INDEX('Annex 1 LV, HV &amp; UMS charges_F'!$C$14:$C$45,MATCH($A42,'Annex 1 LV, HV &amp; UMS charges_F'!$A$14:$A$294,0)),INDEX('Annex 4 LDNO charges_F'!$C$14:$C$203,MATCH($A42,'Annex 4 LDNO charges_F'!$A$14:$A$203,0)))</f>
        <v>0, 3, 4, 5-8</v>
      </c>
      <c r="D42" s="228">
        <v>0</v>
      </c>
      <c r="E42" s="228"/>
      <c r="F42" s="224">
        <v>5.5273861866373369E-2</v>
      </c>
    </row>
    <row r="43" spans="1:6" ht="27.75" customHeight="1">
      <c r="A43" s="160" t="s">
        <v>541</v>
      </c>
      <c r="B43" s="42">
        <f>IFERROR(INDEX('Annex 1 LV, HV &amp; UMS charges_F'!$B$14:$B$45,MATCH($A43,'Annex 1 LV, HV &amp; UMS charges_F'!$A$14:$A$294,0)),INDEX('Annex 4 LDNO charges_F'!$B$14:$B$203,MATCH($A43,'Annex 4 LDNO charges_F'!$A$14:$A$203,0)))</f>
        <v>0</v>
      </c>
      <c r="C43" s="159">
        <f>IFERROR(INDEX('Annex 1 LV, HV &amp; UMS charges_F'!$C$14:$C$45,MATCH($A43,'Annex 1 LV, HV &amp; UMS charges_F'!$A$14:$A$294,0)),INDEX('Annex 4 LDNO charges_F'!$C$14:$C$203,MATCH($A43,'Annex 4 LDNO charges_F'!$A$14:$A$203,0)))</f>
        <v>0</v>
      </c>
      <c r="D43" s="228">
        <v>0</v>
      </c>
      <c r="E43" s="228"/>
      <c r="F43" s="224">
        <v>5.5273861866373369E-2</v>
      </c>
    </row>
    <row r="44" spans="1:6" ht="27.75" customHeight="1">
      <c r="A44" s="160" t="s">
        <v>542</v>
      </c>
      <c r="B44" s="42">
        <f>IFERROR(INDEX('Annex 1 LV, HV &amp; UMS charges_F'!$B$14:$B$45,MATCH($A44,'Annex 1 LV, HV &amp; UMS charges_F'!$A$14:$A$294,0)),INDEX('Annex 4 LDNO charges_F'!$B$14:$B$203,MATCH($A44,'Annex 4 LDNO charges_F'!$A$14:$A$203,0)))</f>
        <v>0</v>
      </c>
      <c r="C44" s="159">
        <f>IFERROR(INDEX('Annex 1 LV, HV &amp; UMS charges_F'!$C$14:$C$45,MATCH($A44,'Annex 1 LV, HV &amp; UMS charges_F'!$A$14:$A$294,0)),INDEX('Annex 4 LDNO charges_F'!$C$14:$C$203,MATCH($A44,'Annex 4 LDNO charges_F'!$A$14:$A$203,0)))</f>
        <v>0</v>
      </c>
      <c r="D44" s="228">
        <v>0</v>
      </c>
      <c r="E44" s="228"/>
      <c r="F44" s="224">
        <v>5.5273861866373369E-2</v>
      </c>
    </row>
    <row r="45" spans="1:6" ht="27.75" customHeight="1">
      <c r="A45" s="160" t="s">
        <v>543</v>
      </c>
      <c r="B45" s="42">
        <f>IFERROR(INDEX('Annex 1 LV, HV &amp; UMS charges_F'!$B$14:$B$45,MATCH($A45,'Annex 1 LV, HV &amp; UMS charges_F'!$A$14:$A$294,0)),INDEX('Annex 4 LDNO charges_F'!$B$14:$B$203,MATCH($A45,'Annex 4 LDNO charges_F'!$A$14:$A$203,0)))</f>
        <v>0</v>
      </c>
      <c r="C45" s="159">
        <f>IFERROR(INDEX('Annex 1 LV, HV &amp; UMS charges_F'!$C$14:$C$45,MATCH($A45,'Annex 1 LV, HV &amp; UMS charges_F'!$A$14:$A$294,0)),INDEX('Annex 4 LDNO charges_F'!$C$14:$C$203,MATCH($A45,'Annex 4 LDNO charges_F'!$A$14:$A$203,0)))</f>
        <v>0</v>
      </c>
      <c r="D45" s="228">
        <v>0</v>
      </c>
      <c r="E45" s="228"/>
      <c r="F45" s="224">
        <v>5.5273861866373369E-2</v>
      </c>
    </row>
    <row r="46" spans="1:6" ht="27.75" customHeight="1">
      <c r="A46" s="160" t="s">
        <v>544</v>
      </c>
      <c r="B46" s="42">
        <f>IFERROR(INDEX('Annex 1 LV, HV &amp; UMS charges_F'!$B$14:$B$45,MATCH($A46,'Annex 1 LV, HV &amp; UMS charges_F'!$A$14:$A$294,0)),INDEX('Annex 4 LDNO charges_F'!$B$14:$B$203,MATCH($A46,'Annex 4 LDNO charges_F'!$A$14:$A$203,0)))</f>
        <v>0</v>
      </c>
      <c r="C46" s="159">
        <f>IFERROR(INDEX('Annex 1 LV, HV &amp; UMS charges_F'!$C$14:$C$45,MATCH($A46,'Annex 1 LV, HV &amp; UMS charges_F'!$A$14:$A$294,0)),INDEX('Annex 4 LDNO charges_F'!$C$14:$C$203,MATCH($A46,'Annex 4 LDNO charges_F'!$A$14:$A$203,0)))</f>
        <v>0</v>
      </c>
      <c r="D46" s="228">
        <v>0</v>
      </c>
      <c r="E46" s="228"/>
      <c r="F46" s="224">
        <v>5.5273861866373369E-2</v>
      </c>
    </row>
    <row r="47" spans="1:6" ht="27.75" customHeight="1">
      <c r="A47" s="160" t="s">
        <v>545</v>
      </c>
      <c r="B47" s="42">
        <f>IFERROR(INDEX('Annex 1 LV, HV &amp; UMS charges_F'!$B$14:$B$45,MATCH($A47,'Annex 1 LV, HV &amp; UMS charges_F'!$A$14:$A$294,0)),INDEX('Annex 4 LDNO charges_F'!$B$14:$B$203,MATCH($A47,'Annex 4 LDNO charges_F'!$A$14:$A$203,0)))</f>
        <v>0</v>
      </c>
      <c r="C47" s="159">
        <f>IFERROR(INDEX('Annex 1 LV, HV &amp; UMS charges_F'!$C$14:$C$45,MATCH($A47,'Annex 1 LV, HV &amp; UMS charges_F'!$A$14:$A$294,0)),INDEX('Annex 4 LDNO charges_F'!$C$14:$C$203,MATCH($A47,'Annex 4 LDNO charges_F'!$A$14:$A$203,0)))</f>
        <v>0</v>
      </c>
      <c r="D47" s="228">
        <v>0</v>
      </c>
      <c r="E47" s="228"/>
      <c r="F47" s="224">
        <v>5.5273861866373369E-2</v>
      </c>
    </row>
    <row r="48" spans="1:6" ht="27.75" customHeight="1">
      <c r="A48" s="160" t="s">
        <v>546</v>
      </c>
      <c r="B48" s="42">
        <f>IFERROR(INDEX('Annex 1 LV, HV &amp; UMS charges_F'!$B$14:$B$45,MATCH($A48,'Annex 1 LV, HV &amp; UMS charges_F'!$A$14:$A$294,0)),INDEX('Annex 4 LDNO charges_F'!$B$14:$B$203,MATCH($A48,'Annex 4 LDNO charges_F'!$A$14:$A$203,0)))</f>
        <v>0</v>
      </c>
      <c r="C48" s="159">
        <f>IFERROR(INDEX('Annex 1 LV, HV &amp; UMS charges_F'!$C$14:$C$45,MATCH($A48,'Annex 1 LV, HV &amp; UMS charges_F'!$A$14:$A$294,0)),INDEX('Annex 4 LDNO charges_F'!$C$14:$C$203,MATCH($A48,'Annex 4 LDNO charges_F'!$A$14:$A$203,0)))</f>
        <v>0</v>
      </c>
      <c r="D48" s="228">
        <v>0</v>
      </c>
      <c r="E48" s="228"/>
      <c r="F48" s="224">
        <v>5.5273861866373369E-2</v>
      </c>
    </row>
    <row r="49" spans="1:6" ht="27.75" customHeight="1">
      <c r="A49" s="160" t="s">
        <v>547</v>
      </c>
      <c r="B49" s="42">
        <f>IFERROR(INDEX('Annex 1 LV, HV &amp; UMS charges_F'!$B$14:$B$45,MATCH($A49,'Annex 1 LV, HV &amp; UMS charges_F'!$A$14:$A$294,0)),INDEX('Annex 4 LDNO charges_F'!$B$14:$B$203,MATCH($A49,'Annex 4 LDNO charges_F'!$A$14:$A$203,0)))</f>
        <v>0</v>
      </c>
      <c r="C49" s="159">
        <f>IFERROR(INDEX('Annex 1 LV, HV &amp; UMS charges_F'!$C$14:$C$45,MATCH($A49,'Annex 1 LV, HV &amp; UMS charges_F'!$A$14:$A$294,0)),INDEX('Annex 4 LDNO charges_F'!$C$14:$C$203,MATCH($A49,'Annex 4 LDNO charges_F'!$A$14:$A$203,0)))</f>
        <v>0</v>
      </c>
      <c r="D49" s="228">
        <v>0</v>
      </c>
      <c r="E49" s="228"/>
      <c r="F49" s="224">
        <v>5.5273861866373369E-2</v>
      </c>
    </row>
    <row r="50" spans="1:6" ht="27.75" customHeight="1">
      <c r="A50" s="160" t="s">
        <v>548</v>
      </c>
      <c r="B50" s="42">
        <f>IFERROR(INDEX('Annex 1 LV, HV &amp; UMS charges_F'!$B$14:$B$45,MATCH($A50,'Annex 1 LV, HV &amp; UMS charges_F'!$A$14:$A$294,0)),INDEX('Annex 4 LDNO charges_F'!$B$14:$B$203,MATCH($A50,'Annex 4 LDNO charges_F'!$A$14:$A$203,0)))</f>
        <v>0</v>
      </c>
      <c r="C50" s="159">
        <f>IFERROR(INDEX('Annex 1 LV, HV &amp; UMS charges_F'!$C$14:$C$45,MATCH($A50,'Annex 1 LV, HV &amp; UMS charges_F'!$A$14:$A$294,0)),INDEX('Annex 4 LDNO charges_F'!$C$14:$C$203,MATCH($A50,'Annex 4 LDNO charges_F'!$A$14:$A$203,0)))</f>
        <v>0</v>
      </c>
      <c r="D50" s="228">
        <v>0</v>
      </c>
      <c r="E50" s="228"/>
      <c r="F50" s="224">
        <v>5.5273861866373369E-2</v>
      </c>
    </row>
    <row r="51" spans="1:6" ht="27.75" customHeight="1">
      <c r="A51" s="160" t="s">
        <v>549</v>
      </c>
      <c r="B51" s="42">
        <f>IFERROR(INDEX('Annex 1 LV, HV &amp; UMS charges_F'!$B$14:$B$45,MATCH($A51,'Annex 1 LV, HV &amp; UMS charges_F'!$A$14:$A$294,0)),INDEX('Annex 4 LDNO charges_F'!$B$14:$B$203,MATCH($A51,'Annex 4 LDNO charges_F'!$A$14:$A$203,0)))</f>
        <v>0</v>
      </c>
      <c r="C51" s="159">
        <f>IFERROR(INDEX('Annex 1 LV, HV &amp; UMS charges_F'!$C$14:$C$45,MATCH($A51,'Annex 1 LV, HV &amp; UMS charges_F'!$A$14:$A$294,0)),INDEX('Annex 4 LDNO charges_F'!$C$14:$C$203,MATCH($A51,'Annex 4 LDNO charges_F'!$A$14:$A$203,0)))</f>
        <v>0</v>
      </c>
      <c r="D51" s="228">
        <v>0</v>
      </c>
      <c r="E51" s="228"/>
      <c r="F51" s="224">
        <v>5.5273861866373369E-2</v>
      </c>
    </row>
    <row r="52" spans="1:6" ht="27.75" customHeight="1">
      <c r="A52" s="160" t="s">
        <v>550</v>
      </c>
      <c r="B52" s="42">
        <f>IFERROR(INDEX('Annex 1 LV, HV &amp; UMS charges_F'!$B$14:$B$45,MATCH($A52,'Annex 1 LV, HV &amp; UMS charges_F'!$A$14:$A$294,0)),INDEX('Annex 4 LDNO charges_F'!$B$14:$B$203,MATCH($A52,'Annex 4 LDNO charges_F'!$A$14:$A$203,0)))</f>
        <v>0</v>
      </c>
      <c r="C52" s="159">
        <f>IFERROR(INDEX('Annex 1 LV, HV &amp; UMS charges_F'!$C$14:$C$45,MATCH($A52,'Annex 1 LV, HV &amp; UMS charges_F'!$A$14:$A$294,0)),INDEX('Annex 4 LDNO charges_F'!$C$14:$C$203,MATCH($A52,'Annex 4 LDNO charges_F'!$A$14:$A$203,0)))</f>
        <v>0</v>
      </c>
      <c r="D52" s="228">
        <v>0</v>
      </c>
      <c r="E52" s="228"/>
      <c r="F52" s="224">
        <v>5.5273861866373369E-2</v>
      </c>
    </row>
    <row r="53" spans="1:6" ht="27.75" customHeight="1">
      <c r="A53" s="160" t="s">
        <v>551</v>
      </c>
      <c r="B53" s="42">
        <f>IFERROR(INDEX('Annex 1 LV, HV &amp; UMS charges_F'!$B$14:$B$45,MATCH($A53,'Annex 1 LV, HV &amp; UMS charges_F'!$A$14:$A$294,0)),INDEX('Annex 4 LDNO charges_F'!$B$14:$B$203,MATCH($A53,'Annex 4 LDNO charges_F'!$A$14:$A$203,0)))</f>
        <v>0</v>
      </c>
      <c r="C53" s="159">
        <f>IFERROR(INDEX('Annex 1 LV, HV &amp; UMS charges_F'!$C$14:$C$45,MATCH($A53,'Annex 1 LV, HV &amp; UMS charges_F'!$A$14:$A$294,0)),INDEX('Annex 4 LDNO charges_F'!$C$14:$C$203,MATCH($A53,'Annex 4 LDNO charges_F'!$A$14:$A$203,0)))</f>
        <v>0</v>
      </c>
      <c r="D53" s="228">
        <v>0</v>
      </c>
      <c r="E53" s="228"/>
      <c r="F53" s="224">
        <v>5.5273861866373369E-2</v>
      </c>
    </row>
    <row r="54" spans="1:6" ht="27.75" customHeight="1">
      <c r="A54" s="160" t="s">
        <v>552</v>
      </c>
      <c r="B54" s="42">
        <f>IFERROR(INDEX('Annex 1 LV, HV &amp; UMS charges_F'!$B$14:$B$45,MATCH($A54,'Annex 1 LV, HV &amp; UMS charges_F'!$A$14:$A$294,0)),INDEX('Annex 4 LDNO charges_F'!$B$14:$B$203,MATCH($A54,'Annex 4 LDNO charges_F'!$A$14:$A$203,0)))</f>
        <v>0</v>
      </c>
      <c r="C54" s="159">
        <f>IFERROR(INDEX('Annex 1 LV, HV &amp; UMS charges_F'!$C$14:$C$45,MATCH($A54,'Annex 1 LV, HV &amp; UMS charges_F'!$A$14:$A$294,0)),INDEX('Annex 4 LDNO charges_F'!$C$14:$C$203,MATCH($A54,'Annex 4 LDNO charges_F'!$A$14:$A$203,0)))</f>
        <v>0</v>
      </c>
      <c r="D54" s="228">
        <v>0</v>
      </c>
      <c r="E54" s="228"/>
      <c r="F54" s="224">
        <v>5.5273861866373369E-2</v>
      </c>
    </row>
    <row r="55" spans="1:6" ht="27.75" customHeight="1">
      <c r="A55" s="160" t="s">
        <v>553</v>
      </c>
      <c r="B55" s="42">
        <f>IFERROR(INDEX('Annex 1 LV, HV &amp; UMS charges_F'!$B$14:$B$45,MATCH($A55,'Annex 1 LV, HV &amp; UMS charges_F'!$A$14:$A$294,0)),INDEX('Annex 4 LDNO charges_F'!$B$14:$B$203,MATCH($A55,'Annex 4 LDNO charges_F'!$A$14:$A$203,0)))</f>
        <v>0</v>
      </c>
      <c r="C55" s="159">
        <f>IFERROR(INDEX('Annex 1 LV, HV &amp; UMS charges_F'!$C$14:$C$45,MATCH($A55,'Annex 1 LV, HV &amp; UMS charges_F'!$A$14:$A$294,0)),INDEX('Annex 4 LDNO charges_F'!$C$14:$C$203,MATCH($A55,'Annex 4 LDNO charges_F'!$A$14:$A$203,0)))</f>
        <v>0</v>
      </c>
      <c r="D55" s="228">
        <v>0</v>
      </c>
      <c r="E55" s="228"/>
      <c r="F55" s="224">
        <v>5.5273861866373369E-2</v>
      </c>
    </row>
    <row r="56" spans="1:6" ht="27.75" customHeight="1">
      <c r="A56" s="160" t="s">
        <v>554</v>
      </c>
      <c r="B56" s="42">
        <f>IFERROR(INDEX('Annex 1 LV, HV &amp; UMS charges_F'!$B$14:$B$45,MATCH($A56,'Annex 1 LV, HV &amp; UMS charges_F'!$A$14:$A$294,0)),INDEX('Annex 4 LDNO charges_F'!$B$14:$B$203,MATCH($A56,'Annex 4 LDNO charges_F'!$A$14:$A$203,0)))</f>
        <v>0</v>
      </c>
      <c r="C56" s="159">
        <f>IFERROR(INDEX('Annex 1 LV, HV &amp; UMS charges_F'!$C$14:$C$45,MATCH($A56,'Annex 1 LV, HV &amp; UMS charges_F'!$A$14:$A$294,0)),INDEX('Annex 4 LDNO charges_F'!$C$14:$C$203,MATCH($A56,'Annex 4 LDNO charges_F'!$A$14:$A$203,0)))</f>
        <v>0</v>
      </c>
      <c r="D56" s="228">
        <v>0</v>
      </c>
      <c r="E56" s="228"/>
      <c r="F56" s="224">
        <v>5.5273861866373369E-2</v>
      </c>
    </row>
    <row r="57" spans="1:6" ht="27.75" customHeight="1">
      <c r="A57" s="160" t="s">
        <v>555</v>
      </c>
      <c r="B57" s="42">
        <f>IFERROR(INDEX('Annex 1 LV, HV &amp; UMS charges_F'!$B$14:$B$45,MATCH($A57,'Annex 1 LV, HV &amp; UMS charges_F'!$A$14:$A$294,0)),INDEX('Annex 4 LDNO charges_F'!$B$14:$B$203,MATCH($A57,'Annex 4 LDNO charges_F'!$A$14:$A$203,0)))</f>
        <v>0</v>
      </c>
      <c r="C57" s="159">
        <f>IFERROR(INDEX('Annex 1 LV, HV &amp; UMS charges_F'!$C$14:$C$45,MATCH($A57,'Annex 1 LV, HV &amp; UMS charges_F'!$A$14:$A$294,0)),INDEX('Annex 4 LDNO charges_F'!$C$14:$C$203,MATCH($A57,'Annex 4 LDNO charges_F'!$A$14:$A$203,0)))</f>
        <v>0</v>
      </c>
      <c r="D57" s="228">
        <v>0</v>
      </c>
      <c r="E57" s="228"/>
      <c r="F57" s="224">
        <v>5.5273861866373369E-2</v>
      </c>
    </row>
    <row r="58" spans="1:6" ht="27.75" customHeight="1">
      <c r="A58" s="160" t="s">
        <v>562</v>
      </c>
      <c r="B58" s="42">
        <f>IFERROR(INDEX('Annex 1 LV, HV &amp; UMS charges_F'!$B$14:$B$45,MATCH($A58,'Annex 1 LV, HV &amp; UMS charges_F'!$A$14:$A$294,0)),INDEX('Annex 4 LDNO charges_F'!$B$14:$B$203,MATCH($A58,'Annex 4 LDNO charges_F'!$A$14:$A$203,0)))</f>
        <v>0</v>
      </c>
      <c r="C58" s="159" t="str">
        <f>IFERROR(INDEX('Annex 1 LV, HV &amp; UMS charges_F'!$C$14:$C$45,MATCH($A58,'Annex 1 LV, HV &amp; UMS charges_F'!$A$14:$A$294,0)),INDEX('Annex 4 LDNO charges_F'!$C$14:$C$203,MATCH($A58,'Annex 4 LDNO charges_F'!$A$14:$A$203,0)))</f>
        <v>0, 1, 2</v>
      </c>
      <c r="D58" s="224">
        <v>7.5176836005428571E-2</v>
      </c>
      <c r="E58" s="281">
        <v>9.3069460994893873</v>
      </c>
      <c r="F58" s="224">
        <v>5.5273861866373369E-2</v>
      </c>
    </row>
    <row r="59" spans="1:6" ht="27.75" customHeight="1">
      <c r="A59" s="160" t="s">
        <v>564</v>
      </c>
      <c r="B59" s="42">
        <f>IFERROR(INDEX('Annex 1 LV, HV &amp; UMS charges_F'!$B$14:$B$45,MATCH($A59,'Annex 1 LV, HV &amp; UMS charges_F'!$A$14:$A$294,0)),INDEX('Annex 4 LDNO charges_F'!$B$14:$B$203,MATCH($A59,'Annex 4 LDNO charges_F'!$A$14:$A$203,0)))</f>
        <v>0</v>
      </c>
      <c r="C59" s="159" t="str">
        <f>IFERROR(INDEX('Annex 1 LV, HV &amp; UMS charges_F'!$C$14:$C$45,MATCH($A59,'Annex 1 LV, HV &amp; UMS charges_F'!$A$14:$A$294,0)),INDEX('Annex 4 LDNO charges_F'!$C$14:$C$203,MATCH($A59,'Annex 4 LDNO charges_F'!$A$14:$A$203,0)))</f>
        <v>0, 3, 4, 5-8</v>
      </c>
      <c r="D59" s="228">
        <v>0</v>
      </c>
      <c r="E59" s="228"/>
      <c r="F59" s="224">
        <v>5.5273861866373369E-2</v>
      </c>
    </row>
    <row r="60" spans="1:6" ht="27.75" customHeight="1">
      <c r="A60" s="160" t="s">
        <v>565</v>
      </c>
      <c r="B60" s="42">
        <f>IFERROR(INDEX('Annex 1 LV, HV &amp; UMS charges_F'!$B$14:$B$45,MATCH($A60,'Annex 1 LV, HV &amp; UMS charges_F'!$A$14:$A$294,0)),INDEX('Annex 4 LDNO charges_F'!$B$14:$B$203,MATCH($A60,'Annex 4 LDNO charges_F'!$A$14:$A$203,0)))</f>
        <v>0</v>
      </c>
      <c r="C60" s="159" t="str">
        <f>IFERROR(INDEX('Annex 1 LV, HV &amp; UMS charges_F'!$C$14:$C$45,MATCH($A60,'Annex 1 LV, HV &amp; UMS charges_F'!$A$14:$A$294,0)),INDEX('Annex 4 LDNO charges_F'!$C$14:$C$203,MATCH($A60,'Annex 4 LDNO charges_F'!$A$14:$A$203,0)))</f>
        <v>0, 3, 4, 5-8</v>
      </c>
      <c r="D60" s="228">
        <v>0</v>
      </c>
      <c r="E60" s="228"/>
      <c r="F60" s="224">
        <v>5.5273861866373369E-2</v>
      </c>
    </row>
    <row r="61" spans="1:6" ht="27.75" customHeight="1">
      <c r="A61" s="160" t="s">
        <v>566</v>
      </c>
      <c r="B61" s="42">
        <f>IFERROR(INDEX('Annex 1 LV, HV &amp; UMS charges_F'!$B$14:$B$45,MATCH($A61,'Annex 1 LV, HV &amp; UMS charges_F'!$A$14:$A$294,0)),INDEX('Annex 4 LDNO charges_F'!$B$14:$B$203,MATCH($A61,'Annex 4 LDNO charges_F'!$A$14:$A$203,0)))</f>
        <v>0</v>
      </c>
      <c r="C61" s="159" t="str">
        <f>IFERROR(INDEX('Annex 1 LV, HV &amp; UMS charges_F'!$C$14:$C$45,MATCH($A61,'Annex 1 LV, HV &amp; UMS charges_F'!$A$14:$A$294,0)),INDEX('Annex 4 LDNO charges_F'!$C$14:$C$203,MATCH($A61,'Annex 4 LDNO charges_F'!$A$14:$A$203,0)))</f>
        <v>0, 3, 4, 5-8</v>
      </c>
      <c r="D61" s="228">
        <v>0</v>
      </c>
      <c r="E61" s="228"/>
      <c r="F61" s="224">
        <v>5.5273861866373369E-2</v>
      </c>
    </row>
    <row r="62" spans="1:6" ht="27.75" customHeight="1">
      <c r="A62" s="160" t="s">
        <v>567</v>
      </c>
      <c r="B62" s="42">
        <f>IFERROR(INDEX('Annex 1 LV, HV &amp; UMS charges_F'!$B$14:$B$45,MATCH($A62,'Annex 1 LV, HV &amp; UMS charges_F'!$A$14:$A$294,0)),INDEX('Annex 4 LDNO charges_F'!$B$14:$B$203,MATCH($A62,'Annex 4 LDNO charges_F'!$A$14:$A$203,0)))</f>
        <v>0</v>
      </c>
      <c r="C62" s="159" t="str">
        <f>IFERROR(INDEX('Annex 1 LV, HV &amp; UMS charges_F'!$C$14:$C$45,MATCH($A62,'Annex 1 LV, HV &amp; UMS charges_F'!$A$14:$A$294,0)),INDEX('Annex 4 LDNO charges_F'!$C$14:$C$203,MATCH($A62,'Annex 4 LDNO charges_F'!$A$14:$A$203,0)))</f>
        <v>0, 3, 4, 5-8</v>
      </c>
      <c r="D62" s="228">
        <v>0</v>
      </c>
      <c r="E62" s="228"/>
      <c r="F62" s="224">
        <v>5.5273861866373369E-2</v>
      </c>
    </row>
    <row r="63" spans="1:6" ht="27.75" customHeight="1">
      <c r="A63" s="160" t="s">
        <v>568</v>
      </c>
      <c r="B63" s="42">
        <f>IFERROR(INDEX('Annex 1 LV, HV &amp; UMS charges_F'!$B$14:$B$45,MATCH($A63,'Annex 1 LV, HV &amp; UMS charges_F'!$A$14:$A$294,0)),INDEX('Annex 4 LDNO charges_F'!$B$14:$B$203,MATCH($A63,'Annex 4 LDNO charges_F'!$A$14:$A$203,0)))</f>
        <v>0</v>
      </c>
      <c r="C63" s="159" t="str">
        <f>IFERROR(INDEX('Annex 1 LV, HV &amp; UMS charges_F'!$C$14:$C$45,MATCH($A63,'Annex 1 LV, HV &amp; UMS charges_F'!$A$14:$A$294,0)),INDEX('Annex 4 LDNO charges_F'!$C$14:$C$203,MATCH($A63,'Annex 4 LDNO charges_F'!$A$14:$A$203,0)))</f>
        <v>0, 3, 4, 5-8</v>
      </c>
      <c r="D63" s="228">
        <v>0</v>
      </c>
      <c r="E63" s="228"/>
      <c r="F63" s="224">
        <v>5.5273861866373369E-2</v>
      </c>
    </row>
    <row r="64" spans="1:6" ht="27.75" customHeight="1">
      <c r="A64" s="160" t="s">
        <v>570</v>
      </c>
      <c r="B64" s="42">
        <f>IFERROR(INDEX('Annex 1 LV, HV &amp; UMS charges_F'!$B$14:$B$45,MATCH($A64,'Annex 1 LV, HV &amp; UMS charges_F'!$A$14:$A$294,0)),INDEX('Annex 4 LDNO charges_F'!$B$14:$B$203,MATCH($A64,'Annex 4 LDNO charges_F'!$A$14:$A$203,0)))</f>
        <v>0</v>
      </c>
      <c r="C64" s="159">
        <f>IFERROR(INDEX('Annex 1 LV, HV &amp; UMS charges_F'!$C$14:$C$45,MATCH($A64,'Annex 1 LV, HV &amp; UMS charges_F'!$A$14:$A$294,0)),INDEX('Annex 4 LDNO charges_F'!$C$14:$C$203,MATCH($A64,'Annex 4 LDNO charges_F'!$A$14:$A$203,0)))</f>
        <v>0</v>
      </c>
      <c r="D64" s="228">
        <v>0</v>
      </c>
      <c r="E64" s="228"/>
      <c r="F64" s="224">
        <v>5.5273861866373369E-2</v>
      </c>
    </row>
    <row r="65" spans="1:6" ht="27.75" customHeight="1">
      <c r="A65" s="160" t="s">
        <v>571</v>
      </c>
      <c r="B65" s="42">
        <f>IFERROR(INDEX('Annex 1 LV, HV &amp; UMS charges_F'!$B$14:$B$45,MATCH($A65,'Annex 1 LV, HV &amp; UMS charges_F'!$A$14:$A$294,0)),INDEX('Annex 4 LDNO charges_F'!$B$14:$B$203,MATCH($A65,'Annex 4 LDNO charges_F'!$A$14:$A$203,0)))</f>
        <v>0</v>
      </c>
      <c r="C65" s="159">
        <f>IFERROR(INDEX('Annex 1 LV, HV &amp; UMS charges_F'!$C$14:$C$45,MATCH($A65,'Annex 1 LV, HV &amp; UMS charges_F'!$A$14:$A$294,0)),INDEX('Annex 4 LDNO charges_F'!$C$14:$C$203,MATCH($A65,'Annex 4 LDNO charges_F'!$A$14:$A$203,0)))</f>
        <v>0</v>
      </c>
      <c r="D65" s="228">
        <v>0</v>
      </c>
      <c r="E65" s="228"/>
      <c r="F65" s="224">
        <v>5.5273861866373369E-2</v>
      </c>
    </row>
    <row r="66" spans="1:6" ht="27.75" customHeight="1">
      <c r="A66" s="160" t="s">
        <v>572</v>
      </c>
      <c r="B66" s="42">
        <f>IFERROR(INDEX('Annex 1 LV, HV &amp; UMS charges_F'!$B$14:$B$45,MATCH($A66,'Annex 1 LV, HV &amp; UMS charges_F'!$A$14:$A$294,0)),INDEX('Annex 4 LDNO charges_F'!$B$14:$B$203,MATCH($A66,'Annex 4 LDNO charges_F'!$A$14:$A$203,0)))</f>
        <v>0</v>
      </c>
      <c r="C66" s="159">
        <f>IFERROR(INDEX('Annex 1 LV, HV &amp; UMS charges_F'!$C$14:$C$45,MATCH($A66,'Annex 1 LV, HV &amp; UMS charges_F'!$A$14:$A$294,0)),INDEX('Annex 4 LDNO charges_F'!$C$14:$C$203,MATCH($A66,'Annex 4 LDNO charges_F'!$A$14:$A$203,0)))</f>
        <v>0</v>
      </c>
      <c r="D66" s="228">
        <v>0</v>
      </c>
      <c r="E66" s="228"/>
      <c r="F66" s="224">
        <v>5.5273861866373369E-2</v>
      </c>
    </row>
    <row r="67" spans="1:6" ht="27.75" customHeight="1">
      <c r="A67" s="160" t="s">
        <v>573</v>
      </c>
      <c r="B67" s="42">
        <f>IFERROR(INDEX('Annex 1 LV, HV &amp; UMS charges_F'!$B$14:$B$45,MATCH($A67,'Annex 1 LV, HV &amp; UMS charges_F'!$A$14:$A$294,0)),INDEX('Annex 4 LDNO charges_F'!$B$14:$B$203,MATCH($A67,'Annex 4 LDNO charges_F'!$A$14:$A$203,0)))</f>
        <v>0</v>
      </c>
      <c r="C67" s="159">
        <f>IFERROR(INDEX('Annex 1 LV, HV &amp; UMS charges_F'!$C$14:$C$45,MATCH($A67,'Annex 1 LV, HV &amp; UMS charges_F'!$A$14:$A$294,0)),INDEX('Annex 4 LDNO charges_F'!$C$14:$C$203,MATCH($A67,'Annex 4 LDNO charges_F'!$A$14:$A$203,0)))</f>
        <v>0</v>
      </c>
      <c r="D67" s="228">
        <v>0</v>
      </c>
      <c r="E67" s="228"/>
      <c r="F67" s="224">
        <v>5.5273861866373369E-2</v>
      </c>
    </row>
    <row r="68" spans="1:6" ht="27.75" customHeight="1">
      <c r="A68" s="160" t="s">
        <v>574</v>
      </c>
      <c r="B68" s="42">
        <f>IFERROR(INDEX('Annex 1 LV, HV &amp; UMS charges_F'!$B$14:$B$45,MATCH($A68,'Annex 1 LV, HV &amp; UMS charges_F'!$A$14:$A$294,0)),INDEX('Annex 4 LDNO charges_F'!$B$14:$B$203,MATCH($A68,'Annex 4 LDNO charges_F'!$A$14:$A$203,0)))</f>
        <v>0</v>
      </c>
      <c r="C68" s="159">
        <f>IFERROR(INDEX('Annex 1 LV, HV &amp; UMS charges_F'!$C$14:$C$45,MATCH($A68,'Annex 1 LV, HV &amp; UMS charges_F'!$A$14:$A$294,0)),INDEX('Annex 4 LDNO charges_F'!$C$14:$C$203,MATCH($A68,'Annex 4 LDNO charges_F'!$A$14:$A$203,0)))</f>
        <v>0</v>
      </c>
      <c r="D68" s="228">
        <v>0</v>
      </c>
      <c r="E68" s="228"/>
      <c r="F68" s="224">
        <v>5.5273861866373369E-2</v>
      </c>
    </row>
    <row r="69" spans="1:6" ht="27.75" customHeight="1">
      <c r="A69" s="160" t="s">
        <v>575</v>
      </c>
      <c r="B69" s="42">
        <f>IFERROR(INDEX('Annex 1 LV, HV &amp; UMS charges_F'!$B$14:$B$45,MATCH($A69,'Annex 1 LV, HV &amp; UMS charges_F'!$A$14:$A$294,0)),INDEX('Annex 4 LDNO charges_F'!$B$14:$B$203,MATCH($A69,'Annex 4 LDNO charges_F'!$A$14:$A$203,0)))</f>
        <v>0</v>
      </c>
      <c r="C69" s="159">
        <f>IFERROR(INDEX('Annex 1 LV, HV &amp; UMS charges_F'!$C$14:$C$45,MATCH($A69,'Annex 1 LV, HV &amp; UMS charges_F'!$A$14:$A$294,0)),INDEX('Annex 4 LDNO charges_F'!$C$14:$C$203,MATCH($A69,'Annex 4 LDNO charges_F'!$A$14:$A$203,0)))</f>
        <v>0</v>
      </c>
      <c r="D69" s="228">
        <v>0</v>
      </c>
      <c r="E69" s="228"/>
      <c r="F69" s="224">
        <v>5.5273861866373369E-2</v>
      </c>
    </row>
    <row r="70" spans="1:6" ht="27.75" customHeight="1">
      <c r="A70" s="160" t="s">
        <v>576</v>
      </c>
      <c r="B70" s="42">
        <f>IFERROR(INDEX('Annex 1 LV, HV &amp; UMS charges_F'!$B$14:$B$45,MATCH($A70,'Annex 1 LV, HV &amp; UMS charges_F'!$A$14:$A$294,0)),INDEX('Annex 4 LDNO charges_F'!$B$14:$B$203,MATCH($A70,'Annex 4 LDNO charges_F'!$A$14:$A$203,0)))</f>
        <v>0</v>
      </c>
      <c r="C70" s="159">
        <f>IFERROR(INDEX('Annex 1 LV, HV &amp; UMS charges_F'!$C$14:$C$45,MATCH($A70,'Annex 1 LV, HV &amp; UMS charges_F'!$A$14:$A$294,0)),INDEX('Annex 4 LDNO charges_F'!$C$14:$C$203,MATCH($A70,'Annex 4 LDNO charges_F'!$A$14:$A$203,0)))</f>
        <v>0</v>
      </c>
      <c r="D70" s="228">
        <v>0</v>
      </c>
      <c r="E70" s="228"/>
      <c r="F70" s="224">
        <v>5.5273861866373369E-2</v>
      </c>
    </row>
    <row r="71" spans="1:6" ht="27.75" customHeight="1">
      <c r="A71" s="160" t="s">
        <v>577</v>
      </c>
      <c r="B71" s="42">
        <f>IFERROR(INDEX('Annex 1 LV, HV &amp; UMS charges_F'!$B$14:$B$45,MATCH($A71,'Annex 1 LV, HV &amp; UMS charges_F'!$A$14:$A$294,0)),INDEX('Annex 4 LDNO charges_F'!$B$14:$B$203,MATCH($A71,'Annex 4 LDNO charges_F'!$A$14:$A$203,0)))</f>
        <v>0</v>
      </c>
      <c r="C71" s="159">
        <f>IFERROR(INDEX('Annex 1 LV, HV &amp; UMS charges_F'!$C$14:$C$45,MATCH($A71,'Annex 1 LV, HV &amp; UMS charges_F'!$A$14:$A$294,0)),INDEX('Annex 4 LDNO charges_F'!$C$14:$C$203,MATCH($A71,'Annex 4 LDNO charges_F'!$A$14:$A$203,0)))</f>
        <v>0</v>
      </c>
      <c r="D71" s="228">
        <v>0</v>
      </c>
      <c r="E71" s="228"/>
      <c r="F71" s="224">
        <v>5.5273861866373369E-2</v>
      </c>
    </row>
    <row r="72" spans="1:6" ht="27.75" customHeight="1">
      <c r="A72" s="160" t="s">
        <v>578</v>
      </c>
      <c r="B72" s="42">
        <f>IFERROR(INDEX('Annex 1 LV, HV &amp; UMS charges_F'!$B$14:$B$45,MATCH($A72,'Annex 1 LV, HV &amp; UMS charges_F'!$A$14:$A$294,0)),INDEX('Annex 4 LDNO charges_F'!$B$14:$B$203,MATCH($A72,'Annex 4 LDNO charges_F'!$A$14:$A$203,0)))</f>
        <v>0</v>
      </c>
      <c r="C72" s="159">
        <f>IFERROR(INDEX('Annex 1 LV, HV &amp; UMS charges_F'!$C$14:$C$45,MATCH($A72,'Annex 1 LV, HV &amp; UMS charges_F'!$A$14:$A$294,0)),INDEX('Annex 4 LDNO charges_F'!$C$14:$C$203,MATCH($A72,'Annex 4 LDNO charges_F'!$A$14:$A$203,0)))</f>
        <v>0</v>
      </c>
      <c r="D72" s="228">
        <v>0</v>
      </c>
      <c r="E72" s="228"/>
      <c r="F72" s="224">
        <v>5.5273861866373369E-2</v>
      </c>
    </row>
    <row r="73" spans="1:6" ht="27.75" customHeight="1">
      <c r="A73" s="160" t="s">
        <v>579</v>
      </c>
      <c r="B73" s="42">
        <f>IFERROR(INDEX('Annex 1 LV, HV &amp; UMS charges_F'!$B$14:$B$45,MATCH($A73,'Annex 1 LV, HV &amp; UMS charges_F'!$A$14:$A$294,0)),INDEX('Annex 4 LDNO charges_F'!$B$14:$B$203,MATCH($A73,'Annex 4 LDNO charges_F'!$A$14:$A$203,0)))</f>
        <v>0</v>
      </c>
      <c r="C73" s="159">
        <f>IFERROR(INDEX('Annex 1 LV, HV &amp; UMS charges_F'!$C$14:$C$45,MATCH($A73,'Annex 1 LV, HV &amp; UMS charges_F'!$A$14:$A$294,0)),INDEX('Annex 4 LDNO charges_F'!$C$14:$C$203,MATCH($A73,'Annex 4 LDNO charges_F'!$A$14:$A$203,0)))</f>
        <v>0</v>
      </c>
      <c r="D73" s="228">
        <v>0</v>
      </c>
      <c r="E73" s="228"/>
      <c r="F73" s="224">
        <v>5.5273861866373369E-2</v>
      </c>
    </row>
    <row r="74" spans="1:6" ht="27.75" customHeight="1">
      <c r="A74" s="160" t="s">
        <v>580</v>
      </c>
      <c r="B74" s="42">
        <f>IFERROR(INDEX('Annex 1 LV, HV &amp; UMS charges_F'!$B$14:$B$45,MATCH($A74,'Annex 1 LV, HV &amp; UMS charges_F'!$A$14:$A$294,0)),INDEX('Annex 4 LDNO charges_F'!$B$14:$B$203,MATCH($A74,'Annex 4 LDNO charges_F'!$A$14:$A$203,0)))</f>
        <v>0</v>
      </c>
      <c r="C74" s="159">
        <f>IFERROR(INDEX('Annex 1 LV, HV &amp; UMS charges_F'!$C$14:$C$45,MATCH($A74,'Annex 1 LV, HV &amp; UMS charges_F'!$A$14:$A$294,0)),INDEX('Annex 4 LDNO charges_F'!$C$14:$C$203,MATCH($A74,'Annex 4 LDNO charges_F'!$A$14:$A$203,0)))</f>
        <v>0</v>
      </c>
      <c r="D74" s="228">
        <v>0</v>
      </c>
      <c r="E74" s="228"/>
      <c r="F74" s="224">
        <v>5.5273861866373369E-2</v>
      </c>
    </row>
    <row r="75" spans="1:6" ht="27.75" customHeight="1">
      <c r="A75" s="160" t="s">
        <v>581</v>
      </c>
      <c r="B75" s="42">
        <f>IFERROR(INDEX('Annex 1 LV, HV &amp; UMS charges_F'!$B$14:$B$45,MATCH($A75,'Annex 1 LV, HV &amp; UMS charges_F'!$A$14:$A$294,0)),INDEX('Annex 4 LDNO charges_F'!$B$14:$B$203,MATCH($A75,'Annex 4 LDNO charges_F'!$A$14:$A$203,0)))</f>
        <v>0</v>
      </c>
      <c r="C75" s="159">
        <f>IFERROR(INDEX('Annex 1 LV, HV &amp; UMS charges_F'!$C$14:$C$45,MATCH($A75,'Annex 1 LV, HV &amp; UMS charges_F'!$A$14:$A$294,0)),INDEX('Annex 4 LDNO charges_F'!$C$14:$C$203,MATCH($A75,'Annex 4 LDNO charges_F'!$A$14:$A$203,0)))</f>
        <v>0</v>
      </c>
      <c r="D75" s="228">
        <v>0</v>
      </c>
      <c r="E75" s="228"/>
      <c r="F75" s="224">
        <v>5.5273861866373369E-2</v>
      </c>
    </row>
    <row r="76" spans="1:6" ht="27.75" customHeight="1">
      <c r="A76" s="160" t="s">
        <v>582</v>
      </c>
      <c r="B76" s="42">
        <f>IFERROR(INDEX('Annex 1 LV, HV &amp; UMS charges_F'!$B$14:$B$45,MATCH($A76,'Annex 1 LV, HV &amp; UMS charges_F'!$A$14:$A$294,0)),INDEX('Annex 4 LDNO charges_F'!$B$14:$B$203,MATCH($A76,'Annex 4 LDNO charges_F'!$A$14:$A$203,0)))</f>
        <v>0</v>
      </c>
      <c r="C76" s="159">
        <f>IFERROR(INDEX('Annex 1 LV, HV &amp; UMS charges_F'!$C$14:$C$45,MATCH($A76,'Annex 1 LV, HV &amp; UMS charges_F'!$A$14:$A$294,0)),INDEX('Annex 4 LDNO charges_F'!$C$14:$C$203,MATCH($A76,'Annex 4 LDNO charges_F'!$A$14:$A$203,0)))</f>
        <v>0</v>
      </c>
      <c r="D76" s="228">
        <v>0</v>
      </c>
      <c r="E76" s="228"/>
      <c r="F76" s="224">
        <v>5.5273861866373369E-2</v>
      </c>
    </row>
    <row r="77" spans="1:6" ht="27.75" customHeight="1">
      <c r="A77" s="160" t="s">
        <v>583</v>
      </c>
      <c r="B77" s="42">
        <f>IFERROR(INDEX('Annex 1 LV, HV &amp; UMS charges_F'!$B$14:$B$45,MATCH($A77,'Annex 1 LV, HV &amp; UMS charges_F'!$A$14:$A$294,0)),INDEX('Annex 4 LDNO charges_F'!$B$14:$B$203,MATCH($A77,'Annex 4 LDNO charges_F'!$A$14:$A$203,0)))</f>
        <v>0</v>
      </c>
      <c r="C77" s="159">
        <f>IFERROR(INDEX('Annex 1 LV, HV &amp; UMS charges_F'!$C$14:$C$45,MATCH($A77,'Annex 1 LV, HV &amp; UMS charges_F'!$A$14:$A$294,0)),INDEX('Annex 4 LDNO charges_F'!$C$14:$C$203,MATCH($A77,'Annex 4 LDNO charges_F'!$A$14:$A$203,0)))</f>
        <v>0</v>
      </c>
      <c r="D77" s="228">
        <v>0</v>
      </c>
      <c r="E77" s="228"/>
      <c r="F77" s="224">
        <v>5.5273861866373369E-2</v>
      </c>
    </row>
    <row r="78" spans="1:6" ht="27.75" customHeight="1">
      <c r="A78" s="160" t="s">
        <v>584</v>
      </c>
      <c r="B78" s="42">
        <f>IFERROR(INDEX('Annex 1 LV, HV &amp; UMS charges_F'!$B$14:$B$45,MATCH($A78,'Annex 1 LV, HV &amp; UMS charges_F'!$A$14:$A$294,0)),INDEX('Annex 4 LDNO charges_F'!$B$14:$B$203,MATCH($A78,'Annex 4 LDNO charges_F'!$A$14:$A$203,0)))</f>
        <v>0</v>
      </c>
      <c r="C78" s="159">
        <f>IFERROR(INDEX('Annex 1 LV, HV &amp; UMS charges_F'!$C$14:$C$45,MATCH($A78,'Annex 1 LV, HV &amp; UMS charges_F'!$A$14:$A$294,0)),INDEX('Annex 4 LDNO charges_F'!$C$14:$C$203,MATCH($A78,'Annex 4 LDNO charges_F'!$A$14:$A$203,0)))</f>
        <v>0</v>
      </c>
      <c r="D78" s="228">
        <v>0</v>
      </c>
      <c r="E78" s="228"/>
      <c r="F78" s="224">
        <v>5.5273861866373369E-2</v>
      </c>
    </row>
    <row r="79" spans="1:6" ht="27.75" customHeight="1">
      <c r="A79" s="160" t="s">
        <v>591</v>
      </c>
      <c r="B79" s="42">
        <f>IFERROR(INDEX('Annex 1 LV, HV &amp; UMS charges_F'!$B$14:$B$45,MATCH($A79,'Annex 1 LV, HV &amp; UMS charges_F'!$A$14:$A$294,0)),INDEX('Annex 4 LDNO charges_F'!$B$14:$B$203,MATCH($A79,'Annex 4 LDNO charges_F'!$A$14:$A$203,0)))</f>
        <v>0</v>
      </c>
      <c r="C79" s="159" t="str">
        <f>IFERROR(INDEX('Annex 1 LV, HV &amp; UMS charges_F'!$C$14:$C$45,MATCH($A79,'Annex 1 LV, HV &amp; UMS charges_F'!$A$14:$A$294,0)),INDEX('Annex 4 LDNO charges_F'!$C$14:$C$203,MATCH($A79,'Annex 4 LDNO charges_F'!$A$14:$A$203,0)))</f>
        <v>0, 1, 2</v>
      </c>
      <c r="D79" s="224">
        <v>7.5176836005428571E-2</v>
      </c>
      <c r="E79" s="281">
        <v>9.3069460994893873</v>
      </c>
      <c r="F79" s="224">
        <v>5.5273861866373369E-2</v>
      </c>
    </row>
    <row r="80" spans="1:6" ht="27.75" customHeight="1">
      <c r="A80" s="160" t="s">
        <v>593</v>
      </c>
      <c r="B80" s="42">
        <f>IFERROR(INDEX('Annex 1 LV, HV &amp; UMS charges_F'!$B$14:$B$45,MATCH($A80,'Annex 1 LV, HV &amp; UMS charges_F'!$A$14:$A$294,0)),INDEX('Annex 4 LDNO charges_F'!$B$14:$B$203,MATCH($A80,'Annex 4 LDNO charges_F'!$A$14:$A$203,0)))</f>
        <v>0</v>
      </c>
      <c r="C80" s="159" t="str">
        <f>IFERROR(INDEX('Annex 1 LV, HV &amp; UMS charges_F'!$C$14:$C$45,MATCH($A80,'Annex 1 LV, HV &amp; UMS charges_F'!$A$14:$A$294,0)),INDEX('Annex 4 LDNO charges_F'!$C$14:$C$203,MATCH($A80,'Annex 4 LDNO charges_F'!$A$14:$A$203,0)))</f>
        <v>0, 3, 4, 5-8</v>
      </c>
      <c r="D80" s="228">
        <v>0</v>
      </c>
      <c r="E80" s="228"/>
      <c r="F80" s="224">
        <v>5.5273861866373369E-2</v>
      </c>
    </row>
    <row r="81" spans="1:6" ht="27.75" customHeight="1">
      <c r="A81" s="160" t="s">
        <v>594</v>
      </c>
      <c r="B81" s="42">
        <f>IFERROR(INDEX('Annex 1 LV, HV &amp; UMS charges_F'!$B$14:$B$45,MATCH($A81,'Annex 1 LV, HV &amp; UMS charges_F'!$A$14:$A$294,0)),INDEX('Annex 4 LDNO charges_F'!$B$14:$B$203,MATCH($A81,'Annex 4 LDNO charges_F'!$A$14:$A$203,0)))</f>
        <v>0</v>
      </c>
      <c r="C81" s="159" t="str">
        <f>IFERROR(INDEX('Annex 1 LV, HV &amp; UMS charges_F'!$C$14:$C$45,MATCH($A81,'Annex 1 LV, HV &amp; UMS charges_F'!$A$14:$A$294,0)),INDEX('Annex 4 LDNO charges_F'!$C$14:$C$203,MATCH($A81,'Annex 4 LDNO charges_F'!$A$14:$A$203,0)))</f>
        <v>0, 3, 4, 5-8</v>
      </c>
      <c r="D81" s="228">
        <v>0</v>
      </c>
      <c r="E81" s="228"/>
      <c r="F81" s="224">
        <v>5.5273861866373369E-2</v>
      </c>
    </row>
    <row r="82" spans="1:6" ht="27.75" customHeight="1">
      <c r="A82" s="160" t="s">
        <v>595</v>
      </c>
      <c r="B82" s="42">
        <f>IFERROR(INDEX('Annex 1 LV, HV &amp; UMS charges_F'!$B$14:$B$45,MATCH($A82,'Annex 1 LV, HV &amp; UMS charges_F'!$A$14:$A$294,0)),INDEX('Annex 4 LDNO charges_F'!$B$14:$B$203,MATCH($A82,'Annex 4 LDNO charges_F'!$A$14:$A$203,0)))</f>
        <v>0</v>
      </c>
      <c r="C82" s="159" t="str">
        <f>IFERROR(INDEX('Annex 1 LV, HV &amp; UMS charges_F'!$C$14:$C$45,MATCH($A82,'Annex 1 LV, HV &amp; UMS charges_F'!$A$14:$A$294,0)),INDEX('Annex 4 LDNO charges_F'!$C$14:$C$203,MATCH($A82,'Annex 4 LDNO charges_F'!$A$14:$A$203,0)))</f>
        <v>0, 3, 4, 5-8</v>
      </c>
      <c r="D82" s="228">
        <v>0</v>
      </c>
      <c r="E82" s="228"/>
      <c r="F82" s="224">
        <v>5.5273861866373369E-2</v>
      </c>
    </row>
    <row r="83" spans="1:6" ht="27.75" customHeight="1">
      <c r="A83" s="160" t="s">
        <v>596</v>
      </c>
      <c r="B83" s="42">
        <f>IFERROR(INDEX('Annex 1 LV, HV &amp; UMS charges_F'!$B$14:$B$45,MATCH($A83,'Annex 1 LV, HV &amp; UMS charges_F'!$A$14:$A$294,0)),INDEX('Annex 4 LDNO charges_F'!$B$14:$B$203,MATCH($A83,'Annex 4 LDNO charges_F'!$A$14:$A$203,0)))</f>
        <v>0</v>
      </c>
      <c r="C83" s="159" t="str">
        <f>IFERROR(INDEX('Annex 1 LV, HV &amp; UMS charges_F'!$C$14:$C$45,MATCH($A83,'Annex 1 LV, HV &amp; UMS charges_F'!$A$14:$A$294,0)),INDEX('Annex 4 LDNO charges_F'!$C$14:$C$203,MATCH($A83,'Annex 4 LDNO charges_F'!$A$14:$A$203,0)))</f>
        <v>0, 3, 4, 5-8</v>
      </c>
      <c r="D83" s="228">
        <v>0</v>
      </c>
      <c r="E83" s="228"/>
      <c r="F83" s="224">
        <v>5.5273861866373369E-2</v>
      </c>
    </row>
    <row r="84" spans="1:6" ht="27.75" customHeight="1">
      <c r="A84" s="160" t="s">
        <v>597</v>
      </c>
      <c r="B84" s="42">
        <f>IFERROR(INDEX('Annex 1 LV, HV &amp; UMS charges_F'!$B$14:$B$45,MATCH($A84,'Annex 1 LV, HV &amp; UMS charges_F'!$A$14:$A$294,0)),INDEX('Annex 4 LDNO charges_F'!$B$14:$B$203,MATCH($A84,'Annex 4 LDNO charges_F'!$A$14:$A$203,0)))</f>
        <v>0</v>
      </c>
      <c r="C84" s="159" t="str">
        <f>IFERROR(INDEX('Annex 1 LV, HV &amp; UMS charges_F'!$C$14:$C$45,MATCH($A84,'Annex 1 LV, HV &amp; UMS charges_F'!$A$14:$A$294,0)),INDEX('Annex 4 LDNO charges_F'!$C$14:$C$203,MATCH($A84,'Annex 4 LDNO charges_F'!$A$14:$A$203,0)))</f>
        <v>0, 3, 4, 5-8</v>
      </c>
      <c r="D84" s="228">
        <v>0</v>
      </c>
      <c r="E84" s="228"/>
      <c r="F84" s="224">
        <v>5.5273861866373369E-2</v>
      </c>
    </row>
    <row r="85" spans="1:6" ht="27.75" customHeight="1">
      <c r="A85" s="160" t="s">
        <v>599</v>
      </c>
      <c r="B85" s="42">
        <f>IFERROR(INDEX('Annex 1 LV, HV &amp; UMS charges_F'!$B$14:$B$45,MATCH($A85,'Annex 1 LV, HV &amp; UMS charges_F'!$A$14:$A$294,0)),INDEX('Annex 4 LDNO charges_F'!$B$14:$B$203,MATCH($A85,'Annex 4 LDNO charges_F'!$A$14:$A$203,0)))</f>
        <v>0</v>
      </c>
      <c r="C85" s="159">
        <f>IFERROR(INDEX('Annex 1 LV, HV &amp; UMS charges_F'!$C$14:$C$45,MATCH($A85,'Annex 1 LV, HV &amp; UMS charges_F'!$A$14:$A$294,0)),INDEX('Annex 4 LDNO charges_F'!$C$14:$C$203,MATCH($A85,'Annex 4 LDNO charges_F'!$A$14:$A$203,0)))</f>
        <v>0</v>
      </c>
      <c r="D85" s="228">
        <v>0</v>
      </c>
      <c r="E85" s="228"/>
      <c r="F85" s="224">
        <v>5.5273861866373369E-2</v>
      </c>
    </row>
    <row r="86" spans="1:6" ht="27.75" customHeight="1">
      <c r="A86" s="160" t="s">
        <v>600</v>
      </c>
      <c r="B86" s="42">
        <f>IFERROR(INDEX('Annex 1 LV, HV &amp; UMS charges_F'!$B$14:$B$45,MATCH($A86,'Annex 1 LV, HV &amp; UMS charges_F'!$A$14:$A$294,0)),INDEX('Annex 4 LDNO charges_F'!$B$14:$B$203,MATCH($A86,'Annex 4 LDNO charges_F'!$A$14:$A$203,0)))</f>
        <v>0</v>
      </c>
      <c r="C86" s="159">
        <f>IFERROR(INDEX('Annex 1 LV, HV &amp; UMS charges_F'!$C$14:$C$45,MATCH($A86,'Annex 1 LV, HV &amp; UMS charges_F'!$A$14:$A$294,0)),INDEX('Annex 4 LDNO charges_F'!$C$14:$C$203,MATCH($A86,'Annex 4 LDNO charges_F'!$A$14:$A$203,0)))</f>
        <v>0</v>
      </c>
      <c r="D86" s="228">
        <v>0</v>
      </c>
      <c r="E86" s="228"/>
      <c r="F86" s="224">
        <v>5.5273861866373369E-2</v>
      </c>
    </row>
    <row r="87" spans="1:6" ht="27.75" customHeight="1">
      <c r="A87" s="160" t="s">
        <v>601</v>
      </c>
      <c r="B87" s="42">
        <f>IFERROR(INDEX('Annex 1 LV, HV &amp; UMS charges_F'!$B$14:$B$45,MATCH($A87,'Annex 1 LV, HV &amp; UMS charges_F'!$A$14:$A$294,0)),INDEX('Annex 4 LDNO charges_F'!$B$14:$B$203,MATCH($A87,'Annex 4 LDNO charges_F'!$A$14:$A$203,0)))</f>
        <v>0</v>
      </c>
      <c r="C87" s="159">
        <f>IFERROR(INDEX('Annex 1 LV, HV &amp; UMS charges_F'!$C$14:$C$45,MATCH($A87,'Annex 1 LV, HV &amp; UMS charges_F'!$A$14:$A$294,0)),INDEX('Annex 4 LDNO charges_F'!$C$14:$C$203,MATCH($A87,'Annex 4 LDNO charges_F'!$A$14:$A$203,0)))</f>
        <v>0</v>
      </c>
      <c r="D87" s="228">
        <v>0</v>
      </c>
      <c r="E87" s="228"/>
      <c r="F87" s="224">
        <v>5.5273861866373369E-2</v>
      </c>
    </row>
    <row r="88" spans="1:6" ht="27.75" customHeight="1">
      <c r="A88" s="160" t="s">
        <v>602</v>
      </c>
      <c r="B88" s="42">
        <f>IFERROR(INDEX('Annex 1 LV, HV &amp; UMS charges_F'!$B$14:$B$45,MATCH($A88,'Annex 1 LV, HV &amp; UMS charges_F'!$A$14:$A$294,0)),INDEX('Annex 4 LDNO charges_F'!$B$14:$B$203,MATCH($A88,'Annex 4 LDNO charges_F'!$A$14:$A$203,0)))</f>
        <v>0</v>
      </c>
      <c r="C88" s="159">
        <f>IFERROR(INDEX('Annex 1 LV, HV &amp; UMS charges_F'!$C$14:$C$45,MATCH($A88,'Annex 1 LV, HV &amp; UMS charges_F'!$A$14:$A$294,0)),INDEX('Annex 4 LDNO charges_F'!$C$14:$C$203,MATCH($A88,'Annex 4 LDNO charges_F'!$A$14:$A$203,0)))</f>
        <v>0</v>
      </c>
      <c r="D88" s="228">
        <v>0</v>
      </c>
      <c r="E88" s="228"/>
      <c r="F88" s="224">
        <v>5.5273861866373369E-2</v>
      </c>
    </row>
    <row r="89" spans="1:6" ht="27.75" customHeight="1">
      <c r="A89" s="160" t="s">
        <v>603</v>
      </c>
      <c r="B89" s="42">
        <f>IFERROR(INDEX('Annex 1 LV, HV &amp; UMS charges_F'!$B$14:$B$45,MATCH($A89,'Annex 1 LV, HV &amp; UMS charges_F'!$A$14:$A$294,0)),INDEX('Annex 4 LDNO charges_F'!$B$14:$B$203,MATCH($A89,'Annex 4 LDNO charges_F'!$A$14:$A$203,0)))</f>
        <v>0</v>
      </c>
      <c r="C89" s="159">
        <f>IFERROR(INDEX('Annex 1 LV, HV &amp; UMS charges_F'!$C$14:$C$45,MATCH($A89,'Annex 1 LV, HV &amp; UMS charges_F'!$A$14:$A$294,0)),INDEX('Annex 4 LDNO charges_F'!$C$14:$C$203,MATCH($A89,'Annex 4 LDNO charges_F'!$A$14:$A$203,0)))</f>
        <v>0</v>
      </c>
      <c r="D89" s="228">
        <v>0</v>
      </c>
      <c r="E89" s="228"/>
      <c r="F89" s="224">
        <v>5.5273861866373369E-2</v>
      </c>
    </row>
    <row r="90" spans="1:6" ht="27.75" customHeight="1">
      <c r="A90" s="160" t="s">
        <v>604</v>
      </c>
      <c r="B90" s="42">
        <f>IFERROR(INDEX('Annex 1 LV, HV &amp; UMS charges_F'!$B$14:$B$45,MATCH($A90,'Annex 1 LV, HV &amp; UMS charges_F'!$A$14:$A$294,0)),INDEX('Annex 4 LDNO charges_F'!$B$14:$B$203,MATCH($A90,'Annex 4 LDNO charges_F'!$A$14:$A$203,0)))</f>
        <v>0</v>
      </c>
      <c r="C90" s="159">
        <f>IFERROR(INDEX('Annex 1 LV, HV &amp; UMS charges_F'!$C$14:$C$45,MATCH($A90,'Annex 1 LV, HV &amp; UMS charges_F'!$A$14:$A$294,0)),INDEX('Annex 4 LDNO charges_F'!$C$14:$C$203,MATCH($A90,'Annex 4 LDNO charges_F'!$A$14:$A$203,0)))</f>
        <v>0</v>
      </c>
      <c r="D90" s="228">
        <v>0</v>
      </c>
      <c r="E90" s="228"/>
      <c r="F90" s="224">
        <v>5.5273861866373369E-2</v>
      </c>
    </row>
    <row r="91" spans="1:6" ht="27.75" customHeight="1">
      <c r="A91" s="160" t="s">
        <v>605</v>
      </c>
      <c r="B91" s="42">
        <f>IFERROR(INDEX('Annex 1 LV, HV &amp; UMS charges_F'!$B$14:$B$45,MATCH($A91,'Annex 1 LV, HV &amp; UMS charges_F'!$A$14:$A$294,0)),INDEX('Annex 4 LDNO charges_F'!$B$14:$B$203,MATCH($A91,'Annex 4 LDNO charges_F'!$A$14:$A$203,0)))</f>
        <v>0</v>
      </c>
      <c r="C91" s="159">
        <f>IFERROR(INDEX('Annex 1 LV, HV &amp; UMS charges_F'!$C$14:$C$45,MATCH($A91,'Annex 1 LV, HV &amp; UMS charges_F'!$A$14:$A$294,0)),INDEX('Annex 4 LDNO charges_F'!$C$14:$C$203,MATCH($A91,'Annex 4 LDNO charges_F'!$A$14:$A$203,0)))</f>
        <v>0</v>
      </c>
      <c r="D91" s="228">
        <v>0</v>
      </c>
      <c r="E91" s="228"/>
      <c r="F91" s="224">
        <v>5.5273861866373369E-2</v>
      </c>
    </row>
    <row r="92" spans="1:6" ht="27.75" customHeight="1">
      <c r="A92" s="160" t="s">
        <v>606</v>
      </c>
      <c r="B92" s="42">
        <f>IFERROR(INDEX('Annex 1 LV, HV &amp; UMS charges_F'!$B$14:$B$45,MATCH($A92,'Annex 1 LV, HV &amp; UMS charges_F'!$A$14:$A$294,0)),INDEX('Annex 4 LDNO charges_F'!$B$14:$B$203,MATCH($A92,'Annex 4 LDNO charges_F'!$A$14:$A$203,0)))</f>
        <v>0</v>
      </c>
      <c r="C92" s="159">
        <f>IFERROR(INDEX('Annex 1 LV, HV &amp; UMS charges_F'!$C$14:$C$45,MATCH($A92,'Annex 1 LV, HV &amp; UMS charges_F'!$A$14:$A$294,0)),INDEX('Annex 4 LDNO charges_F'!$C$14:$C$203,MATCH($A92,'Annex 4 LDNO charges_F'!$A$14:$A$203,0)))</f>
        <v>0</v>
      </c>
      <c r="D92" s="228">
        <v>0</v>
      </c>
      <c r="E92" s="228"/>
      <c r="F92" s="224">
        <v>5.5273861866373369E-2</v>
      </c>
    </row>
    <row r="93" spans="1:6" ht="27.75" customHeight="1">
      <c r="A93" s="160" t="s">
        <v>607</v>
      </c>
      <c r="B93" s="42">
        <f>IFERROR(INDEX('Annex 1 LV, HV &amp; UMS charges_F'!$B$14:$B$45,MATCH($A93,'Annex 1 LV, HV &amp; UMS charges_F'!$A$14:$A$294,0)),INDEX('Annex 4 LDNO charges_F'!$B$14:$B$203,MATCH($A93,'Annex 4 LDNO charges_F'!$A$14:$A$203,0)))</f>
        <v>0</v>
      </c>
      <c r="C93" s="159">
        <f>IFERROR(INDEX('Annex 1 LV, HV &amp; UMS charges_F'!$C$14:$C$45,MATCH($A93,'Annex 1 LV, HV &amp; UMS charges_F'!$A$14:$A$294,0)),INDEX('Annex 4 LDNO charges_F'!$C$14:$C$203,MATCH($A93,'Annex 4 LDNO charges_F'!$A$14:$A$203,0)))</f>
        <v>0</v>
      </c>
      <c r="D93" s="228">
        <v>0</v>
      </c>
      <c r="E93" s="228"/>
      <c r="F93" s="224">
        <v>5.5273861866373369E-2</v>
      </c>
    </row>
    <row r="94" spans="1:6" ht="27.75" customHeight="1">
      <c r="A94" s="160" t="s">
        <v>608</v>
      </c>
      <c r="B94" s="42">
        <f>IFERROR(INDEX('Annex 1 LV, HV &amp; UMS charges_F'!$B$14:$B$45,MATCH($A94,'Annex 1 LV, HV &amp; UMS charges_F'!$A$14:$A$294,0)),INDEX('Annex 4 LDNO charges_F'!$B$14:$B$203,MATCH($A94,'Annex 4 LDNO charges_F'!$A$14:$A$203,0)))</f>
        <v>0</v>
      </c>
      <c r="C94" s="159">
        <f>IFERROR(INDEX('Annex 1 LV, HV &amp; UMS charges_F'!$C$14:$C$45,MATCH($A94,'Annex 1 LV, HV &amp; UMS charges_F'!$A$14:$A$294,0)),INDEX('Annex 4 LDNO charges_F'!$C$14:$C$203,MATCH($A94,'Annex 4 LDNO charges_F'!$A$14:$A$203,0)))</f>
        <v>0</v>
      </c>
      <c r="D94" s="228">
        <v>0</v>
      </c>
      <c r="E94" s="228"/>
      <c r="F94" s="224">
        <v>5.5273861866373369E-2</v>
      </c>
    </row>
    <row r="95" spans="1:6" ht="27.75" customHeight="1">
      <c r="A95" s="160" t="s">
        <v>609</v>
      </c>
      <c r="B95" s="42">
        <f>IFERROR(INDEX('Annex 1 LV, HV &amp; UMS charges_F'!$B$14:$B$45,MATCH($A95,'Annex 1 LV, HV &amp; UMS charges_F'!$A$14:$A$294,0)),INDEX('Annex 4 LDNO charges_F'!$B$14:$B$203,MATCH($A95,'Annex 4 LDNO charges_F'!$A$14:$A$203,0)))</f>
        <v>0</v>
      </c>
      <c r="C95" s="159">
        <f>IFERROR(INDEX('Annex 1 LV, HV &amp; UMS charges_F'!$C$14:$C$45,MATCH($A95,'Annex 1 LV, HV &amp; UMS charges_F'!$A$14:$A$294,0)),INDEX('Annex 4 LDNO charges_F'!$C$14:$C$203,MATCH($A95,'Annex 4 LDNO charges_F'!$A$14:$A$203,0)))</f>
        <v>0</v>
      </c>
      <c r="D95" s="228">
        <v>0</v>
      </c>
      <c r="E95" s="228"/>
      <c r="F95" s="224">
        <v>5.5273861866373369E-2</v>
      </c>
    </row>
    <row r="96" spans="1:6" ht="27.75" customHeight="1">
      <c r="A96" s="160" t="s">
        <v>610</v>
      </c>
      <c r="B96" s="42">
        <f>IFERROR(INDEX('Annex 1 LV, HV &amp; UMS charges_F'!$B$14:$B$45,MATCH($A96,'Annex 1 LV, HV &amp; UMS charges_F'!$A$14:$A$294,0)),INDEX('Annex 4 LDNO charges_F'!$B$14:$B$203,MATCH($A96,'Annex 4 LDNO charges_F'!$A$14:$A$203,0)))</f>
        <v>0</v>
      </c>
      <c r="C96" s="159">
        <f>IFERROR(INDEX('Annex 1 LV, HV &amp; UMS charges_F'!$C$14:$C$45,MATCH($A96,'Annex 1 LV, HV &amp; UMS charges_F'!$A$14:$A$294,0)),INDEX('Annex 4 LDNO charges_F'!$C$14:$C$203,MATCH($A96,'Annex 4 LDNO charges_F'!$A$14:$A$203,0)))</f>
        <v>0</v>
      </c>
      <c r="D96" s="228">
        <v>0</v>
      </c>
      <c r="E96" s="228"/>
      <c r="F96" s="224">
        <v>5.5273861866373369E-2</v>
      </c>
    </row>
    <row r="97" spans="1:6" ht="27.75" customHeight="1">
      <c r="A97" s="160" t="s">
        <v>611</v>
      </c>
      <c r="B97" s="42">
        <f>IFERROR(INDEX('Annex 1 LV, HV &amp; UMS charges_F'!$B$14:$B$45,MATCH($A97,'Annex 1 LV, HV &amp; UMS charges_F'!$A$14:$A$294,0)),INDEX('Annex 4 LDNO charges_F'!$B$14:$B$203,MATCH($A97,'Annex 4 LDNO charges_F'!$A$14:$A$203,0)))</f>
        <v>0</v>
      </c>
      <c r="C97" s="159">
        <f>IFERROR(INDEX('Annex 1 LV, HV &amp; UMS charges_F'!$C$14:$C$45,MATCH($A97,'Annex 1 LV, HV &amp; UMS charges_F'!$A$14:$A$294,0)),INDEX('Annex 4 LDNO charges_F'!$C$14:$C$203,MATCH($A97,'Annex 4 LDNO charges_F'!$A$14:$A$203,0)))</f>
        <v>0</v>
      </c>
      <c r="D97" s="228">
        <v>0</v>
      </c>
      <c r="E97" s="228"/>
      <c r="F97" s="224">
        <v>5.5273861866373369E-2</v>
      </c>
    </row>
    <row r="98" spans="1:6" ht="27.75" customHeight="1">
      <c r="A98" s="160" t="s">
        <v>612</v>
      </c>
      <c r="B98" s="42">
        <f>IFERROR(INDEX('Annex 1 LV, HV &amp; UMS charges_F'!$B$14:$B$45,MATCH($A98,'Annex 1 LV, HV &amp; UMS charges_F'!$A$14:$A$294,0)),INDEX('Annex 4 LDNO charges_F'!$B$14:$B$203,MATCH($A98,'Annex 4 LDNO charges_F'!$A$14:$A$203,0)))</f>
        <v>0</v>
      </c>
      <c r="C98" s="159">
        <f>IFERROR(INDEX('Annex 1 LV, HV &amp; UMS charges_F'!$C$14:$C$45,MATCH($A98,'Annex 1 LV, HV &amp; UMS charges_F'!$A$14:$A$294,0)),INDEX('Annex 4 LDNO charges_F'!$C$14:$C$203,MATCH($A98,'Annex 4 LDNO charges_F'!$A$14:$A$203,0)))</f>
        <v>0</v>
      </c>
      <c r="D98" s="228">
        <v>0</v>
      </c>
      <c r="E98" s="228"/>
      <c r="F98" s="224">
        <v>5.5273861866373369E-2</v>
      </c>
    </row>
    <row r="99" spans="1:6" ht="27.75" customHeight="1">
      <c r="A99" s="160" t="s">
        <v>613</v>
      </c>
      <c r="B99" s="42">
        <f>IFERROR(INDEX('Annex 1 LV, HV &amp; UMS charges_F'!$B$14:$B$45,MATCH($A99,'Annex 1 LV, HV &amp; UMS charges_F'!$A$14:$A$294,0)),INDEX('Annex 4 LDNO charges_F'!$B$14:$B$203,MATCH($A99,'Annex 4 LDNO charges_F'!$A$14:$A$203,0)))</f>
        <v>0</v>
      </c>
      <c r="C99" s="159">
        <f>IFERROR(INDEX('Annex 1 LV, HV &amp; UMS charges_F'!$C$14:$C$45,MATCH($A99,'Annex 1 LV, HV &amp; UMS charges_F'!$A$14:$A$294,0)),INDEX('Annex 4 LDNO charges_F'!$C$14:$C$203,MATCH($A99,'Annex 4 LDNO charges_F'!$A$14:$A$203,0)))</f>
        <v>0</v>
      </c>
      <c r="D99" s="228">
        <v>0</v>
      </c>
      <c r="E99" s="228"/>
      <c r="F99" s="224">
        <v>5.5273861866373369E-2</v>
      </c>
    </row>
    <row r="100" spans="1:6" ht="27.75" customHeight="1">
      <c r="A100" s="160" t="s">
        <v>620</v>
      </c>
      <c r="B100" s="42">
        <f>IFERROR(INDEX('Annex 1 LV, HV &amp; UMS charges_F'!$B$14:$B$45,MATCH($A100,'Annex 1 LV, HV &amp; UMS charges_F'!$A$14:$A$294,0)),INDEX('Annex 4 LDNO charges_F'!$B$14:$B$203,MATCH($A100,'Annex 4 LDNO charges_F'!$A$14:$A$203,0)))</f>
        <v>0</v>
      </c>
      <c r="C100" s="159" t="str">
        <f>IFERROR(INDEX('Annex 1 LV, HV &amp; UMS charges_F'!$C$14:$C$45,MATCH($A100,'Annex 1 LV, HV &amp; UMS charges_F'!$A$14:$A$294,0)),INDEX('Annex 4 LDNO charges_F'!$C$14:$C$203,MATCH($A100,'Annex 4 LDNO charges_F'!$A$14:$A$203,0)))</f>
        <v>0, 1, 2</v>
      </c>
      <c r="D100" s="224">
        <v>7.5176836005428571E-2</v>
      </c>
      <c r="E100" s="281">
        <v>9.3069460994893873</v>
      </c>
      <c r="F100" s="224">
        <v>5.5273861866373369E-2</v>
      </c>
    </row>
    <row r="101" spans="1:6" ht="27.75" customHeight="1">
      <c r="A101" s="160" t="s">
        <v>622</v>
      </c>
      <c r="B101" s="42">
        <f>IFERROR(INDEX('Annex 1 LV, HV &amp; UMS charges_F'!$B$14:$B$45,MATCH($A101,'Annex 1 LV, HV &amp; UMS charges_F'!$A$14:$A$294,0)),INDEX('Annex 4 LDNO charges_F'!$B$14:$B$203,MATCH($A101,'Annex 4 LDNO charges_F'!$A$14:$A$203,0)))</f>
        <v>0</v>
      </c>
      <c r="C101" s="159" t="str">
        <f>IFERROR(INDEX('Annex 1 LV, HV &amp; UMS charges_F'!$C$14:$C$45,MATCH($A101,'Annex 1 LV, HV &amp; UMS charges_F'!$A$14:$A$294,0)),INDEX('Annex 4 LDNO charges_F'!$C$14:$C$203,MATCH($A101,'Annex 4 LDNO charges_F'!$A$14:$A$203,0)))</f>
        <v>0, 3, 4, 5-8</v>
      </c>
      <c r="D101" s="228">
        <v>0</v>
      </c>
      <c r="E101" s="228"/>
      <c r="F101" s="224">
        <v>5.5273861866373369E-2</v>
      </c>
    </row>
    <row r="102" spans="1:6" ht="27.75" customHeight="1">
      <c r="A102" s="160" t="s">
        <v>623</v>
      </c>
      <c r="B102" s="42">
        <f>IFERROR(INDEX('Annex 1 LV, HV &amp; UMS charges_F'!$B$14:$B$45,MATCH($A102,'Annex 1 LV, HV &amp; UMS charges_F'!$A$14:$A$294,0)),INDEX('Annex 4 LDNO charges_F'!$B$14:$B$203,MATCH($A102,'Annex 4 LDNO charges_F'!$A$14:$A$203,0)))</f>
        <v>0</v>
      </c>
      <c r="C102" s="159" t="str">
        <f>IFERROR(INDEX('Annex 1 LV, HV &amp; UMS charges_F'!$C$14:$C$45,MATCH($A102,'Annex 1 LV, HV &amp; UMS charges_F'!$A$14:$A$294,0)),INDEX('Annex 4 LDNO charges_F'!$C$14:$C$203,MATCH($A102,'Annex 4 LDNO charges_F'!$A$14:$A$203,0)))</f>
        <v>0, 3, 4, 5-8</v>
      </c>
      <c r="D102" s="228">
        <v>0</v>
      </c>
      <c r="E102" s="228"/>
      <c r="F102" s="224">
        <v>5.5273861866373369E-2</v>
      </c>
    </row>
    <row r="103" spans="1:6" ht="27.75" customHeight="1">
      <c r="A103" s="160" t="s">
        <v>624</v>
      </c>
      <c r="B103" s="42">
        <f>IFERROR(INDEX('Annex 1 LV, HV &amp; UMS charges_F'!$B$14:$B$45,MATCH($A103,'Annex 1 LV, HV &amp; UMS charges_F'!$A$14:$A$294,0)),INDEX('Annex 4 LDNO charges_F'!$B$14:$B$203,MATCH($A103,'Annex 4 LDNO charges_F'!$A$14:$A$203,0)))</f>
        <v>0</v>
      </c>
      <c r="C103" s="159" t="str">
        <f>IFERROR(INDEX('Annex 1 LV, HV &amp; UMS charges_F'!$C$14:$C$45,MATCH($A103,'Annex 1 LV, HV &amp; UMS charges_F'!$A$14:$A$294,0)),INDEX('Annex 4 LDNO charges_F'!$C$14:$C$203,MATCH($A103,'Annex 4 LDNO charges_F'!$A$14:$A$203,0)))</f>
        <v>0, 3, 4, 5-8</v>
      </c>
      <c r="D103" s="228">
        <v>0</v>
      </c>
      <c r="E103" s="228"/>
      <c r="F103" s="224">
        <v>5.5273861866373369E-2</v>
      </c>
    </row>
    <row r="104" spans="1:6" ht="27.75" customHeight="1">
      <c r="A104" s="160" t="s">
        <v>625</v>
      </c>
      <c r="B104" s="42">
        <f>IFERROR(INDEX('Annex 1 LV, HV &amp; UMS charges_F'!$B$14:$B$45,MATCH($A104,'Annex 1 LV, HV &amp; UMS charges_F'!$A$14:$A$294,0)),INDEX('Annex 4 LDNO charges_F'!$B$14:$B$203,MATCH($A104,'Annex 4 LDNO charges_F'!$A$14:$A$203,0)))</f>
        <v>0</v>
      </c>
      <c r="C104" s="159" t="str">
        <f>IFERROR(INDEX('Annex 1 LV, HV &amp; UMS charges_F'!$C$14:$C$45,MATCH($A104,'Annex 1 LV, HV &amp; UMS charges_F'!$A$14:$A$294,0)),INDEX('Annex 4 LDNO charges_F'!$C$14:$C$203,MATCH($A104,'Annex 4 LDNO charges_F'!$A$14:$A$203,0)))</f>
        <v>0, 3, 4, 5-8</v>
      </c>
      <c r="D104" s="228">
        <v>0</v>
      </c>
      <c r="E104" s="228"/>
      <c r="F104" s="224">
        <v>5.5273861866373369E-2</v>
      </c>
    </row>
    <row r="105" spans="1:6" ht="27.75" customHeight="1">
      <c r="A105" s="160" t="s">
        <v>626</v>
      </c>
      <c r="B105" s="42">
        <f>IFERROR(INDEX('Annex 1 LV, HV &amp; UMS charges_F'!$B$14:$B$45,MATCH($A105,'Annex 1 LV, HV &amp; UMS charges_F'!$A$14:$A$294,0)),INDEX('Annex 4 LDNO charges_F'!$B$14:$B$203,MATCH($A105,'Annex 4 LDNO charges_F'!$A$14:$A$203,0)))</f>
        <v>0</v>
      </c>
      <c r="C105" s="159" t="str">
        <f>IFERROR(INDEX('Annex 1 LV, HV &amp; UMS charges_F'!$C$14:$C$45,MATCH($A105,'Annex 1 LV, HV &amp; UMS charges_F'!$A$14:$A$294,0)),INDEX('Annex 4 LDNO charges_F'!$C$14:$C$203,MATCH($A105,'Annex 4 LDNO charges_F'!$A$14:$A$203,0)))</f>
        <v>0, 3, 4, 5-8</v>
      </c>
      <c r="D105" s="228">
        <v>0</v>
      </c>
      <c r="E105" s="228"/>
      <c r="F105" s="224">
        <v>5.5273861866373369E-2</v>
      </c>
    </row>
    <row r="106" spans="1:6" ht="27.75" customHeight="1">
      <c r="A106" s="160" t="s">
        <v>628</v>
      </c>
      <c r="B106" s="42">
        <f>IFERROR(INDEX('Annex 1 LV, HV &amp; UMS charges_F'!$B$14:$B$45,MATCH($A106,'Annex 1 LV, HV &amp; UMS charges_F'!$A$14:$A$294,0)),INDEX('Annex 4 LDNO charges_F'!$B$14:$B$203,MATCH($A106,'Annex 4 LDNO charges_F'!$A$14:$A$203,0)))</f>
        <v>0</v>
      </c>
      <c r="C106" s="159">
        <f>IFERROR(INDEX('Annex 1 LV, HV &amp; UMS charges_F'!$C$14:$C$45,MATCH($A106,'Annex 1 LV, HV &amp; UMS charges_F'!$A$14:$A$294,0)),INDEX('Annex 4 LDNO charges_F'!$C$14:$C$203,MATCH($A106,'Annex 4 LDNO charges_F'!$A$14:$A$203,0)))</f>
        <v>0</v>
      </c>
      <c r="D106" s="228">
        <v>0</v>
      </c>
      <c r="E106" s="228"/>
      <c r="F106" s="224">
        <v>5.5273861866373369E-2</v>
      </c>
    </row>
    <row r="107" spans="1:6" ht="27.75" customHeight="1">
      <c r="A107" s="160" t="s">
        <v>629</v>
      </c>
      <c r="B107" s="42">
        <f>IFERROR(INDEX('Annex 1 LV, HV &amp; UMS charges_F'!$B$14:$B$45,MATCH($A107,'Annex 1 LV, HV &amp; UMS charges_F'!$A$14:$A$294,0)),INDEX('Annex 4 LDNO charges_F'!$B$14:$B$203,MATCH($A107,'Annex 4 LDNO charges_F'!$A$14:$A$203,0)))</f>
        <v>0</v>
      </c>
      <c r="C107" s="159">
        <f>IFERROR(INDEX('Annex 1 LV, HV &amp; UMS charges_F'!$C$14:$C$45,MATCH($A107,'Annex 1 LV, HV &amp; UMS charges_F'!$A$14:$A$294,0)),INDEX('Annex 4 LDNO charges_F'!$C$14:$C$203,MATCH($A107,'Annex 4 LDNO charges_F'!$A$14:$A$203,0)))</f>
        <v>0</v>
      </c>
      <c r="D107" s="228">
        <v>0</v>
      </c>
      <c r="E107" s="228"/>
      <c r="F107" s="224">
        <v>5.5273861866373369E-2</v>
      </c>
    </row>
    <row r="108" spans="1:6" ht="27.75" customHeight="1">
      <c r="A108" s="160" t="s">
        <v>630</v>
      </c>
      <c r="B108" s="42">
        <f>IFERROR(INDEX('Annex 1 LV, HV &amp; UMS charges_F'!$B$14:$B$45,MATCH($A108,'Annex 1 LV, HV &amp; UMS charges_F'!$A$14:$A$294,0)),INDEX('Annex 4 LDNO charges_F'!$B$14:$B$203,MATCH($A108,'Annex 4 LDNO charges_F'!$A$14:$A$203,0)))</f>
        <v>0</v>
      </c>
      <c r="C108" s="159">
        <f>IFERROR(INDEX('Annex 1 LV, HV &amp; UMS charges_F'!$C$14:$C$45,MATCH($A108,'Annex 1 LV, HV &amp; UMS charges_F'!$A$14:$A$294,0)),INDEX('Annex 4 LDNO charges_F'!$C$14:$C$203,MATCH($A108,'Annex 4 LDNO charges_F'!$A$14:$A$203,0)))</f>
        <v>0</v>
      </c>
      <c r="D108" s="228">
        <v>0</v>
      </c>
      <c r="E108" s="228"/>
      <c r="F108" s="224">
        <v>5.5273861866373369E-2</v>
      </c>
    </row>
    <row r="109" spans="1:6" ht="27.75" customHeight="1">
      <c r="A109" s="160" t="s">
        <v>631</v>
      </c>
      <c r="B109" s="42">
        <f>IFERROR(INDEX('Annex 1 LV, HV &amp; UMS charges_F'!$B$14:$B$45,MATCH($A109,'Annex 1 LV, HV &amp; UMS charges_F'!$A$14:$A$294,0)),INDEX('Annex 4 LDNO charges_F'!$B$14:$B$203,MATCH($A109,'Annex 4 LDNO charges_F'!$A$14:$A$203,0)))</f>
        <v>0</v>
      </c>
      <c r="C109" s="159">
        <f>IFERROR(INDEX('Annex 1 LV, HV &amp; UMS charges_F'!$C$14:$C$45,MATCH($A109,'Annex 1 LV, HV &amp; UMS charges_F'!$A$14:$A$294,0)),INDEX('Annex 4 LDNO charges_F'!$C$14:$C$203,MATCH($A109,'Annex 4 LDNO charges_F'!$A$14:$A$203,0)))</f>
        <v>0</v>
      </c>
      <c r="D109" s="228">
        <v>0</v>
      </c>
      <c r="E109" s="228"/>
      <c r="F109" s="224">
        <v>5.5273861866373369E-2</v>
      </c>
    </row>
    <row r="110" spans="1:6" ht="27.75" customHeight="1">
      <c r="A110" s="160" t="s">
        <v>632</v>
      </c>
      <c r="B110" s="42">
        <f>IFERROR(INDEX('Annex 1 LV, HV &amp; UMS charges_F'!$B$14:$B$45,MATCH($A110,'Annex 1 LV, HV &amp; UMS charges_F'!$A$14:$A$294,0)),INDEX('Annex 4 LDNO charges_F'!$B$14:$B$203,MATCH($A110,'Annex 4 LDNO charges_F'!$A$14:$A$203,0)))</f>
        <v>0</v>
      </c>
      <c r="C110" s="159">
        <f>IFERROR(INDEX('Annex 1 LV, HV &amp; UMS charges_F'!$C$14:$C$45,MATCH($A110,'Annex 1 LV, HV &amp; UMS charges_F'!$A$14:$A$294,0)),INDEX('Annex 4 LDNO charges_F'!$C$14:$C$203,MATCH($A110,'Annex 4 LDNO charges_F'!$A$14:$A$203,0)))</f>
        <v>0</v>
      </c>
      <c r="D110" s="228">
        <v>0</v>
      </c>
      <c r="E110" s="228"/>
      <c r="F110" s="224">
        <v>5.5273861866373369E-2</v>
      </c>
    </row>
    <row r="111" spans="1:6" ht="27.75" customHeight="1">
      <c r="A111" s="160" t="s">
        <v>633</v>
      </c>
      <c r="B111" s="42">
        <f>IFERROR(INDEX('Annex 1 LV, HV &amp; UMS charges_F'!$B$14:$B$45,MATCH($A111,'Annex 1 LV, HV &amp; UMS charges_F'!$A$14:$A$294,0)),INDEX('Annex 4 LDNO charges_F'!$B$14:$B$203,MATCH($A111,'Annex 4 LDNO charges_F'!$A$14:$A$203,0)))</f>
        <v>0</v>
      </c>
      <c r="C111" s="159">
        <f>IFERROR(INDEX('Annex 1 LV, HV &amp; UMS charges_F'!$C$14:$C$45,MATCH($A111,'Annex 1 LV, HV &amp; UMS charges_F'!$A$14:$A$294,0)),INDEX('Annex 4 LDNO charges_F'!$C$14:$C$203,MATCH($A111,'Annex 4 LDNO charges_F'!$A$14:$A$203,0)))</f>
        <v>0</v>
      </c>
      <c r="D111" s="228">
        <v>0</v>
      </c>
      <c r="E111" s="228"/>
      <c r="F111" s="224">
        <v>5.5273861866373369E-2</v>
      </c>
    </row>
    <row r="112" spans="1:6" ht="27.75" customHeight="1">
      <c r="A112" s="160" t="s">
        <v>634</v>
      </c>
      <c r="B112" s="42">
        <f>IFERROR(INDEX('Annex 1 LV, HV &amp; UMS charges_F'!$B$14:$B$45,MATCH($A112,'Annex 1 LV, HV &amp; UMS charges_F'!$A$14:$A$294,0)),INDEX('Annex 4 LDNO charges_F'!$B$14:$B$203,MATCH($A112,'Annex 4 LDNO charges_F'!$A$14:$A$203,0)))</f>
        <v>0</v>
      </c>
      <c r="C112" s="159">
        <f>IFERROR(INDEX('Annex 1 LV, HV &amp; UMS charges_F'!$C$14:$C$45,MATCH($A112,'Annex 1 LV, HV &amp; UMS charges_F'!$A$14:$A$294,0)),INDEX('Annex 4 LDNO charges_F'!$C$14:$C$203,MATCH($A112,'Annex 4 LDNO charges_F'!$A$14:$A$203,0)))</f>
        <v>0</v>
      </c>
      <c r="D112" s="228">
        <v>0</v>
      </c>
      <c r="E112" s="228"/>
      <c r="F112" s="224">
        <v>5.5273861866373369E-2</v>
      </c>
    </row>
    <row r="113" spans="1:6" ht="27.75" customHeight="1">
      <c r="A113" s="160" t="s">
        <v>635</v>
      </c>
      <c r="B113" s="42">
        <f>IFERROR(INDEX('Annex 1 LV, HV &amp; UMS charges_F'!$B$14:$B$45,MATCH($A113,'Annex 1 LV, HV &amp; UMS charges_F'!$A$14:$A$294,0)),INDEX('Annex 4 LDNO charges_F'!$B$14:$B$203,MATCH($A113,'Annex 4 LDNO charges_F'!$A$14:$A$203,0)))</f>
        <v>0</v>
      </c>
      <c r="C113" s="159">
        <f>IFERROR(INDEX('Annex 1 LV, HV &amp; UMS charges_F'!$C$14:$C$45,MATCH($A113,'Annex 1 LV, HV &amp; UMS charges_F'!$A$14:$A$294,0)),INDEX('Annex 4 LDNO charges_F'!$C$14:$C$203,MATCH($A113,'Annex 4 LDNO charges_F'!$A$14:$A$203,0)))</f>
        <v>0</v>
      </c>
      <c r="D113" s="228">
        <v>0</v>
      </c>
      <c r="E113" s="228"/>
      <c r="F113" s="224">
        <v>5.5273861866373369E-2</v>
      </c>
    </row>
    <row r="114" spans="1:6" ht="27.75" customHeight="1">
      <c r="A114" s="160" t="s">
        <v>636</v>
      </c>
      <c r="B114" s="42">
        <f>IFERROR(INDEX('Annex 1 LV, HV &amp; UMS charges_F'!$B$14:$B$45,MATCH($A114,'Annex 1 LV, HV &amp; UMS charges_F'!$A$14:$A$294,0)),INDEX('Annex 4 LDNO charges_F'!$B$14:$B$203,MATCH($A114,'Annex 4 LDNO charges_F'!$A$14:$A$203,0)))</f>
        <v>0</v>
      </c>
      <c r="C114" s="159">
        <f>IFERROR(INDEX('Annex 1 LV, HV &amp; UMS charges_F'!$C$14:$C$45,MATCH($A114,'Annex 1 LV, HV &amp; UMS charges_F'!$A$14:$A$294,0)),INDEX('Annex 4 LDNO charges_F'!$C$14:$C$203,MATCH($A114,'Annex 4 LDNO charges_F'!$A$14:$A$203,0)))</f>
        <v>0</v>
      </c>
      <c r="D114" s="228">
        <v>0</v>
      </c>
      <c r="E114" s="228"/>
      <c r="F114" s="224">
        <v>5.5273861866373369E-2</v>
      </c>
    </row>
    <row r="115" spans="1:6" ht="27.75" customHeight="1">
      <c r="A115" s="160" t="s">
        <v>637</v>
      </c>
      <c r="B115" s="42">
        <f>IFERROR(INDEX('Annex 1 LV, HV &amp; UMS charges_F'!$B$14:$B$45,MATCH($A115,'Annex 1 LV, HV &amp; UMS charges_F'!$A$14:$A$294,0)),INDEX('Annex 4 LDNO charges_F'!$B$14:$B$203,MATCH($A115,'Annex 4 LDNO charges_F'!$A$14:$A$203,0)))</f>
        <v>0</v>
      </c>
      <c r="C115" s="159">
        <f>IFERROR(INDEX('Annex 1 LV, HV &amp; UMS charges_F'!$C$14:$C$45,MATCH($A115,'Annex 1 LV, HV &amp; UMS charges_F'!$A$14:$A$294,0)),INDEX('Annex 4 LDNO charges_F'!$C$14:$C$203,MATCH($A115,'Annex 4 LDNO charges_F'!$A$14:$A$203,0)))</f>
        <v>0</v>
      </c>
      <c r="D115" s="228">
        <v>0</v>
      </c>
      <c r="E115" s="228"/>
      <c r="F115" s="224">
        <v>5.5273861866373369E-2</v>
      </c>
    </row>
    <row r="116" spans="1:6" ht="27.75" customHeight="1">
      <c r="A116" s="160" t="s">
        <v>638</v>
      </c>
      <c r="B116" s="42">
        <f>IFERROR(INDEX('Annex 1 LV, HV &amp; UMS charges_F'!$B$14:$B$45,MATCH($A116,'Annex 1 LV, HV &amp; UMS charges_F'!$A$14:$A$294,0)),INDEX('Annex 4 LDNO charges_F'!$B$14:$B$203,MATCH($A116,'Annex 4 LDNO charges_F'!$A$14:$A$203,0)))</f>
        <v>0</v>
      </c>
      <c r="C116" s="159">
        <f>IFERROR(INDEX('Annex 1 LV, HV &amp; UMS charges_F'!$C$14:$C$45,MATCH($A116,'Annex 1 LV, HV &amp; UMS charges_F'!$A$14:$A$294,0)),INDEX('Annex 4 LDNO charges_F'!$C$14:$C$203,MATCH($A116,'Annex 4 LDNO charges_F'!$A$14:$A$203,0)))</f>
        <v>0</v>
      </c>
      <c r="D116" s="228">
        <v>0</v>
      </c>
      <c r="E116" s="228"/>
      <c r="F116" s="224">
        <v>5.5273861866373369E-2</v>
      </c>
    </row>
    <row r="117" spans="1:6" ht="27.75" customHeight="1">
      <c r="A117" s="160" t="s">
        <v>639</v>
      </c>
      <c r="B117" s="42">
        <f>IFERROR(INDEX('Annex 1 LV, HV &amp; UMS charges_F'!$B$14:$B$45,MATCH($A117,'Annex 1 LV, HV &amp; UMS charges_F'!$A$14:$A$294,0)),INDEX('Annex 4 LDNO charges_F'!$B$14:$B$203,MATCH($A117,'Annex 4 LDNO charges_F'!$A$14:$A$203,0)))</f>
        <v>0</v>
      </c>
      <c r="C117" s="159">
        <f>IFERROR(INDEX('Annex 1 LV, HV &amp; UMS charges_F'!$C$14:$C$45,MATCH($A117,'Annex 1 LV, HV &amp; UMS charges_F'!$A$14:$A$294,0)),INDEX('Annex 4 LDNO charges_F'!$C$14:$C$203,MATCH($A117,'Annex 4 LDNO charges_F'!$A$14:$A$203,0)))</f>
        <v>0</v>
      </c>
      <c r="D117" s="228">
        <v>0</v>
      </c>
      <c r="E117" s="228"/>
      <c r="F117" s="224">
        <v>5.5273861866373369E-2</v>
      </c>
    </row>
    <row r="118" spans="1:6" ht="27.75" customHeight="1">
      <c r="A118" s="160" t="s">
        <v>640</v>
      </c>
      <c r="B118" s="42">
        <f>IFERROR(INDEX('Annex 1 LV, HV &amp; UMS charges_F'!$B$14:$B$45,MATCH($A118,'Annex 1 LV, HV &amp; UMS charges_F'!$A$14:$A$294,0)),INDEX('Annex 4 LDNO charges_F'!$B$14:$B$203,MATCH($A118,'Annex 4 LDNO charges_F'!$A$14:$A$203,0)))</f>
        <v>0</v>
      </c>
      <c r="C118" s="159">
        <f>IFERROR(INDEX('Annex 1 LV, HV &amp; UMS charges_F'!$C$14:$C$45,MATCH($A118,'Annex 1 LV, HV &amp; UMS charges_F'!$A$14:$A$294,0)),INDEX('Annex 4 LDNO charges_F'!$C$14:$C$203,MATCH($A118,'Annex 4 LDNO charges_F'!$A$14:$A$203,0)))</f>
        <v>0</v>
      </c>
      <c r="D118" s="228">
        <v>0</v>
      </c>
      <c r="E118" s="228"/>
      <c r="F118" s="224">
        <v>5.5273861866373369E-2</v>
      </c>
    </row>
    <row r="119" spans="1:6" ht="27.75" customHeight="1">
      <c r="A119" s="160" t="s">
        <v>641</v>
      </c>
      <c r="B119" s="42">
        <f>IFERROR(INDEX('Annex 1 LV, HV &amp; UMS charges_F'!$B$14:$B$45,MATCH($A119,'Annex 1 LV, HV &amp; UMS charges_F'!$A$14:$A$294,0)),INDEX('Annex 4 LDNO charges_F'!$B$14:$B$203,MATCH($A119,'Annex 4 LDNO charges_F'!$A$14:$A$203,0)))</f>
        <v>0</v>
      </c>
      <c r="C119" s="159">
        <f>IFERROR(INDEX('Annex 1 LV, HV &amp; UMS charges_F'!$C$14:$C$45,MATCH($A119,'Annex 1 LV, HV &amp; UMS charges_F'!$A$14:$A$294,0)),INDEX('Annex 4 LDNO charges_F'!$C$14:$C$203,MATCH($A119,'Annex 4 LDNO charges_F'!$A$14:$A$203,0)))</f>
        <v>0</v>
      </c>
      <c r="D119" s="228">
        <v>0</v>
      </c>
      <c r="E119" s="228"/>
      <c r="F119" s="224">
        <v>5.5273861866373369E-2</v>
      </c>
    </row>
    <row r="120" spans="1:6" ht="27.75" customHeight="1">
      <c r="A120" s="160" t="s">
        <v>642</v>
      </c>
      <c r="B120" s="42">
        <f>IFERROR(INDEX('Annex 1 LV, HV &amp; UMS charges_F'!$B$14:$B$45,MATCH($A120,'Annex 1 LV, HV &amp; UMS charges_F'!$A$14:$A$294,0)),INDEX('Annex 4 LDNO charges_F'!$B$14:$B$203,MATCH($A120,'Annex 4 LDNO charges_F'!$A$14:$A$203,0)))</f>
        <v>0</v>
      </c>
      <c r="C120" s="159">
        <f>IFERROR(INDEX('Annex 1 LV, HV &amp; UMS charges_F'!$C$14:$C$45,MATCH($A120,'Annex 1 LV, HV &amp; UMS charges_F'!$A$14:$A$294,0)),INDEX('Annex 4 LDNO charges_F'!$C$14:$C$203,MATCH($A120,'Annex 4 LDNO charges_F'!$A$14:$A$203,0)))</f>
        <v>0</v>
      </c>
      <c r="D120" s="228">
        <v>0</v>
      </c>
      <c r="E120" s="228"/>
      <c r="F120" s="224">
        <v>5.5273861866373369E-2</v>
      </c>
    </row>
    <row r="121" spans="1:6" ht="27.75" customHeight="1">
      <c r="A121" s="160" t="s">
        <v>649</v>
      </c>
      <c r="B121" s="42">
        <f>IFERROR(INDEX('Annex 1 LV, HV &amp; UMS charges_F'!$B$14:$B$45,MATCH($A121,'Annex 1 LV, HV &amp; UMS charges_F'!$A$14:$A$294,0)),INDEX('Annex 4 LDNO charges_F'!$B$14:$B$203,MATCH($A121,'Annex 4 LDNO charges_F'!$A$14:$A$203,0)))</f>
        <v>0</v>
      </c>
      <c r="C121" s="159" t="str">
        <f>IFERROR(INDEX('Annex 1 LV, HV &amp; UMS charges_F'!$C$14:$C$45,MATCH($A121,'Annex 1 LV, HV &amp; UMS charges_F'!$A$14:$A$294,0)),INDEX('Annex 4 LDNO charges_F'!$C$14:$C$203,MATCH($A121,'Annex 4 LDNO charges_F'!$A$14:$A$203,0)))</f>
        <v>0, 1, 2</v>
      </c>
      <c r="D121" s="224">
        <v>7.5176836005428571E-2</v>
      </c>
      <c r="E121" s="281">
        <v>9.3069460994893873</v>
      </c>
      <c r="F121" s="224">
        <v>5.5273861866373369E-2</v>
      </c>
    </row>
    <row r="122" spans="1:6" ht="27.75" customHeight="1">
      <c r="A122" s="160" t="s">
        <v>651</v>
      </c>
      <c r="B122" s="42">
        <f>IFERROR(INDEX('Annex 1 LV, HV &amp; UMS charges_F'!$B$14:$B$45,MATCH($A122,'Annex 1 LV, HV &amp; UMS charges_F'!$A$14:$A$294,0)),INDEX('Annex 4 LDNO charges_F'!$B$14:$B$203,MATCH($A122,'Annex 4 LDNO charges_F'!$A$14:$A$203,0)))</f>
        <v>0</v>
      </c>
      <c r="C122" s="159" t="str">
        <f>IFERROR(INDEX('Annex 1 LV, HV &amp; UMS charges_F'!$C$14:$C$45,MATCH($A122,'Annex 1 LV, HV &amp; UMS charges_F'!$A$14:$A$294,0)),INDEX('Annex 4 LDNO charges_F'!$C$14:$C$203,MATCH($A122,'Annex 4 LDNO charges_F'!$A$14:$A$203,0)))</f>
        <v>0, 3, 4, 5-8</v>
      </c>
      <c r="D122" s="228">
        <v>0</v>
      </c>
      <c r="E122" s="228"/>
      <c r="F122" s="224">
        <v>5.5273861866373369E-2</v>
      </c>
    </row>
    <row r="123" spans="1:6" ht="27.75" customHeight="1">
      <c r="A123" s="160" t="s">
        <v>652</v>
      </c>
      <c r="B123" s="42">
        <f>IFERROR(INDEX('Annex 1 LV, HV &amp; UMS charges_F'!$B$14:$B$45,MATCH($A123,'Annex 1 LV, HV &amp; UMS charges_F'!$A$14:$A$294,0)),INDEX('Annex 4 LDNO charges_F'!$B$14:$B$203,MATCH($A123,'Annex 4 LDNO charges_F'!$A$14:$A$203,0)))</f>
        <v>0</v>
      </c>
      <c r="C123" s="159" t="str">
        <f>IFERROR(INDEX('Annex 1 LV, HV &amp; UMS charges_F'!$C$14:$C$45,MATCH($A123,'Annex 1 LV, HV &amp; UMS charges_F'!$A$14:$A$294,0)),INDEX('Annex 4 LDNO charges_F'!$C$14:$C$203,MATCH($A123,'Annex 4 LDNO charges_F'!$A$14:$A$203,0)))</f>
        <v>0, 3, 4, 5-8</v>
      </c>
      <c r="D123" s="228">
        <v>0</v>
      </c>
      <c r="E123" s="228"/>
      <c r="F123" s="224">
        <v>5.5273861866373369E-2</v>
      </c>
    </row>
    <row r="124" spans="1:6" ht="27.75" customHeight="1">
      <c r="A124" s="160" t="s">
        <v>653</v>
      </c>
      <c r="B124" s="42">
        <f>IFERROR(INDEX('Annex 1 LV, HV &amp; UMS charges_F'!$B$14:$B$45,MATCH($A124,'Annex 1 LV, HV &amp; UMS charges_F'!$A$14:$A$294,0)),INDEX('Annex 4 LDNO charges_F'!$B$14:$B$203,MATCH($A124,'Annex 4 LDNO charges_F'!$A$14:$A$203,0)))</f>
        <v>0</v>
      </c>
      <c r="C124" s="159" t="str">
        <f>IFERROR(INDEX('Annex 1 LV, HV &amp; UMS charges_F'!$C$14:$C$45,MATCH($A124,'Annex 1 LV, HV &amp; UMS charges_F'!$A$14:$A$294,0)),INDEX('Annex 4 LDNO charges_F'!$C$14:$C$203,MATCH($A124,'Annex 4 LDNO charges_F'!$A$14:$A$203,0)))</f>
        <v>0, 3, 4, 5-8</v>
      </c>
      <c r="D124" s="228">
        <v>0</v>
      </c>
      <c r="E124" s="228"/>
      <c r="F124" s="224">
        <v>5.5273861866373369E-2</v>
      </c>
    </row>
    <row r="125" spans="1:6" ht="27.75" customHeight="1">
      <c r="A125" s="160" t="s">
        <v>654</v>
      </c>
      <c r="B125" s="42">
        <f>IFERROR(INDEX('Annex 1 LV, HV &amp; UMS charges_F'!$B$14:$B$45,MATCH($A125,'Annex 1 LV, HV &amp; UMS charges_F'!$A$14:$A$294,0)),INDEX('Annex 4 LDNO charges_F'!$B$14:$B$203,MATCH($A125,'Annex 4 LDNO charges_F'!$A$14:$A$203,0)))</f>
        <v>0</v>
      </c>
      <c r="C125" s="159" t="str">
        <f>IFERROR(INDEX('Annex 1 LV, HV &amp; UMS charges_F'!$C$14:$C$45,MATCH($A125,'Annex 1 LV, HV &amp; UMS charges_F'!$A$14:$A$294,0)),INDEX('Annex 4 LDNO charges_F'!$C$14:$C$203,MATCH($A125,'Annex 4 LDNO charges_F'!$A$14:$A$203,0)))</f>
        <v>0, 3, 4, 5-8</v>
      </c>
      <c r="D125" s="228">
        <v>0</v>
      </c>
      <c r="E125" s="228"/>
      <c r="F125" s="224">
        <v>5.5273861866373369E-2</v>
      </c>
    </row>
    <row r="126" spans="1:6" ht="27.75" customHeight="1">
      <c r="A126" s="160" t="s">
        <v>655</v>
      </c>
      <c r="B126" s="42">
        <f>IFERROR(INDEX('Annex 1 LV, HV &amp; UMS charges_F'!$B$14:$B$45,MATCH($A126,'Annex 1 LV, HV &amp; UMS charges_F'!$A$14:$A$294,0)),INDEX('Annex 4 LDNO charges_F'!$B$14:$B$203,MATCH($A126,'Annex 4 LDNO charges_F'!$A$14:$A$203,0)))</f>
        <v>0</v>
      </c>
      <c r="C126" s="159" t="str">
        <f>IFERROR(INDEX('Annex 1 LV, HV &amp; UMS charges_F'!$C$14:$C$45,MATCH($A126,'Annex 1 LV, HV &amp; UMS charges_F'!$A$14:$A$294,0)),INDEX('Annex 4 LDNO charges_F'!$C$14:$C$203,MATCH($A126,'Annex 4 LDNO charges_F'!$A$14:$A$203,0)))</f>
        <v>0, 3, 4, 5-8</v>
      </c>
      <c r="D126" s="228">
        <v>0</v>
      </c>
      <c r="E126" s="228"/>
      <c r="F126" s="224">
        <v>5.5273861866373369E-2</v>
      </c>
    </row>
    <row r="127" spans="1:6" ht="27.75" customHeight="1">
      <c r="A127" s="160" t="s">
        <v>657</v>
      </c>
      <c r="B127" s="42">
        <f>IFERROR(INDEX('Annex 1 LV, HV &amp; UMS charges_F'!$B$14:$B$45,MATCH($A127,'Annex 1 LV, HV &amp; UMS charges_F'!$A$14:$A$294,0)),INDEX('Annex 4 LDNO charges_F'!$B$14:$B$203,MATCH($A127,'Annex 4 LDNO charges_F'!$A$14:$A$203,0)))</f>
        <v>0</v>
      </c>
      <c r="C127" s="159">
        <f>IFERROR(INDEX('Annex 1 LV, HV &amp; UMS charges_F'!$C$14:$C$45,MATCH($A127,'Annex 1 LV, HV &amp; UMS charges_F'!$A$14:$A$294,0)),INDEX('Annex 4 LDNO charges_F'!$C$14:$C$203,MATCH($A127,'Annex 4 LDNO charges_F'!$A$14:$A$203,0)))</f>
        <v>0</v>
      </c>
      <c r="D127" s="228">
        <v>0</v>
      </c>
      <c r="E127" s="228"/>
      <c r="F127" s="224">
        <v>5.5273861866373369E-2</v>
      </c>
    </row>
    <row r="128" spans="1:6" ht="27.75" customHeight="1">
      <c r="A128" s="160" t="s">
        <v>658</v>
      </c>
      <c r="B128" s="42">
        <f>IFERROR(INDEX('Annex 1 LV, HV &amp; UMS charges_F'!$B$14:$B$45,MATCH($A128,'Annex 1 LV, HV &amp; UMS charges_F'!$A$14:$A$294,0)),INDEX('Annex 4 LDNO charges_F'!$B$14:$B$203,MATCH($A128,'Annex 4 LDNO charges_F'!$A$14:$A$203,0)))</f>
        <v>0</v>
      </c>
      <c r="C128" s="159">
        <f>IFERROR(INDEX('Annex 1 LV, HV &amp; UMS charges_F'!$C$14:$C$45,MATCH($A128,'Annex 1 LV, HV &amp; UMS charges_F'!$A$14:$A$294,0)),INDEX('Annex 4 LDNO charges_F'!$C$14:$C$203,MATCH($A128,'Annex 4 LDNO charges_F'!$A$14:$A$203,0)))</f>
        <v>0</v>
      </c>
      <c r="D128" s="228">
        <v>0</v>
      </c>
      <c r="E128" s="228"/>
      <c r="F128" s="224">
        <v>5.5273861866373369E-2</v>
      </c>
    </row>
    <row r="129" spans="1:6" ht="27.75" customHeight="1">
      <c r="A129" s="160" t="s">
        <v>659</v>
      </c>
      <c r="B129" s="42">
        <f>IFERROR(INDEX('Annex 1 LV, HV &amp; UMS charges_F'!$B$14:$B$45,MATCH($A129,'Annex 1 LV, HV &amp; UMS charges_F'!$A$14:$A$294,0)),INDEX('Annex 4 LDNO charges_F'!$B$14:$B$203,MATCH($A129,'Annex 4 LDNO charges_F'!$A$14:$A$203,0)))</f>
        <v>0</v>
      </c>
      <c r="C129" s="159">
        <f>IFERROR(INDEX('Annex 1 LV, HV &amp; UMS charges_F'!$C$14:$C$45,MATCH($A129,'Annex 1 LV, HV &amp; UMS charges_F'!$A$14:$A$294,0)),INDEX('Annex 4 LDNO charges_F'!$C$14:$C$203,MATCH($A129,'Annex 4 LDNO charges_F'!$A$14:$A$203,0)))</f>
        <v>0</v>
      </c>
      <c r="D129" s="228">
        <v>0</v>
      </c>
      <c r="E129" s="228"/>
      <c r="F129" s="224">
        <v>5.5273861866373369E-2</v>
      </c>
    </row>
    <row r="130" spans="1:6" ht="27.75" customHeight="1">
      <c r="A130" s="160" t="s">
        <v>660</v>
      </c>
      <c r="B130" s="42">
        <f>IFERROR(INDEX('Annex 1 LV, HV &amp; UMS charges_F'!$B$14:$B$45,MATCH($A130,'Annex 1 LV, HV &amp; UMS charges_F'!$A$14:$A$294,0)),INDEX('Annex 4 LDNO charges_F'!$B$14:$B$203,MATCH($A130,'Annex 4 LDNO charges_F'!$A$14:$A$203,0)))</f>
        <v>0</v>
      </c>
      <c r="C130" s="159">
        <f>IFERROR(INDEX('Annex 1 LV, HV &amp; UMS charges_F'!$C$14:$C$45,MATCH($A130,'Annex 1 LV, HV &amp; UMS charges_F'!$A$14:$A$294,0)),INDEX('Annex 4 LDNO charges_F'!$C$14:$C$203,MATCH($A130,'Annex 4 LDNO charges_F'!$A$14:$A$203,0)))</f>
        <v>0</v>
      </c>
      <c r="D130" s="228">
        <v>0</v>
      </c>
      <c r="E130" s="228"/>
      <c r="F130" s="224">
        <v>5.5273861866373369E-2</v>
      </c>
    </row>
    <row r="131" spans="1:6" ht="27.75" customHeight="1">
      <c r="A131" s="160" t="s">
        <v>661</v>
      </c>
      <c r="B131" s="42">
        <f>IFERROR(INDEX('Annex 1 LV, HV &amp; UMS charges_F'!$B$14:$B$45,MATCH($A131,'Annex 1 LV, HV &amp; UMS charges_F'!$A$14:$A$294,0)),INDEX('Annex 4 LDNO charges_F'!$B$14:$B$203,MATCH($A131,'Annex 4 LDNO charges_F'!$A$14:$A$203,0)))</f>
        <v>0</v>
      </c>
      <c r="C131" s="159">
        <f>IFERROR(INDEX('Annex 1 LV, HV &amp; UMS charges_F'!$C$14:$C$45,MATCH($A131,'Annex 1 LV, HV &amp; UMS charges_F'!$A$14:$A$294,0)),INDEX('Annex 4 LDNO charges_F'!$C$14:$C$203,MATCH($A131,'Annex 4 LDNO charges_F'!$A$14:$A$203,0)))</f>
        <v>0</v>
      </c>
      <c r="D131" s="228">
        <v>0</v>
      </c>
      <c r="E131" s="228"/>
      <c r="F131" s="224">
        <v>5.5273861866373369E-2</v>
      </c>
    </row>
    <row r="132" spans="1:6" ht="27.75" customHeight="1">
      <c r="A132" s="160" t="s">
        <v>662</v>
      </c>
      <c r="B132" s="42">
        <f>IFERROR(INDEX('Annex 1 LV, HV &amp; UMS charges_F'!$B$14:$B$45,MATCH($A132,'Annex 1 LV, HV &amp; UMS charges_F'!$A$14:$A$294,0)),INDEX('Annex 4 LDNO charges_F'!$B$14:$B$203,MATCH($A132,'Annex 4 LDNO charges_F'!$A$14:$A$203,0)))</f>
        <v>0</v>
      </c>
      <c r="C132" s="159">
        <f>IFERROR(INDEX('Annex 1 LV, HV &amp; UMS charges_F'!$C$14:$C$45,MATCH($A132,'Annex 1 LV, HV &amp; UMS charges_F'!$A$14:$A$294,0)),INDEX('Annex 4 LDNO charges_F'!$C$14:$C$203,MATCH($A132,'Annex 4 LDNO charges_F'!$A$14:$A$203,0)))</f>
        <v>0</v>
      </c>
      <c r="D132" s="228">
        <v>0</v>
      </c>
      <c r="E132" s="228"/>
      <c r="F132" s="224">
        <v>5.5273861866373369E-2</v>
      </c>
    </row>
    <row r="133" spans="1:6" ht="27.75" customHeight="1">
      <c r="A133" s="160" t="s">
        <v>663</v>
      </c>
      <c r="B133" s="42">
        <f>IFERROR(INDEX('Annex 1 LV, HV &amp; UMS charges_F'!$B$14:$B$45,MATCH($A133,'Annex 1 LV, HV &amp; UMS charges_F'!$A$14:$A$294,0)),INDEX('Annex 4 LDNO charges_F'!$B$14:$B$203,MATCH($A133,'Annex 4 LDNO charges_F'!$A$14:$A$203,0)))</f>
        <v>0</v>
      </c>
      <c r="C133" s="159">
        <f>IFERROR(INDEX('Annex 1 LV, HV &amp; UMS charges_F'!$C$14:$C$45,MATCH($A133,'Annex 1 LV, HV &amp; UMS charges_F'!$A$14:$A$294,0)),INDEX('Annex 4 LDNO charges_F'!$C$14:$C$203,MATCH($A133,'Annex 4 LDNO charges_F'!$A$14:$A$203,0)))</f>
        <v>0</v>
      </c>
      <c r="D133" s="228">
        <v>0</v>
      </c>
      <c r="E133" s="228"/>
      <c r="F133" s="224">
        <v>5.5273861866373369E-2</v>
      </c>
    </row>
    <row r="134" spans="1:6" ht="27.75" customHeight="1">
      <c r="A134" s="160" t="s">
        <v>664</v>
      </c>
      <c r="B134" s="42">
        <f>IFERROR(INDEX('Annex 1 LV, HV &amp; UMS charges_F'!$B$14:$B$45,MATCH($A134,'Annex 1 LV, HV &amp; UMS charges_F'!$A$14:$A$294,0)),INDEX('Annex 4 LDNO charges_F'!$B$14:$B$203,MATCH($A134,'Annex 4 LDNO charges_F'!$A$14:$A$203,0)))</f>
        <v>0</v>
      </c>
      <c r="C134" s="159">
        <f>IFERROR(INDEX('Annex 1 LV, HV &amp; UMS charges_F'!$C$14:$C$45,MATCH($A134,'Annex 1 LV, HV &amp; UMS charges_F'!$A$14:$A$294,0)),INDEX('Annex 4 LDNO charges_F'!$C$14:$C$203,MATCH($A134,'Annex 4 LDNO charges_F'!$A$14:$A$203,0)))</f>
        <v>0</v>
      </c>
      <c r="D134" s="228">
        <v>0</v>
      </c>
      <c r="E134" s="228"/>
      <c r="F134" s="224">
        <v>5.5273861866373369E-2</v>
      </c>
    </row>
    <row r="135" spans="1:6" ht="27.75" customHeight="1">
      <c r="A135" s="160" t="s">
        <v>665</v>
      </c>
      <c r="B135" s="42">
        <f>IFERROR(INDEX('Annex 1 LV, HV &amp; UMS charges_F'!$B$14:$B$45,MATCH($A135,'Annex 1 LV, HV &amp; UMS charges_F'!$A$14:$A$294,0)),INDEX('Annex 4 LDNO charges_F'!$B$14:$B$203,MATCH($A135,'Annex 4 LDNO charges_F'!$A$14:$A$203,0)))</f>
        <v>0</v>
      </c>
      <c r="C135" s="159">
        <f>IFERROR(INDEX('Annex 1 LV, HV &amp; UMS charges_F'!$C$14:$C$45,MATCH($A135,'Annex 1 LV, HV &amp; UMS charges_F'!$A$14:$A$294,0)),INDEX('Annex 4 LDNO charges_F'!$C$14:$C$203,MATCH($A135,'Annex 4 LDNO charges_F'!$A$14:$A$203,0)))</f>
        <v>0</v>
      </c>
      <c r="D135" s="228">
        <v>0</v>
      </c>
      <c r="E135" s="228"/>
      <c r="F135" s="224">
        <v>5.5273861866373369E-2</v>
      </c>
    </row>
    <row r="136" spans="1:6" ht="27.75" customHeight="1">
      <c r="A136" s="160" t="s">
        <v>666</v>
      </c>
      <c r="B136" s="42">
        <f>IFERROR(INDEX('Annex 1 LV, HV &amp; UMS charges_F'!$B$14:$B$45,MATCH($A136,'Annex 1 LV, HV &amp; UMS charges_F'!$A$14:$A$294,0)),INDEX('Annex 4 LDNO charges_F'!$B$14:$B$203,MATCH($A136,'Annex 4 LDNO charges_F'!$A$14:$A$203,0)))</f>
        <v>0</v>
      </c>
      <c r="C136" s="159">
        <f>IFERROR(INDEX('Annex 1 LV, HV &amp; UMS charges_F'!$C$14:$C$45,MATCH($A136,'Annex 1 LV, HV &amp; UMS charges_F'!$A$14:$A$294,0)),INDEX('Annex 4 LDNO charges_F'!$C$14:$C$203,MATCH($A136,'Annex 4 LDNO charges_F'!$A$14:$A$203,0)))</f>
        <v>0</v>
      </c>
      <c r="D136" s="228">
        <v>0</v>
      </c>
      <c r="E136" s="228"/>
      <c r="F136" s="224">
        <v>5.5273861866373369E-2</v>
      </c>
    </row>
    <row r="137" spans="1:6" ht="27.75" customHeight="1">
      <c r="A137" s="160" t="s">
        <v>667</v>
      </c>
      <c r="B137" s="42">
        <f>IFERROR(INDEX('Annex 1 LV, HV &amp; UMS charges_F'!$B$14:$B$45,MATCH($A137,'Annex 1 LV, HV &amp; UMS charges_F'!$A$14:$A$294,0)),INDEX('Annex 4 LDNO charges_F'!$B$14:$B$203,MATCH($A137,'Annex 4 LDNO charges_F'!$A$14:$A$203,0)))</f>
        <v>0</v>
      </c>
      <c r="C137" s="159">
        <f>IFERROR(INDEX('Annex 1 LV, HV &amp; UMS charges_F'!$C$14:$C$45,MATCH($A137,'Annex 1 LV, HV &amp; UMS charges_F'!$A$14:$A$294,0)),INDEX('Annex 4 LDNO charges_F'!$C$14:$C$203,MATCH($A137,'Annex 4 LDNO charges_F'!$A$14:$A$203,0)))</f>
        <v>0</v>
      </c>
      <c r="D137" s="228">
        <v>0</v>
      </c>
      <c r="E137" s="228"/>
      <c r="F137" s="224">
        <v>5.5273861866373369E-2</v>
      </c>
    </row>
    <row r="138" spans="1:6" ht="27.75" customHeight="1">
      <c r="A138" s="160" t="s">
        <v>668</v>
      </c>
      <c r="B138" s="42">
        <f>IFERROR(INDEX('Annex 1 LV, HV &amp; UMS charges_F'!$B$14:$B$45,MATCH($A138,'Annex 1 LV, HV &amp; UMS charges_F'!$A$14:$A$294,0)),INDEX('Annex 4 LDNO charges_F'!$B$14:$B$203,MATCH($A138,'Annex 4 LDNO charges_F'!$A$14:$A$203,0)))</f>
        <v>0</v>
      </c>
      <c r="C138" s="159">
        <f>IFERROR(INDEX('Annex 1 LV, HV &amp; UMS charges_F'!$C$14:$C$45,MATCH($A138,'Annex 1 LV, HV &amp; UMS charges_F'!$A$14:$A$294,0)),INDEX('Annex 4 LDNO charges_F'!$C$14:$C$203,MATCH($A138,'Annex 4 LDNO charges_F'!$A$14:$A$203,0)))</f>
        <v>0</v>
      </c>
      <c r="D138" s="228">
        <v>0</v>
      </c>
      <c r="E138" s="228"/>
      <c r="F138" s="224">
        <v>5.5273861866373369E-2</v>
      </c>
    </row>
    <row r="139" spans="1:6" ht="27.75" customHeight="1">
      <c r="A139" s="160" t="s">
        <v>669</v>
      </c>
      <c r="B139" s="42">
        <f>IFERROR(INDEX('Annex 1 LV, HV &amp; UMS charges_F'!$B$14:$B$45,MATCH($A139,'Annex 1 LV, HV &amp; UMS charges_F'!$A$14:$A$294,0)),INDEX('Annex 4 LDNO charges_F'!$B$14:$B$203,MATCH($A139,'Annex 4 LDNO charges_F'!$A$14:$A$203,0)))</f>
        <v>0</v>
      </c>
      <c r="C139" s="159">
        <f>IFERROR(INDEX('Annex 1 LV, HV &amp; UMS charges_F'!$C$14:$C$45,MATCH($A139,'Annex 1 LV, HV &amp; UMS charges_F'!$A$14:$A$294,0)),INDEX('Annex 4 LDNO charges_F'!$C$14:$C$203,MATCH($A139,'Annex 4 LDNO charges_F'!$A$14:$A$203,0)))</f>
        <v>0</v>
      </c>
      <c r="D139" s="228">
        <v>0</v>
      </c>
      <c r="E139" s="228"/>
      <c r="F139" s="224">
        <v>5.5273861866373369E-2</v>
      </c>
    </row>
    <row r="140" spans="1:6" ht="27.75" customHeight="1">
      <c r="A140" s="160" t="s">
        <v>670</v>
      </c>
      <c r="B140" s="42">
        <f>IFERROR(INDEX('Annex 1 LV, HV &amp; UMS charges_F'!$B$14:$B$45,MATCH($A140,'Annex 1 LV, HV &amp; UMS charges_F'!$A$14:$A$294,0)),INDEX('Annex 4 LDNO charges_F'!$B$14:$B$203,MATCH($A140,'Annex 4 LDNO charges_F'!$A$14:$A$203,0)))</f>
        <v>0</v>
      </c>
      <c r="C140" s="159">
        <f>IFERROR(INDEX('Annex 1 LV, HV &amp; UMS charges_F'!$C$14:$C$45,MATCH($A140,'Annex 1 LV, HV &amp; UMS charges_F'!$A$14:$A$294,0)),INDEX('Annex 4 LDNO charges_F'!$C$14:$C$203,MATCH($A140,'Annex 4 LDNO charges_F'!$A$14:$A$203,0)))</f>
        <v>0</v>
      </c>
      <c r="D140" s="228">
        <v>0</v>
      </c>
      <c r="E140" s="228"/>
      <c r="F140" s="224">
        <v>5.5273861866373369E-2</v>
      </c>
    </row>
    <row r="141" spans="1:6" ht="27.75" customHeight="1">
      <c r="A141" s="160" t="s">
        <v>671</v>
      </c>
      <c r="B141" s="42">
        <f>IFERROR(INDEX('Annex 1 LV, HV &amp; UMS charges_F'!$B$14:$B$45,MATCH($A141,'Annex 1 LV, HV &amp; UMS charges_F'!$A$14:$A$294,0)),INDEX('Annex 4 LDNO charges_F'!$B$14:$B$203,MATCH($A141,'Annex 4 LDNO charges_F'!$A$14:$A$203,0)))</f>
        <v>0</v>
      </c>
      <c r="C141" s="159">
        <f>IFERROR(INDEX('Annex 1 LV, HV &amp; UMS charges_F'!$C$14:$C$45,MATCH($A141,'Annex 1 LV, HV &amp; UMS charges_F'!$A$14:$A$294,0)),INDEX('Annex 4 LDNO charges_F'!$C$14:$C$203,MATCH($A141,'Annex 4 LDNO charges_F'!$A$14:$A$203,0)))</f>
        <v>0</v>
      </c>
      <c r="D141" s="228">
        <v>0</v>
      </c>
      <c r="E141" s="228"/>
      <c r="F141" s="224">
        <v>5.5273861866373369E-2</v>
      </c>
    </row>
    <row r="142" spans="1:6" ht="27.75" customHeight="1">
      <c r="A142" s="160" t="s">
        <v>678</v>
      </c>
      <c r="B142" s="42">
        <f>IFERROR(INDEX('Annex 1 LV, HV &amp; UMS charges_F'!$B$14:$B$45,MATCH($A142,'Annex 1 LV, HV &amp; UMS charges_F'!$A$14:$A$294,0)),INDEX('Annex 4 LDNO charges_F'!$B$14:$B$203,MATCH($A142,'Annex 4 LDNO charges_F'!$A$14:$A$203,0)))</f>
        <v>0</v>
      </c>
      <c r="C142" s="159" t="str">
        <f>IFERROR(INDEX('Annex 1 LV, HV &amp; UMS charges_F'!$C$14:$C$45,MATCH($A142,'Annex 1 LV, HV &amp; UMS charges_F'!$A$14:$A$294,0)),INDEX('Annex 4 LDNO charges_F'!$C$14:$C$203,MATCH($A142,'Annex 4 LDNO charges_F'!$A$14:$A$203,0)))</f>
        <v>0, 1, 2</v>
      </c>
      <c r="D142" s="224">
        <v>7.5176836005428571E-2</v>
      </c>
      <c r="E142" s="281">
        <v>9.3069460994893873</v>
      </c>
      <c r="F142" s="224">
        <v>5.5273861866373369E-2</v>
      </c>
    </row>
    <row r="143" spans="1:6" ht="27.75" customHeight="1">
      <c r="A143" s="160" t="s">
        <v>680</v>
      </c>
      <c r="B143" s="42">
        <f>IFERROR(INDEX('Annex 1 LV, HV &amp; UMS charges_F'!$B$14:$B$45,MATCH($A143,'Annex 1 LV, HV &amp; UMS charges_F'!$A$14:$A$294,0)),INDEX('Annex 4 LDNO charges_F'!$B$14:$B$203,MATCH($A143,'Annex 4 LDNO charges_F'!$A$14:$A$203,0)))</f>
        <v>0</v>
      </c>
      <c r="C143" s="159" t="str">
        <f>IFERROR(INDEX('Annex 1 LV, HV &amp; UMS charges_F'!$C$14:$C$45,MATCH($A143,'Annex 1 LV, HV &amp; UMS charges_F'!$A$14:$A$294,0)),INDEX('Annex 4 LDNO charges_F'!$C$14:$C$203,MATCH($A143,'Annex 4 LDNO charges_F'!$A$14:$A$203,0)))</f>
        <v>0, 3, 4, 5-8</v>
      </c>
      <c r="D143" s="228">
        <v>0</v>
      </c>
      <c r="E143" s="228"/>
      <c r="F143" s="224">
        <v>5.5273861866373369E-2</v>
      </c>
    </row>
    <row r="144" spans="1:6" ht="27.75" customHeight="1">
      <c r="A144" s="160" t="s">
        <v>681</v>
      </c>
      <c r="B144" s="42">
        <f>IFERROR(INDEX('Annex 1 LV, HV &amp; UMS charges_F'!$B$14:$B$45,MATCH($A144,'Annex 1 LV, HV &amp; UMS charges_F'!$A$14:$A$294,0)),INDEX('Annex 4 LDNO charges_F'!$B$14:$B$203,MATCH($A144,'Annex 4 LDNO charges_F'!$A$14:$A$203,0)))</f>
        <v>0</v>
      </c>
      <c r="C144" s="159" t="str">
        <f>IFERROR(INDEX('Annex 1 LV, HV &amp; UMS charges_F'!$C$14:$C$45,MATCH($A144,'Annex 1 LV, HV &amp; UMS charges_F'!$A$14:$A$294,0)),INDEX('Annex 4 LDNO charges_F'!$C$14:$C$203,MATCH($A144,'Annex 4 LDNO charges_F'!$A$14:$A$203,0)))</f>
        <v>0, 3, 4, 5-8</v>
      </c>
      <c r="D144" s="228">
        <v>0</v>
      </c>
      <c r="E144" s="228"/>
      <c r="F144" s="224">
        <v>5.5273861866373369E-2</v>
      </c>
    </row>
    <row r="145" spans="1:6" ht="27.75" customHeight="1">
      <c r="A145" s="160" t="s">
        <v>682</v>
      </c>
      <c r="B145" s="42">
        <f>IFERROR(INDEX('Annex 1 LV, HV &amp; UMS charges_F'!$B$14:$B$45,MATCH($A145,'Annex 1 LV, HV &amp; UMS charges_F'!$A$14:$A$294,0)),INDEX('Annex 4 LDNO charges_F'!$B$14:$B$203,MATCH($A145,'Annex 4 LDNO charges_F'!$A$14:$A$203,0)))</f>
        <v>0</v>
      </c>
      <c r="C145" s="159" t="str">
        <f>IFERROR(INDEX('Annex 1 LV, HV &amp; UMS charges_F'!$C$14:$C$45,MATCH($A145,'Annex 1 LV, HV &amp; UMS charges_F'!$A$14:$A$294,0)),INDEX('Annex 4 LDNO charges_F'!$C$14:$C$203,MATCH($A145,'Annex 4 LDNO charges_F'!$A$14:$A$203,0)))</f>
        <v>0, 3, 4, 5-8</v>
      </c>
      <c r="D145" s="228">
        <v>0</v>
      </c>
      <c r="E145" s="228"/>
      <c r="F145" s="224">
        <v>5.5273861866373369E-2</v>
      </c>
    </row>
    <row r="146" spans="1:6" ht="27.75" customHeight="1">
      <c r="A146" s="160" t="s">
        <v>683</v>
      </c>
      <c r="B146" s="42">
        <f>IFERROR(INDEX('Annex 1 LV, HV &amp; UMS charges_F'!$B$14:$B$45,MATCH($A146,'Annex 1 LV, HV &amp; UMS charges_F'!$A$14:$A$294,0)),INDEX('Annex 4 LDNO charges_F'!$B$14:$B$203,MATCH($A146,'Annex 4 LDNO charges_F'!$A$14:$A$203,0)))</f>
        <v>0</v>
      </c>
      <c r="C146" s="159" t="str">
        <f>IFERROR(INDEX('Annex 1 LV, HV &amp; UMS charges_F'!$C$14:$C$45,MATCH($A146,'Annex 1 LV, HV &amp; UMS charges_F'!$A$14:$A$294,0)),INDEX('Annex 4 LDNO charges_F'!$C$14:$C$203,MATCH($A146,'Annex 4 LDNO charges_F'!$A$14:$A$203,0)))</f>
        <v>0, 3, 4, 5-8</v>
      </c>
      <c r="D146" s="228">
        <v>0</v>
      </c>
      <c r="E146" s="228"/>
      <c r="F146" s="224">
        <v>5.5273861866373369E-2</v>
      </c>
    </row>
    <row r="147" spans="1:6" ht="27.75" customHeight="1">
      <c r="A147" s="160" t="s">
        <v>684</v>
      </c>
      <c r="B147" s="42">
        <f>IFERROR(INDEX('Annex 1 LV, HV &amp; UMS charges_F'!$B$14:$B$45,MATCH($A147,'Annex 1 LV, HV &amp; UMS charges_F'!$A$14:$A$294,0)),INDEX('Annex 4 LDNO charges_F'!$B$14:$B$203,MATCH($A147,'Annex 4 LDNO charges_F'!$A$14:$A$203,0)))</f>
        <v>0</v>
      </c>
      <c r="C147" s="159" t="str">
        <f>IFERROR(INDEX('Annex 1 LV, HV &amp; UMS charges_F'!$C$14:$C$45,MATCH($A147,'Annex 1 LV, HV &amp; UMS charges_F'!$A$14:$A$294,0)),INDEX('Annex 4 LDNO charges_F'!$C$14:$C$203,MATCH($A147,'Annex 4 LDNO charges_F'!$A$14:$A$203,0)))</f>
        <v>0, 3, 4, 5-8</v>
      </c>
      <c r="D147" s="228">
        <v>0</v>
      </c>
      <c r="E147" s="228"/>
      <c r="F147" s="224">
        <v>5.5273861866373369E-2</v>
      </c>
    </row>
    <row r="148" spans="1:6" ht="27.75" customHeight="1">
      <c r="A148" s="160" t="s">
        <v>686</v>
      </c>
      <c r="B148" s="42">
        <f>IFERROR(INDEX('Annex 1 LV, HV &amp; UMS charges_F'!$B$14:$B$45,MATCH($A148,'Annex 1 LV, HV &amp; UMS charges_F'!$A$14:$A$294,0)),INDEX('Annex 4 LDNO charges_F'!$B$14:$B$203,MATCH($A148,'Annex 4 LDNO charges_F'!$A$14:$A$203,0)))</f>
        <v>0</v>
      </c>
      <c r="C148" s="159">
        <f>IFERROR(INDEX('Annex 1 LV, HV &amp; UMS charges_F'!$C$14:$C$45,MATCH($A148,'Annex 1 LV, HV &amp; UMS charges_F'!$A$14:$A$294,0)),INDEX('Annex 4 LDNO charges_F'!$C$14:$C$203,MATCH($A148,'Annex 4 LDNO charges_F'!$A$14:$A$203,0)))</f>
        <v>0</v>
      </c>
      <c r="D148" s="228">
        <v>0</v>
      </c>
      <c r="E148" s="228"/>
      <c r="F148" s="224">
        <v>5.5273861866373369E-2</v>
      </c>
    </row>
    <row r="149" spans="1:6" ht="27.75" customHeight="1">
      <c r="A149" s="160" t="s">
        <v>687</v>
      </c>
      <c r="B149" s="42">
        <f>IFERROR(INDEX('Annex 1 LV, HV &amp; UMS charges_F'!$B$14:$B$45,MATCH($A149,'Annex 1 LV, HV &amp; UMS charges_F'!$A$14:$A$294,0)),INDEX('Annex 4 LDNO charges_F'!$B$14:$B$203,MATCH($A149,'Annex 4 LDNO charges_F'!$A$14:$A$203,0)))</f>
        <v>0</v>
      </c>
      <c r="C149" s="159">
        <f>IFERROR(INDEX('Annex 1 LV, HV &amp; UMS charges_F'!$C$14:$C$45,MATCH($A149,'Annex 1 LV, HV &amp; UMS charges_F'!$A$14:$A$294,0)),INDEX('Annex 4 LDNO charges_F'!$C$14:$C$203,MATCH($A149,'Annex 4 LDNO charges_F'!$A$14:$A$203,0)))</f>
        <v>0</v>
      </c>
      <c r="D149" s="228">
        <v>0</v>
      </c>
      <c r="E149" s="228"/>
      <c r="F149" s="224">
        <v>5.5273861866373369E-2</v>
      </c>
    </row>
    <row r="150" spans="1:6" ht="27.75" customHeight="1">
      <c r="A150" s="160" t="s">
        <v>688</v>
      </c>
      <c r="B150" s="42">
        <f>IFERROR(INDEX('Annex 1 LV, HV &amp; UMS charges_F'!$B$14:$B$45,MATCH($A150,'Annex 1 LV, HV &amp; UMS charges_F'!$A$14:$A$294,0)),INDEX('Annex 4 LDNO charges_F'!$B$14:$B$203,MATCH($A150,'Annex 4 LDNO charges_F'!$A$14:$A$203,0)))</f>
        <v>0</v>
      </c>
      <c r="C150" s="159">
        <f>IFERROR(INDEX('Annex 1 LV, HV &amp; UMS charges_F'!$C$14:$C$45,MATCH($A150,'Annex 1 LV, HV &amp; UMS charges_F'!$A$14:$A$294,0)),INDEX('Annex 4 LDNO charges_F'!$C$14:$C$203,MATCH($A150,'Annex 4 LDNO charges_F'!$A$14:$A$203,0)))</f>
        <v>0</v>
      </c>
      <c r="D150" s="228">
        <v>0</v>
      </c>
      <c r="E150" s="228"/>
      <c r="F150" s="224">
        <v>5.5273861866373369E-2</v>
      </c>
    </row>
    <row r="151" spans="1:6" ht="27.75" customHeight="1">
      <c r="A151" s="160" t="s">
        <v>689</v>
      </c>
      <c r="B151" s="42">
        <f>IFERROR(INDEX('Annex 1 LV, HV &amp; UMS charges_F'!$B$14:$B$45,MATCH($A151,'Annex 1 LV, HV &amp; UMS charges_F'!$A$14:$A$294,0)),INDEX('Annex 4 LDNO charges_F'!$B$14:$B$203,MATCH($A151,'Annex 4 LDNO charges_F'!$A$14:$A$203,0)))</f>
        <v>0</v>
      </c>
      <c r="C151" s="159">
        <f>IFERROR(INDEX('Annex 1 LV, HV &amp; UMS charges_F'!$C$14:$C$45,MATCH($A151,'Annex 1 LV, HV &amp; UMS charges_F'!$A$14:$A$294,0)),INDEX('Annex 4 LDNO charges_F'!$C$14:$C$203,MATCH($A151,'Annex 4 LDNO charges_F'!$A$14:$A$203,0)))</f>
        <v>0</v>
      </c>
      <c r="D151" s="228">
        <v>0</v>
      </c>
      <c r="E151" s="228"/>
      <c r="F151" s="224">
        <v>5.5273861866373369E-2</v>
      </c>
    </row>
    <row r="152" spans="1:6" ht="27.75" customHeight="1">
      <c r="A152" s="160" t="s">
        <v>690</v>
      </c>
      <c r="B152" s="42">
        <f>IFERROR(INDEX('Annex 1 LV, HV &amp; UMS charges_F'!$B$14:$B$45,MATCH($A152,'Annex 1 LV, HV &amp; UMS charges_F'!$A$14:$A$294,0)),INDEX('Annex 4 LDNO charges_F'!$B$14:$B$203,MATCH($A152,'Annex 4 LDNO charges_F'!$A$14:$A$203,0)))</f>
        <v>0</v>
      </c>
      <c r="C152" s="159">
        <f>IFERROR(INDEX('Annex 1 LV, HV &amp; UMS charges_F'!$C$14:$C$45,MATCH($A152,'Annex 1 LV, HV &amp; UMS charges_F'!$A$14:$A$294,0)),INDEX('Annex 4 LDNO charges_F'!$C$14:$C$203,MATCH($A152,'Annex 4 LDNO charges_F'!$A$14:$A$203,0)))</f>
        <v>0</v>
      </c>
      <c r="D152" s="228">
        <v>0</v>
      </c>
      <c r="E152" s="228"/>
      <c r="F152" s="224">
        <v>5.5273861866373369E-2</v>
      </c>
    </row>
    <row r="153" spans="1:6" ht="27.75" customHeight="1">
      <c r="A153" s="160" t="s">
        <v>691</v>
      </c>
      <c r="B153" s="42">
        <f>IFERROR(INDEX('Annex 1 LV, HV &amp; UMS charges_F'!$B$14:$B$45,MATCH($A153,'Annex 1 LV, HV &amp; UMS charges_F'!$A$14:$A$294,0)),INDEX('Annex 4 LDNO charges_F'!$B$14:$B$203,MATCH($A153,'Annex 4 LDNO charges_F'!$A$14:$A$203,0)))</f>
        <v>0</v>
      </c>
      <c r="C153" s="159">
        <f>IFERROR(INDEX('Annex 1 LV, HV &amp; UMS charges_F'!$C$14:$C$45,MATCH($A153,'Annex 1 LV, HV &amp; UMS charges_F'!$A$14:$A$294,0)),INDEX('Annex 4 LDNO charges_F'!$C$14:$C$203,MATCH($A153,'Annex 4 LDNO charges_F'!$A$14:$A$203,0)))</f>
        <v>0</v>
      </c>
      <c r="D153" s="228">
        <v>0</v>
      </c>
      <c r="E153" s="228"/>
      <c r="F153" s="224">
        <v>5.5273861866373369E-2</v>
      </c>
    </row>
    <row r="154" spans="1:6" ht="27.75" customHeight="1">
      <c r="A154" s="160" t="s">
        <v>692</v>
      </c>
      <c r="B154" s="42">
        <f>IFERROR(INDEX('Annex 1 LV, HV &amp; UMS charges_F'!$B$14:$B$45,MATCH($A154,'Annex 1 LV, HV &amp; UMS charges_F'!$A$14:$A$294,0)),INDEX('Annex 4 LDNO charges_F'!$B$14:$B$203,MATCH($A154,'Annex 4 LDNO charges_F'!$A$14:$A$203,0)))</f>
        <v>0</v>
      </c>
      <c r="C154" s="159">
        <f>IFERROR(INDEX('Annex 1 LV, HV &amp; UMS charges_F'!$C$14:$C$45,MATCH($A154,'Annex 1 LV, HV &amp; UMS charges_F'!$A$14:$A$294,0)),INDEX('Annex 4 LDNO charges_F'!$C$14:$C$203,MATCH($A154,'Annex 4 LDNO charges_F'!$A$14:$A$203,0)))</f>
        <v>0</v>
      </c>
      <c r="D154" s="228">
        <v>0</v>
      </c>
      <c r="E154" s="228"/>
      <c r="F154" s="224">
        <v>5.5273861866373369E-2</v>
      </c>
    </row>
    <row r="155" spans="1:6" ht="27.75" customHeight="1">
      <c r="A155" s="160" t="s">
        <v>693</v>
      </c>
      <c r="B155" s="42">
        <f>IFERROR(INDEX('Annex 1 LV, HV &amp; UMS charges_F'!$B$14:$B$45,MATCH($A155,'Annex 1 LV, HV &amp; UMS charges_F'!$A$14:$A$294,0)),INDEX('Annex 4 LDNO charges_F'!$B$14:$B$203,MATCH($A155,'Annex 4 LDNO charges_F'!$A$14:$A$203,0)))</f>
        <v>0</v>
      </c>
      <c r="C155" s="159">
        <f>IFERROR(INDEX('Annex 1 LV, HV &amp; UMS charges_F'!$C$14:$C$45,MATCH($A155,'Annex 1 LV, HV &amp; UMS charges_F'!$A$14:$A$294,0)),INDEX('Annex 4 LDNO charges_F'!$C$14:$C$203,MATCH($A155,'Annex 4 LDNO charges_F'!$A$14:$A$203,0)))</f>
        <v>0</v>
      </c>
      <c r="D155" s="228">
        <v>0</v>
      </c>
      <c r="E155" s="228"/>
      <c r="F155" s="224">
        <v>5.5273861866373369E-2</v>
      </c>
    </row>
    <row r="156" spans="1:6" ht="27.75" customHeight="1">
      <c r="A156" s="160" t="s">
        <v>694</v>
      </c>
      <c r="B156" s="42">
        <f>IFERROR(INDEX('Annex 1 LV, HV &amp; UMS charges_F'!$B$14:$B$45,MATCH($A156,'Annex 1 LV, HV &amp; UMS charges_F'!$A$14:$A$294,0)),INDEX('Annex 4 LDNO charges_F'!$B$14:$B$203,MATCH($A156,'Annex 4 LDNO charges_F'!$A$14:$A$203,0)))</f>
        <v>0</v>
      </c>
      <c r="C156" s="159">
        <f>IFERROR(INDEX('Annex 1 LV, HV &amp; UMS charges_F'!$C$14:$C$45,MATCH($A156,'Annex 1 LV, HV &amp; UMS charges_F'!$A$14:$A$294,0)),INDEX('Annex 4 LDNO charges_F'!$C$14:$C$203,MATCH($A156,'Annex 4 LDNO charges_F'!$A$14:$A$203,0)))</f>
        <v>0</v>
      </c>
      <c r="D156" s="228">
        <v>0</v>
      </c>
      <c r="E156" s="228"/>
      <c r="F156" s="224">
        <v>5.5273861866373369E-2</v>
      </c>
    </row>
    <row r="157" spans="1:6" ht="27.75" customHeight="1">
      <c r="A157" s="160" t="s">
        <v>695</v>
      </c>
      <c r="B157" s="42">
        <f>IFERROR(INDEX('Annex 1 LV, HV &amp; UMS charges_F'!$B$14:$B$45,MATCH($A157,'Annex 1 LV, HV &amp; UMS charges_F'!$A$14:$A$294,0)),INDEX('Annex 4 LDNO charges_F'!$B$14:$B$203,MATCH($A157,'Annex 4 LDNO charges_F'!$A$14:$A$203,0)))</f>
        <v>0</v>
      </c>
      <c r="C157" s="159">
        <f>IFERROR(INDEX('Annex 1 LV, HV &amp; UMS charges_F'!$C$14:$C$45,MATCH($A157,'Annex 1 LV, HV &amp; UMS charges_F'!$A$14:$A$294,0)),INDEX('Annex 4 LDNO charges_F'!$C$14:$C$203,MATCH($A157,'Annex 4 LDNO charges_F'!$A$14:$A$203,0)))</f>
        <v>0</v>
      </c>
      <c r="D157" s="228">
        <v>0</v>
      </c>
      <c r="E157" s="228"/>
      <c r="F157" s="224">
        <v>5.5273861866373369E-2</v>
      </c>
    </row>
    <row r="158" spans="1:6" ht="27.75" customHeight="1">
      <c r="A158" s="160" t="s">
        <v>696</v>
      </c>
      <c r="B158" s="42">
        <f>IFERROR(INDEX('Annex 1 LV, HV &amp; UMS charges_F'!$B$14:$B$45,MATCH($A158,'Annex 1 LV, HV &amp; UMS charges_F'!$A$14:$A$294,0)),INDEX('Annex 4 LDNO charges_F'!$B$14:$B$203,MATCH($A158,'Annex 4 LDNO charges_F'!$A$14:$A$203,0)))</f>
        <v>0</v>
      </c>
      <c r="C158" s="159">
        <f>IFERROR(INDEX('Annex 1 LV, HV &amp; UMS charges_F'!$C$14:$C$45,MATCH($A158,'Annex 1 LV, HV &amp; UMS charges_F'!$A$14:$A$294,0)),INDEX('Annex 4 LDNO charges_F'!$C$14:$C$203,MATCH($A158,'Annex 4 LDNO charges_F'!$A$14:$A$203,0)))</f>
        <v>0</v>
      </c>
      <c r="D158" s="228">
        <v>0</v>
      </c>
      <c r="E158" s="228"/>
      <c r="F158" s="224">
        <v>5.5273861866373369E-2</v>
      </c>
    </row>
    <row r="159" spans="1:6" ht="27.75" customHeight="1">
      <c r="A159" s="160" t="s">
        <v>697</v>
      </c>
      <c r="B159" s="42">
        <f>IFERROR(INDEX('Annex 1 LV, HV &amp; UMS charges_F'!$B$14:$B$45,MATCH($A159,'Annex 1 LV, HV &amp; UMS charges_F'!$A$14:$A$294,0)),INDEX('Annex 4 LDNO charges_F'!$B$14:$B$203,MATCH($A159,'Annex 4 LDNO charges_F'!$A$14:$A$203,0)))</f>
        <v>0</v>
      </c>
      <c r="C159" s="159">
        <f>IFERROR(INDEX('Annex 1 LV, HV &amp; UMS charges_F'!$C$14:$C$45,MATCH($A159,'Annex 1 LV, HV &amp; UMS charges_F'!$A$14:$A$294,0)),INDEX('Annex 4 LDNO charges_F'!$C$14:$C$203,MATCH($A159,'Annex 4 LDNO charges_F'!$A$14:$A$203,0)))</f>
        <v>0</v>
      </c>
      <c r="D159" s="228">
        <v>0</v>
      </c>
      <c r="E159" s="228"/>
      <c r="F159" s="224">
        <v>5.5273861866373369E-2</v>
      </c>
    </row>
    <row r="160" spans="1:6" ht="27.75" customHeight="1">
      <c r="A160" s="160" t="s">
        <v>698</v>
      </c>
      <c r="B160" s="42">
        <f>IFERROR(INDEX('Annex 1 LV, HV &amp; UMS charges_F'!$B$14:$B$45,MATCH($A160,'Annex 1 LV, HV &amp; UMS charges_F'!$A$14:$A$294,0)),INDEX('Annex 4 LDNO charges_F'!$B$14:$B$203,MATCH($A160,'Annex 4 LDNO charges_F'!$A$14:$A$203,0)))</f>
        <v>0</v>
      </c>
      <c r="C160" s="159">
        <f>IFERROR(INDEX('Annex 1 LV, HV &amp; UMS charges_F'!$C$14:$C$45,MATCH($A160,'Annex 1 LV, HV &amp; UMS charges_F'!$A$14:$A$294,0)),INDEX('Annex 4 LDNO charges_F'!$C$14:$C$203,MATCH($A160,'Annex 4 LDNO charges_F'!$A$14:$A$203,0)))</f>
        <v>0</v>
      </c>
      <c r="D160" s="228">
        <v>0</v>
      </c>
      <c r="E160" s="228"/>
      <c r="F160" s="224">
        <v>5.5273861866373369E-2</v>
      </c>
    </row>
    <row r="161" spans="1:6" ht="27.75" customHeight="1">
      <c r="A161" s="160" t="s">
        <v>699</v>
      </c>
      <c r="B161" s="42">
        <f>IFERROR(INDEX('Annex 1 LV, HV &amp; UMS charges_F'!$B$14:$B$45,MATCH($A161,'Annex 1 LV, HV &amp; UMS charges_F'!$A$14:$A$294,0)),INDEX('Annex 4 LDNO charges_F'!$B$14:$B$203,MATCH($A161,'Annex 4 LDNO charges_F'!$A$14:$A$203,0)))</f>
        <v>0</v>
      </c>
      <c r="C161" s="159">
        <f>IFERROR(INDEX('Annex 1 LV, HV &amp; UMS charges_F'!$C$14:$C$45,MATCH($A161,'Annex 1 LV, HV &amp; UMS charges_F'!$A$14:$A$294,0)),INDEX('Annex 4 LDNO charges_F'!$C$14:$C$203,MATCH($A161,'Annex 4 LDNO charges_F'!$A$14:$A$203,0)))</f>
        <v>0</v>
      </c>
      <c r="D161" s="228">
        <v>0</v>
      </c>
      <c r="E161" s="228"/>
      <c r="F161" s="224">
        <v>5.5273861866373369E-2</v>
      </c>
    </row>
    <row r="162" spans="1:6" ht="27.75" customHeight="1">
      <c r="A162" s="160" t="s">
        <v>700</v>
      </c>
      <c r="B162" s="42">
        <f>IFERROR(INDEX('Annex 1 LV, HV &amp; UMS charges_F'!$B$14:$B$45,MATCH($A162,'Annex 1 LV, HV &amp; UMS charges_F'!$A$14:$A$294,0)),INDEX('Annex 4 LDNO charges_F'!$B$14:$B$203,MATCH($A162,'Annex 4 LDNO charges_F'!$A$14:$A$203,0)))</f>
        <v>0</v>
      </c>
      <c r="C162" s="159">
        <f>IFERROR(INDEX('Annex 1 LV, HV &amp; UMS charges_F'!$C$14:$C$45,MATCH($A162,'Annex 1 LV, HV &amp; UMS charges_F'!$A$14:$A$294,0)),INDEX('Annex 4 LDNO charges_F'!$C$14:$C$203,MATCH($A162,'Annex 4 LDNO charges_F'!$A$14:$A$203,0)))</f>
        <v>0</v>
      </c>
      <c r="D162" s="228">
        <v>0</v>
      </c>
      <c r="E162" s="228"/>
      <c r="F162" s="224">
        <v>5.5273861866373369E-2</v>
      </c>
    </row>
  </sheetData>
  <mergeCells count="2">
    <mergeCell ref="B1:C1"/>
    <mergeCell ref="A2:F2"/>
  </mergeCells>
  <hyperlinks>
    <hyperlink ref="A1" location="Overview!A1" display="Back to Overview" xr:uid="{00000000-0004-0000-2D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I162"/>
  <sheetViews>
    <sheetView zoomScale="70" zoomScaleNormal="70" zoomScaleSheetLayoutView="100" workbookViewId="0">
      <selection activeCell="G2" sqref="G2"/>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8" width="9.1796875" style="2"/>
    <col min="9" max="9" width="10.08984375" style="2" bestFit="1" customWidth="1"/>
    <col min="10" max="16384" width="9.1796875" style="2"/>
  </cols>
  <sheetData>
    <row r="1" spans="1:9" ht="27.75" customHeight="1">
      <c r="A1" s="50" t="s">
        <v>36</v>
      </c>
      <c r="B1" s="412"/>
      <c r="C1" s="412"/>
      <c r="D1" s="168"/>
      <c r="E1" s="168"/>
      <c r="F1" s="168"/>
    </row>
    <row r="2" spans="1:9" ht="35.15" customHeight="1">
      <c r="A2" s="363" t="str">
        <f>Overview!B4&amp; " - Effective from "&amp;Overview!D4&amp;" - "&amp;Overview!E4&amp;" Supplier of Last Resort and Eligible Bad Debt Pass-Through Costs in Electricity North West Area (GSP Group _G)"</f>
        <v>Southern Electric Power Distribution plc - Effective from 1 April 2022 - Final Supplier of Last Resort and Eligible Bad Debt Pass-Through Costs in Electricity North West Area (GSP Group _G)</v>
      </c>
      <c r="B2" s="364"/>
      <c r="C2" s="364"/>
      <c r="D2" s="364"/>
      <c r="E2" s="364"/>
      <c r="F2" s="365"/>
    </row>
    <row r="3" spans="1:9" s="76" customFormat="1" ht="21" customHeight="1">
      <c r="A3" s="169"/>
      <c r="B3" s="169"/>
      <c r="C3" s="169"/>
      <c r="D3" s="169"/>
      <c r="E3" s="169"/>
      <c r="F3" s="169"/>
    </row>
    <row r="4" spans="1:9" ht="78.75" customHeight="1">
      <c r="A4" s="25" t="s">
        <v>56</v>
      </c>
      <c r="B4" s="165" t="s">
        <v>859</v>
      </c>
      <c r="C4" s="165" t="s">
        <v>58</v>
      </c>
      <c r="D4" s="165" t="s">
        <v>860</v>
      </c>
      <c r="E4" s="165" t="s">
        <v>861</v>
      </c>
      <c r="F4" s="165" t="s">
        <v>862</v>
      </c>
    </row>
    <row r="5" spans="1:9" ht="28">
      <c r="A5" s="16" t="s">
        <v>67</v>
      </c>
      <c r="B5" s="42" t="str">
        <f>IFERROR(INDEX('Annex 1 LV, HV &amp; UMS charges_G'!$B$14:$B$45,MATCH($A5,'Annex 1 LV, HV &amp; UMS charges_G'!$A$14:$A$294,0)),INDEX('Annex 4 LDNO charges_G'!$B$14:$B$203,MATCH($A5,'Annex 4 LDNO charges_G'!$A$14:$A$203,0)))</f>
        <v>181, 261-262, 361-362, 480-481, 516</v>
      </c>
      <c r="C5" s="159" t="s">
        <v>69</v>
      </c>
      <c r="D5" s="224">
        <v>6.9553035014731077E-2</v>
      </c>
      <c r="E5" s="224">
        <v>9.3559417356612897</v>
      </c>
      <c r="F5" s="224">
        <v>3.8879927832875319E-2</v>
      </c>
      <c r="I5" s="311"/>
    </row>
    <row r="6" spans="1:9" ht="42">
      <c r="A6" s="16" t="s">
        <v>71</v>
      </c>
      <c r="B6" s="42" t="str">
        <f>IFERROR(INDEX('Annex 1 LV, HV &amp; UMS charges_G'!$B$14:$B$45,MATCH($A6,'Annex 1 LV, HV &amp; UMS charges_G'!$A$14:$A$294,0)),INDEX('Annex 4 LDNO charges_G'!$B$14:$B$203,MATCH($A6,'Annex 4 LDNO charges_G'!$A$14:$A$203,0)))</f>
        <v>GA0, G10, G15, G20, G35, G40, G45, G55, G65, G70, G75, G90</v>
      </c>
      <c r="C6" s="159" t="s">
        <v>73</v>
      </c>
      <c r="D6" s="228"/>
      <c r="E6" s="228"/>
      <c r="F6" s="224">
        <v>3.8879927832875319E-2</v>
      </c>
    </row>
    <row r="7" spans="1:9" ht="42">
      <c r="A7" s="16" t="s">
        <v>74</v>
      </c>
      <c r="B7" s="42" t="str">
        <f>IFERROR(INDEX('Annex 1 LV, HV &amp; UMS charges_G'!$B$14:$B$45,MATCH($A7,'Annex 1 LV, HV &amp; UMS charges_G'!$A$14:$A$294,0)),INDEX('Annex 4 LDNO charges_G'!$B$14:$B$203,MATCH($A7,'Annex 4 LDNO charges_G'!$A$14:$A$203,0)))</f>
        <v>GA1, G11, G16, G21, G36, G41, G46, G56, G66, G71, G76, G91</v>
      </c>
      <c r="C7" s="159" t="s">
        <v>73</v>
      </c>
      <c r="D7" s="228"/>
      <c r="E7" s="228"/>
      <c r="F7" s="224">
        <v>3.8879927832875319E-2</v>
      </c>
    </row>
    <row r="8" spans="1:9" ht="42">
      <c r="A8" s="16" t="s">
        <v>76</v>
      </c>
      <c r="B8" s="42" t="str">
        <f>IFERROR(INDEX('Annex 1 LV, HV &amp; UMS charges_G'!$B$14:$B$45,MATCH($A8,'Annex 1 LV, HV &amp; UMS charges_G'!$A$14:$A$294,0)),INDEX('Annex 4 LDNO charges_G'!$B$14:$B$203,MATCH($A8,'Annex 4 LDNO charges_G'!$A$14:$A$203,0)))</f>
        <v>G02, G12, G17, G22, G37, G42, G47, G57, G67, G72, G77, G92</v>
      </c>
      <c r="C8" s="159" t="s">
        <v>73</v>
      </c>
      <c r="D8" s="228"/>
      <c r="E8" s="228"/>
      <c r="F8" s="224">
        <v>3.8879927832875319E-2</v>
      </c>
    </row>
    <row r="9" spans="1:9" ht="42">
      <c r="A9" s="16" t="s">
        <v>78</v>
      </c>
      <c r="B9" s="42" t="str">
        <f>IFERROR(INDEX('Annex 1 LV, HV &amp; UMS charges_G'!$B$14:$B$45,MATCH($A9,'Annex 1 LV, HV &amp; UMS charges_G'!$A$14:$A$294,0)),INDEX('Annex 4 LDNO charges_G'!$B$14:$B$203,MATCH($A9,'Annex 4 LDNO charges_G'!$A$14:$A$203,0)))</f>
        <v>G03, G13, G18, G23, G38, G43, G48, G58, G68, G73, G78, G93</v>
      </c>
      <c r="C9" s="159" t="s">
        <v>73</v>
      </c>
      <c r="D9" s="228"/>
      <c r="E9" s="228"/>
      <c r="F9" s="224">
        <v>3.8879927832875319E-2</v>
      </c>
    </row>
    <row r="10" spans="1:9" ht="42">
      <c r="A10" s="16" t="s">
        <v>80</v>
      </c>
      <c r="B10" s="42" t="str">
        <f>IFERROR(INDEX('Annex 1 LV, HV &amp; UMS charges_G'!$B$14:$B$45,MATCH($A10,'Annex 1 LV, HV &amp; UMS charges_G'!$A$14:$A$294,0)),INDEX('Annex 4 LDNO charges_G'!$B$14:$B$203,MATCH($A10,'Annex 4 LDNO charges_G'!$A$14:$A$203,0)))</f>
        <v>G04, G14, G19, G24, G39, G44, G49, G59, G69, G74, G79, G94</v>
      </c>
      <c r="C10" s="159" t="s">
        <v>73</v>
      </c>
      <c r="D10" s="228"/>
      <c r="E10" s="228"/>
      <c r="F10" s="224">
        <v>3.8879927832875319E-2</v>
      </c>
    </row>
    <row r="11" spans="1:9" ht="28.5" customHeight="1">
      <c r="A11" s="160" t="s">
        <v>83</v>
      </c>
      <c r="B11" s="42" t="str">
        <f>IFERROR(INDEX('Annex 1 LV, HV &amp; UMS charges_G'!$B$14:$B$45,MATCH($A11,'Annex 1 LV, HV &amp; UMS charges_G'!$A$14:$A$294,0)),INDEX('Annex 4 LDNO charges_G'!$B$14:$B$203,MATCH($A11,'Annex 4 LDNO charges_G'!$A$14:$A$203,0)))</f>
        <v>G05, G30, G80</v>
      </c>
      <c r="C11" s="159">
        <v>0</v>
      </c>
      <c r="D11" s="228"/>
      <c r="E11" s="228"/>
      <c r="F11" s="224">
        <v>3.8879927832875319E-2</v>
      </c>
    </row>
    <row r="12" spans="1:9" ht="28.5" customHeight="1">
      <c r="A12" s="160" t="s">
        <v>85</v>
      </c>
      <c r="B12" s="42" t="str">
        <f>IFERROR(INDEX('Annex 1 LV, HV &amp; UMS charges_G'!$B$14:$B$45,MATCH($A12,'Annex 1 LV, HV &amp; UMS charges_G'!$A$14:$A$294,0)),INDEX('Annex 4 LDNO charges_G'!$B$14:$B$203,MATCH($A12,'Annex 4 LDNO charges_G'!$A$14:$A$203,0)))</f>
        <v>G06, G31, G81</v>
      </c>
      <c r="C12" s="159">
        <v>0</v>
      </c>
      <c r="D12" s="228"/>
      <c r="E12" s="228"/>
      <c r="F12" s="224">
        <v>3.8879927832875319E-2</v>
      </c>
    </row>
    <row r="13" spans="1:9" ht="28.5" customHeight="1">
      <c r="A13" s="160" t="s">
        <v>87</v>
      </c>
      <c r="B13" s="42" t="str">
        <f>IFERROR(INDEX('Annex 1 LV, HV &amp; UMS charges_G'!$B$14:$B$45,MATCH($A13,'Annex 1 LV, HV &amp; UMS charges_G'!$A$14:$A$294,0)),INDEX('Annex 4 LDNO charges_G'!$B$14:$B$203,MATCH($A13,'Annex 4 LDNO charges_G'!$A$14:$A$203,0)))</f>
        <v>G07, G32, G82</v>
      </c>
      <c r="C13" s="159">
        <v>0</v>
      </c>
      <c r="D13" s="228"/>
      <c r="E13" s="228"/>
      <c r="F13" s="224">
        <v>3.8879927832875319E-2</v>
      </c>
    </row>
    <row r="14" spans="1:9" ht="28.5" customHeight="1">
      <c r="A14" s="160" t="s">
        <v>89</v>
      </c>
      <c r="B14" s="42" t="str">
        <f>IFERROR(INDEX('Annex 1 LV, HV &amp; UMS charges_G'!$B$14:$B$45,MATCH($A14,'Annex 1 LV, HV &amp; UMS charges_G'!$A$14:$A$294,0)),INDEX('Annex 4 LDNO charges_G'!$B$14:$B$203,MATCH($A14,'Annex 4 LDNO charges_G'!$A$14:$A$203,0)))</f>
        <v>G08, G33, G83</v>
      </c>
      <c r="C14" s="159">
        <v>0</v>
      </c>
      <c r="D14" s="228"/>
      <c r="E14" s="228"/>
      <c r="F14" s="224">
        <v>3.8879927832875319E-2</v>
      </c>
    </row>
    <row r="15" spans="1:9" ht="28.5" customHeight="1">
      <c r="A15" s="164" t="s">
        <v>91</v>
      </c>
      <c r="B15" s="42" t="str">
        <f>IFERROR(INDEX('Annex 1 LV, HV &amp; UMS charges_G'!$B$14:$B$45,MATCH($A15,'Annex 1 LV, HV &amp; UMS charges_G'!$A$14:$A$294,0)),INDEX('Annex 4 LDNO charges_G'!$B$14:$B$203,MATCH($A15,'Annex 4 LDNO charges_G'!$A$14:$A$203,0)))</f>
        <v>G09, G34, G84</v>
      </c>
      <c r="C15" s="159">
        <v>0</v>
      </c>
      <c r="D15" s="228"/>
      <c r="E15" s="228"/>
      <c r="F15" s="224">
        <v>3.8879927832875319E-2</v>
      </c>
    </row>
    <row r="16" spans="1:9" ht="28.5" customHeight="1">
      <c r="A16" s="164" t="s">
        <v>93</v>
      </c>
      <c r="B16" s="42" t="str">
        <f>IFERROR(INDEX('Annex 1 LV, HV &amp; UMS charges_G'!$B$14:$B$45,MATCH($A16,'Annex 1 LV, HV &amp; UMS charges_G'!$A$14:$A$294,0)),INDEX('Annex 4 LDNO charges_G'!$B$14:$B$203,MATCH($A16,'Annex 4 LDNO charges_G'!$A$14:$A$203,0)))</f>
        <v>G60, G95</v>
      </c>
      <c r="C16" s="159">
        <v>0</v>
      </c>
      <c r="D16" s="228"/>
      <c r="E16" s="228"/>
      <c r="F16" s="224">
        <v>3.8879927832875319E-2</v>
      </c>
    </row>
    <row r="17" spans="1:6" ht="28.5" customHeight="1">
      <c r="A17" s="164" t="s">
        <v>95</v>
      </c>
      <c r="B17" s="42" t="str">
        <f>IFERROR(INDEX('Annex 1 LV, HV &amp; UMS charges_G'!$B$14:$B$45,MATCH($A17,'Annex 1 LV, HV &amp; UMS charges_G'!$A$14:$A$294,0)),INDEX('Annex 4 LDNO charges_G'!$B$14:$B$203,MATCH($A17,'Annex 4 LDNO charges_G'!$A$14:$A$203,0)))</f>
        <v>G61, G96</v>
      </c>
      <c r="C17" s="159">
        <v>0</v>
      </c>
      <c r="D17" s="228"/>
      <c r="E17" s="228"/>
      <c r="F17" s="224">
        <v>3.8879927832875319E-2</v>
      </c>
    </row>
    <row r="18" spans="1:6" ht="28.5" customHeight="1">
      <c r="A18" s="164" t="s">
        <v>97</v>
      </c>
      <c r="B18" s="42" t="str">
        <f>IFERROR(INDEX('Annex 1 LV, HV &amp; UMS charges_G'!$B$14:$B$45,MATCH($A18,'Annex 1 LV, HV &amp; UMS charges_G'!$A$14:$A$294,0)),INDEX('Annex 4 LDNO charges_G'!$B$14:$B$203,MATCH($A18,'Annex 4 LDNO charges_G'!$A$14:$A$203,0)))</f>
        <v>G62, G97</v>
      </c>
      <c r="C18" s="159">
        <v>0</v>
      </c>
      <c r="D18" s="228"/>
      <c r="E18" s="228"/>
      <c r="F18" s="224">
        <v>3.8879927832875319E-2</v>
      </c>
    </row>
    <row r="19" spans="1:6" ht="28.5" customHeight="1">
      <c r="A19" s="164" t="s">
        <v>99</v>
      </c>
      <c r="B19" s="42" t="str">
        <f>IFERROR(INDEX('Annex 1 LV, HV &amp; UMS charges_G'!$B$14:$B$45,MATCH($A19,'Annex 1 LV, HV &amp; UMS charges_G'!$A$14:$A$294,0)),INDEX('Annex 4 LDNO charges_G'!$B$14:$B$203,MATCH($A19,'Annex 4 LDNO charges_G'!$A$14:$A$203,0)))</f>
        <v>G63, G98</v>
      </c>
      <c r="C19" s="159">
        <v>0</v>
      </c>
      <c r="D19" s="228"/>
      <c r="E19" s="228"/>
      <c r="F19" s="224">
        <v>3.8879927832875319E-2</v>
      </c>
    </row>
    <row r="20" spans="1:6" ht="28.5" customHeight="1">
      <c r="A20" s="164" t="s">
        <v>101</v>
      </c>
      <c r="B20" s="42" t="str">
        <f>IFERROR(INDEX('Annex 1 LV, HV &amp; UMS charges_G'!$B$14:$B$45,MATCH($A20,'Annex 1 LV, HV &amp; UMS charges_G'!$A$14:$A$294,0)),INDEX('Annex 4 LDNO charges_G'!$B$14:$B$203,MATCH($A20,'Annex 4 LDNO charges_G'!$A$14:$A$203,0)))</f>
        <v>G64, G99</v>
      </c>
      <c r="C20" s="159">
        <v>0</v>
      </c>
      <c r="D20" s="228"/>
      <c r="E20" s="228"/>
      <c r="F20" s="224">
        <v>3.8879927832875319E-2</v>
      </c>
    </row>
    <row r="21" spans="1:6" ht="28.5" customHeight="1">
      <c r="A21" s="164" t="s">
        <v>103</v>
      </c>
      <c r="B21" s="42" t="str">
        <f>IFERROR(INDEX('Annex 1 LV, HV &amp; UMS charges_G'!$B$14:$B$45,MATCH($A21,'Annex 1 LV, HV &amp; UMS charges_G'!$A$14:$A$294,0)),INDEX('Annex 4 LDNO charges_G'!$B$14:$B$203,MATCH($A21,'Annex 4 LDNO charges_G'!$A$14:$A$203,0)))</f>
        <v>G25, G50, G85</v>
      </c>
      <c r="C21" s="159">
        <v>0</v>
      </c>
      <c r="D21" s="228"/>
      <c r="E21" s="228"/>
      <c r="F21" s="224">
        <v>3.8879927832875319E-2</v>
      </c>
    </row>
    <row r="22" spans="1:6" ht="28.5" customHeight="1">
      <c r="A22" s="164" t="s">
        <v>105</v>
      </c>
      <c r="B22" s="42" t="str">
        <f>IFERROR(INDEX('Annex 1 LV, HV &amp; UMS charges_G'!$B$14:$B$45,MATCH($A22,'Annex 1 LV, HV &amp; UMS charges_G'!$A$14:$A$294,0)),INDEX('Annex 4 LDNO charges_G'!$B$14:$B$203,MATCH($A22,'Annex 4 LDNO charges_G'!$A$14:$A$203,0)))</f>
        <v>G26, G51, G86</v>
      </c>
      <c r="C22" s="159">
        <v>0</v>
      </c>
      <c r="D22" s="228"/>
      <c r="E22" s="228"/>
      <c r="F22" s="224">
        <v>3.8879927832875319E-2</v>
      </c>
    </row>
    <row r="23" spans="1:6" ht="28.5" customHeight="1">
      <c r="A23" s="160" t="s">
        <v>107</v>
      </c>
      <c r="B23" s="42" t="str">
        <f>IFERROR(INDEX('Annex 1 LV, HV &amp; UMS charges_G'!$B$14:$B$45,MATCH($A23,'Annex 1 LV, HV &amp; UMS charges_G'!$A$14:$A$294,0)),INDEX('Annex 4 LDNO charges_G'!$B$14:$B$203,MATCH($A23,'Annex 4 LDNO charges_G'!$A$14:$A$203,0)))</f>
        <v>G27, G52, G87</v>
      </c>
      <c r="C23" s="159">
        <v>0</v>
      </c>
      <c r="D23" s="228"/>
      <c r="E23" s="228"/>
      <c r="F23" s="224">
        <v>3.8879927832875319E-2</v>
      </c>
    </row>
    <row r="24" spans="1:6" ht="28.5" customHeight="1">
      <c r="A24" s="160" t="s">
        <v>109</v>
      </c>
      <c r="B24" s="42" t="str">
        <f>IFERROR(INDEX('Annex 1 LV, HV &amp; UMS charges_G'!$B$14:$B$45,MATCH($A24,'Annex 1 LV, HV &amp; UMS charges_G'!$A$14:$A$294,0)),INDEX('Annex 4 LDNO charges_G'!$B$14:$B$203,MATCH($A24,'Annex 4 LDNO charges_G'!$A$14:$A$203,0)))</f>
        <v>G28, G53, G88</v>
      </c>
      <c r="C24" s="159">
        <v>0</v>
      </c>
      <c r="D24" s="228"/>
      <c r="E24" s="228"/>
      <c r="F24" s="224">
        <v>3.8879927832875319E-2</v>
      </c>
    </row>
    <row r="25" spans="1:6" ht="28.5" customHeight="1">
      <c r="A25" s="160" t="s">
        <v>111</v>
      </c>
      <c r="B25" s="42" t="str">
        <f>IFERROR(INDEX('Annex 1 LV, HV &amp; UMS charges_G'!$B$14:$B$45,MATCH($A25,'Annex 1 LV, HV &amp; UMS charges_G'!$A$14:$A$294,0)),INDEX('Annex 4 LDNO charges_G'!$B$14:$B$203,MATCH($A25,'Annex 4 LDNO charges_G'!$A$14:$A$203,0)))</f>
        <v>G29, G54, G89</v>
      </c>
      <c r="C25" s="159">
        <v>0</v>
      </c>
      <c r="D25" s="228"/>
      <c r="E25" s="228"/>
      <c r="F25" s="224">
        <v>3.8879927832875319E-2</v>
      </c>
    </row>
    <row r="26" spans="1:6" ht="28.5" customHeight="1">
      <c r="A26" s="160" t="s">
        <v>517</v>
      </c>
      <c r="B26" s="42">
        <f>IFERROR(INDEX('Annex 1 LV, HV &amp; UMS charges_G'!$B$14:$B$45,MATCH($A26,'Annex 1 LV, HV &amp; UMS charges_G'!$A$14:$A$294,0)),INDEX('Annex 4 LDNO charges_G'!$B$14:$B$203,MATCH($A26,'Annex 4 LDNO charges_G'!$A$14:$A$203,0)))</f>
        <v>0</v>
      </c>
      <c r="C26" s="159" t="s">
        <v>69</v>
      </c>
      <c r="D26" s="224">
        <v>6.9553035014731077E-2</v>
      </c>
      <c r="E26" s="224">
        <v>9.3559417356612897</v>
      </c>
      <c r="F26" s="224">
        <v>3.8879927832875319E-2</v>
      </c>
    </row>
    <row r="27" spans="1:6" ht="28.5" customHeight="1">
      <c r="A27" s="160" t="s">
        <v>519</v>
      </c>
      <c r="B27" s="42">
        <f>IFERROR(INDEX('Annex 1 LV, HV &amp; UMS charges_G'!$B$14:$B$45,MATCH($A27,'Annex 1 LV, HV &amp; UMS charges_G'!$A$14:$A$294,0)),INDEX('Annex 4 LDNO charges_G'!$B$14:$B$203,MATCH($A27,'Annex 4 LDNO charges_G'!$A$14:$A$203,0)))</f>
        <v>0</v>
      </c>
      <c r="C27" s="159" t="s">
        <v>73</v>
      </c>
      <c r="D27" s="228"/>
      <c r="E27" s="228"/>
      <c r="F27" s="224">
        <v>3.8879927832875319E-2</v>
      </c>
    </row>
    <row r="28" spans="1:6" ht="28.5" customHeight="1">
      <c r="A28" s="160" t="s">
        <v>520</v>
      </c>
      <c r="B28" s="42">
        <f>IFERROR(INDEX('Annex 1 LV, HV &amp; UMS charges_G'!$B$14:$B$45,MATCH($A28,'Annex 1 LV, HV &amp; UMS charges_G'!$A$14:$A$294,0)),INDEX('Annex 4 LDNO charges_G'!$B$14:$B$203,MATCH($A28,'Annex 4 LDNO charges_G'!$A$14:$A$203,0)))</f>
        <v>0</v>
      </c>
      <c r="C28" s="159" t="s">
        <v>73</v>
      </c>
      <c r="D28" s="228"/>
      <c r="E28" s="228"/>
      <c r="F28" s="224">
        <v>3.8879927832875319E-2</v>
      </c>
    </row>
    <row r="29" spans="1:6" ht="28.5" customHeight="1">
      <c r="A29" s="160" t="s">
        <v>521</v>
      </c>
      <c r="B29" s="42">
        <f>IFERROR(INDEX('Annex 1 LV, HV &amp; UMS charges_G'!$B$14:$B$45,MATCH($A29,'Annex 1 LV, HV &amp; UMS charges_G'!$A$14:$A$294,0)),INDEX('Annex 4 LDNO charges_G'!$B$14:$B$203,MATCH($A29,'Annex 4 LDNO charges_G'!$A$14:$A$203,0)))</f>
        <v>0</v>
      </c>
      <c r="C29" s="159" t="s">
        <v>73</v>
      </c>
      <c r="D29" s="228"/>
      <c r="E29" s="228"/>
      <c r="F29" s="224">
        <v>3.8879927832875319E-2</v>
      </c>
    </row>
    <row r="30" spans="1:6" ht="28.5" customHeight="1">
      <c r="A30" s="160" t="s">
        <v>522</v>
      </c>
      <c r="B30" s="42">
        <f>IFERROR(INDEX('Annex 1 LV, HV &amp; UMS charges_G'!$B$14:$B$45,MATCH($A30,'Annex 1 LV, HV &amp; UMS charges_G'!$A$14:$A$294,0)),INDEX('Annex 4 LDNO charges_G'!$B$14:$B$203,MATCH($A30,'Annex 4 LDNO charges_G'!$A$14:$A$203,0)))</f>
        <v>0</v>
      </c>
      <c r="C30" s="159" t="s">
        <v>73</v>
      </c>
      <c r="D30" s="228"/>
      <c r="E30" s="228"/>
      <c r="F30" s="224">
        <v>3.8879927832875319E-2</v>
      </c>
    </row>
    <row r="31" spans="1:6" ht="27.75" customHeight="1">
      <c r="A31" s="160" t="s">
        <v>523</v>
      </c>
      <c r="B31" s="42">
        <f>IFERROR(INDEX('Annex 1 LV, HV &amp; UMS charges_G'!$B$14:$B$45,MATCH($A31,'Annex 1 LV, HV &amp; UMS charges_G'!$A$14:$A$294,0)),INDEX('Annex 4 LDNO charges_G'!$B$14:$B$203,MATCH($A31,'Annex 4 LDNO charges_G'!$A$14:$A$203,0)))</f>
        <v>0</v>
      </c>
      <c r="C31" s="159" t="s">
        <v>73</v>
      </c>
      <c r="D31" s="228"/>
      <c r="E31" s="228"/>
      <c r="F31" s="224">
        <v>3.8879927832875319E-2</v>
      </c>
    </row>
    <row r="32" spans="1:6" ht="27.75" customHeight="1">
      <c r="A32" s="160" t="s">
        <v>525</v>
      </c>
      <c r="B32" s="42">
        <f>IFERROR(INDEX('Annex 1 LV, HV &amp; UMS charges_G'!$B$14:$B$45,MATCH($A32,'Annex 1 LV, HV &amp; UMS charges_G'!$A$14:$A$294,0)),INDEX('Annex 4 LDNO charges_G'!$B$14:$B$203,MATCH($A32,'Annex 4 LDNO charges_G'!$A$14:$A$203,0)))</f>
        <v>0</v>
      </c>
      <c r="C32" s="159">
        <v>0</v>
      </c>
      <c r="D32" s="228"/>
      <c r="E32" s="228"/>
      <c r="F32" s="224">
        <v>3.8879927832875319E-2</v>
      </c>
    </row>
    <row r="33" spans="1:6" ht="27.75" customHeight="1">
      <c r="A33" s="160" t="s">
        <v>526</v>
      </c>
      <c r="B33" s="42">
        <f>IFERROR(INDEX('Annex 1 LV, HV &amp; UMS charges_G'!$B$14:$B$45,MATCH($A33,'Annex 1 LV, HV &amp; UMS charges_G'!$A$14:$A$294,0)),INDEX('Annex 4 LDNO charges_G'!$B$14:$B$203,MATCH($A33,'Annex 4 LDNO charges_G'!$A$14:$A$203,0)))</f>
        <v>0</v>
      </c>
      <c r="C33" s="159">
        <v>0</v>
      </c>
      <c r="D33" s="228"/>
      <c r="E33" s="228"/>
      <c r="F33" s="224">
        <v>3.8879927832875319E-2</v>
      </c>
    </row>
    <row r="34" spans="1:6" ht="27.75" customHeight="1">
      <c r="A34" s="160" t="s">
        <v>527</v>
      </c>
      <c r="B34" s="42">
        <f>IFERROR(INDEX('Annex 1 LV, HV &amp; UMS charges_G'!$B$14:$B$45,MATCH($A34,'Annex 1 LV, HV &amp; UMS charges_G'!$A$14:$A$294,0)),INDEX('Annex 4 LDNO charges_G'!$B$14:$B$203,MATCH($A34,'Annex 4 LDNO charges_G'!$A$14:$A$203,0)))</f>
        <v>0</v>
      </c>
      <c r="C34" s="159">
        <v>0</v>
      </c>
      <c r="D34" s="228"/>
      <c r="E34" s="228"/>
      <c r="F34" s="224">
        <v>3.8879927832875319E-2</v>
      </c>
    </row>
    <row r="35" spans="1:6" ht="27.75" customHeight="1">
      <c r="A35" s="160" t="s">
        <v>528</v>
      </c>
      <c r="B35" s="42">
        <f>IFERROR(INDEX('Annex 1 LV, HV &amp; UMS charges_G'!$B$14:$B$45,MATCH($A35,'Annex 1 LV, HV &amp; UMS charges_G'!$A$14:$A$294,0)),INDEX('Annex 4 LDNO charges_G'!$B$14:$B$203,MATCH($A35,'Annex 4 LDNO charges_G'!$A$14:$A$203,0)))</f>
        <v>0</v>
      </c>
      <c r="C35" s="159">
        <v>0</v>
      </c>
      <c r="D35" s="228"/>
      <c r="E35" s="228"/>
      <c r="F35" s="224">
        <v>3.8879927832875319E-2</v>
      </c>
    </row>
    <row r="36" spans="1:6" ht="27.75" customHeight="1">
      <c r="A36" s="160" t="s">
        <v>529</v>
      </c>
      <c r="B36" s="42">
        <f>IFERROR(INDEX('Annex 1 LV, HV &amp; UMS charges_G'!$B$14:$B$45,MATCH($A36,'Annex 1 LV, HV &amp; UMS charges_G'!$A$14:$A$294,0)),INDEX('Annex 4 LDNO charges_G'!$B$14:$B$203,MATCH($A36,'Annex 4 LDNO charges_G'!$A$14:$A$203,0)))</f>
        <v>0</v>
      </c>
      <c r="C36" s="159">
        <v>0</v>
      </c>
      <c r="D36" s="228"/>
      <c r="E36" s="228"/>
      <c r="F36" s="224">
        <v>3.8879927832875319E-2</v>
      </c>
    </row>
    <row r="37" spans="1:6" ht="27.75" customHeight="1">
      <c r="A37" s="164" t="s">
        <v>533</v>
      </c>
      <c r="B37" s="42">
        <f>IFERROR(INDEX('Annex 1 LV, HV &amp; UMS charges_G'!$B$14:$B$45,MATCH($A37,'Annex 1 LV, HV &amp; UMS charges_G'!$A$14:$A$294,0)),INDEX('Annex 4 LDNO charges_G'!$B$14:$B$203,MATCH($A37,'Annex 4 LDNO charges_G'!$A$14:$A$203,0)))</f>
        <v>0</v>
      </c>
      <c r="C37" s="159" t="s">
        <v>69</v>
      </c>
      <c r="D37" s="224">
        <v>6.9553035014731077E-2</v>
      </c>
      <c r="E37" s="224">
        <v>9.3559417356612897</v>
      </c>
      <c r="F37" s="224">
        <v>3.8879927832875319E-2</v>
      </c>
    </row>
    <row r="38" spans="1:6" ht="27.75" customHeight="1">
      <c r="A38" s="160" t="s">
        <v>535</v>
      </c>
      <c r="B38" s="42">
        <f>IFERROR(INDEX('Annex 1 LV, HV &amp; UMS charges_G'!$B$14:$B$45,MATCH($A38,'Annex 1 LV, HV &amp; UMS charges_G'!$A$14:$A$294,0)),INDEX('Annex 4 LDNO charges_G'!$B$14:$B$203,MATCH($A38,'Annex 4 LDNO charges_G'!$A$14:$A$203,0)))</f>
        <v>0</v>
      </c>
      <c r="C38" s="159" t="s">
        <v>73</v>
      </c>
      <c r="D38" s="228"/>
      <c r="E38" s="228"/>
      <c r="F38" s="224">
        <v>3.8879927832875319E-2</v>
      </c>
    </row>
    <row r="39" spans="1:6" ht="27.75" customHeight="1">
      <c r="A39" s="160" t="s">
        <v>536</v>
      </c>
      <c r="B39" s="42">
        <f>IFERROR(INDEX('Annex 1 LV, HV &amp; UMS charges_G'!$B$14:$B$45,MATCH($A39,'Annex 1 LV, HV &amp; UMS charges_G'!$A$14:$A$294,0)),INDEX('Annex 4 LDNO charges_G'!$B$14:$B$203,MATCH($A39,'Annex 4 LDNO charges_G'!$A$14:$A$203,0)))</f>
        <v>0</v>
      </c>
      <c r="C39" s="159" t="s">
        <v>73</v>
      </c>
      <c r="D39" s="228"/>
      <c r="E39" s="228"/>
      <c r="F39" s="224">
        <v>3.8879927832875319E-2</v>
      </c>
    </row>
    <row r="40" spans="1:6" ht="27.75" customHeight="1">
      <c r="A40" s="160" t="s">
        <v>537</v>
      </c>
      <c r="B40" s="42">
        <f>IFERROR(INDEX('Annex 1 LV, HV &amp; UMS charges_G'!$B$14:$B$45,MATCH($A40,'Annex 1 LV, HV &amp; UMS charges_G'!$A$14:$A$294,0)),INDEX('Annex 4 LDNO charges_G'!$B$14:$B$203,MATCH($A40,'Annex 4 LDNO charges_G'!$A$14:$A$203,0)))</f>
        <v>0</v>
      </c>
      <c r="C40" s="159" t="s">
        <v>73</v>
      </c>
      <c r="D40" s="228"/>
      <c r="E40" s="228"/>
      <c r="F40" s="224">
        <v>3.8879927832875319E-2</v>
      </c>
    </row>
    <row r="41" spans="1:6" ht="27.75" customHeight="1">
      <c r="A41" s="160" t="s">
        <v>538</v>
      </c>
      <c r="B41" s="42">
        <f>IFERROR(INDEX('Annex 1 LV, HV &amp; UMS charges_G'!$B$14:$B$45,MATCH($A41,'Annex 1 LV, HV &amp; UMS charges_G'!$A$14:$A$294,0)),INDEX('Annex 4 LDNO charges_G'!$B$14:$B$203,MATCH($A41,'Annex 4 LDNO charges_G'!$A$14:$A$203,0)))</f>
        <v>0</v>
      </c>
      <c r="C41" s="159" t="s">
        <v>73</v>
      </c>
      <c r="D41" s="228"/>
      <c r="E41" s="228"/>
      <c r="F41" s="224">
        <v>3.8879927832875319E-2</v>
      </c>
    </row>
    <row r="42" spans="1:6" ht="27.75" customHeight="1">
      <c r="A42" s="160" t="s">
        <v>539</v>
      </c>
      <c r="B42" s="42">
        <f>IFERROR(INDEX('Annex 1 LV, HV &amp; UMS charges_G'!$B$14:$B$45,MATCH($A42,'Annex 1 LV, HV &amp; UMS charges_G'!$A$14:$A$294,0)),INDEX('Annex 4 LDNO charges_G'!$B$14:$B$203,MATCH($A42,'Annex 4 LDNO charges_G'!$A$14:$A$203,0)))</f>
        <v>0</v>
      </c>
      <c r="C42" s="159" t="s">
        <v>73</v>
      </c>
      <c r="D42" s="228"/>
      <c r="E42" s="228"/>
      <c r="F42" s="224">
        <v>3.8879927832875319E-2</v>
      </c>
    </row>
    <row r="43" spans="1:6" ht="27.75" customHeight="1">
      <c r="A43" s="160" t="s">
        <v>541</v>
      </c>
      <c r="B43" s="42">
        <f>IFERROR(INDEX('Annex 1 LV, HV &amp; UMS charges_G'!$B$14:$B$45,MATCH($A43,'Annex 1 LV, HV &amp; UMS charges_G'!$A$14:$A$294,0)),INDEX('Annex 4 LDNO charges_G'!$B$14:$B$203,MATCH($A43,'Annex 4 LDNO charges_G'!$A$14:$A$203,0)))</f>
        <v>0</v>
      </c>
      <c r="C43" s="159">
        <v>0</v>
      </c>
      <c r="D43" s="228"/>
      <c r="E43" s="228"/>
      <c r="F43" s="224">
        <v>3.8879927832875319E-2</v>
      </c>
    </row>
    <row r="44" spans="1:6" ht="27.75" customHeight="1">
      <c r="A44" s="160" t="s">
        <v>542</v>
      </c>
      <c r="B44" s="42">
        <f>IFERROR(INDEX('Annex 1 LV, HV &amp; UMS charges_G'!$B$14:$B$45,MATCH($A44,'Annex 1 LV, HV &amp; UMS charges_G'!$A$14:$A$294,0)),INDEX('Annex 4 LDNO charges_G'!$B$14:$B$203,MATCH($A44,'Annex 4 LDNO charges_G'!$A$14:$A$203,0)))</f>
        <v>0</v>
      </c>
      <c r="C44" s="159">
        <v>0</v>
      </c>
      <c r="D44" s="228"/>
      <c r="E44" s="228"/>
      <c r="F44" s="224">
        <v>3.8879927832875319E-2</v>
      </c>
    </row>
    <row r="45" spans="1:6" ht="27.75" customHeight="1">
      <c r="A45" s="160" t="s">
        <v>543</v>
      </c>
      <c r="B45" s="42">
        <f>IFERROR(INDEX('Annex 1 LV, HV &amp; UMS charges_G'!$B$14:$B$45,MATCH($A45,'Annex 1 LV, HV &amp; UMS charges_G'!$A$14:$A$294,0)),INDEX('Annex 4 LDNO charges_G'!$B$14:$B$203,MATCH($A45,'Annex 4 LDNO charges_G'!$A$14:$A$203,0)))</f>
        <v>0</v>
      </c>
      <c r="C45" s="159">
        <v>0</v>
      </c>
      <c r="D45" s="228"/>
      <c r="E45" s="228"/>
      <c r="F45" s="224">
        <v>3.8879927832875319E-2</v>
      </c>
    </row>
    <row r="46" spans="1:6" ht="27.75" customHeight="1">
      <c r="A46" s="160" t="s">
        <v>544</v>
      </c>
      <c r="B46" s="42">
        <f>IFERROR(INDEX('Annex 1 LV, HV &amp; UMS charges_G'!$B$14:$B$45,MATCH($A46,'Annex 1 LV, HV &amp; UMS charges_G'!$A$14:$A$294,0)),INDEX('Annex 4 LDNO charges_G'!$B$14:$B$203,MATCH($A46,'Annex 4 LDNO charges_G'!$A$14:$A$203,0)))</f>
        <v>0</v>
      </c>
      <c r="C46" s="159">
        <v>0</v>
      </c>
      <c r="D46" s="228"/>
      <c r="E46" s="228"/>
      <c r="F46" s="224">
        <v>3.8879927832875319E-2</v>
      </c>
    </row>
    <row r="47" spans="1:6" ht="27.75" customHeight="1">
      <c r="A47" s="160" t="s">
        <v>545</v>
      </c>
      <c r="B47" s="42">
        <f>IFERROR(INDEX('Annex 1 LV, HV &amp; UMS charges_G'!$B$14:$B$45,MATCH($A47,'Annex 1 LV, HV &amp; UMS charges_G'!$A$14:$A$294,0)),INDEX('Annex 4 LDNO charges_G'!$B$14:$B$203,MATCH($A47,'Annex 4 LDNO charges_G'!$A$14:$A$203,0)))</f>
        <v>0</v>
      </c>
      <c r="C47" s="159">
        <v>0</v>
      </c>
      <c r="D47" s="228"/>
      <c r="E47" s="228"/>
      <c r="F47" s="224">
        <v>3.8879927832875319E-2</v>
      </c>
    </row>
    <row r="48" spans="1:6" ht="27.75" customHeight="1">
      <c r="A48" s="160" t="s">
        <v>546</v>
      </c>
      <c r="B48" s="42">
        <f>IFERROR(INDEX('Annex 1 LV, HV &amp; UMS charges_G'!$B$14:$B$45,MATCH($A48,'Annex 1 LV, HV &amp; UMS charges_G'!$A$14:$A$294,0)),INDEX('Annex 4 LDNO charges_G'!$B$14:$B$203,MATCH($A48,'Annex 4 LDNO charges_G'!$A$14:$A$203,0)))</f>
        <v>0</v>
      </c>
      <c r="C48" s="159">
        <v>0</v>
      </c>
      <c r="D48" s="228"/>
      <c r="E48" s="228"/>
      <c r="F48" s="224">
        <v>3.8879927832875319E-2</v>
      </c>
    </row>
    <row r="49" spans="1:6" ht="27.75" customHeight="1">
      <c r="A49" s="160" t="s">
        <v>547</v>
      </c>
      <c r="B49" s="42">
        <f>IFERROR(INDEX('Annex 1 LV, HV &amp; UMS charges_G'!$B$14:$B$45,MATCH($A49,'Annex 1 LV, HV &amp; UMS charges_G'!$A$14:$A$294,0)),INDEX('Annex 4 LDNO charges_G'!$B$14:$B$203,MATCH($A49,'Annex 4 LDNO charges_G'!$A$14:$A$203,0)))</f>
        <v>0</v>
      </c>
      <c r="C49" s="159">
        <v>0</v>
      </c>
      <c r="D49" s="228"/>
      <c r="E49" s="228"/>
      <c r="F49" s="224">
        <v>3.8879927832875319E-2</v>
      </c>
    </row>
    <row r="50" spans="1:6" ht="27.75" customHeight="1">
      <c r="A50" s="160" t="s">
        <v>548</v>
      </c>
      <c r="B50" s="42">
        <f>IFERROR(INDEX('Annex 1 LV, HV &amp; UMS charges_G'!$B$14:$B$45,MATCH($A50,'Annex 1 LV, HV &amp; UMS charges_G'!$A$14:$A$294,0)),INDEX('Annex 4 LDNO charges_G'!$B$14:$B$203,MATCH($A50,'Annex 4 LDNO charges_G'!$A$14:$A$203,0)))</f>
        <v>0</v>
      </c>
      <c r="C50" s="159">
        <v>0</v>
      </c>
      <c r="D50" s="228"/>
      <c r="E50" s="228"/>
      <c r="F50" s="224">
        <v>3.8879927832875319E-2</v>
      </c>
    </row>
    <row r="51" spans="1:6" ht="27.75" customHeight="1">
      <c r="A51" s="160" t="s">
        <v>549</v>
      </c>
      <c r="B51" s="42">
        <f>IFERROR(INDEX('Annex 1 LV, HV &amp; UMS charges_G'!$B$14:$B$45,MATCH($A51,'Annex 1 LV, HV &amp; UMS charges_G'!$A$14:$A$294,0)),INDEX('Annex 4 LDNO charges_G'!$B$14:$B$203,MATCH($A51,'Annex 4 LDNO charges_G'!$A$14:$A$203,0)))</f>
        <v>0</v>
      </c>
      <c r="C51" s="159">
        <v>0</v>
      </c>
      <c r="D51" s="228"/>
      <c r="E51" s="228"/>
      <c r="F51" s="224">
        <v>3.8879927832875319E-2</v>
      </c>
    </row>
    <row r="52" spans="1:6" ht="27.75" customHeight="1">
      <c r="A52" s="160" t="s">
        <v>550</v>
      </c>
      <c r="B52" s="42">
        <f>IFERROR(INDEX('Annex 1 LV, HV &amp; UMS charges_G'!$B$14:$B$45,MATCH($A52,'Annex 1 LV, HV &amp; UMS charges_G'!$A$14:$A$294,0)),INDEX('Annex 4 LDNO charges_G'!$B$14:$B$203,MATCH($A52,'Annex 4 LDNO charges_G'!$A$14:$A$203,0)))</f>
        <v>0</v>
      </c>
      <c r="C52" s="159">
        <v>0</v>
      </c>
      <c r="D52" s="228"/>
      <c r="E52" s="228"/>
      <c r="F52" s="224">
        <v>3.8879927832875319E-2</v>
      </c>
    </row>
    <row r="53" spans="1:6" ht="27.75" customHeight="1">
      <c r="A53" s="160" t="s">
        <v>551</v>
      </c>
      <c r="B53" s="42">
        <f>IFERROR(INDEX('Annex 1 LV, HV &amp; UMS charges_G'!$B$14:$B$45,MATCH($A53,'Annex 1 LV, HV &amp; UMS charges_G'!$A$14:$A$294,0)),INDEX('Annex 4 LDNO charges_G'!$B$14:$B$203,MATCH($A53,'Annex 4 LDNO charges_G'!$A$14:$A$203,0)))</f>
        <v>0</v>
      </c>
      <c r="C53" s="159">
        <v>0</v>
      </c>
      <c r="D53" s="228"/>
      <c r="E53" s="228"/>
      <c r="F53" s="224">
        <v>3.8879927832875319E-2</v>
      </c>
    </row>
    <row r="54" spans="1:6" ht="27.75" customHeight="1">
      <c r="A54" s="160" t="s">
        <v>552</v>
      </c>
      <c r="B54" s="42">
        <f>IFERROR(INDEX('Annex 1 LV, HV &amp; UMS charges_G'!$B$14:$B$45,MATCH($A54,'Annex 1 LV, HV &amp; UMS charges_G'!$A$14:$A$294,0)),INDEX('Annex 4 LDNO charges_G'!$B$14:$B$203,MATCH($A54,'Annex 4 LDNO charges_G'!$A$14:$A$203,0)))</f>
        <v>0</v>
      </c>
      <c r="C54" s="159">
        <v>0</v>
      </c>
      <c r="D54" s="228"/>
      <c r="E54" s="228"/>
      <c r="F54" s="224">
        <v>3.8879927832875319E-2</v>
      </c>
    </row>
    <row r="55" spans="1:6" ht="27.75" customHeight="1">
      <c r="A55" s="160" t="s">
        <v>553</v>
      </c>
      <c r="B55" s="42">
        <f>IFERROR(INDEX('Annex 1 LV, HV &amp; UMS charges_G'!$B$14:$B$45,MATCH($A55,'Annex 1 LV, HV &amp; UMS charges_G'!$A$14:$A$294,0)),INDEX('Annex 4 LDNO charges_G'!$B$14:$B$203,MATCH($A55,'Annex 4 LDNO charges_G'!$A$14:$A$203,0)))</f>
        <v>0</v>
      </c>
      <c r="C55" s="159">
        <v>0</v>
      </c>
      <c r="D55" s="228"/>
      <c r="E55" s="228"/>
      <c r="F55" s="224">
        <v>3.8879927832875319E-2</v>
      </c>
    </row>
    <row r="56" spans="1:6" ht="27.75" customHeight="1">
      <c r="A56" s="160" t="s">
        <v>554</v>
      </c>
      <c r="B56" s="42">
        <f>IFERROR(INDEX('Annex 1 LV, HV &amp; UMS charges_G'!$B$14:$B$45,MATCH($A56,'Annex 1 LV, HV &amp; UMS charges_G'!$A$14:$A$294,0)),INDEX('Annex 4 LDNO charges_G'!$B$14:$B$203,MATCH($A56,'Annex 4 LDNO charges_G'!$A$14:$A$203,0)))</f>
        <v>0</v>
      </c>
      <c r="C56" s="159">
        <v>0</v>
      </c>
      <c r="D56" s="228"/>
      <c r="E56" s="228"/>
      <c r="F56" s="224">
        <v>3.8879927832875319E-2</v>
      </c>
    </row>
    <row r="57" spans="1:6" ht="27.75" customHeight="1">
      <c r="A57" s="160" t="s">
        <v>555</v>
      </c>
      <c r="B57" s="42">
        <f>IFERROR(INDEX('Annex 1 LV, HV &amp; UMS charges_G'!$B$14:$B$45,MATCH($A57,'Annex 1 LV, HV &amp; UMS charges_G'!$A$14:$A$294,0)),INDEX('Annex 4 LDNO charges_G'!$B$14:$B$203,MATCH($A57,'Annex 4 LDNO charges_G'!$A$14:$A$203,0)))</f>
        <v>0</v>
      </c>
      <c r="C57" s="159">
        <v>0</v>
      </c>
      <c r="D57" s="228"/>
      <c r="E57" s="228"/>
      <c r="F57" s="224">
        <v>3.8879927832875319E-2</v>
      </c>
    </row>
    <row r="58" spans="1:6" ht="27.75" customHeight="1">
      <c r="A58" s="160" t="s">
        <v>562</v>
      </c>
      <c r="B58" s="42">
        <f>IFERROR(INDEX('Annex 1 LV, HV &amp; UMS charges_G'!$B$14:$B$45,MATCH($A58,'Annex 1 LV, HV &amp; UMS charges_G'!$A$14:$A$294,0)),INDEX('Annex 4 LDNO charges_G'!$B$14:$B$203,MATCH($A58,'Annex 4 LDNO charges_G'!$A$14:$A$203,0)))</f>
        <v>0</v>
      </c>
      <c r="C58" s="159" t="s">
        <v>69</v>
      </c>
      <c r="D58" s="224">
        <v>6.9553035014731077E-2</v>
      </c>
      <c r="E58" s="224">
        <v>9.3559417356612897</v>
      </c>
      <c r="F58" s="224">
        <v>3.8879927832875319E-2</v>
      </c>
    </row>
    <row r="59" spans="1:6" ht="27.75" customHeight="1">
      <c r="A59" s="160" t="s">
        <v>564</v>
      </c>
      <c r="B59" s="42">
        <f>IFERROR(INDEX('Annex 1 LV, HV &amp; UMS charges_G'!$B$14:$B$45,MATCH($A59,'Annex 1 LV, HV &amp; UMS charges_G'!$A$14:$A$294,0)),INDEX('Annex 4 LDNO charges_G'!$B$14:$B$203,MATCH($A59,'Annex 4 LDNO charges_G'!$A$14:$A$203,0)))</f>
        <v>0</v>
      </c>
      <c r="C59" s="159" t="s">
        <v>73</v>
      </c>
      <c r="D59" s="228"/>
      <c r="E59" s="228"/>
      <c r="F59" s="224">
        <v>3.8879927832875319E-2</v>
      </c>
    </row>
    <row r="60" spans="1:6" ht="27.75" customHeight="1">
      <c r="A60" s="160" t="s">
        <v>565</v>
      </c>
      <c r="B60" s="42">
        <f>IFERROR(INDEX('Annex 1 LV, HV &amp; UMS charges_G'!$B$14:$B$45,MATCH($A60,'Annex 1 LV, HV &amp; UMS charges_G'!$A$14:$A$294,0)),INDEX('Annex 4 LDNO charges_G'!$B$14:$B$203,MATCH($A60,'Annex 4 LDNO charges_G'!$A$14:$A$203,0)))</f>
        <v>0</v>
      </c>
      <c r="C60" s="159" t="s">
        <v>73</v>
      </c>
      <c r="D60" s="228"/>
      <c r="E60" s="228"/>
      <c r="F60" s="224">
        <v>3.8879927832875319E-2</v>
      </c>
    </row>
    <row r="61" spans="1:6" ht="27.75" customHeight="1">
      <c r="A61" s="160" t="s">
        <v>566</v>
      </c>
      <c r="B61" s="42">
        <f>IFERROR(INDEX('Annex 1 LV, HV &amp; UMS charges_G'!$B$14:$B$45,MATCH($A61,'Annex 1 LV, HV &amp; UMS charges_G'!$A$14:$A$294,0)),INDEX('Annex 4 LDNO charges_G'!$B$14:$B$203,MATCH($A61,'Annex 4 LDNO charges_G'!$A$14:$A$203,0)))</f>
        <v>0</v>
      </c>
      <c r="C61" s="159" t="s">
        <v>73</v>
      </c>
      <c r="D61" s="228"/>
      <c r="E61" s="228"/>
      <c r="F61" s="224">
        <v>3.8879927832875319E-2</v>
      </c>
    </row>
    <row r="62" spans="1:6" ht="27.75" customHeight="1">
      <c r="A62" s="160" t="s">
        <v>567</v>
      </c>
      <c r="B62" s="42">
        <f>IFERROR(INDEX('Annex 1 LV, HV &amp; UMS charges_G'!$B$14:$B$45,MATCH($A62,'Annex 1 LV, HV &amp; UMS charges_G'!$A$14:$A$294,0)),INDEX('Annex 4 LDNO charges_G'!$B$14:$B$203,MATCH($A62,'Annex 4 LDNO charges_G'!$A$14:$A$203,0)))</f>
        <v>0</v>
      </c>
      <c r="C62" s="159" t="s">
        <v>73</v>
      </c>
      <c r="D62" s="228"/>
      <c r="E62" s="228"/>
      <c r="F62" s="224">
        <v>3.8879927832875319E-2</v>
      </c>
    </row>
    <row r="63" spans="1:6" ht="27.75" customHeight="1">
      <c r="A63" s="160" t="s">
        <v>568</v>
      </c>
      <c r="B63" s="42">
        <f>IFERROR(INDEX('Annex 1 LV, HV &amp; UMS charges_G'!$B$14:$B$45,MATCH($A63,'Annex 1 LV, HV &amp; UMS charges_G'!$A$14:$A$294,0)),INDEX('Annex 4 LDNO charges_G'!$B$14:$B$203,MATCH($A63,'Annex 4 LDNO charges_G'!$A$14:$A$203,0)))</f>
        <v>0</v>
      </c>
      <c r="C63" s="159" t="s">
        <v>73</v>
      </c>
      <c r="D63" s="228"/>
      <c r="E63" s="228"/>
      <c r="F63" s="224">
        <v>3.8879927832875319E-2</v>
      </c>
    </row>
    <row r="64" spans="1:6" ht="27.75" customHeight="1">
      <c r="A64" s="160" t="s">
        <v>570</v>
      </c>
      <c r="B64" s="42">
        <f>IFERROR(INDEX('Annex 1 LV, HV &amp; UMS charges_G'!$B$14:$B$45,MATCH($A64,'Annex 1 LV, HV &amp; UMS charges_G'!$A$14:$A$294,0)),INDEX('Annex 4 LDNO charges_G'!$B$14:$B$203,MATCH($A64,'Annex 4 LDNO charges_G'!$A$14:$A$203,0)))</f>
        <v>0</v>
      </c>
      <c r="C64" s="159">
        <v>0</v>
      </c>
      <c r="D64" s="228"/>
      <c r="E64" s="228"/>
      <c r="F64" s="224">
        <v>3.8879927832875319E-2</v>
      </c>
    </row>
    <row r="65" spans="1:6" ht="27.75" customHeight="1">
      <c r="A65" s="160" t="s">
        <v>571</v>
      </c>
      <c r="B65" s="42">
        <f>IFERROR(INDEX('Annex 1 LV, HV &amp; UMS charges_G'!$B$14:$B$45,MATCH($A65,'Annex 1 LV, HV &amp; UMS charges_G'!$A$14:$A$294,0)),INDEX('Annex 4 LDNO charges_G'!$B$14:$B$203,MATCH($A65,'Annex 4 LDNO charges_G'!$A$14:$A$203,0)))</f>
        <v>0</v>
      </c>
      <c r="C65" s="159">
        <v>0</v>
      </c>
      <c r="D65" s="228"/>
      <c r="E65" s="228"/>
      <c r="F65" s="224">
        <v>3.8879927832875319E-2</v>
      </c>
    </row>
    <row r="66" spans="1:6" ht="27.75" customHeight="1">
      <c r="A66" s="160" t="s">
        <v>572</v>
      </c>
      <c r="B66" s="42">
        <f>IFERROR(INDEX('Annex 1 LV, HV &amp; UMS charges_G'!$B$14:$B$45,MATCH($A66,'Annex 1 LV, HV &amp; UMS charges_G'!$A$14:$A$294,0)),INDEX('Annex 4 LDNO charges_G'!$B$14:$B$203,MATCH($A66,'Annex 4 LDNO charges_G'!$A$14:$A$203,0)))</f>
        <v>0</v>
      </c>
      <c r="C66" s="159">
        <v>0</v>
      </c>
      <c r="D66" s="228"/>
      <c r="E66" s="228"/>
      <c r="F66" s="224">
        <v>3.8879927832875319E-2</v>
      </c>
    </row>
    <row r="67" spans="1:6" ht="27.75" customHeight="1">
      <c r="A67" s="160" t="s">
        <v>573</v>
      </c>
      <c r="B67" s="42">
        <f>IFERROR(INDEX('Annex 1 LV, HV &amp; UMS charges_G'!$B$14:$B$45,MATCH($A67,'Annex 1 LV, HV &amp; UMS charges_G'!$A$14:$A$294,0)),INDEX('Annex 4 LDNO charges_G'!$B$14:$B$203,MATCH($A67,'Annex 4 LDNO charges_G'!$A$14:$A$203,0)))</f>
        <v>0</v>
      </c>
      <c r="C67" s="159">
        <v>0</v>
      </c>
      <c r="D67" s="228"/>
      <c r="E67" s="228"/>
      <c r="F67" s="224">
        <v>3.8879927832875319E-2</v>
      </c>
    </row>
    <row r="68" spans="1:6" ht="27.75" customHeight="1">
      <c r="A68" s="160" t="s">
        <v>574</v>
      </c>
      <c r="B68" s="42">
        <f>IFERROR(INDEX('Annex 1 LV, HV &amp; UMS charges_G'!$B$14:$B$45,MATCH($A68,'Annex 1 LV, HV &amp; UMS charges_G'!$A$14:$A$294,0)),INDEX('Annex 4 LDNO charges_G'!$B$14:$B$203,MATCH($A68,'Annex 4 LDNO charges_G'!$A$14:$A$203,0)))</f>
        <v>0</v>
      </c>
      <c r="C68" s="159">
        <v>0</v>
      </c>
      <c r="D68" s="228"/>
      <c r="E68" s="228"/>
      <c r="F68" s="224">
        <v>3.8879927832875319E-2</v>
      </c>
    </row>
    <row r="69" spans="1:6" ht="27.75" customHeight="1">
      <c r="A69" s="160" t="s">
        <v>575</v>
      </c>
      <c r="B69" s="42">
        <f>IFERROR(INDEX('Annex 1 LV, HV &amp; UMS charges_G'!$B$14:$B$45,MATCH($A69,'Annex 1 LV, HV &amp; UMS charges_G'!$A$14:$A$294,0)),INDEX('Annex 4 LDNO charges_G'!$B$14:$B$203,MATCH($A69,'Annex 4 LDNO charges_G'!$A$14:$A$203,0)))</f>
        <v>0</v>
      </c>
      <c r="C69" s="159">
        <v>0</v>
      </c>
      <c r="D69" s="228"/>
      <c r="E69" s="228"/>
      <c r="F69" s="224">
        <v>3.8879927832875319E-2</v>
      </c>
    </row>
    <row r="70" spans="1:6" ht="27.75" customHeight="1">
      <c r="A70" s="160" t="s">
        <v>576</v>
      </c>
      <c r="B70" s="42">
        <f>IFERROR(INDEX('Annex 1 LV, HV &amp; UMS charges_G'!$B$14:$B$45,MATCH($A70,'Annex 1 LV, HV &amp; UMS charges_G'!$A$14:$A$294,0)),INDEX('Annex 4 LDNO charges_G'!$B$14:$B$203,MATCH($A70,'Annex 4 LDNO charges_G'!$A$14:$A$203,0)))</f>
        <v>0</v>
      </c>
      <c r="C70" s="159">
        <v>0</v>
      </c>
      <c r="D70" s="228"/>
      <c r="E70" s="228"/>
      <c r="F70" s="224">
        <v>3.8879927832875319E-2</v>
      </c>
    </row>
    <row r="71" spans="1:6" ht="27.75" customHeight="1">
      <c r="A71" s="160" t="s">
        <v>577</v>
      </c>
      <c r="B71" s="42">
        <f>IFERROR(INDEX('Annex 1 LV, HV &amp; UMS charges_G'!$B$14:$B$45,MATCH($A71,'Annex 1 LV, HV &amp; UMS charges_G'!$A$14:$A$294,0)),INDEX('Annex 4 LDNO charges_G'!$B$14:$B$203,MATCH($A71,'Annex 4 LDNO charges_G'!$A$14:$A$203,0)))</f>
        <v>0</v>
      </c>
      <c r="C71" s="159">
        <v>0</v>
      </c>
      <c r="D71" s="228"/>
      <c r="E71" s="228"/>
      <c r="F71" s="224">
        <v>3.8879927832875319E-2</v>
      </c>
    </row>
    <row r="72" spans="1:6" ht="27.75" customHeight="1">
      <c r="A72" s="160" t="s">
        <v>578</v>
      </c>
      <c r="B72" s="42">
        <f>IFERROR(INDEX('Annex 1 LV, HV &amp; UMS charges_G'!$B$14:$B$45,MATCH($A72,'Annex 1 LV, HV &amp; UMS charges_G'!$A$14:$A$294,0)),INDEX('Annex 4 LDNO charges_G'!$B$14:$B$203,MATCH($A72,'Annex 4 LDNO charges_G'!$A$14:$A$203,0)))</f>
        <v>0</v>
      </c>
      <c r="C72" s="159">
        <v>0</v>
      </c>
      <c r="D72" s="228"/>
      <c r="E72" s="228"/>
      <c r="F72" s="224">
        <v>3.8879927832875319E-2</v>
      </c>
    </row>
    <row r="73" spans="1:6" ht="27.75" customHeight="1">
      <c r="A73" s="160" t="s">
        <v>579</v>
      </c>
      <c r="B73" s="42">
        <f>IFERROR(INDEX('Annex 1 LV, HV &amp; UMS charges_G'!$B$14:$B$45,MATCH($A73,'Annex 1 LV, HV &amp; UMS charges_G'!$A$14:$A$294,0)),INDEX('Annex 4 LDNO charges_G'!$B$14:$B$203,MATCH($A73,'Annex 4 LDNO charges_G'!$A$14:$A$203,0)))</f>
        <v>0</v>
      </c>
      <c r="C73" s="159">
        <v>0</v>
      </c>
      <c r="D73" s="228"/>
      <c r="E73" s="228"/>
      <c r="F73" s="224">
        <v>3.8879927832875319E-2</v>
      </c>
    </row>
    <row r="74" spans="1:6" ht="27.75" customHeight="1">
      <c r="A74" s="160" t="s">
        <v>580</v>
      </c>
      <c r="B74" s="42">
        <f>IFERROR(INDEX('Annex 1 LV, HV &amp; UMS charges_G'!$B$14:$B$45,MATCH($A74,'Annex 1 LV, HV &amp; UMS charges_G'!$A$14:$A$294,0)),INDEX('Annex 4 LDNO charges_G'!$B$14:$B$203,MATCH($A74,'Annex 4 LDNO charges_G'!$A$14:$A$203,0)))</f>
        <v>0</v>
      </c>
      <c r="C74" s="159">
        <v>0</v>
      </c>
      <c r="D74" s="228"/>
      <c r="E74" s="228"/>
      <c r="F74" s="224">
        <v>3.8879927832875319E-2</v>
      </c>
    </row>
    <row r="75" spans="1:6" ht="27.75" customHeight="1">
      <c r="A75" s="160" t="s">
        <v>581</v>
      </c>
      <c r="B75" s="42">
        <f>IFERROR(INDEX('Annex 1 LV, HV &amp; UMS charges_G'!$B$14:$B$45,MATCH($A75,'Annex 1 LV, HV &amp; UMS charges_G'!$A$14:$A$294,0)),INDEX('Annex 4 LDNO charges_G'!$B$14:$B$203,MATCH($A75,'Annex 4 LDNO charges_G'!$A$14:$A$203,0)))</f>
        <v>0</v>
      </c>
      <c r="C75" s="159">
        <v>0</v>
      </c>
      <c r="D75" s="228"/>
      <c r="E75" s="228"/>
      <c r="F75" s="224">
        <v>3.8879927832875319E-2</v>
      </c>
    </row>
    <row r="76" spans="1:6" ht="27.75" customHeight="1">
      <c r="A76" s="160" t="s">
        <v>582</v>
      </c>
      <c r="B76" s="42">
        <f>IFERROR(INDEX('Annex 1 LV, HV &amp; UMS charges_G'!$B$14:$B$45,MATCH($A76,'Annex 1 LV, HV &amp; UMS charges_G'!$A$14:$A$294,0)),INDEX('Annex 4 LDNO charges_G'!$B$14:$B$203,MATCH($A76,'Annex 4 LDNO charges_G'!$A$14:$A$203,0)))</f>
        <v>0</v>
      </c>
      <c r="C76" s="159">
        <v>0</v>
      </c>
      <c r="D76" s="228"/>
      <c r="E76" s="228"/>
      <c r="F76" s="224">
        <v>3.8879927832875319E-2</v>
      </c>
    </row>
    <row r="77" spans="1:6" ht="27.75" customHeight="1">
      <c r="A77" s="160" t="s">
        <v>583</v>
      </c>
      <c r="B77" s="42">
        <f>IFERROR(INDEX('Annex 1 LV, HV &amp; UMS charges_G'!$B$14:$B$45,MATCH($A77,'Annex 1 LV, HV &amp; UMS charges_G'!$A$14:$A$294,0)),INDEX('Annex 4 LDNO charges_G'!$B$14:$B$203,MATCH($A77,'Annex 4 LDNO charges_G'!$A$14:$A$203,0)))</f>
        <v>0</v>
      </c>
      <c r="C77" s="159">
        <v>0</v>
      </c>
      <c r="D77" s="228"/>
      <c r="E77" s="228"/>
      <c r="F77" s="224">
        <v>3.8879927832875319E-2</v>
      </c>
    </row>
    <row r="78" spans="1:6" ht="27.75" customHeight="1">
      <c r="A78" s="160" t="s">
        <v>584</v>
      </c>
      <c r="B78" s="42">
        <f>IFERROR(INDEX('Annex 1 LV, HV &amp; UMS charges_G'!$B$14:$B$45,MATCH($A78,'Annex 1 LV, HV &amp; UMS charges_G'!$A$14:$A$294,0)),INDEX('Annex 4 LDNO charges_G'!$B$14:$B$203,MATCH($A78,'Annex 4 LDNO charges_G'!$A$14:$A$203,0)))</f>
        <v>0</v>
      </c>
      <c r="C78" s="159">
        <v>0</v>
      </c>
      <c r="D78" s="228"/>
      <c r="E78" s="228"/>
      <c r="F78" s="224">
        <v>3.8879927832875319E-2</v>
      </c>
    </row>
    <row r="79" spans="1:6" ht="27.75" customHeight="1">
      <c r="A79" s="160" t="s">
        <v>591</v>
      </c>
      <c r="B79" s="42">
        <f>IFERROR(INDEX('Annex 1 LV, HV &amp; UMS charges_G'!$B$14:$B$45,MATCH($A79,'Annex 1 LV, HV &amp; UMS charges_G'!$A$14:$A$294,0)),INDEX('Annex 4 LDNO charges_G'!$B$14:$B$203,MATCH($A79,'Annex 4 LDNO charges_G'!$A$14:$A$203,0)))</f>
        <v>0</v>
      </c>
      <c r="C79" s="159" t="s">
        <v>69</v>
      </c>
      <c r="D79" s="224">
        <v>6.9553035014731077E-2</v>
      </c>
      <c r="E79" s="224">
        <v>9.3559417356612897</v>
      </c>
      <c r="F79" s="224">
        <v>3.8879927832875319E-2</v>
      </c>
    </row>
    <row r="80" spans="1:6" ht="27.75" customHeight="1">
      <c r="A80" s="160" t="s">
        <v>593</v>
      </c>
      <c r="B80" s="42">
        <f>IFERROR(INDEX('Annex 1 LV, HV &amp; UMS charges_G'!$B$14:$B$45,MATCH($A80,'Annex 1 LV, HV &amp; UMS charges_G'!$A$14:$A$294,0)),INDEX('Annex 4 LDNO charges_G'!$B$14:$B$203,MATCH($A80,'Annex 4 LDNO charges_G'!$A$14:$A$203,0)))</f>
        <v>0</v>
      </c>
      <c r="C80" s="159" t="s">
        <v>73</v>
      </c>
      <c r="D80" s="228"/>
      <c r="E80" s="228"/>
      <c r="F80" s="224">
        <v>3.8879927832875319E-2</v>
      </c>
    </row>
    <row r="81" spans="1:6" ht="27.75" customHeight="1">
      <c r="A81" s="160" t="s">
        <v>594</v>
      </c>
      <c r="B81" s="42">
        <f>IFERROR(INDEX('Annex 1 LV, HV &amp; UMS charges_G'!$B$14:$B$45,MATCH($A81,'Annex 1 LV, HV &amp; UMS charges_G'!$A$14:$A$294,0)),INDEX('Annex 4 LDNO charges_G'!$B$14:$B$203,MATCH($A81,'Annex 4 LDNO charges_G'!$A$14:$A$203,0)))</f>
        <v>0</v>
      </c>
      <c r="C81" s="159" t="s">
        <v>73</v>
      </c>
      <c r="D81" s="228"/>
      <c r="E81" s="228"/>
      <c r="F81" s="224">
        <v>3.8879927832875319E-2</v>
      </c>
    </row>
    <row r="82" spans="1:6" ht="27.75" customHeight="1">
      <c r="A82" s="160" t="s">
        <v>595</v>
      </c>
      <c r="B82" s="42">
        <f>IFERROR(INDEX('Annex 1 LV, HV &amp; UMS charges_G'!$B$14:$B$45,MATCH($A82,'Annex 1 LV, HV &amp; UMS charges_G'!$A$14:$A$294,0)),INDEX('Annex 4 LDNO charges_G'!$B$14:$B$203,MATCH($A82,'Annex 4 LDNO charges_G'!$A$14:$A$203,0)))</f>
        <v>0</v>
      </c>
      <c r="C82" s="159" t="s">
        <v>73</v>
      </c>
      <c r="D82" s="228"/>
      <c r="E82" s="228"/>
      <c r="F82" s="224">
        <v>3.8879927832875319E-2</v>
      </c>
    </row>
    <row r="83" spans="1:6" ht="27.75" customHeight="1">
      <c r="A83" s="160" t="s">
        <v>596</v>
      </c>
      <c r="B83" s="42">
        <f>IFERROR(INDEX('Annex 1 LV, HV &amp; UMS charges_G'!$B$14:$B$45,MATCH($A83,'Annex 1 LV, HV &amp; UMS charges_G'!$A$14:$A$294,0)),INDEX('Annex 4 LDNO charges_G'!$B$14:$B$203,MATCH($A83,'Annex 4 LDNO charges_G'!$A$14:$A$203,0)))</f>
        <v>0</v>
      </c>
      <c r="C83" s="159" t="s">
        <v>73</v>
      </c>
      <c r="D83" s="228"/>
      <c r="E83" s="228"/>
      <c r="F83" s="224">
        <v>3.8879927832875319E-2</v>
      </c>
    </row>
    <row r="84" spans="1:6" ht="27.75" customHeight="1">
      <c r="A84" s="160" t="s">
        <v>597</v>
      </c>
      <c r="B84" s="42">
        <f>IFERROR(INDEX('Annex 1 LV, HV &amp; UMS charges_G'!$B$14:$B$45,MATCH($A84,'Annex 1 LV, HV &amp; UMS charges_G'!$A$14:$A$294,0)),INDEX('Annex 4 LDNO charges_G'!$B$14:$B$203,MATCH($A84,'Annex 4 LDNO charges_G'!$A$14:$A$203,0)))</f>
        <v>0</v>
      </c>
      <c r="C84" s="159" t="s">
        <v>73</v>
      </c>
      <c r="D84" s="228"/>
      <c r="E84" s="228"/>
      <c r="F84" s="224">
        <v>3.8879927832875319E-2</v>
      </c>
    </row>
    <row r="85" spans="1:6" ht="27.75" customHeight="1">
      <c r="A85" s="160" t="s">
        <v>599</v>
      </c>
      <c r="B85" s="42">
        <f>IFERROR(INDEX('Annex 1 LV, HV &amp; UMS charges_G'!$B$14:$B$45,MATCH($A85,'Annex 1 LV, HV &amp; UMS charges_G'!$A$14:$A$294,0)),INDEX('Annex 4 LDNO charges_G'!$B$14:$B$203,MATCH($A85,'Annex 4 LDNO charges_G'!$A$14:$A$203,0)))</f>
        <v>0</v>
      </c>
      <c r="C85" s="159">
        <v>0</v>
      </c>
      <c r="D85" s="228"/>
      <c r="E85" s="228"/>
      <c r="F85" s="224">
        <v>3.8879927832875319E-2</v>
      </c>
    </row>
    <row r="86" spans="1:6" ht="27.75" customHeight="1">
      <c r="A86" s="160" t="s">
        <v>600</v>
      </c>
      <c r="B86" s="42">
        <f>IFERROR(INDEX('Annex 1 LV, HV &amp; UMS charges_G'!$B$14:$B$45,MATCH($A86,'Annex 1 LV, HV &amp; UMS charges_G'!$A$14:$A$294,0)),INDEX('Annex 4 LDNO charges_G'!$B$14:$B$203,MATCH($A86,'Annex 4 LDNO charges_G'!$A$14:$A$203,0)))</f>
        <v>0</v>
      </c>
      <c r="C86" s="159">
        <v>0</v>
      </c>
      <c r="D86" s="228"/>
      <c r="E86" s="228"/>
      <c r="F86" s="224">
        <v>3.8879927832875319E-2</v>
      </c>
    </row>
    <row r="87" spans="1:6" ht="27.75" customHeight="1">
      <c r="A87" s="160" t="s">
        <v>601</v>
      </c>
      <c r="B87" s="42">
        <f>IFERROR(INDEX('Annex 1 LV, HV &amp; UMS charges_G'!$B$14:$B$45,MATCH($A87,'Annex 1 LV, HV &amp; UMS charges_G'!$A$14:$A$294,0)),INDEX('Annex 4 LDNO charges_G'!$B$14:$B$203,MATCH($A87,'Annex 4 LDNO charges_G'!$A$14:$A$203,0)))</f>
        <v>0</v>
      </c>
      <c r="C87" s="159">
        <v>0</v>
      </c>
      <c r="D87" s="228"/>
      <c r="E87" s="228"/>
      <c r="F87" s="224">
        <v>3.8879927832875319E-2</v>
      </c>
    </row>
    <row r="88" spans="1:6" ht="27.75" customHeight="1">
      <c r="A88" s="160" t="s">
        <v>602</v>
      </c>
      <c r="B88" s="42">
        <f>IFERROR(INDEX('Annex 1 LV, HV &amp; UMS charges_G'!$B$14:$B$45,MATCH($A88,'Annex 1 LV, HV &amp; UMS charges_G'!$A$14:$A$294,0)),INDEX('Annex 4 LDNO charges_G'!$B$14:$B$203,MATCH($A88,'Annex 4 LDNO charges_G'!$A$14:$A$203,0)))</f>
        <v>0</v>
      </c>
      <c r="C88" s="159">
        <v>0</v>
      </c>
      <c r="D88" s="228"/>
      <c r="E88" s="228"/>
      <c r="F88" s="224">
        <v>3.8879927832875319E-2</v>
      </c>
    </row>
    <row r="89" spans="1:6" ht="27.75" customHeight="1">
      <c r="A89" s="160" t="s">
        <v>603</v>
      </c>
      <c r="B89" s="42">
        <f>IFERROR(INDEX('Annex 1 LV, HV &amp; UMS charges_G'!$B$14:$B$45,MATCH($A89,'Annex 1 LV, HV &amp; UMS charges_G'!$A$14:$A$294,0)),INDEX('Annex 4 LDNO charges_G'!$B$14:$B$203,MATCH($A89,'Annex 4 LDNO charges_G'!$A$14:$A$203,0)))</f>
        <v>0</v>
      </c>
      <c r="C89" s="159">
        <v>0</v>
      </c>
      <c r="D89" s="228"/>
      <c r="E89" s="228"/>
      <c r="F89" s="224">
        <v>3.8879927832875319E-2</v>
      </c>
    </row>
    <row r="90" spans="1:6" ht="27.75" customHeight="1">
      <c r="A90" s="160" t="s">
        <v>604</v>
      </c>
      <c r="B90" s="42">
        <f>IFERROR(INDEX('Annex 1 LV, HV &amp; UMS charges_G'!$B$14:$B$45,MATCH($A90,'Annex 1 LV, HV &amp; UMS charges_G'!$A$14:$A$294,0)),INDEX('Annex 4 LDNO charges_G'!$B$14:$B$203,MATCH($A90,'Annex 4 LDNO charges_G'!$A$14:$A$203,0)))</f>
        <v>0</v>
      </c>
      <c r="C90" s="159">
        <v>0</v>
      </c>
      <c r="D90" s="228"/>
      <c r="E90" s="228"/>
      <c r="F90" s="224">
        <v>3.8879927832875319E-2</v>
      </c>
    </row>
    <row r="91" spans="1:6" ht="27.75" customHeight="1">
      <c r="A91" s="160" t="s">
        <v>605</v>
      </c>
      <c r="B91" s="42">
        <f>IFERROR(INDEX('Annex 1 LV, HV &amp; UMS charges_G'!$B$14:$B$45,MATCH($A91,'Annex 1 LV, HV &amp; UMS charges_G'!$A$14:$A$294,0)),INDEX('Annex 4 LDNO charges_G'!$B$14:$B$203,MATCH($A91,'Annex 4 LDNO charges_G'!$A$14:$A$203,0)))</f>
        <v>0</v>
      </c>
      <c r="C91" s="159">
        <v>0</v>
      </c>
      <c r="D91" s="228"/>
      <c r="E91" s="228"/>
      <c r="F91" s="224">
        <v>3.8879927832875319E-2</v>
      </c>
    </row>
    <row r="92" spans="1:6" ht="27.75" customHeight="1">
      <c r="A92" s="160" t="s">
        <v>606</v>
      </c>
      <c r="B92" s="42">
        <f>IFERROR(INDEX('Annex 1 LV, HV &amp; UMS charges_G'!$B$14:$B$45,MATCH($A92,'Annex 1 LV, HV &amp; UMS charges_G'!$A$14:$A$294,0)),INDEX('Annex 4 LDNO charges_G'!$B$14:$B$203,MATCH($A92,'Annex 4 LDNO charges_G'!$A$14:$A$203,0)))</f>
        <v>0</v>
      </c>
      <c r="C92" s="159">
        <v>0</v>
      </c>
      <c r="D92" s="228"/>
      <c r="E92" s="228"/>
      <c r="F92" s="224">
        <v>3.8879927832875319E-2</v>
      </c>
    </row>
    <row r="93" spans="1:6" ht="27.75" customHeight="1">
      <c r="A93" s="160" t="s">
        <v>607</v>
      </c>
      <c r="B93" s="42">
        <f>IFERROR(INDEX('Annex 1 LV, HV &amp; UMS charges_G'!$B$14:$B$45,MATCH($A93,'Annex 1 LV, HV &amp; UMS charges_G'!$A$14:$A$294,0)),INDEX('Annex 4 LDNO charges_G'!$B$14:$B$203,MATCH($A93,'Annex 4 LDNO charges_G'!$A$14:$A$203,0)))</f>
        <v>0</v>
      </c>
      <c r="C93" s="159">
        <v>0</v>
      </c>
      <c r="D93" s="228"/>
      <c r="E93" s="228"/>
      <c r="F93" s="224">
        <v>3.8879927832875319E-2</v>
      </c>
    </row>
    <row r="94" spans="1:6" ht="27.75" customHeight="1">
      <c r="A94" s="160" t="s">
        <v>608</v>
      </c>
      <c r="B94" s="42">
        <f>IFERROR(INDEX('Annex 1 LV, HV &amp; UMS charges_G'!$B$14:$B$45,MATCH($A94,'Annex 1 LV, HV &amp; UMS charges_G'!$A$14:$A$294,0)),INDEX('Annex 4 LDNO charges_G'!$B$14:$B$203,MATCH($A94,'Annex 4 LDNO charges_G'!$A$14:$A$203,0)))</f>
        <v>0</v>
      </c>
      <c r="C94" s="159">
        <v>0</v>
      </c>
      <c r="D94" s="228"/>
      <c r="E94" s="228"/>
      <c r="F94" s="224">
        <v>3.8879927832875319E-2</v>
      </c>
    </row>
    <row r="95" spans="1:6" ht="27.75" customHeight="1">
      <c r="A95" s="160" t="s">
        <v>609</v>
      </c>
      <c r="B95" s="42">
        <f>IFERROR(INDEX('Annex 1 LV, HV &amp; UMS charges_G'!$B$14:$B$45,MATCH($A95,'Annex 1 LV, HV &amp; UMS charges_G'!$A$14:$A$294,0)),INDEX('Annex 4 LDNO charges_G'!$B$14:$B$203,MATCH($A95,'Annex 4 LDNO charges_G'!$A$14:$A$203,0)))</f>
        <v>0</v>
      </c>
      <c r="C95" s="159">
        <v>0</v>
      </c>
      <c r="D95" s="228"/>
      <c r="E95" s="228"/>
      <c r="F95" s="224">
        <v>3.8879927832875319E-2</v>
      </c>
    </row>
    <row r="96" spans="1:6" ht="27.75" customHeight="1">
      <c r="A96" s="160" t="s">
        <v>610</v>
      </c>
      <c r="B96" s="42">
        <f>IFERROR(INDEX('Annex 1 LV, HV &amp; UMS charges_G'!$B$14:$B$45,MATCH($A96,'Annex 1 LV, HV &amp; UMS charges_G'!$A$14:$A$294,0)),INDEX('Annex 4 LDNO charges_G'!$B$14:$B$203,MATCH($A96,'Annex 4 LDNO charges_G'!$A$14:$A$203,0)))</f>
        <v>0</v>
      </c>
      <c r="C96" s="159">
        <v>0</v>
      </c>
      <c r="D96" s="228"/>
      <c r="E96" s="228"/>
      <c r="F96" s="224">
        <v>3.8879927832875319E-2</v>
      </c>
    </row>
    <row r="97" spans="1:6" ht="27.75" customHeight="1">
      <c r="A97" s="160" t="s">
        <v>611</v>
      </c>
      <c r="B97" s="42">
        <f>IFERROR(INDEX('Annex 1 LV, HV &amp; UMS charges_G'!$B$14:$B$45,MATCH($A97,'Annex 1 LV, HV &amp; UMS charges_G'!$A$14:$A$294,0)),INDEX('Annex 4 LDNO charges_G'!$B$14:$B$203,MATCH($A97,'Annex 4 LDNO charges_G'!$A$14:$A$203,0)))</f>
        <v>0</v>
      </c>
      <c r="C97" s="159">
        <v>0</v>
      </c>
      <c r="D97" s="228"/>
      <c r="E97" s="228"/>
      <c r="F97" s="224">
        <v>3.8879927832875319E-2</v>
      </c>
    </row>
    <row r="98" spans="1:6" ht="27.75" customHeight="1">
      <c r="A98" s="160" t="s">
        <v>612</v>
      </c>
      <c r="B98" s="42">
        <f>IFERROR(INDEX('Annex 1 LV, HV &amp; UMS charges_G'!$B$14:$B$45,MATCH($A98,'Annex 1 LV, HV &amp; UMS charges_G'!$A$14:$A$294,0)),INDEX('Annex 4 LDNO charges_G'!$B$14:$B$203,MATCH($A98,'Annex 4 LDNO charges_G'!$A$14:$A$203,0)))</f>
        <v>0</v>
      </c>
      <c r="C98" s="159">
        <v>0</v>
      </c>
      <c r="D98" s="228"/>
      <c r="E98" s="228"/>
      <c r="F98" s="224">
        <v>3.8879927832875319E-2</v>
      </c>
    </row>
    <row r="99" spans="1:6" ht="27.75" customHeight="1">
      <c r="A99" s="160" t="s">
        <v>613</v>
      </c>
      <c r="B99" s="42">
        <f>IFERROR(INDEX('Annex 1 LV, HV &amp; UMS charges_G'!$B$14:$B$45,MATCH($A99,'Annex 1 LV, HV &amp; UMS charges_G'!$A$14:$A$294,0)),INDEX('Annex 4 LDNO charges_G'!$B$14:$B$203,MATCH($A99,'Annex 4 LDNO charges_G'!$A$14:$A$203,0)))</f>
        <v>0</v>
      </c>
      <c r="C99" s="159">
        <v>0</v>
      </c>
      <c r="D99" s="228"/>
      <c r="E99" s="228"/>
      <c r="F99" s="224">
        <v>3.8879927832875319E-2</v>
      </c>
    </row>
    <row r="100" spans="1:6" ht="27.75" customHeight="1">
      <c r="A100" s="160" t="s">
        <v>620</v>
      </c>
      <c r="B100" s="42">
        <f>IFERROR(INDEX('Annex 1 LV, HV &amp; UMS charges_G'!$B$14:$B$45,MATCH($A100,'Annex 1 LV, HV &amp; UMS charges_G'!$A$14:$A$294,0)),INDEX('Annex 4 LDNO charges_G'!$B$14:$B$203,MATCH($A100,'Annex 4 LDNO charges_G'!$A$14:$A$203,0)))</f>
        <v>0</v>
      </c>
      <c r="C100" s="159" t="s">
        <v>69</v>
      </c>
      <c r="D100" s="224">
        <v>6.9553035014731077E-2</v>
      </c>
      <c r="E100" s="224">
        <v>9.3559417356612897</v>
      </c>
      <c r="F100" s="224">
        <v>3.8879927832875319E-2</v>
      </c>
    </row>
    <row r="101" spans="1:6" ht="27.75" customHeight="1">
      <c r="A101" s="160" t="s">
        <v>622</v>
      </c>
      <c r="B101" s="42">
        <f>IFERROR(INDEX('Annex 1 LV, HV &amp; UMS charges_G'!$B$14:$B$45,MATCH($A101,'Annex 1 LV, HV &amp; UMS charges_G'!$A$14:$A$294,0)),INDEX('Annex 4 LDNO charges_G'!$B$14:$B$203,MATCH($A101,'Annex 4 LDNO charges_G'!$A$14:$A$203,0)))</f>
        <v>0</v>
      </c>
      <c r="C101" s="159" t="s">
        <v>73</v>
      </c>
      <c r="D101" s="228"/>
      <c r="E101" s="228"/>
      <c r="F101" s="224">
        <v>3.8879927832875319E-2</v>
      </c>
    </row>
    <row r="102" spans="1:6" ht="27.75" customHeight="1">
      <c r="A102" s="160" t="s">
        <v>623</v>
      </c>
      <c r="B102" s="42">
        <f>IFERROR(INDEX('Annex 1 LV, HV &amp; UMS charges_G'!$B$14:$B$45,MATCH($A102,'Annex 1 LV, HV &amp; UMS charges_G'!$A$14:$A$294,0)),INDEX('Annex 4 LDNO charges_G'!$B$14:$B$203,MATCH($A102,'Annex 4 LDNO charges_G'!$A$14:$A$203,0)))</f>
        <v>0</v>
      </c>
      <c r="C102" s="159" t="s">
        <v>73</v>
      </c>
      <c r="D102" s="228"/>
      <c r="E102" s="228"/>
      <c r="F102" s="224">
        <v>3.8879927832875319E-2</v>
      </c>
    </row>
    <row r="103" spans="1:6" ht="27.75" customHeight="1">
      <c r="A103" s="160" t="s">
        <v>624</v>
      </c>
      <c r="B103" s="42">
        <f>IFERROR(INDEX('Annex 1 LV, HV &amp; UMS charges_G'!$B$14:$B$45,MATCH($A103,'Annex 1 LV, HV &amp; UMS charges_G'!$A$14:$A$294,0)),INDEX('Annex 4 LDNO charges_G'!$B$14:$B$203,MATCH($A103,'Annex 4 LDNO charges_G'!$A$14:$A$203,0)))</f>
        <v>0</v>
      </c>
      <c r="C103" s="159" t="s">
        <v>73</v>
      </c>
      <c r="D103" s="228"/>
      <c r="E103" s="228"/>
      <c r="F103" s="224">
        <v>3.8879927832875319E-2</v>
      </c>
    </row>
    <row r="104" spans="1:6" ht="27.75" customHeight="1">
      <c r="A104" s="160" t="s">
        <v>625</v>
      </c>
      <c r="B104" s="42">
        <f>IFERROR(INDEX('Annex 1 LV, HV &amp; UMS charges_G'!$B$14:$B$45,MATCH($A104,'Annex 1 LV, HV &amp; UMS charges_G'!$A$14:$A$294,0)),INDEX('Annex 4 LDNO charges_G'!$B$14:$B$203,MATCH($A104,'Annex 4 LDNO charges_G'!$A$14:$A$203,0)))</f>
        <v>0</v>
      </c>
      <c r="C104" s="159" t="s">
        <v>73</v>
      </c>
      <c r="D104" s="228"/>
      <c r="E104" s="228"/>
      <c r="F104" s="224">
        <v>3.8879927832875319E-2</v>
      </c>
    </row>
    <row r="105" spans="1:6" ht="27.75" customHeight="1">
      <c r="A105" s="160" t="s">
        <v>626</v>
      </c>
      <c r="B105" s="42">
        <f>IFERROR(INDEX('Annex 1 LV, HV &amp; UMS charges_G'!$B$14:$B$45,MATCH($A105,'Annex 1 LV, HV &amp; UMS charges_G'!$A$14:$A$294,0)),INDEX('Annex 4 LDNO charges_G'!$B$14:$B$203,MATCH($A105,'Annex 4 LDNO charges_G'!$A$14:$A$203,0)))</f>
        <v>0</v>
      </c>
      <c r="C105" s="159" t="s">
        <v>73</v>
      </c>
      <c r="D105" s="228"/>
      <c r="E105" s="228"/>
      <c r="F105" s="224">
        <v>3.8879927832875319E-2</v>
      </c>
    </row>
    <row r="106" spans="1:6" ht="27.75" customHeight="1">
      <c r="A106" s="160" t="s">
        <v>628</v>
      </c>
      <c r="B106" s="42">
        <f>IFERROR(INDEX('Annex 1 LV, HV &amp; UMS charges_G'!$B$14:$B$45,MATCH($A106,'Annex 1 LV, HV &amp; UMS charges_G'!$A$14:$A$294,0)),INDEX('Annex 4 LDNO charges_G'!$B$14:$B$203,MATCH($A106,'Annex 4 LDNO charges_G'!$A$14:$A$203,0)))</f>
        <v>0</v>
      </c>
      <c r="C106" s="159">
        <v>0</v>
      </c>
      <c r="D106" s="228"/>
      <c r="E106" s="228"/>
      <c r="F106" s="224">
        <v>3.8879927832875319E-2</v>
      </c>
    </row>
    <row r="107" spans="1:6" ht="27.75" customHeight="1">
      <c r="A107" s="160" t="s">
        <v>629</v>
      </c>
      <c r="B107" s="42">
        <f>IFERROR(INDEX('Annex 1 LV, HV &amp; UMS charges_G'!$B$14:$B$45,MATCH($A107,'Annex 1 LV, HV &amp; UMS charges_G'!$A$14:$A$294,0)),INDEX('Annex 4 LDNO charges_G'!$B$14:$B$203,MATCH($A107,'Annex 4 LDNO charges_G'!$A$14:$A$203,0)))</f>
        <v>0</v>
      </c>
      <c r="C107" s="159">
        <v>0</v>
      </c>
      <c r="D107" s="228"/>
      <c r="E107" s="228"/>
      <c r="F107" s="224">
        <v>3.8879927832875319E-2</v>
      </c>
    </row>
    <row r="108" spans="1:6" ht="27.75" customHeight="1">
      <c r="A108" s="160" t="s">
        <v>630</v>
      </c>
      <c r="B108" s="42">
        <f>IFERROR(INDEX('Annex 1 LV, HV &amp; UMS charges_G'!$B$14:$B$45,MATCH($A108,'Annex 1 LV, HV &amp; UMS charges_G'!$A$14:$A$294,0)),INDEX('Annex 4 LDNO charges_G'!$B$14:$B$203,MATCH($A108,'Annex 4 LDNO charges_G'!$A$14:$A$203,0)))</f>
        <v>0</v>
      </c>
      <c r="C108" s="159">
        <v>0</v>
      </c>
      <c r="D108" s="228"/>
      <c r="E108" s="228"/>
      <c r="F108" s="224">
        <v>3.8879927832875319E-2</v>
      </c>
    </row>
    <row r="109" spans="1:6" ht="27.75" customHeight="1">
      <c r="A109" s="160" t="s">
        <v>631</v>
      </c>
      <c r="B109" s="42">
        <f>IFERROR(INDEX('Annex 1 LV, HV &amp; UMS charges_G'!$B$14:$B$45,MATCH($A109,'Annex 1 LV, HV &amp; UMS charges_G'!$A$14:$A$294,0)),INDEX('Annex 4 LDNO charges_G'!$B$14:$B$203,MATCH($A109,'Annex 4 LDNO charges_G'!$A$14:$A$203,0)))</f>
        <v>0</v>
      </c>
      <c r="C109" s="159">
        <v>0</v>
      </c>
      <c r="D109" s="228"/>
      <c r="E109" s="228"/>
      <c r="F109" s="224">
        <v>3.8879927832875319E-2</v>
      </c>
    </row>
    <row r="110" spans="1:6" ht="27.75" customHeight="1">
      <c r="A110" s="160" t="s">
        <v>632</v>
      </c>
      <c r="B110" s="42">
        <f>IFERROR(INDEX('Annex 1 LV, HV &amp; UMS charges_G'!$B$14:$B$45,MATCH($A110,'Annex 1 LV, HV &amp; UMS charges_G'!$A$14:$A$294,0)),INDEX('Annex 4 LDNO charges_G'!$B$14:$B$203,MATCH($A110,'Annex 4 LDNO charges_G'!$A$14:$A$203,0)))</f>
        <v>0</v>
      </c>
      <c r="C110" s="159">
        <v>0</v>
      </c>
      <c r="D110" s="228"/>
      <c r="E110" s="228"/>
      <c r="F110" s="224">
        <v>3.8879927832875319E-2</v>
      </c>
    </row>
    <row r="111" spans="1:6" ht="27.75" customHeight="1">
      <c r="A111" s="160" t="s">
        <v>633</v>
      </c>
      <c r="B111" s="42">
        <f>IFERROR(INDEX('Annex 1 LV, HV &amp; UMS charges_G'!$B$14:$B$45,MATCH($A111,'Annex 1 LV, HV &amp; UMS charges_G'!$A$14:$A$294,0)),INDEX('Annex 4 LDNO charges_G'!$B$14:$B$203,MATCH($A111,'Annex 4 LDNO charges_G'!$A$14:$A$203,0)))</f>
        <v>0</v>
      </c>
      <c r="C111" s="159">
        <v>0</v>
      </c>
      <c r="D111" s="228"/>
      <c r="E111" s="228"/>
      <c r="F111" s="224">
        <v>3.8879927832875319E-2</v>
      </c>
    </row>
    <row r="112" spans="1:6" ht="27.75" customHeight="1">
      <c r="A112" s="160" t="s">
        <v>634</v>
      </c>
      <c r="B112" s="42">
        <f>IFERROR(INDEX('Annex 1 LV, HV &amp; UMS charges_G'!$B$14:$B$45,MATCH($A112,'Annex 1 LV, HV &amp; UMS charges_G'!$A$14:$A$294,0)),INDEX('Annex 4 LDNO charges_G'!$B$14:$B$203,MATCH($A112,'Annex 4 LDNO charges_G'!$A$14:$A$203,0)))</f>
        <v>0</v>
      </c>
      <c r="C112" s="159">
        <v>0</v>
      </c>
      <c r="D112" s="228"/>
      <c r="E112" s="228"/>
      <c r="F112" s="224">
        <v>3.8879927832875319E-2</v>
      </c>
    </row>
    <row r="113" spans="1:6" ht="27.75" customHeight="1">
      <c r="A113" s="160" t="s">
        <v>635</v>
      </c>
      <c r="B113" s="42">
        <f>IFERROR(INDEX('Annex 1 LV, HV &amp; UMS charges_G'!$B$14:$B$45,MATCH($A113,'Annex 1 LV, HV &amp; UMS charges_G'!$A$14:$A$294,0)),INDEX('Annex 4 LDNO charges_G'!$B$14:$B$203,MATCH($A113,'Annex 4 LDNO charges_G'!$A$14:$A$203,0)))</f>
        <v>0</v>
      </c>
      <c r="C113" s="159">
        <v>0</v>
      </c>
      <c r="D113" s="228"/>
      <c r="E113" s="228"/>
      <c r="F113" s="224">
        <v>3.8879927832875319E-2</v>
      </c>
    </row>
    <row r="114" spans="1:6" ht="27.75" customHeight="1">
      <c r="A114" s="160" t="s">
        <v>636</v>
      </c>
      <c r="B114" s="42">
        <f>IFERROR(INDEX('Annex 1 LV, HV &amp; UMS charges_G'!$B$14:$B$45,MATCH($A114,'Annex 1 LV, HV &amp; UMS charges_G'!$A$14:$A$294,0)),INDEX('Annex 4 LDNO charges_G'!$B$14:$B$203,MATCH($A114,'Annex 4 LDNO charges_G'!$A$14:$A$203,0)))</f>
        <v>0</v>
      </c>
      <c r="C114" s="159">
        <v>0</v>
      </c>
      <c r="D114" s="228"/>
      <c r="E114" s="228"/>
      <c r="F114" s="224">
        <v>3.8879927832875319E-2</v>
      </c>
    </row>
    <row r="115" spans="1:6" ht="27.75" customHeight="1">
      <c r="A115" s="160" t="s">
        <v>637</v>
      </c>
      <c r="B115" s="42">
        <f>IFERROR(INDEX('Annex 1 LV, HV &amp; UMS charges_G'!$B$14:$B$45,MATCH($A115,'Annex 1 LV, HV &amp; UMS charges_G'!$A$14:$A$294,0)),INDEX('Annex 4 LDNO charges_G'!$B$14:$B$203,MATCH($A115,'Annex 4 LDNO charges_G'!$A$14:$A$203,0)))</f>
        <v>0</v>
      </c>
      <c r="C115" s="159">
        <v>0</v>
      </c>
      <c r="D115" s="228"/>
      <c r="E115" s="228"/>
      <c r="F115" s="224">
        <v>3.8879927832875319E-2</v>
      </c>
    </row>
    <row r="116" spans="1:6" ht="27.75" customHeight="1">
      <c r="A116" s="160" t="s">
        <v>638</v>
      </c>
      <c r="B116" s="42">
        <f>IFERROR(INDEX('Annex 1 LV, HV &amp; UMS charges_G'!$B$14:$B$45,MATCH($A116,'Annex 1 LV, HV &amp; UMS charges_G'!$A$14:$A$294,0)),INDEX('Annex 4 LDNO charges_G'!$B$14:$B$203,MATCH($A116,'Annex 4 LDNO charges_G'!$A$14:$A$203,0)))</f>
        <v>0</v>
      </c>
      <c r="C116" s="159">
        <v>0</v>
      </c>
      <c r="D116" s="228"/>
      <c r="E116" s="228"/>
      <c r="F116" s="224">
        <v>3.8879927832875319E-2</v>
      </c>
    </row>
    <row r="117" spans="1:6" ht="27.75" customHeight="1">
      <c r="A117" s="160" t="s">
        <v>639</v>
      </c>
      <c r="B117" s="42">
        <f>IFERROR(INDEX('Annex 1 LV, HV &amp; UMS charges_G'!$B$14:$B$45,MATCH($A117,'Annex 1 LV, HV &amp; UMS charges_G'!$A$14:$A$294,0)),INDEX('Annex 4 LDNO charges_G'!$B$14:$B$203,MATCH($A117,'Annex 4 LDNO charges_G'!$A$14:$A$203,0)))</f>
        <v>0</v>
      </c>
      <c r="C117" s="159">
        <v>0</v>
      </c>
      <c r="D117" s="228"/>
      <c r="E117" s="228"/>
      <c r="F117" s="224">
        <v>3.8879927832875319E-2</v>
      </c>
    </row>
    <row r="118" spans="1:6" ht="27.75" customHeight="1">
      <c r="A118" s="160" t="s">
        <v>640</v>
      </c>
      <c r="B118" s="42">
        <f>IFERROR(INDEX('Annex 1 LV, HV &amp; UMS charges_G'!$B$14:$B$45,MATCH($A118,'Annex 1 LV, HV &amp; UMS charges_G'!$A$14:$A$294,0)),INDEX('Annex 4 LDNO charges_G'!$B$14:$B$203,MATCH($A118,'Annex 4 LDNO charges_G'!$A$14:$A$203,0)))</f>
        <v>0</v>
      </c>
      <c r="C118" s="159">
        <v>0</v>
      </c>
      <c r="D118" s="228"/>
      <c r="E118" s="228"/>
      <c r="F118" s="224">
        <v>3.8879927832875319E-2</v>
      </c>
    </row>
    <row r="119" spans="1:6" ht="27.75" customHeight="1">
      <c r="A119" s="160" t="s">
        <v>641</v>
      </c>
      <c r="B119" s="42">
        <f>IFERROR(INDEX('Annex 1 LV, HV &amp; UMS charges_G'!$B$14:$B$45,MATCH($A119,'Annex 1 LV, HV &amp; UMS charges_G'!$A$14:$A$294,0)),INDEX('Annex 4 LDNO charges_G'!$B$14:$B$203,MATCH($A119,'Annex 4 LDNO charges_G'!$A$14:$A$203,0)))</f>
        <v>0</v>
      </c>
      <c r="C119" s="159">
        <v>0</v>
      </c>
      <c r="D119" s="228"/>
      <c r="E119" s="228"/>
      <c r="F119" s="224">
        <v>3.8879927832875319E-2</v>
      </c>
    </row>
    <row r="120" spans="1:6" ht="27.75" customHeight="1">
      <c r="A120" s="160" t="s">
        <v>642</v>
      </c>
      <c r="B120" s="42">
        <f>IFERROR(INDEX('Annex 1 LV, HV &amp; UMS charges_G'!$B$14:$B$45,MATCH($A120,'Annex 1 LV, HV &amp; UMS charges_G'!$A$14:$A$294,0)),INDEX('Annex 4 LDNO charges_G'!$B$14:$B$203,MATCH($A120,'Annex 4 LDNO charges_G'!$A$14:$A$203,0)))</f>
        <v>0</v>
      </c>
      <c r="C120" s="159">
        <v>0</v>
      </c>
      <c r="D120" s="228"/>
      <c r="E120" s="228"/>
      <c r="F120" s="224">
        <v>3.8879927832875319E-2</v>
      </c>
    </row>
    <row r="121" spans="1:6" ht="27.75" customHeight="1">
      <c r="A121" s="160" t="s">
        <v>649</v>
      </c>
      <c r="B121" s="42">
        <f>IFERROR(INDEX('Annex 1 LV, HV &amp; UMS charges_G'!$B$14:$B$45,MATCH($A121,'Annex 1 LV, HV &amp; UMS charges_G'!$A$14:$A$294,0)),INDEX('Annex 4 LDNO charges_G'!$B$14:$B$203,MATCH($A121,'Annex 4 LDNO charges_G'!$A$14:$A$203,0)))</f>
        <v>0</v>
      </c>
      <c r="C121" s="159" t="s">
        <v>69</v>
      </c>
      <c r="D121" s="224">
        <v>6.9553035014731077E-2</v>
      </c>
      <c r="E121" s="224">
        <v>9.3559417356612897</v>
      </c>
      <c r="F121" s="224">
        <v>3.8879927832875319E-2</v>
      </c>
    </row>
    <row r="122" spans="1:6" ht="27.75" customHeight="1">
      <c r="A122" s="160" t="s">
        <v>651</v>
      </c>
      <c r="B122" s="42">
        <f>IFERROR(INDEX('Annex 1 LV, HV &amp; UMS charges_G'!$B$14:$B$45,MATCH($A122,'Annex 1 LV, HV &amp; UMS charges_G'!$A$14:$A$294,0)),INDEX('Annex 4 LDNO charges_G'!$B$14:$B$203,MATCH($A122,'Annex 4 LDNO charges_G'!$A$14:$A$203,0)))</f>
        <v>0</v>
      </c>
      <c r="C122" s="159" t="s">
        <v>73</v>
      </c>
      <c r="D122" s="228"/>
      <c r="E122" s="228"/>
      <c r="F122" s="224">
        <v>3.8879927832875319E-2</v>
      </c>
    </row>
    <row r="123" spans="1:6" ht="27.75" customHeight="1">
      <c r="A123" s="160" t="s">
        <v>652</v>
      </c>
      <c r="B123" s="42">
        <f>IFERROR(INDEX('Annex 1 LV, HV &amp; UMS charges_G'!$B$14:$B$45,MATCH($A123,'Annex 1 LV, HV &amp; UMS charges_G'!$A$14:$A$294,0)),INDEX('Annex 4 LDNO charges_G'!$B$14:$B$203,MATCH($A123,'Annex 4 LDNO charges_G'!$A$14:$A$203,0)))</f>
        <v>0</v>
      </c>
      <c r="C123" s="159" t="s">
        <v>73</v>
      </c>
      <c r="D123" s="228"/>
      <c r="E123" s="228"/>
      <c r="F123" s="224">
        <v>3.8879927832875319E-2</v>
      </c>
    </row>
    <row r="124" spans="1:6" ht="27.75" customHeight="1">
      <c r="A124" s="160" t="s">
        <v>653</v>
      </c>
      <c r="B124" s="42">
        <f>IFERROR(INDEX('Annex 1 LV, HV &amp; UMS charges_G'!$B$14:$B$45,MATCH($A124,'Annex 1 LV, HV &amp; UMS charges_G'!$A$14:$A$294,0)),INDEX('Annex 4 LDNO charges_G'!$B$14:$B$203,MATCH($A124,'Annex 4 LDNO charges_G'!$A$14:$A$203,0)))</f>
        <v>0</v>
      </c>
      <c r="C124" s="159" t="s">
        <v>73</v>
      </c>
      <c r="D124" s="228"/>
      <c r="E124" s="228"/>
      <c r="F124" s="224">
        <v>3.8879927832875319E-2</v>
      </c>
    </row>
    <row r="125" spans="1:6" ht="27.75" customHeight="1">
      <c r="A125" s="160" t="s">
        <v>654</v>
      </c>
      <c r="B125" s="42">
        <f>IFERROR(INDEX('Annex 1 LV, HV &amp; UMS charges_G'!$B$14:$B$45,MATCH($A125,'Annex 1 LV, HV &amp; UMS charges_G'!$A$14:$A$294,0)),INDEX('Annex 4 LDNO charges_G'!$B$14:$B$203,MATCH($A125,'Annex 4 LDNO charges_G'!$A$14:$A$203,0)))</f>
        <v>0</v>
      </c>
      <c r="C125" s="159" t="s">
        <v>73</v>
      </c>
      <c r="D125" s="228"/>
      <c r="E125" s="228"/>
      <c r="F125" s="224">
        <v>3.8879927832875319E-2</v>
      </c>
    </row>
    <row r="126" spans="1:6" ht="27.75" customHeight="1">
      <c r="A126" s="160" t="s">
        <v>655</v>
      </c>
      <c r="B126" s="42">
        <f>IFERROR(INDEX('Annex 1 LV, HV &amp; UMS charges_G'!$B$14:$B$45,MATCH($A126,'Annex 1 LV, HV &amp; UMS charges_G'!$A$14:$A$294,0)),INDEX('Annex 4 LDNO charges_G'!$B$14:$B$203,MATCH($A126,'Annex 4 LDNO charges_G'!$A$14:$A$203,0)))</f>
        <v>0</v>
      </c>
      <c r="C126" s="159" t="s">
        <v>73</v>
      </c>
      <c r="D126" s="228"/>
      <c r="E126" s="228"/>
      <c r="F126" s="224">
        <v>3.8879927832875319E-2</v>
      </c>
    </row>
    <row r="127" spans="1:6" ht="27.75" customHeight="1">
      <c r="A127" s="160" t="s">
        <v>657</v>
      </c>
      <c r="B127" s="42">
        <f>IFERROR(INDEX('Annex 1 LV, HV &amp; UMS charges_G'!$B$14:$B$45,MATCH($A127,'Annex 1 LV, HV &amp; UMS charges_G'!$A$14:$A$294,0)),INDEX('Annex 4 LDNO charges_G'!$B$14:$B$203,MATCH($A127,'Annex 4 LDNO charges_G'!$A$14:$A$203,0)))</f>
        <v>0</v>
      </c>
      <c r="C127" s="159">
        <v>0</v>
      </c>
      <c r="D127" s="228"/>
      <c r="E127" s="228"/>
      <c r="F127" s="224">
        <v>3.8879927832875319E-2</v>
      </c>
    </row>
    <row r="128" spans="1:6" ht="27.75" customHeight="1">
      <c r="A128" s="160" t="s">
        <v>658</v>
      </c>
      <c r="B128" s="42">
        <f>IFERROR(INDEX('Annex 1 LV, HV &amp; UMS charges_G'!$B$14:$B$45,MATCH($A128,'Annex 1 LV, HV &amp; UMS charges_G'!$A$14:$A$294,0)),INDEX('Annex 4 LDNO charges_G'!$B$14:$B$203,MATCH($A128,'Annex 4 LDNO charges_G'!$A$14:$A$203,0)))</f>
        <v>0</v>
      </c>
      <c r="C128" s="159">
        <v>0</v>
      </c>
      <c r="D128" s="228"/>
      <c r="E128" s="228"/>
      <c r="F128" s="224">
        <v>3.8879927832875319E-2</v>
      </c>
    </row>
    <row r="129" spans="1:6" ht="27.75" customHeight="1">
      <c r="A129" s="160" t="s">
        <v>659</v>
      </c>
      <c r="B129" s="42">
        <f>IFERROR(INDEX('Annex 1 LV, HV &amp; UMS charges_G'!$B$14:$B$45,MATCH($A129,'Annex 1 LV, HV &amp; UMS charges_G'!$A$14:$A$294,0)),INDEX('Annex 4 LDNO charges_G'!$B$14:$B$203,MATCH($A129,'Annex 4 LDNO charges_G'!$A$14:$A$203,0)))</f>
        <v>0</v>
      </c>
      <c r="C129" s="159">
        <v>0</v>
      </c>
      <c r="D129" s="228"/>
      <c r="E129" s="228"/>
      <c r="F129" s="224">
        <v>3.8879927832875319E-2</v>
      </c>
    </row>
    <row r="130" spans="1:6" ht="27.75" customHeight="1">
      <c r="A130" s="160" t="s">
        <v>660</v>
      </c>
      <c r="B130" s="42">
        <f>IFERROR(INDEX('Annex 1 LV, HV &amp; UMS charges_G'!$B$14:$B$45,MATCH($A130,'Annex 1 LV, HV &amp; UMS charges_G'!$A$14:$A$294,0)),INDEX('Annex 4 LDNO charges_G'!$B$14:$B$203,MATCH($A130,'Annex 4 LDNO charges_G'!$A$14:$A$203,0)))</f>
        <v>0</v>
      </c>
      <c r="C130" s="159">
        <v>0</v>
      </c>
      <c r="D130" s="228"/>
      <c r="E130" s="228"/>
      <c r="F130" s="224">
        <v>3.8879927832875319E-2</v>
      </c>
    </row>
    <row r="131" spans="1:6" ht="27.75" customHeight="1">
      <c r="A131" s="160" t="s">
        <v>661</v>
      </c>
      <c r="B131" s="42">
        <f>IFERROR(INDEX('Annex 1 LV, HV &amp; UMS charges_G'!$B$14:$B$45,MATCH($A131,'Annex 1 LV, HV &amp; UMS charges_G'!$A$14:$A$294,0)),INDEX('Annex 4 LDNO charges_G'!$B$14:$B$203,MATCH($A131,'Annex 4 LDNO charges_G'!$A$14:$A$203,0)))</f>
        <v>0</v>
      </c>
      <c r="C131" s="159">
        <v>0</v>
      </c>
      <c r="D131" s="228"/>
      <c r="E131" s="228"/>
      <c r="F131" s="224">
        <v>3.8879927832875319E-2</v>
      </c>
    </row>
    <row r="132" spans="1:6" ht="27.75" customHeight="1">
      <c r="A132" s="160" t="s">
        <v>662</v>
      </c>
      <c r="B132" s="42">
        <f>IFERROR(INDEX('Annex 1 LV, HV &amp; UMS charges_G'!$B$14:$B$45,MATCH($A132,'Annex 1 LV, HV &amp; UMS charges_G'!$A$14:$A$294,0)),INDEX('Annex 4 LDNO charges_G'!$B$14:$B$203,MATCH($A132,'Annex 4 LDNO charges_G'!$A$14:$A$203,0)))</f>
        <v>0</v>
      </c>
      <c r="C132" s="159">
        <v>0</v>
      </c>
      <c r="D132" s="228"/>
      <c r="E132" s="228"/>
      <c r="F132" s="224">
        <v>3.8879927832875319E-2</v>
      </c>
    </row>
    <row r="133" spans="1:6" ht="27.75" customHeight="1">
      <c r="A133" s="160" t="s">
        <v>663</v>
      </c>
      <c r="B133" s="42">
        <f>IFERROR(INDEX('Annex 1 LV, HV &amp; UMS charges_G'!$B$14:$B$45,MATCH($A133,'Annex 1 LV, HV &amp; UMS charges_G'!$A$14:$A$294,0)),INDEX('Annex 4 LDNO charges_G'!$B$14:$B$203,MATCH($A133,'Annex 4 LDNO charges_G'!$A$14:$A$203,0)))</f>
        <v>0</v>
      </c>
      <c r="C133" s="159">
        <v>0</v>
      </c>
      <c r="D133" s="228"/>
      <c r="E133" s="228"/>
      <c r="F133" s="224">
        <v>3.8879927832875319E-2</v>
      </c>
    </row>
    <row r="134" spans="1:6" ht="27.75" customHeight="1">
      <c r="A134" s="160" t="s">
        <v>664</v>
      </c>
      <c r="B134" s="42">
        <f>IFERROR(INDEX('Annex 1 LV, HV &amp; UMS charges_G'!$B$14:$B$45,MATCH($A134,'Annex 1 LV, HV &amp; UMS charges_G'!$A$14:$A$294,0)),INDEX('Annex 4 LDNO charges_G'!$B$14:$B$203,MATCH($A134,'Annex 4 LDNO charges_G'!$A$14:$A$203,0)))</f>
        <v>0</v>
      </c>
      <c r="C134" s="159">
        <v>0</v>
      </c>
      <c r="D134" s="228"/>
      <c r="E134" s="228"/>
      <c r="F134" s="224">
        <v>3.8879927832875319E-2</v>
      </c>
    </row>
    <row r="135" spans="1:6" ht="27.75" customHeight="1">
      <c r="A135" s="160" t="s">
        <v>665</v>
      </c>
      <c r="B135" s="42">
        <f>IFERROR(INDEX('Annex 1 LV, HV &amp; UMS charges_G'!$B$14:$B$45,MATCH($A135,'Annex 1 LV, HV &amp; UMS charges_G'!$A$14:$A$294,0)),INDEX('Annex 4 LDNO charges_G'!$B$14:$B$203,MATCH($A135,'Annex 4 LDNO charges_G'!$A$14:$A$203,0)))</f>
        <v>0</v>
      </c>
      <c r="C135" s="159">
        <v>0</v>
      </c>
      <c r="D135" s="228"/>
      <c r="E135" s="228"/>
      <c r="F135" s="224">
        <v>3.8879927832875319E-2</v>
      </c>
    </row>
    <row r="136" spans="1:6" ht="27.75" customHeight="1">
      <c r="A136" s="160" t="s">
        <v>666</v>
      </c>
      <c r="B136" s="42">
        <f>IFERROR(INDEX('Annex 1 LV, HV &amp; UMS charges_G'!$B$14:$B$45,MATCH($A136,'Annex 1 LV, HV &amp; UMS charges_G'!$A$14:$A$294,0)),INDEX('Annex 4 LDNO charges_G'!$B$14:$B$203,MATCH($A136,'Annex 4 LDNO charges_G'!$A$14:$A$203,0)))</f>
        <v>0</v>
      </c>
      <c r="C136" s="159">
        <v>0</v>
      </c>
      <c r="D136" s="228"/>
      <c r="E136" s="228"/>
      <c r="F136" s="224">
        <v>3.8879927832875319E-2</v>
      </c>
    </row>
    <row r="137" spans="1:6" ht="27.75" customHeight="1">
      <c r="A137" s="160" t="s">
        <v>667</v>
      </c>
      <c r="B137" s="42">
        <f>IFERROR(INDEX('Annex 1 LV, HV &amp; UMS charges_G'!$B$14:$B$45,MATCH($A137,'Annex 1 LV, HV &amp; UMS charges_G'!$A$14:$A$294,0)),INDEX('Annex 4 LDNO charges_G'!$B$14:$B$203,MATCH($A137,'Annex 4 LDNO charges_G'!$A$14:$A$203,0)))</f>
        <v>0</v>
      </c>
      <c r="C137" s="159">
        <v>0</v>
      </c>
      <c r="D137" s="228"/>
      <c r="E137" s="228"/>
      <c r="F137" s="224">
        <v>3.8879927832875319E-2</v>
      </c>
    </row>
    <row r="138" spans="1:6" ht="27.75" customHeight="1">
      <c r="A138" s="160" t="s">
        <v>668</v>
      </c>
      <c r="B138" s="42">
        <f>IFERROR(INDEX('Annex 1 LV, HV &amp; UMS charges_G'!$B$14:$B$45,MATCH($A138,'Annex 1 LV, HV &amp; UMS charges_G'!$A$14:$A$294,0)),INDEX('Annex 4 LDNO charges_G'!$B$14:$B$203,MATCH($A138,'Annex 4 LDNO charges_G'!$A$14:$A$203,0)))</f>
        <v>0</v>
      </c>
      <c r="C138" s="159">
        <v>0</v>
      </c>
      <c r="D138" s="228"/>
      <c r="E138" s="228"/>
      <c r="F138" s="224">
        <v>3.8879927832875319E-2</v>
      </c>
    </row>
    <row r="139" spans="1:6" ht="27.75" customHeight="1">
      <c r="A139" s="160" t="s">
        <v>669</v>
      </c>
      <c r="B139" s="42">
        <f>IFERROR(INDEX('Annex 1 LV, HV &amp; UMS charges_G'!$B$14:$B$45,MATCH($A139,'Annex 1 LV, HV &amp; UMS charges_G'!$A$14:$A$294,0)),INDEX('Annex 4 LDNO charges_G'!$B$14:$B$203,MATCH($A139,'Annex 4 LDNO charges_G'!$A$14:$A$203,0)))</f>
        <v>0</v>
      </c>
      <c r="C139" s="159">
        <v>0</v>
      </c>
      <c r="D139" s="228"/>
      <c r="E139" s="228"/>
      <c r="F139" s="224">
        <v>3.8879927832875319E-2</v>
      </c>
    </row>
    <row r="140" spans="1:6" ht="27.75" customHeight="1">
      <c r="A140" s="160" t="s">
        <v>670</v>
      </c>
      <c r="B140" s="42">
        <f>IFERROR(INDEX('Annex 1 LV, HV &amp; UMS charges_G'!$B$14:$B$45,MATCH($A140,'Annex 1 LV, HV &amp; UMS charges_G'!$A$14:$A$294,0)),INDEX('Annex 4 LDNO charges_G'!$B$14:$B$203,MATCH($A140,'Annex 4 LDNO charges_G'!$A$14:$A$203,0)))</f>
        <v>0</v>
      </c>
      <c r="C140" s="159">
        <v>0</v>
      </c>
      <c r="D140" s="228"/>
      <c r="E140" s="228"/>
      <c r="F140" s="224">
        <v>3.8879927832875319E-2</v>
      </c>
    </row>
    <row r="141" spans="1:6" ht="27.75" customHeight="1">
      <c r="A141" s="160" t="s">
        <v>671</v>
      </c>
      <c r="B141" s="42">
        <f>IFERROR(INDEX('Annex 1 LV, HV &amp; UMS charges_G'!$B$14:$B$45,MATCH($A141,'Annex 1 LV, HV &amp; UMS charges_G'!$A$14:$A$294,0)),INDEX('Annex 4 LDNO charges_G'!$B$14:$B$203,MATCH($A141,'Annex 4 LDNO charges_G'!$A$14:$A$203,0)))</f>
        <v>0</v>
      </c>
      <c r="C141" s="159">
        <v>0</v>
      </c>
      <c r="D141" s="228"/>
      <c r="E141" s="228"/>
      <c r="F141" s="224">
        <v>3.8879927832875319E-2</v>
      </c>
    </row>
    <row r="142" spans="1:6" ht="27.75" customHeight="1">
      <c r="A142" s="160" t="s">
        <v>678</v>
      </c>
      <c r="B142" s="42">
        <f>IFERROR(INDEX('Annex 1 LV, HV &amp; UMS charges_G'!$B$14:$B$45,MATCH($A142,'Annex 1 LV, HV &amp; UMS charges_G'!$A$14:$A$294,0)),INDEX('Annex 4 LDNO charges_G'!$B$14:$B$203,MATCH($A142,'Annex 4 LDNO charges_G'!$A$14:$A$203,0)))</f>
        <v>0</v>
      </c>
      <c r="C142" s="159" t="s">
        <v>69</v>
      </c>
      <c r="D142" s="224">
        <v>6.9553035014731077E-2</v>
      </c>
      <c r="E142" s="224">
        <v>9.3559417356612897</v>
      </c>
      <c r="F142" s="224">
        <v>3.8879927832875319E-2</v>
      </c>
    </row>
    <row r="143" spans="1:6" ht="27.75" customHeight="1">
      <c r="A143" s="160" t="s">
        <v>680</v>
      </c>
      <c r="B143" s="42">
        <f>IFERROR(INDEX('Annex 1 LV, HV &amp; UMS charges_G'!$B$14:$B$45,MATCH($A143,'Annex 1 LV, HV &amp; UMS charges_G'!$A$14:$A$294,0)),INDEX('Annex 4 LDNO charges_G'!$B$14:$B$203,MATCH($A143,'Annex 4 LDNO charges_G'!$A$14:$A$203,0)))</f>
        <v>0</v>
      </c>
      <c r="C143" s="159" t="s">
        <v>73</v>
      </c>
      <c r="D143" s="228"/>
      <c r="E143" s="228"/>
      <c r="F143" s="224">
        <v>3.8879927832875319E-2</v>
      </c>
    </row>
    <row r="144" spans="1:6" ht="27.75" customHeight="1">
      <c r="A144" s="160" t="s">
        <v>681</v>
      </c>
      <c r="B144" s="42">
        <f>IFERROR(INDEX('Annex 1 LV, HV &amp; UMS charges_G'!$B$14:$B$45,MATCH($A144,'Annex 1 LV, HV &amp; UMS charges_G'!$A$14:$A$294,0)),INDEX('Annex 4 LDNO charges_G'!$B$14:$B$203,MATCH($A144,'Annex 4 LDNO charges_G'!$A$14:$A$203,0)))</f>
        <v>0</v>
      </c>
      <c r="C144" s="159" t="s">
        <v>73</v>
      </c>
      <c r="D144" s="228"/>
      <c r="E144" s="228"/>
      <c r="F144" s="224">
        <v>3.8879927832875319E-2</v>
      </c>
    </row>
    <row r="145" spans="1:6" ht="27.75" customHeight="1">
      <c r="A145" s="160" t="s">
        <v>682</v>
      </c>
      <c r="B145" s="42">
        <f>IFERROR(INDEX('Annex 1 LV, HV &amp; UMS charges_G'!$B$14:$B$45,MATCH($A145,'Annex 1 LV, HV &amp; UMS charges_G'!$A$14:$A$294,0)),INDEX('Annex 4 LDNO charges_G'!$B$14:$B$203,MATCH($A145,'Annex 4 LDNO charges_G'!$A$14:$A$203,0)))</f>
        <v>0</v>
      </c>
      <c r="C145" s="159" t="s">
        <v>73</v>
      </c>
      <c r="D145" s="228"/>
      <c r="E145" s="228"/>
      <c r="F145" s="224">
        <v>3.8879927832875319E-2</v>
      </c>
    </row>
    <row r="146" spans="1:6" ht="27.75" customHeight="1">
      <c r="A146" s="160" t="s">
        <v>683</v>
      </c>
      <c r="B146" s="42">
        <f>IFERROR(INDEX('Annex 1 LV, HV &amp; UMS charges_G'!$B$14:$B$45,MATCH($A146,'Annex 1 LV, HV &amp; UMS charges_G'!$A$14:$A$294,0)),INDEX('Annex 4 LDNO charges_G'!$B$14:$B$203,MATCH($A146,'Annex 4 LDNO charges_G'!$A$14:$A$203,0)))</f>
        <v>0</v>
      </c>
      <c r="C146" s="159" t="s">
        <v>73</v>
      </c>
      <c r="D146" s="228"/>
      <c r="E146" s="228"/>
      <c r="F146" s="224">
        <v>3.8879927832875319E-2</v>
      </c>
    </row>
    <row r="147" spans="1:6" ht="27.75" customHeight="1">
      <c r="A147" s="160" t="s">
        <v>684</v>
      </c>
      <c r="B147" s="42">
        <f>IFERROR(INDEX('Annex 1 LV, HV &amp; UMS charges_G'!$B$14:$B$45,MATCH($A147,'Annex 1 LV, HV &amp; UMS charges_G'!$A$14:$A$294,0)),INDEX('Annex 4 LDNO charges_G'!$B$14:$B$203,MATCH($A147,'Annex 4 LDNO charges_G'!$A$14:$A$203,0)))</f>
        <v>0</v>
      </c>
      <c r="C147" s="159" t="s">
        <v>73</v>
      </c>
      <c r="D147" s="228"/>
      <c r="E147" s="228"/>
      <c r="F147" s="224">
        <v>3.8879927832875319E-2</v>
      </c>
    </row>
    <row r="148" spans="1:6" ht="27.75" customHeight="1">
      <c r="A148" s="160" t="s">
        <v>686</v>
      </c>
      <c r="B148" s="42">
        <f>IFERROR(INDEX('Annex 1 LV, HV &amp; UMS charges_G'!$B$14:$B$45,MATCH($A148,'Annex 1 LV, HV &amp; UMS charges_G'!$A$14:$A$294,0)),INDEX('Annex 4 LDNO charges_G'!$B$14:$B$203,MATCH($A148,'Annex 4 LDNO charges_G'!$A$14:$A$203,0)))</f>
        <v>0</v>
      </c>
      <c r="C148" s="159">
        <v>0</v>
      </c>
      <c r="D148" s="228"/>
      <c r="E148" s="228"/>
      <c r="F148" s="224">
        <v>3.8879927832875319E-2</v>
      </c>
    </row>
    <row r="149" spans="1:6" ht="27.75" customHeight="1">
      <c r="A149" s="160" t="s">
        <v>687</v>
      </c>
      <c r="B149" s="42">
        <f>IFERROR(INDEX('Annex 1 LV, HV &amp; UMS charges_G'!$B$14:$B$45,MATCH($A149,'Annex 1 LV, HV &amp; UMS charges_G'!$A$14:$A$294,0)),INDEX('Annex 4 LDNO charges_G'!$B$14:$B$203,MATCH($A149,'Annex 4 LDNO charges_G'!$A$14:$A$203,0)))</f>
        <v>0</v>
      </c>
      <c r="C149" s="159">
        <v>0</v>
      </c>
      <c r="D149" s="228"/>
      <c r="E149" s="228"/>
      <c r="F149" s="224">
        <v>3.8879927832875319E-2</v>
      </c>
    </row>
    <row r="150" spans="1:6" ht="27.75" customHeight="1">
      <c r="A150" s="160" t="s">
        <v>688</v>
      </c>
      <c r="B150" s="42">
        <f>IFERROR(INDEX('Annex 1 LV, HV &amp; UMS charges_G'!$B$14:$B$45,MATCH($A150,'Annex 1 LV, HV &amp; UMS charges_G'!$A$14:$A$294,0)),INDEX('Annex 4 LDNO charges_G'!$B$14:$B$203,MATCH($A150,'Annex 4 LDNO charges_G'!$A$14:$A$203,0)))</f>
        <v>0</v>
      </c>
      <c r="C150" s="159">
        <v>0</v>
      </c>
      <c r="D150" s="228"/>
      <c r="E150" s="228"/>
      <c r="F150" s="224">
        <v>3.8879927832875319E-2</v>
      </c>
    </row>
    <row r="151" spans="1:6" ht="27.75" customHeight="1">
      <c r="A151" s="160" t="s">
        <v>689</v>
      </c>
      <c r="B151" s="42">
        <f>IFERROR(INDEX('Annex 1 LV, HV &amp; UMS charges_G'!$B$14:$B$45,MATCH($A151,'Annex 1 LV, HV &amp; UMS charges_G'!$A$14:$A$294,0)),INDEX('Annex 4 LDNO charges_G'!$B$14:$B$203,MATCH($A151,'Annex 4 LDNO charges_G'!$A$14:$A$203,0)))</f>
        <v>0</v>
      </c>
      <c r="C151" s="159">
        <v>0</v>
      </c>
      <c r="D151" s="228"/>
      <c r="E151" s="228"/>
      <c r="F151" s="224">
        <v>3.8879927832875319E-2</v>
      </c>
    </row>
    <row r="152" spans="1:6" ht="27.75" customHeight="1">
      <c r="A152" s="160" t="s">
        <v>690</v>
      </c>
      <c r="B152" s="42">
        <f>IFERROR(INDEX('Annex 1 LV, HV &amp; UMS charges_G'!$B$14:$B$45,MATCH($A152,'Annex 1 LV, HV &amp; UMS charges_G'!$A$14:$A$294,0)),INDEX('Annex 4 LDNO charges_G'!$B$14:$B$203,MATCH($A152,'Annex 4 LDNO charges_G'!$A$14:$A$203,0)))</f>
        <v>0</v>
      </c>
      <c r="C152" s="159">
        <v>0</v>
      </c>
      <c r="D152" s="228"/>
      <c r="E152" s="228"/>
      <c r="F152" s="224">
        <v>3.8879927832875319E-2</v>
      </c>
    </row>
    <row r="153" spans="1:6" ht="27.75" customHeight="1">
      <c r="A153" s="160" t="s">
        <v>691</v>
      </c>
      <c r="B153" s="42">
        <f>IFERROR(INDEX('Annex 1 LV, HV &amp; UMS charges_G'!$B$14:$B$45,MATCH($A153,'Annex 1 LV, HV &amp; UMS charges_G'!$A$14:$A$294,0)),INDEX('Annex 4 LDNO charges_G'!$B$14:$B$203,MATCH($A153,'Annex 4 LDNO charges_G'!$A$14:$A$203,0)))</f>
        <v>0</v>
      </c>
      <c r="C153" s="159">
        <v>0</v>
      </c>
      <c r="D153" s="228"/>
      <c r="E153" s="228"/>
      <c r="F153" s="224">
        <v>3.8879927832875319E-2</v>
      </c>
    </row>
    <row r="154" spans="1:6" ht="27.75" customHeight="1">
      <c r="A154" s="160" t="s">
        <v>692</v>
      </c>
      <c r="B154" s="42">
        <f>IFERROR(INDEX('Annex 1 LV, HV &amp; UMS charges_G'!$B$14:$B$45,MATCH($A154,'Annex 1 LV, HV &amp; UMS charges_G'!$A$14:$A$294,0)),INDEX('Annex 4 LDNO charges_G'!$B$14:$B$203,MATCH($A154,'Annex 4 LDNO charges_G'!$A$14:$A$203,0)))</f>
        <v>0</v>
      </c>
      <c r="C154" s="159">
        <v>0</v>
      </c>
      <c r="D154" s="228"/>
      <c r="E154" s="228"/>
      <c r="F154" s="224">
        <v>3.8879927832875319E-2</v>
      </c>
    </row>
    <row r="155" spans="1:6" ht="27.75" customHeight="1">
      <c r="A155" s="160" t="s">
        <v>693</v>
      </c>
      <c r="B155" s="42">
        <f>IFERROR(INDEX('Annex 1 LV, HV &amp; UMS charges_G'!$B$14:$B$45,MATCH($A155,'Annex 1 LV, HV &amp; UMS charges_G'!$A$14:$A$294,0)),INDEX('Annex 4 LDNO charges_G'!$B$14:$B$203,MATCH($A155,'Annex 4 LDNO charges_G'!$A$14:$A$203,0)))</f>
        <v>0</v>
      </c>
      <c r="C155" s="159">
        <v>0</v>
      </c>
      <c r="D155" s="228"/>
      <c r="E155" s="228"/>
      <c r="F155" s="224">
        <v>3.8879927832875319E-2</v>
      </c>
    </row>
    <row r="156" spans="1:6" ht="27.75" customHeight="1">
      <c r="A156" s="160" t="s">
        <v>694</v>
      </c>
      <c r="B156" s="42">
        <f>IFERROR(INDEX('Annex 1 LV, HV &amp; UMS charges_G'!$B$14:$B$45,MATCH($A156,'Annex 1 LV, HV &amp; UMS charges_G'!$A$14:$A$294,0)),INDEX('Annex 4 LDNO charges_G'!$B$14:$B$203,MATCH($A156,'Annex 4 LDNO charges_G'!$A$14:$A$203,0)))</f>
        <v>0</v>
      </c>
      <c r="C156" s="159">
        <v>0</v>
      </c>
      <c r="D156" s="228"/>
      <c r="E156" s="228"/>
      <c r="F156" s="224">
        <v>3.8879927832875319E-2</v>
      </c>
    </row>
    <row r="157" spans="1:6" ht="27.75" customHeight="1">
      <c r="A157" s="160" t="s">
        <v>695</v>
      </c>
      <c r="B157" s="42">
        <f>IFERROR(INDEX('Annex 1 LV, HV &amp; UMS charges_G'!$B$14:$B$45,MATCH($A157,'Annex 1 LV, HV &amp; UMS charges_G'!$A$14:$A$294,0)),INDEX('Annex 4 LDNO charges_G'!$B$14:$B$203,MATCH($A157,'Annex 4 LDNO charges_G'!$A$14:$A$203,0)))</f>
        <v>0</v>
      </c>
      <c r="C157" s="159">
        <v>0</v>
      </c>
      <c r="D157" s="228"/>
      <c r="E157" s="228"/>
      <c r="F157" s="224">
        <v>3.8879927832875319E-2</v>
      </c>
    </row>
    <row r="158" spans="1:6" ht="27.75" customHeight="1">
      <c r="A158" s="160" t="s">
        <v>696</v>
      </c>
      <c r="B158" s="42">
        <f>IFERROR(INDEX('Annex 1 LV, HV &amp; UMS charges_G'!$B$14:$B$45,MATCH($A158,'Annex 1 LV, HV &amp; UMS charges_G'!$A$14:$A$294,0)),INDEX('Annex 4 LDNO charges_G'!$B$14:$B$203,MATCH($A158,'Annex 4 LDNO charges_G'!$A$14:$A$203,0)))</f>
        <v>0</v>
      </c>
      <c r="C158" s="159">
        <v>0</v>
      </c>
      <c r="D158" s="228"/>
      <c r="E158" s="228"/>
      <c r="F158" s="224">
        <v>3.8879927832875319E-2</v>
      </c>
    </row>
    <row r="159" spans="1:6" ht="27.75" customHeight="1">
      <c r="A159" s="160" t="s">
        <v>697</v>
      </c>
      <c r="B159" s="42">
        <f>IFERROR(INDEX('Annex 1 LV, HV &amp; UMS charges_G'!$B$14:$B$45,MATCH($A159,'Annex 1 LV, HV &amp; UMS charges_G'!$A$14:$A$294,0)),INDEX('Annex 4 LDNO charges_G'!$B$14:$B$203,MATCH($A159,'Annex 4 LDNO charges_G'!$A$14:$A$203,0)))</f>
        <v>0</v>
      </c>
      <c r="C159" s="159">
        <v>0</v>
      </c>
      <c r="D159" s="228"/>
      <c r="E159" s="228"/>
      <c r="F159" s="224">
        <v>3.8879927832875319E-2</v>
      </c>
    </row>
    <row r="160" spans="1:6" ht="27.75" customHeight="1">
      <c r="A160" s="160" t="s">
        <v>698</v>
      </c>
      <c r="B160" s="42">
        <f>IFERROR(INDEX('Annex 1 LV, HV &amp; UMS charges_G'!$B$14:$B$45,MATCH($A160,'Annex 1 LV, HV &amp; UMS charges_G'!$A$14:$A$294,0)),INDEX('Annex 4 LDNO charges_G'!$B$14:$B$203,MATCH($A160,'Annex 4 LDNO charges_G'!$A$14:$A$203,0)))</f>
        <v>0</v>
      </c>
      <c r="C160" s="159">
        <v>0</v>
      </c>
      <c r="D160" s="228"/>
      <c r="E160" s="228"/>
      <c r="F160" s="224">
        <v>3.8879927832875319E-2</v>
      </c>
    </row>
    <row r="161" spans="1:6" ht="27.75" customHeight="1">
      <c r="A161" s="160" t="s">
        <v>699</v>
      </c>
      <c r="B161" s="42">
        <f>IFERROR(INDEX('Annex 1 LV, HV &amp; UMS charges_G'!$B$14:$B$45,MATCH($A161,'Annex 1 LV, HV &amp; UMS charges_G'!$A$14:$A$294,0)),INDEX('Annex 4 LDNO charges_G'!$B$14:$B$203,MATCH($A161,'Annex 4 LDNO charges_G'!$A$14:$A$203,0)))</f>
        <v>0</v>
      </c>
      <c r="C161" s="159">
        <v>0</v>
      </c>
      <c r="D161" s="228"/>
      <c r="E161" s="228"/>
      <c r="F161" s="224">
        <v>3.8879927832875319E-2</v>
      </c>
    </row>
    <row r="162" spans="1:6" ht="27.75" customHeight="1">
      <c r="A162" s="160" t="s">
        <v>700</v>
      </c>
      <c r="B162" s="42">
        <f>IFERROR(INDEX('Annex 1 LV, HV &amp; UMS charges_G'!$B$14:$B$45,MATCH($A162,'Annex 1 LV, HV &amp; UMS charges_G'!$A$14:$A$294,0)),INDEX('Annex 4 LDNO charges_G'!$B$14:$B$203,MATCH($A162,'Annex 4 LDNO charges_G'!$A$14:$A$203,0)))</f>
        <v>0</v>
      </c>
      <c r="C162" s="159">
        <v>0</v>
      </c>
      <c r="D162" s="228"/>
      <c r="E162" s="228"/>
      <c r="F162" s="224">
        <v>3.8879927832875319E-2</v>
      </c>
    </row>
  </sheetData>
  <mergeCells count="2">
    <mergeCell ref="B1:C1"/>
    <mergeCell ref="A2:F2"/>
  </mergeCells>
  <hyperlinks>
    <hyperlink ref="A1" location="Overview!A1" display="Back to Overview" xr:uid="{00000000-0004-0000-2E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F162"/>
  <sheetViews>
    <sheetView zoomScale="70" zoomScaleNormal="70" zoomScaleSheetLayoutView="100" workbookViewId="0">
      <selection activeCell="G2" sqref="G2"/>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UKPN SPN Area (GSP Group _J)"</f>
        <v>Southern Electric Power Distribution plc - Effective from 1 April 2022 - Final Supplier of Last Resort and Eligible Bad Debt Pass-Through Costs in UKPN SPN Area (GSP Group _J)</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28.5" customHeight="1">
      <c r="A5" s="16" t="s">
        <v>67</v>
      </c>
      <c r="B5" s="42" t="str">
        <f>IFERROR(INDEX('Annex 1 LV, HV &amp; UMS charges_J'!$B$14:$B$45,MATCH($A5,'Annex 1 LV, HV &amp; UMS charges_J'!$A$14:$A$294,0)),INDEX('Annex 4 LDNO charges_J'!$B$14:$B$203,MATCH($A5,'Annex 4 LDNO charges_J'!$A$14:$A$203,0)))</f>
        <v>183, 371-372, 471-472</v>
      </c>
      <c r="C5" s="159" t="str">
        <f>IFERROR(INDEX('Annex 1 LV, HV &amp; UMS charges_J'!$C$14:$C$45,MATCH($A5,'Annex 1 LV, HV &amp; UMS charges_J'!$A$14:$A$294,0)),INDEX('Annex 4 LDNO charges_J'!$C$14:$C$203,MATCH($A5,'Annex 4 LDNO charges_J'!$A$14:$A$203,0)))</f>
        <v>0, 1, 2</v>
      </c>
      <c r="D5" s="224">
        <v>5.7538427037113801E-2</v>
      </c>
      <c r="E5" s="224">
        <v>9.4536320191825496</v>
      </c>
      <c r="F5" s="224">
        <v>6.5258362970998907E-2</v>
      </c>
    </row>
    <row r="6" spans="1:6" ht="28">
      <c r="A6" s="16" t="s">
        <v>71</v>
      </c>
      <c r="B6" s="42" t="str">
        <f>IFERROR(INDEX('Annex 1 LV, HV &amp; UMS charges_J'!$B$14:$B$45,MATCH($A6,'Annex 1 LV, HV &amp; UMS charges_J'!$A$14:$A$294,0)),INDEX('Annex 4 LDNO charges_J'!$B$14:$B$203,MATCH($A6,'Annex 4 LDNO charges_J'!$A$14:$A$203,0)))</f>
        <v>J10, J15, J20, J30, J40, J45, J50</v>
      </c>
      <c r="C6" s="159" t="str">
        <f>IFERROR(INDEX('Annex 1 LV, HV &amp; UMS charges_J'!$C$14:$C$45,MATCH($A6,'Annex 1 LV, HV &amp; UMS charges_J'!$A$14:$A$294,0)),INDEX('Annex 4 LDNO charges_J'!$C$14:$C$203,MATCH($A6,'Annex 4 LDNO charges_J'!$A$14:$A$203,0)))</f>
        <v>0, 3, 4, 5-8</v>
      </c>
      <c r="D6" s="228"/>
      <c r="E6" s="228"/>
      <c r="F6" s="224">
        <v>6.5258362970998907E-2</v>
      </c>
    </row>
    <row r="7" spans="1:6" ht="28.5" customHeight="1">
      <c r="A7" s="16" t="s">
        <v>74</v>
      </c>
      <c r="B7" s="42" t="str">
        <f>IFERROR(INDEX('Annex 1 LV, HV &amp; UMS charges_J'!$B$14:$B$45,MATCH($A7,'Annex 1 LV, HV &amp; UMS charges_J'!$A$14:$A$294,0)),INDEX('Annex 4 LDNO charges_J'!$B$14:$B$203,MATCH($A7,'Annex 4 LDNO charges_J'!$A$14:$A$203,0)))</f>
        <v>J11, J16, J21, J31, J41, J46, J51</v>
      </c>
      <c r="C7" s="159" t="str">
        <f>IFERROR(INDEX('Annex 1 LV, HV &amp; UMS charges_J'!$C$14:$C$45,MATCH($A7,'Annex 1 LV, HV &amp; UMS charges_J'!$A$14:$A$294,0)),INDEX('Annex 4 LDNO charges_J'!$C$14:$C$203,MATCH($A7,'Annex 4 LDNO charges_J'!$A$14:$A$203,0)))</f>
        <v>0, 3, 4, 5-8</v>
      </c>
      <c r="D7" s="228"/>
      <c r="E7" s="228"/>
      <c r="F7" s="224">
        <v>6.5258362970998907E-2</v>
      </c>
    </row>
    <row r="8" spans="1:6" ht="28.5" customHeight="1">
      <c r="A8" s="16" t="s">
        <v>76</v>
      </c>
      <c r="B8" s="42" t="str">
        <f>IFERROR(INDEX('Annex 1 LV, HV &amp; UMS charges_J'!$B$14:$B$45,MATCH($A8,'Annex 1 LV, HV &amp; UMS charges_J'!$A$14:$A$294,0)),INDEX('Annex 4 LDNO charges_J'!$B$14:$B$203,MATCH($A8,'Annex 4 LDNO charges_J'!$A$14:$A$203,0)))</f>
        <v>J12, J17, J22, J32, J42, J47, J52</v>
      </c>
      <c r="C8" s="159" t="str">
        <f>IFERROR(INDEX('Annex 1 LV, HV &amp; UMS charges_J'!$C$14:$C$45,MATCH($A8,'Annex 1 LV, HV &amp; UMS charges_J'!$A$14:$A$294,0)),INDEX('Annex 4 LDNO charges_J'!$C$14:$C$203,MATCH($A8,'Annex 4 LDNO charges_J'!$A$14:$A$203,0)))</f>
        <v>0, 3, 4, 5-8</v>
      </c>
      <c r="D8" s="228"/>
      <c r="E8" s="228"/>
      <c r="F8" s="224">
        <v>6.5258362970998907E-2</v>
      </c>
    </row>
    <row r="9" spans="1:6" ht="28.5" customHeight="1">
      <c r="A9" s="16" t="s">
        <v>78</v>
      </c>
      <c r="B9" s="42" t="str">
        <f>IFERROR(INDEX('Annex 1 LV, HV &amp; UMS charges_J'!$B$14:$B$45,MATCH($A9,'Annex 1 LV, HV &amp; UMS charges_J'!$A$14:$A$294,0)),INDEX('Annex 4 LDNO charges_J'!$B$14:$B$203,MATCH($A9,'Annex 4 LDNO charges_J'!$A$14:$A$203,0)))</f>
        <v>J13, J18, J23, J33, J43, J48, J53</v>
      </c>
      <c r="C9" s="159" t="str">
        <f>IFERROR(INDEX('Annex 1 LV, HV &amp; UMS charges_J'!$C$14:$C$45,MATCH($A9,'Annex 1 LV, HV &amp; UMS charges_J'!$A$14:$A$294,0)),INDEX('Annex 4 LDNO charges_J'!$C$14:$C$203,MATCH($A9,'Annex 4 LDNO charges_J'!$A$14:$A$203,0)))</f>
        <v>0, 3, 4, 5-8</v>
      </c>
      <c r="D9" s="228"/>
      <c r="E9" s="228"/>
      <c r="F9" s="224">
        <v>6.5258362970998907E-2</v>
      </c>
    </row>
    <row r="10" spans="1:6" ht="28.5" customHeight="1">
      <c r="A10" s="16" t="s">
        <v>80</v>
      </c>
      <c r="B10" s="42" t="str">
        <f>IFERROR(INDEX('Annex 1 LV, HV &amp; UMS charges_J'!$B$14:$B$45,MATCH($A10,'Annex 1 LV, HV &amp; UMS charges_J'!$A$14:$A$294,0)),INDEX('Annex 4 LDNO charges_J'!$B$14:$B$203,MATCH($A10,'Annex 4 LDNO charges_J'!$A$14:$A$203,0)))</f>
        <v>J14, J19, J24, J34, J44, J49, J54</v>
      </c>
      <c r="C10" s="159" t="str">
        <f>IFERROR(INDEX('Annex 1 LV, HV &amp; UMS charges_J'!$C$14:$C$45,MATCH($A10,'Annex 1 LV, HV &amp; UMS charges_J'!$A$14:$A$294,0)),INDEX('Annex 4 LDNO charges_J'!$C$14:$C$203,MATCH($A10,'Annex 4 LDNO charges_J'!$A$14:$A$203,0)))</f>
        <v>0, 3, 4, 5-8</v>
      </c>
      <c r="D10" s="228"/>
      <c r="E10" s="228"/>
      <c r="F10" s="224">
        <v>6.5258362970998907E-2</v>
      </c>
    </row>
    <row r="11" spans="1:6" ht="28.5" customHeight="1">
      <c r="A11" s="160" t="s">
        <v>83</v>
      </c>
      <c r="B11" s="42" t="str">
        <f>IFERROR(INDEX('Annex 1 LV, HV &amp; UMS charges_J'!$B$14:$B$45,MATCH($A11,'Annex 1 LV, HV &amp; UMS charges_J'!$A$14:$A$294,0)),INDEX('Annex 4 LDNO charges_J'!$B$14:$B$203,MATCH($A11,'Annex 4 LDNO charges_J'!$A$14:$A$203,0)))</f>
        <v>J05</v>
      </c>
      <c r="C11" s="159">
        <f>IFERROR(INDEX('Annex 1 LV, HV &amp; UMS charges_J'!$C$14:$C$45,MATCH($A11,'Annex 1 LV, HV &amp; UMS charges_J'!$A$14:$A$294,0)),INDEX('Annex 4 LDNO charges_J'!$C$14:$C$203,MATCH($A11,'Annex 4 LDNO charges_J'!$A$14:$A$203,0)))</f>
        <v>0</v>
      </c>
      <c r="D11" s="228"/>
      <c r="E11" s="228"/>
      <c r="F11" s="224">
        <v>6.5258362970998907E-2</v>
      </c>
    </row>
    <row r="12" spans="1:6" ht="28.5" customHeight="1">
      <c r="A12" s="160" t="s">
        <v>85</v>
      </c>
      <c r="B12" s="42" t="str">
        <f>IFERROR(INDEX('Annex 1 LV, HV &amp; UMS charges_J'!$B$14:$B$45,MATCH($A12,'Annex 1 LV, HV &amp; UMS charges_J'!$A$14:$A$294,0)),INDEX('Annex 4 LDNO charges_J'!$B$14:$B$203,MATCH($A12,'Annex 4 LDNO charges_J'!$A$14:$A$203,0)))</f>
        <v>J06</v>
      </c>
      <c r="C12" s="159">
        <f>IFERROR(INDEX('Annex 1 LV, HV &amp; UMS charges_J'!$C$14:$C$45,MATCH($A12,'Annex 1 LV, HV &amp; UMS charges_J'!$A$14:$A$294,0)),INDEX('Annex 4 LDNO charges_J'!$C$14:$C$203,MATCH($A12,'Annex 4 LDNO charges_J'!$A$14:$A$203,0)))</f>
        <v>0</v>
      </c>
      <c r="D12" s="228"/>
      <c r="E12" s="228"/>
      <c r="F12" s="224">
        <v>6.5258362970998907E-2</v>
      </c>
    </row>
    <row r="13" spans="1:6" ht="28.5" customHeight="1">
      <c r="A13" s="160" t="s">
        <v>87</v>
      </c>
      <c r="B13" s="42" t="str">
        <f>IFERROR(INDEX('Annex 1 LV, HV &amp; UMS charges_J'!$B$14:$B$45,MATCH($A13,'Annex 1 LV, HV &amp; UMS charges_J'!$A$14:$A$294,0)),INDEX('Annex 4 LDNO charges_J'!$B$14:$B$203,MATCH($A13,'Annex 4 LDNO charges_J'!$A$14:$A$203,0)))</f>
        <v>J07</v>
      </c>
      <c r="C13" s="159">
        <f>IFERROR(INDEX('Annex 1 LV, HV &amp; UMS charges_J'!$C$14:$C$45,MATCH($A13,'Annex 1 LV, HV &amp; UMS charges_J'!$A$14:$A$294,0)),INDEX('Annex 4 LDNO charges_J'!$C$14:$C$203,MATCH($A13,'Annex 4 LDNO charges_J'!$A$14:$A$203,0)))</f>
        <v>0</v>
      </c>
      <c r="D13" s="228"/>
      <c r="E13" s="228"/>
      <c r="F13" s="224">
        <v>6.5258362970998907E-2</v>
      </c>
    </row>
    <row r="14" spans="1:6" ht="28.5" customHeight="1">
      <c r="A14" s="160" t="s">
        <v>89</v>
      </c>
      <c r="B14" s="42" t="str">
        <f>IFERROR(INDEX('Annex 1 LV, HV &amp; UMS charges_J'!$B$14:$B$45,MATCH($A14,'Annex 1 LV, HV &amp; UMS charges_J'!$A$14:$A$294,0)),INDEX('Annex 4 LDNO charges_J'!$B$14:$B$203,MATCH($A14,'Annex 4 LDNO charges_J'!$A$14:$A$203,0)))</f>
        <v>J08</v>
      </c>
      <c r="C14" s="159">
        <f>IFERROR(INDEX('Annex 1 LV, HV &amp; UMS charges_J'!$C$14:$C$45,MATCH($A14,'Annex 1 LV, HV &amp; UMS charges_J'!$A$14:$A$294,0)),INDEX('Annex 4 LDNO charges_J'!$C$14:$C$203,MATCH($A14,'Annex 4 LDNO charges_J'!$A$14:$A$203,0)))</f>
        <v>0</v>
      </c>
      <c r="D14" s="228"/>
      <c r="E14" s="228"/>
      <c r="F14" s="224">
        <v>6.5258362970998907E-2</v>
      </c>
    </row>
    <row r="15" spans="1:6" ht="28.5" customHeight="1">
      <c r="A15" s="164" t="s">
        <v>91</v>
      </c>
      <c r="B15" s="42" t="str">
        <f>IFERROR(INDEX('Annex 1 LV, HV &amp; UMS charges_J'!$B$14:$B$45,MATCH($A15,'Annex 1 LV, HV &amp; UMS charges_J'!$A$14:$A$294,0)),INDEX('Annex 4 LDNO charges_J'!$B$14:$B$203,MATCH($A15,'Annex 4 LDNO charges_J'!$A$14:$A$203,0)))</f>
        <v>J09</v>
      </c>
      <c r="C15" s="159">
        <f>IFERROR(INDEX('Annex 1 LV, HV &amp; UMS charges_J'!$C$14:$C$45,MATCH($A15,'Annex 1 LV, HV &amp; UMS charges_J'!$A$14:$A$294,0)),INDEX('Annex 4 LDNO charges_J'!$C$14:$C$203,MATCH($A15,'Annex 4 LDNO charges_J'!$A$14:$A$203,0)))</f>
        <v>0</v>
      </c>
      <c r="D15" s="228"/>
      <c r="E15" s="228"/>
      <c r="F15" s="224">
        <v>6.5258362970998907E-2</v>
      </c>
    </row>
    <row r="16" spans="1:6" ht="28.5" customHeight="1">
      <c r="A16" s="164" t="s">
        <v>93</v>
      </c>
      <c r="B16" s="42" t="str">
        <f>IFERROR(INDEX('Annex 1 LV, HV &amp; UMS charges_J'!$B$14:$B$45,MATCH($A16,'Annex 1 LV, HV &amp; UMS charges_J'!$A$14:$A$294,0)),INDEX('Annex 4 LDNO charges_J'!$B$14:$B$203,MATCH($A16,'Annex 4 LDNO charges_J'!$A$14:$A$203,0)))</f>
        <v>J35</v>
      </c>
      <c r="C16" s="159">
        <f>IFERROR(INDEX('Annex 1 LV, HV &amp; UMS charges_J'!$C$14:$C$45,MATCH($A16,'Annex 1 LV, HV &amp; UMS charges_J'!$A$14:$A$294,0)),INDEX('Annex 4 LDNO charges_J'!$C$14:$C$203,MATCH($A16,'Annex 4 LDNO charges_J'!$A$14:$A$203,0)))</f>
        <v>0</v>
      </c>
      <c r="D16" s="228"/>
      <c r="E16" s="228"/>
      <c r="F16" s="224">
        <v>6.5258362970998907E-2</v>
      </c>
    </row>
    <row r="17" spans="1:6" ht="28.5" customHeight="1">
      <c r="A17" s="164" t="s">
        <v>95</v>
      </c>
      <c r="B17" s="42" t="str">
        <f>IFERROR(INDEX('Annex 1 LV, HV &amp; UMS charges_J'!$B$14:$B$45,MATCH($A17,'Annex 1 LV, HV &amp; UMS charges_J'!$A$14:$A$294,0)),INDEX('Annex 4 LDNO charges_J'!$B$14:$B$203,MATCH($A17,'Annex 4 LDNO charges_J'!$A$14:$A$203,0)))</f>
        <v>J36</v>
      </c>
      <c r="C17" s="159">
        <f>IFERROR(INDEX('Annex 1 LV, HV &amp; UMS charges_J'!$C$14:$C$45,MATCH($A17,'Annex 1 LV, HV &amp; UMS charges_J'!$A$14:$A$294,0)),INDEX('Annex 4 LDNO charges_J'!$C$14:$C$203,MATCH($A17,'Annex 4 LDNO charges_J'!$A$14:$A$203,0)))</f>
        <v>0</v>
      </c>
      <c r="D17" s="228"/>
      <c r="E17" s="228"/>
      <c r="F17" s="224">
        <v>6.5258362970998907E-2</v>
      </c>
    </row>
    <row r="18" spans="1:6" ht="28.5" customHeight="1">
      <c r="A18" s="164" t="s">
        <v>97</v>
      </c>
      <c r="B18" s="42" t="str">
        <f>IFERROR(INDEX('Annex 1 LV, HV &amp; UMS charges_J'!$B$14:$B$45,MATCH($A18,'Annex 1 LV, HV &amp; UMS charges_J'!$A$14:$A$294,0)),INDEX('Annex 4 LDNO charges_J'!$B$14:$B$203,MATCH($A18,'Annex 4 LDNO charges_J'!$A$14:$A$203,0)))</f>
        <v>J37</v>
      </c>
      <c r="C18" s="159">
        <f>IFERROR(INDEX('Annex 1 LV, HV &amp; UMS charges_J'!$C$14:$C$45,MATCH($A18,'Annex 1 LV, HV &amp; UMS charges_J'!$A$14:$A$294,0)),INDEX('Annex 4 LDNO charges_J'!$C$14:$C$203,MATCH($A18,'Annex 4 LDNO charges_J'!$A$14:$A$203,0)))</f>
        <v>0</v>
      </c>
      <c r="D18" s="228"/>
      <c r="E18" s="228"/>
      <c r="F18" s="224">
        <v>6.5258362970998907E-2</v>
      </c>
    </row>
    <row r="19" spans="1:6" ht="28.5" customHeight="1">
      <c r="A19" s="164" t="s">
        <v>99</v>
      </c>
      <c r="B19" s="42" t="str">
        <f>IFERROR(INDEX('Annex 1 LV, HV &amp; UMS charges_J'!$B$14:$B$45,MATCH($A19,'Annex 1 LV, HV &amp; UMS charges_J'!$A$14:$A$294,0)),INDEX('Annex 4 LDNO charges_J'!$B$14:$B$203,MATCH($A19,'Annex 4 LDNO charges_J'!$A$14:$A$203,0)))</f>
        <v>J38</v>
      </c>
      <c r="C19" s="159">
        <f>IFERROR(INDEX('Annex 1 LV, HV &amp; UMS charges_J'!$C$14:$C$45,MATCH($A19,'Annex 1 LV, HV &amp; UMS charges_J'!$A$14:$A$294,0)),INDEX('Annex 4 LDNO charges_J'!$C$14:$C$203,MATCH($A19,'Annex 4 LDNO charges_J'!$A$14:$A$203,0)))</f>
        <v>0</v>
      </c>
      <c r="D19" s="228"/>
      <c r="E19" s="228"/>
      <c r="F19" s="224">
        <v>6.5258362970998907E-2</v>
      </c>
    </row>
    <row r="20" spans="1:6" ht="28.5" customHeight="1">
      <c r="A20" s="164" t="s">
        <v>101</v>
      </c>
      <c r="B20" s="42" t="str">
        <f>IFERROR(INDEX('Annex 1 LV, HV &amp; UMS charges_J'!$B$14:$B$45,MATCH($A20,'Annex 1 LV, HV &amp; UMS charges_J'!$A$14:$A$294,0)),INDEX('Annex 4 LDNO charges_J'!$B$14:$B$203,MATCH($A20,'Annex 4 LDNO charges_J'!$A$14:$A$203,0)))</f>
        <v>J39</v>
      </c>
      <c r="C20" s="159">
        <f>IFERROR(INDEX('Annex 1 LV, HV &amp; UMS charges_J'!$C$14:$C$45,MATCH($A20,'Annex 1 LV, HV &amp; UMS charges_J'!$A$14:$A$294,0)),INDEX('Annex 4 LDNO charges_J'!$C$14:$C$203,MATCH($A20,'Annex 4 LDNO charges_J'!$A$14:$A$203,0)))</f>
        <v>0</v>
      </c>
      <c r="D20" s="228"/>
      <c r="E20" s="228"/>
      <c r="F20" s="224">
        <v>6.5258362970998907E-2</v>
      </c>
    </row>
    <row r="21" spans="1:6" ht="28.5" customHeight="1">
      <c r="A21" s="164" t="s">
        <v>103</v>
      </c>
      <c r="B21" s="42" t="str">
        <f>IFERROR(INDEX('Annex 1 LV, HV &amp; UMS charges_J'!$B$14:$B$45,MATCH($A21,'Annex 1 LV, HV &amp; UMS charges_J'!$A$14:$A$294,0)),INDEX('Annex 4 LDNO charges_J'!$B$14:$B$203,MATCH($A21,'Annex 4 LDNO charges_J'!$A$14:$A$203,0)))</f>
        <v>J25</v>
      </c>
      <c r="C21" s="159">
        <f>IFERROR(INDEX('Annex 1 LV, HV &amp; UMS charges_J'!$C$14:$C$45,MATCH($A21,'Annex 1 LV, HV &amp; UMS charges_J'!$A$14:$A$294,0)),INDEX('Annex 4 LDNO charges_J'!$C$14:$C$203,MATCH($A21,'Annex 4 LDNO charges_J'!$A$14:$A$203,0)))</f>
        <v>0</v>
      </c>
      <c r="D21" s="228"/>
      <c r="E21" s="228"/>
      <c r="F21" s="224">
        <v>6.5258362970998907E-2</v>
      </c>
    </row>
    <row r="22" spans="1:6" ht="28.5" customHeight="1">
      <c r="A22" s="164" t="s">
        <v>105</v>
      </c>
      <c r="B22" s="42" t="str">
        <f>IFERROR(INDEX('Annex 1 LV, HV &amp; UMS charges_J'!$B$14:$B$45,MATCH($A22,'Annex 1 LV, HV &amp; UMS charges_J'!$A$14:$A$294,0)),INDEX('Annex 4 LDNO charges_J'!$B$14:$B$203,MATCH($A22,'Annex 4 LDNO charges_J'!$A$14:$A$203,0)))</f>
        <v>J26</v>
      </c>
      <c r="C22" s="159">
        <f>IFERROR(INDEX('Annex 1 LV, HV &amp; UMS charges_J'!$C$14:$C$45,MATCH($A22,'Annex 1 LV, HV &amp; UMS charges_J'!$A$14:$A$294,0)),INDEX('Annex 4 LDNO charges_J'!$C$14:$C$203,MATCH($A22,'Annex 4 LDNO charges_J'!$A$14:$A$203,0)))</f>
        <v>0</v>
      </c>
      <c r="D22" s="228"/>
      <c r="E22" s="228"/>
      <c r="F22" s="224">
        <v>6.5258362970998907E-2</v>
      </c>
    </row>
    <row r="23" spans="1:6" ht="28.5" customHeight="1">
      <c r="A23" s="160" t="s">
        <v>107</v>
      </c>
      <c r="B23" s="42" t="str">
        <f>IFERROR(INDEX('Annex 1 LV, HV &amp; UMS charges_J'!$B$14:$B$45,MATCH($A23,'Annex 1 LV, HV &amp; UMS charges_J'!$A$14:$A$294,0)),INDEX('Annex 4 LDNO charges_J'!$B$14:$B$203,MATCH($A23,'Annex 4 LDNO charges_J'!$A$14:$A$203,0)))</f>
        <v>J27</v>
      </c>
      <c r="C23" s="159">
        <f>IFERROR(INDEX('Annex 1 LV, HV &amp; UMS charges_J'!$C$14:$C$45,MATCH($A23,'Annex 1 LV, HV &amp; UMS charges_J'!$A$14:$A$294,0)),INDEX('Annex 4 LDNO charges_J'!$C$14:$C$203,MATCH($A23,'Annex 4 LDNO charges_J'!$A$14:$A$203,0)))</f>
        <v>0</v>
      </c>
      <c r="D23" s="228"/>
      <c r="E23" s="228"/>
      <c r="F23" s="224">
        <v>6.5258362970998907E-2</v>
      </c>
    </row>
    <row r="24" spans="1:6" ht="28.5" customHeight="1">
      <c r="A24" s="160" t="s">
        <v>109</v>
      </c>
      <c r="B24" s="42" t="str">
        <f>IFERROR(INDEX('Annex 1 LV, HV &amp; UMS charges_J'!$B$14:$B$45,MATCH($A24,'Annex 1 LV, HV &amp; UMS charges_J'!$A$14:$A$294,0)),INDEX('Annex 4 LDNO charges_J'!$B$14:$B$203,MATCH($A24,'Annex 4 LDNO charges_J'!$A$14:$A$203,0)))</f>
        <v>J28</v>
      </c>
      <c r="C24" s="159">
        <f>IFERROR(INDEX('Annex 1 LV, HV &amp; UMS charges_J'!$C$14:$C$45,MATCH($A24,'Annex 1 LV, HV &amp; UMS charges_J'!$A$14:$A$294,0)),INDEX('Annex 4 LDNO charges_J'!$C$14:$C$203,MATCH($A24,'Annex 4 LDNO charges_J'!$A$14:$A$203,0)))</f>
        <v>0</v>
      </c>
      <c r="D24" s="228"/>
      <c r="E24" s="228"/>
      <c r="F24" s="224">
        <v>6.5258362970998907E-2</v>
      </c>
    </row>
    <row r="25" spans="1:6" ht="28.5" customHeight="1">
      <c r="A25" s="160" t="s">
        <v>111</v>
      </c>
      <c r="B25" s="42" t="str">
        <f>IFERROR(INDEX('Annex 1 LV, HV &amp; UMS charges_J'!$B$14:$B$45,MATCH($A25,'Annex 1 LV, HV &amp; UMS charges_J'!$A$14:$A$294,0)),INDEX('Annex 4 LDNO charges_J'!$B$14:$B$203,MATCH($A25,'Annex 4 LDNO charges_J'!$A$14:$A$203,0)))</f>
        <v>J29</v>
      </c>
      <c r="C25" s="159">
        <f>IFERROR(INDEX('Annex 1 LV, HV &amp; UMS charges_J'!$C$14:$C$45,MATCH($A25,'Annex 1 LV, HV &amp; UMS charges_J'!$A$14:$A$294,0)),INDEX('Annex 4 LDNO charges_J'!$C$14:$C$203,MATCH($A25,'Annex 4 LDNO charges_J'!$A$14:$A$203,0)))</f>
        <v>0</v>
      </c>
      <c r="D25" s="228"/>
      <c r="E25" s="228"/>
      <c r="F25" s="224">
        <v>6.5258362970998907E-2</v>
      </c>
    </row>
    <row r="26" spans="1:6" ht="28.5" customHeight="1">
      <c r="A26" s="160" t="s">
        <v>517</v>
      </c>
      <c r="B26" s="42">
        <f>IFERROR(INDEX('Annex 1 LV, HV &amp; UMS charges_J'!$B$14:$B$45,MATCH($A26,'Annex 1 LV, HV &amp; UMS charges_J'!$A$14:$A$294,0)),INDEX('Annex 4 LDNO charges_J'!$B$14:$B$203,MATCH($A26,'Annex 4 LDNO charges_J'!$A$14:$A$203,0)))</f>
        <v>0</v>
      </c>
      <c r="C26" s="159" t="str">
        <f>IFERROR(INDEX('Annex 1 LV, HV &amp; UMS charges_J'!$C$14:$C$45,MATCH($A26,'Annex 1 LV, HV &amp; UMS charges_J'!$A$14:$A$294,0)),INDEX('Annex 4 LDNO charges_J'!$C$14:$C$203,MATCH($A26,'Annex 4 LDNO charges_J'!$A$14:$A$203,0)))</f>
        <v>0, 1, 2</v>
      </c>
      <c r="D26" s="224">
        <v>5.7538427037113801E-2</v>
      </c>
      <c r="E26" s="224">
        <v>9.4536320191825496</v>
      </c>
      <c r="F26" s="224">
        <v>6.5258362970998907E-2</v>
      </c>
    </row>
    <row r="27" spans="1:6" ht="28.5" customHeight="1">
      <c r="A27" s="160" t="s">
        <v>519</v>
      </c>
      <c r="B27" s="42">
        <f>IFERROR(INDEX('Annex 1 LV, HV &amp; UMS charges_J'!$B$14:$B$45,MATCH($A27,'Annex 1 LV, HV &amp; UMS charges_J'!$A$14:$A$294,0)),INDEX('Annex 4 LDNO charges_J'!$B$14:$B$203,MATCH($A27,'Annex 4 LDNO charges_J'!$A$14:$A$203,0)))</f>
        <v>0</v>
      </c>
      <c r="C27" s="159" t="str">
        <f>IFERROR(INDEX('Annex 1 LV, HV &amp; UMS charges_J'!$C$14:$C$45,MATCH($A27,'Annex 1 LV, HV &amp; UMS charges_J'!$A$14:$A$294,0)),INDEX('Annex 4 LDNO charges_J'!$C$14:$C$203,MATCH($A27,'Annex 4 LDNO charges_J'!$A$14:$A$203,0)))</f>
        <v>0, 3, 4, 5-8</v>
      </c>
      <c r="D27" s="228"/>
      <c r="E27" s="228"/>
      <c r="F27" s="224">
        <v>6.5258362970998907E-2</v>
      </c>
    </row>
    <row r="28" spans="1:6" ht="28.5" customHeight="1">
      <c r="A28" s="160" t="s">
        <v>520</v>
      </c>
      <c r="B28" s="42">
        <f>IFERROR(INDEX('Annex 1 LV, HV &amp; UMS charges_J'!$B$14:$B$45,MATCH($A28,'Annex 1 LV, HV &amp; UMS charges_J'!$A$14:$A$294,0)),INDEX('Annex 4 LDNO charges_J'!$B$14:$B$203,MATCH($A28,'Annex 4 LDNO charges_J'!$A$14:$A$203,0)))</f>
        <v>0</v>
      </c>
      <c r="C28" s="159" t="str">
        <f>IFERROR(INDEX('Annex 1 LV, HV &amp; UMS charges_J'!$C$14:$C$45,MATCH($A28,'Annex 1 LV, HV &amp; UMS charges_J'!$A$14:$A$294,0)),INDEX('Annex 4 LDNO charges_J'!$C$14:$C$203,MATCH($A28,'Annex 4 LDNO charges_J'!$A$14:$A$203,0)))</f>
        <v>0, 3, 4, 5-8</v>
      </c>
      <c r="D28" s="228"/>
      <c r="E28" s="228"/>
      <c r="F28" s="224">
        <v>6.5258362970998907E-2</v>
      </c>
    </row>
    <row r="29" spans="1:6" ht="28.5" customHeight="1">
      <c r="A29" s="160" t="s">
        <v>521</v>
      </c>
      <c r="B29" s="42">
        <f>IFERROR(INDEX('Annex 1 LV, HV &amp; UMS charges_J'!$B$14:$B$45,MATCH($A29,'Annex 1 LV, HV &amp; UMS charges_J'!$A$14:$A$294,0)),INDEX('Annex 4 LDNO charges_J'!$B$14:$B$203,MATCH($A29,'Annex 4 LDNO charges_J'!$A$14:$A$203,0)))</f>
        <v>0</v>
      </c>
      <c r="C29" s="159" t="str">
        <f>IFERROR(INDEX('Annex 1 LV, HV &amp; UMS charges_J'!$C$14:$C$45,MATCH($A29,'Annex 1 LV, HV &amp; UMS charges_J'!$A$14:$A$294,0)),INDEX('Annex 4 LDNO charges_J'!$C$14:$C$203,MATCH($A29,'Annex 4 LDNO charges_J'!$A$14:$A$203,0)))</f>
        <v>0, 3, 4, 5-8</v>
      </c>
      <c r="D29" s="228"/>
      <c r="E29" s="228"/>
      <c r="F29" s="224">
        <v>6.5258362970998907E-2</v>
      </c>
    </row>
    <row r="30" spans="1:6" ht="28.5" customHeight="1">
      <c r="A30" s="160" t="s">
        <v>522</v>
      </c>
      <c r="B30" s="42">
        <f>IFERROR(INDEX('Annex 1 LV, HV &amp; UMS charges_J'!$B$14:$B$45,MATCH($A30,'Annex 1 LV, HV &amp; UMS charges_J'!$A$14:$A$294,0)),INDEX('Annex 4 LDNO charges_J'!$B$14:$B$203,MATCH($A30,'Annex 4 LDNO charges_J'!$A$14:$A$203,0)))</f>
        <v>0</v>
      </c>
      <c r="C30" s="159" t="str">
        <f>IFERROR(INDEX('Annex 1 LV, HV &amp; UMS charges_J'!$C$14:$C$45,MATCH($A30,'Annex 1 LV, HV &amp; UMS charges_J'!$A$14:$A$294,0)),INDEX('Annex 4 LDNO charges_J'!$C$14:$C$203,MATCH($A30,'Annex 4 LDNO charges_J'!$A$14:$A$203,0)))</f>
        <v>0, 3, 4, 5-8</v>
      </c>
      <c r="D30" s="228"/>
      <c r="E30" s="228"/>
      <c r="F30" s="224">
        <v>6.5258362970998907E-2</v>
      </c>
    </row>
    <row r="31" spans="1:6" ht="27.75" customHeight="1">
      <c r="A31" s="160" t="s">
        <v>523</v>
      </c>
      <c r="B31" s="42">
        <f>IFERROR(INDEX('Annex 1 LV, HV &amp; UMS charges_J'!$B$14:$B$45,MATCH($A31,'Annex 1 LV, HV &amp; UMS charges_J'!$A$14:$A$294,0)),INDEX('Annex 4 LDNO charges_J'!$B$14:$B$203,MATCH($A31,'Annex 4 LDNO charges_J'!$A$14:$A$203,0)))</f>
        <v>0</v>
      </c>
      <c r="C31" s="159" t="str">
        <f>IFERROR(INDEX('Annex 1 LV, HV &amp; UMS charges_J'!$C$14:$C$45,MATCH($A31,'Annex 1 LV, HV &amp; UMS charges_J'!$A$14:$A$294,0)),INDEX('Annex 4 LDNO charges_J'!$C$14:$C$203,MATCH($A31,'Annex 4 LDNO charges_J'!$A$14:$A$203,0)))</f>
        <v>0, 3, 4, 5-8</v>
      </c>
      <c r="D31" s="228"/>
      <c r="E31" s="228"/>
      <c r="F31" s="224">
        <v>6.5258362970998907E-2</v>
      </c>
    </row>
    <row r="32" spans="1:6" ht="27.75" customHeight="1">
      <c r="A32" s="160" t="s">
        <v>525</v>
      </c>
      <c r="B32" s="42">
        <f>IFERROR(INDEX('Annex 1 LV, HV &amp; UMS charges_J'!$B$14:$B$45,MATCH($A32,'Annex 1 LV, HV &amp; UMS charges_J'!$A$14:$A$294,0)),INDEX('Annex 4 LDNO charges_J'!$B$14:$B$203,MATCH($A32,'Annex 4 LDNO charges_J'!$A$14:$A$203,0)))</f>
        <v>0</v>
      </c>
      <c r="C32" s="159">
        <f>IFERROR(INDEX('Annex 1 LV, HV &amp; UMS charges_J'!$C$14:$C$45,MATCH($A32,'Annex 1 LV, HV &amp; UMS charges_J'!$A$14:$A$294,0)),INDEX('Annex 4 LDNO charges_J'!$C$14:$C$203,MATCH($A32,'Annex 4 LDNO charges_J'!$A$14:$A$203,0)))</f>
        <v>0</v>
      </c>
      <c r="D32" s="228"/>
      <c r="E32" s="228"/>
      <c r="F32" s="224">
        <v>6.5258362970998907E-2</v>
      </c>
    </row>
    <row r="33" spans="1:6" ht="27.75" customHeight="1">
      <c r="A33" s="160" t="s">
        <v>526</v>
      </c>
      <c r="B33" s="42">
        <f>IFERROR(INDEX('Annex 1 LV, HV &amp; UMS charges_J'!$B$14:$B$45,MATCH($A33,'Annex 1 LV, HV &amp; UMS charges_J'!$A$14:$A$294,0)),INDEX('Annex 4 LDNO charges_J'!$B$14:$B$203,MATCH($A33,'Annex 4 LDNO charges_J'!$A$14:$A$203,0)))</f>
        <v>0</v>
      </c>
      <c r="C33" s="159">
        <f>IFERROR(INDEX('Annex 1 LV, HV &amp; UMS charges_J'!$C$14:$C$45,MATCH($A33,'Annex 1 LV, HV &amp; UMS charges_J'!$A$14:$A$294,0)),INDEX('Annex 4 LDNO charges_J'!$C$14:$C$203,MATCH($A33,'Annex 4 LDNO charges_J'!$A$14:$A$203,0)))</f>
        <v>0</v>
      </c>
      <c r="D33" s="228"/>
      <c r="E33" s="228"/>
      <c r="F33" s="224">
        <v>6.5258362970998907E-2</v>
      </c>
    </row>
    <row r="34" spans="1:6" ht="27.75" customHeight="1">
      <c r="A34" s="160" t="s">
        <v>527</v>
      </c>
      <c r="B34" s="42">
        <f>IFERROR(INDEX('Annex 1 LV, HV &amp; UMS charges_J'!$B$14:$B$45,MATCH($A34,'Annex 1 LV, HV &amp; UMS charges_J'!$A$14:$A$294,0)),INDEX('Annex 4 LDNO charges_J'!$B$14:$B$203,MATCH($A34,'Annex 4 LDNO charges_J'!$A$14:$A$203,0)))</f>
        <v>0</v>
      </c>
      <c r="C34" s="159">
        <f>IFERROR(INDEX('Annex 1 LV, HV &amp; UMS charges_J'!$C$14:$C$45,MATCH($A34,'Annex 1 LV, HV &amp; UMS charges_J'!$A$14:$A$294,0)),INDEX('Annex 4 LDNO charges_J'!$C$14:$C$203,MATCH($A34,'Annex 4 LDNO charges_J'!$A$14:$A$203,0)))</f>
        <v>0</v>
      </c>
      <c r="D34" s="228"/>
      <c r="E34" s="228"/>
      <c r="F34" s="224">
        <v>6.5258362970998907E-2</v>
      </c>
    </row>
    <row r="35" spans="1:6" ht="27.75" customHeight="1">
      <c r="A35" s="160" t="s">
        <v>528</v>
      </c>
      <c r="B35" s="42">
        <f>IFERROR(INDEX('Annex 1 LV, HV &amp; UMS charges_J'!$B$14:$B$45,MATCH($A35,'Annex 1 LV, HV &amp; UMS charges_J'!$A$14:$A$294,0)),INDEX('Annex 4 LDNO charges_J'!$B$14:$B$203,MATCH($A35,'Annex 4 LDNO charges_J'!$A$14:$A$203,0)))</f>
        <v>0</v>
      </c>
      <c r="C35" s="159">
        <f>IFERROR(INDEX('Annex 1 LV, HV &amp; UMS charges_J'!$C$14:$C$45,MATCH($A35,'Annex 1 LV, HV &amp; UMS charges_J'!$A$14:$A$294,0)),INDEX('Annex 4 LDNO charges_J'!$C$14:$C$203,MATCH($A35,'Annex 4 LDNO charges_J'!$A$14:$A$203,0)))</f>
        <v>0</v>
      </c>
      <c r="D35" s="228"/>
      <c r="E35" s="228"/>
      <c r="F35" s="224">
        <v>6.5258362970998907E-2</v>
      </c>
    </row>
    <row r="36" spans="1:6" ht="27.75" customHeight="1">
      <c r="A36" s="160" t="s">
        <v>529</v>
      </c>
      <c r="B36" s="42">
        <f>IFERROR(INDEX('Annex 1 LV, HV &amp; UMS charges_J'!$B$14:$B$45,MATCH($A36,'Annex 1 LV, HV &amp; UMS charges_J'!$A$14:$A$294,0)),INDEX('Annex 4 LDNO charges_J'!$B$14:$B$203,MATCH($A36,'Annex 4 LDNO charges_J'!$A$14:$A$203,0)))</f>
        <v>0</v>
      </c>
      <c r="C36" s="159">
        <f>IFERROR(INDEX('Annex 1 LV, HV &amp; UMS charges_J'!$C$14:$C$45,MATCH($A36,'Annex 1 LV, HV &amp; UMS charges_J'!$A$14:$A$294,0)),INDEX('Annex 4 LDNO charges_J'!$C$14:$C$203,MATCH($A36,'Annex 4 LDNO charges_J'!$A$14:$A$203,0)))</f>
        <v>0</v>
      </c>
      <c r="D36" s="228"/>
      <c r="E36" s="228"/>
      <c r="F36" s="224">
        <v>6.5258362970998907E-2</v>
      </c>
    </row>
    <row r="37" spans="1:6" ht="27.75" customHeight="1">
      <c r="A37" s="164" t="s">
        <v>533</v>
      </c>
      <c r="B37" s="42">
        <f>IFERROR(INDEX('Annex 1 LV, HV &amp; UMS charges_J'!$B$14:$B$45,MATCH($A37,'Annex 1 LV, HV &amp; UMS charges_J'!$A$14:$A$294,0)),INDEX('Annex 4 LDNO charges_J'!$B$14:$B$203,MATCH($A37,'Annex 4 LDNO charges_J'!$A$14:$A$203,0)))</f>
        <v>0</v>
      </c>
      <c r="C37" s="159" t="str">
        <f>IFERROR(INDEX('Annex 1 LV, HV &amp; UMS charges_J'!$C$14:$C$45,MATCH($A37,'Annex 1 LV, HV &amp; UMS charges_J'!$A$14:$A$294,0)),INDEX('Annex 4 LDNO charges_J'!$C$14:$C$203,MATCH($A37,'Annex 4 LDNO charges_J'!$A$14:$A$203,0)))</f>
        <v>0, 1, 2</v>
      </c>
      <c r="D37" s="224">
        <v>5.7538427037113801E-2</v>
      </c>
      <c r="E37" s="224">
        <v>9.4536320191825496</v>
      </c>
      <c r="F37" s="224">
        <v>6.5258362970998907E-2</v>
      </c>
    </row>
    <row r="38" spans="1:6" ht="27.75" customHeight="1">
      <c r="A38" s="160" t="s">
        <v>535</v>
      </c>
      <c r="B38" s="42">
        <f>IFERROR(INDEX('Annex 1 LV, HV &amp; UMS charges_J'!$B$14:$B$45,MATCH($A38,'Annex 1 LV, HV &amp; UMS charges_J'!$A$14:$A$294,0)),INDEX('Annex 4 LDNO charges_J'!$B$14:$B$203,MATCH($A38,'Annex 4 LDNO charges_J'!$A$14:$A$203,0)))</f>
        <v>0</v>
      </c>
      <c r="C38" s="159" t="str">
        <f>IFERROR(INDEX('Annex 1 LV, HV &amp; UMS charges_J'!$C$14:$C$45,MATCH($A38,'Annex 1 LV, HV &amp; UMS charges_J'!$A$14:$A$294,0)),INDEX('Annex 4 LDNO charges_J'!$C$14:$C$203,MATCH($A38,'Annex 4 LDNO charges_J'!$A$14:$A$203,0)))</f>
        <v>0, 3, 4, 5-8</v>
      </c>
      <c r="D38" s="228"/>
      <c r="E38" s="228"/>
      <c r="F38" s="224">
        <v>6.5258362970998907E-2</v>
      </c>
    </row>
    <row r="39" spans="1:6" ht="27.75" customHeight="1">
      <c r="A39" s="160" t="s">
        <v>536</v>
      </c>
      <c r="B39" s="42">
        <f>IFERROR(INDEX('Annex 1 LV, HV &amp; UMS charges_J'!$B$14:$B$45,MATCH($A39,'Annex 1 LV, HV &amp; UMS charges_J'!$A$14:$A$294,0)),INDEX('Annex 4 LDNO charges_J'!$B$14:$B$203,MATCH($A39,'Annex 4 LDNO charges_J'!$A$14:$A$203,0)))</f>
        <v>0</v>
      </c>
      <c r="C39" s="159" t="str">
        <f>IFERROR(INDEX('Annex 1 LV, HV &amp; UMS charges_J'!$C$14:$C$45,MATCH($A39,'Annex 1 LV, HV &amp; UMS charges_J'!$A$14:$A$294,0)),INDEX('Annex 4 LDNO charges_J'!$C$14:$C$203,MATCH($A39,'Annex 4 LDNO charges_J'!$A$14:$A$203,0)))</f>
        <v>0, 3, 4, 5-8</v>
      </c>
      <c r="D39" s="228"/>
      <c r="E39" s="228"/>
      <c r="F39" s="224">
        <v>6.5258362970998907E-2</v>
      </c>
    </row>
    <row r="40" spans="1:6" ht="27.75" customHeight="1">
      <c r="A40" s="160" t="s">
        <v>537</v>
      </c>
      <c r="B40" s="42">
        <f>IFERROR(INDEX('Annex 1 LV, HV &amp; UMS charges_J'!$B$14:$B$45,MATCH($A40,'Annex 1 LV, HV &amp; UMS charges_J'!$A$14:$A$294,0)),INDEX('Annex 4 LDNO charges_J'!$B$14:$B$203,MATCH($A40,'Annex 4 LDNO charges_J'!$A$14:$A$203,0)))</f>
        <v>0</v>
      </c>
      <c r="C40" s="159" t="str">
        <f>IFERROR(INDEX('Annex 1 LV, HV &amp; UMS charges_J'!$C$14:$C$45,MATCH($A40,'Annex 1 LV, HV &amp; UMS charges_J'!$A$14:$A$294,0)),INDEX('Annex 4 LDNO charges_J'!$C$14:$C$203,MATCH($A40,'Annex 4 LDNO charges_J'!$A$14:$A$203,0)))</f>
        <v>0, 3, 4, 5-8</v>
      </c>
      <c r="D40" s="228"/>
      <c r="E40" s="228"/>
      <c r="F40" s="224">
        <v>6.5258362970998907E-2</v>
      </c>
    </row>
    <row r="41" spans="1:6" ht="27.75" customHeight="1">
      <c r="A41" s="160" t="s">
        <v>538</v>
      </c>
      <c r="B41" s="42">
        <f>IFERROR(INDEX('Annex 1 LV, HV &amp; UMS charges_J'!$B$14:$B$45,MATCH($A41,'Annex 1 LV, HV &amp; UMS charges_J'!$A$14:$A$294,0)),INDEX('Annex 4 LDNO charges_J'!$B$14:$B$203,MATCH($A41,'Annex 4 LDNO charges_J'!$A$14:$A$203,0)))</f>
        <v>0</v>
      </c>
      <c r="C41" s="159" t="str">
        <f>IFERROR(INDEX('Annex 1 LV, HV &amp; UMS charges_J'!$C$14:$C$45,MATCH($A41,'Annex 1 LV, HV &amp; UMS charges_J'!$A$14:$A$294,0)),INDEX('Annex 4 LDNO charges_J'!$C$14:$C$203,MATCH($A41,'Annex 4 LDNO charges_J'!$A$14:$A$203,0)))</f>
        <v>0, 3, 4, 5-8</v>
      </c>
      <c r="D41" s="228"/>
      <c r="E41" s="228"/>
      <c r="F41" s="224">
        <v>6.5258362970998907E-2</v>
      </c>
    </row>
    <row r="42" spans="1:6" ht="27.75" customHeight="1">
      <c r="A42" s="160" t="s">
        <v>539</v>
      </c>
      <c r="B42" s="42">
        <f>IFERROR(INDEX('Annex 1 LV, HV &amp; UMS charges_J'!$B$14:$B$45,MATCH($A42,'Annex 1 LV, HV &amp; UMS charges_J'!$A$14:$A$294,0)),INDEX('Annex 4 LDNO charges_J'!$B$14:$B$203,MATCH($A42,'Annex 4 LDNO charges_J'!$A$14:$A$203,0)))</f>
        <v>0</v>
      </c>
      <c r="C42" s="159" t="str">
        <f>IFERROR(INDEX('Annex 1 LV, HV &amp; UMS charges_J'!$C$14:$C$45,MATCH($A42,'Annex 1 LV, HV &amp; UMS charges_J'!$A$14:$A$294,0)),INDEX('Annex 4 LDNO charges_J'!$C$14:$C$203,MATCH($A42,'Annex 4 LDNO charges_J'!$A$14:$A$203,0)))</f>
        <v>0, 3, 4, 5-8</v>
      </c>
      <c r="D42" s="228"/>
      <c r="E42" s="228"/>
      <c r="F42" s="224">
        <v>6.5258362970998907E-2</v>
      </c>
    </row>
    <row r="43" spans="1:6" ht="27.75" customHeight="1">
      <c r="A43" s="160" t="s">
        <v>541</v>
      </c>
      <c r="B43" s="42">
        <f>IFERROR(INDEX('Annex 1 LV, HV &amp; UMS charges_J'!$B$14:$B$45,MATCH($A43,'Annex 1 LV, HV &amp; UMS charges_J'!$A$14:$A$294,0)),INDEX('Annex 4 LDNO charges_J'!$B$14:$B$203,MATCH($A43,'Annex 4 LDNO charges_J'!$A$14:$A$203,0)))</f>
        <v>0</v>
      </c>
      <c r="C43" s="159">
        <f>IFERROR(INDEX('Annex 1 LV, HV &amp; UMS charges_J'!$C$14:$C$45,MATCH($A43,'Annex 1 LV, HV &amp; UMS charges_J'!$A$14:$A$294,0)),INDEX('Annex 4 LDNO charges_J'!$C$14:$C$203,MATCH($A43,'Annex 4 LDNO charges_J'!$A$14:$A$203,0)))</f>
        <v>0</v>
      </c>
      <c r="D43" s="228"/>
      <c r="E43" s="228"/>
      <c r="F43" s="224">
        <v>6.5258362970998907E-2</v>
      </c>
    </row>
    <row r="44" spans="1:6" ht="27.75" customHeight="1">
      <c r="A44" s="160" t="s">
        <v>542</v>
      </c>
      <c r="B44" s="42">
        <f>IFERROR(INDEX('Annex 1 LV, HV &amp; UMS charges_J'!$B$14:$B$45,MATCH($A44,'Annex 1 LV, HV &amp; UMS charges_J'!$A$14:$A$294,0)),INDEX('Annex 4 LDNO charges_J'!$B$14:$B$203,MATCH($A44,'Annex 4 LDNO charges_J'!$A$14:$A$203,0)))</f>
        <v>0</v>
      </c>
      <c r="C44" s="159">
        <f>IFERROR(INDEX('Annex 1 LV, HV &amp; UMS charges_J'!$C$14:$C$45,MATCH($A44,'Annex 1 LV, HV &amp; UMS charges_J'!$A$14:$A$294,0)),INDEX('Annex 4 LDNO charges_J'!$C$14:$C$203,MATCH($A44,'Annex 4 LDNO charges_J'!$A$14:$A$203,0)))</f>
        <v>0</v>
      </c>
      <c r="D44" s="228"/>
      <c r="E44" s="228"/>
      <c r="F44" s="224">
        <v>6.5258362970998907E-2</v>
      </c>
    </row>
    <row r="45" spans="1:6" ht="27.75" customHeight="1">
      <c r="A45" s="160" t="s">
        <v>543</v>
      </c>
      <c r="B45" s="42">
        <f>IFERROR(INDEX('Annex 1 LV, HV &amp; UMS charges_J'!$B$14:$B$45,MATCH($A45,'Annex 1 LV, HV &amp; UMS charges_J'!$A$14:$A$294,0)),INDEX('Annex 4 LDNO charges_J'!$B$14:$B$203,MATCH($A45,'Annex 4 LDNO charges_J'!$A$14:$A$203,0)))</f>
        <v>0</v>
      </c>
      <c r="C45" s="159">
        <f>IFERROR(INDEX('Annex 1 LV, HV &amp; UMS charges_J'!$C$14:$C$45,MATCH($A45,'Annex 1 LV, HV &amp; UMS charges_J'!$A$14:$A$294,0)),INDEX('Annex 4 LDNO charges_J'!$C$14:$C$203,MATCH($A45,'Annex 4 LDNO charges_J'!$A$14:$A$203,0)))</f>
        <v>0</v>
      </c>
      <c r="D45" s="228"/>
      <c r="E45" s="228"/>
      <c r="F45" s="224">
        <v>6.5258362970998907E-2</v>
      </c>
    </row>
    <row r="46" spans="1:6" ht="27.75" customHeight="1">
      <c r="A46" s="160" t="s">
        <v>544</v>
      </c>
      <c r="B46" s="42">
        <f>IFERROR(INDEX('Annex 1 LV, HV &amp; UMS charges_J'!$B$14:$B$45,MATCH($A46,'Annex 1 LV, HV &amp; UMS charges_J'!$A$14:$A$294,0)),INDEX('Annex 4 LDNO charges_J'!$B$14:$B$203,MATCH($A46,'Annex 4 LDNO charges_J'!$A$14:$A$203,0)))</f>
        <v>0</v>
      </c>
      <c r="C46" s="159">
        <f>IFERROR(INDEX('Annex 1 LV, HV &amp; UMS charges_J'!$C$14:$C$45,MATCH($A46,'Annex 1 LV, HV &amp; UMS charges_J'!$A$14:$A$294,0)),INDEX('Annex 4 LDNO charges_J'!$C$14:$C$203,MATCH($A46,'Annex 4 LDNO charges_J'!$A$14:$A$203,0)))</f>
        <v>0</v>
      </c>
      <c r="D46" s="228"/>
      <c r="E46" s="228"/>
      <c r="F46" s="224">
        <v>6.5258362970998907E-2</v>
      </c>
    </row>
    <row r="47" spans="1:6" ht="27.75" customHeight="1">
      <c r="A47" s="160" t="s">
        <v>545</v>
      </c>
      <c r="B47" s="42">
        <f>IFERROR(INDEX('Annex 1 LV, HV &amp; UMS charges_J'!$B$14:$B$45,MATCH($A47,'Annex 1 LV, HV &amp; UMS charges_J'!$A$14:$A$294,0)),INDEX('Annex 4 LDNO charges_J'!$B$14:$B$203,MATCH($A47,'Annex 4 LDNO charges_J'!$A$14:$A$203,0)))</f>
        <v>0</v>
      </c>
      <c r="C47" s="159">
        <f>IFERROR(INDEX('Annex 1 LV, HV &amp; UMS charges_J'!$C$14:$C$45,MATCH($A47,'Annex 1 LV, HV &amp; UMS charges_J'!$A$14:$A$294,0)),INDEX('Annex 4 LDNO charges_J'!$C$14:$C$203,MATCH($A47,'Annex 4 LDNO charges_J'!$A$14:$A$203,0)))</f>
        <v>0</v>
      </c>
      <c r="D47" s="228"/>
      <c r="E47" s="228"/>
      <c r="F47" s="224">
        <v>6.5258362970998907E-2</v>
      </c>
    </row>
    <row r="48" spans="1:6" ht="27.75" customHeight="1">
      <c r="A48" s="160" t="s">
        <v>546</v>
      </c>
      <c r="B48" s="42">
        <f>IFERROR(INDEX('Annex 1 LV, HV &amp; UMS charges_J'!$B$14:$B$45,MATCH($A48,'Annex 1 LV, HV &amp; UMS charges_J'!$A$14:$A$294,0)),INDEX('Annex 4 LDNO charges_J'!$B$14:$B$203,MATCH($A48,'Annex 4 LDNO charges_J'!$A$14:$A$203,0)))</f>
        <v>0</v>
      </c>
      <c r="C48" s="159">
        <f>IFERROR(INDEX('Annex 1 LV, HV &amp; UMS charges_J'!$C$14:$C$45,MATCH($A48,'Annex 1 LV, HV &amp; UMS charges_J'!$A$14:$A$294,0)),INDEX('Annex 4 LDNO charges_J'!$C$14:$C$203,MATCH($A48,'Annex 4 LDNO charges_J'!$A$14:$A$203,0)))</f>
        <v>0</v>
      </c>
      <c r="D48" s="228"/>
      <c r="E48" s="228"/>
      <c r="F48" s="224">
        <v>6.5258362970998907E-2</v>
      </c>
    </row>
    <row r="49" spans="1:6" ht="27.75" customHeight="1">
      <c r="A49" s="160" t="s">
        <v>547</v>
      </c>
      <c r="B49" s="42">
        <f>IFERROR(INDEX('Annex 1 LV, HV &amp; UMS charges_J'!$B$14:$B$45,MATCH($A49,'Annex 1 LV, HV &amp; UMS charges_J'!$A$14:$A$294,0)),INDEX('Annex 4 LDNO charges_J'!$B$14:$B$203,MATCH($A49,'Annex 4 LDNO charges_J'!$A$14:$A$203,0)))</f>
        <v>0</v>
      </c>
      <c r="C49" s="159">
        <f>IFERROR(INDEX('Annex 1 LV, HV &amp; UMS charges_J'!$C$14:$C$45,MATCH($A49,'Annex 1 LV, HV &amp; UMS charges_J'!$A$14:$A$294,0)),INDEX('Annex 4 LDNO charges_J'!$C$14:$C$203,MATCH($A49,'Annex 4 LDNO charges_J'!$A$14:$A$203,0)))</f>
        <v>0</v>
      </c>
      <c r="D49" s="228"/>
      <c r="E49" s="228"/>
      <c r="F49" s="224">
        <v>6.5258362970998907E-2</v>
      </c>
    </row>
    <row r="50" spans="1:6" ht="27.75" customHeight="1">
      <c r="A50" s="160" t="s">
        <v>548</v>
      </c>
      <c r="B50" s="42">
        <f>IFERROR(INDEX('Annex 1 LV, HV &amp; UMS charges_J'!$B$14:$B$45,MATCH($A50,'Annex 1 LV, HV &amp; UMS charges_J'!$A$14:$A$294,0)),INDEX('Annex 4 LDNO charges_J'!$B$14:$B$203,MATCH($A50,'Annex 4 LDNO charges_J'!$A$14:$A$203,0)))</f>
        <v>0</v>
      </c>
      <c r="C50" s="159">
        <f>IFERROR(INDEX('Annex 1 LV, HV &amp; UMS charges_J'!$C$14:$C$45,MATCH($A50,'Annex 1 LV, HV &amp; UMS charges_J'!$A$14:$A$294,0)),INDEX('Annex 4 LDNO charges_J'!$C$14:$C$203,MATCH($A50,'Annex 4 LDNO charges_J'!$A$14:$A$203,0)))</f>
        <v>0</v>
      </c>
      <c r="D50" s="228"/>
      <c r="E50" s="228"/>
      <c r="F50" s="224">
        <v>6.5258362970998907E-2</v>
      </c>
    </row>
    <row r="51" spans="1:6" ht="27.75" customHeight="1">
      <c r="A51" s="160" t="s">
        <v>549</v>
      </c>
      <c r="B51" s="42">
        <f>IFERROR(INDEX('Annex 1 LV, HV &amp; UMS charges_J'!$B$14:$B$45,MATCH($A51,'Annex 1 LV, HV &amp; UMS charges_J'!$A$14:$A$294,0)),INDEX('Annex 4 LDNO charges_J'!$B$14:$B$203,MATCH($A51,'Annex 4 LDNO charges_J'!$A$14:$A$203,0)))</f>
        <v>0</v>
      </c>
      <c r="C51" s="159">
        <f>IFERROR(INDEX('Annex 1 LV, HV &amp; UMS charges_J'!$C$14:$C$45,MATCH($A51,'Annex 1 LV, HV &amp; UMS charges_J'!$A$14:$A$294,0)),INDEX('Annex 4 LDNO charges_J'!$C$14:$C$203,MATCH($A51,'Annex 4 LDNO charges_J'!$A$14:$A$203,0)))</f>
        <v>0</v>
      </c>
      <c r="D51" s="228"/>
      <c r="E51" s="228"/>
      <c r="F51" s="224">
        <v>6.5258362970998907E-2</v>
      </c>
    </row>
    <row r="52" spans="1:6" ht="27.75" customHeight="1">
      <c r="A52" s="160" t="s">
        <v>550</v>
      </c>
      <c r="B52" s="42">
        <f>IFERROR(INDEX('Annex 1 LV, HV &amp; UMS charges_J'!$B$14:$B$45,MATCH($A52,'Annex 1 LV, HV &amp; UMS charges_J'!$A$14:$A$294,0)),INDEX('Annex 4 LDNO charges_J'!$B$14:$B$203,MATCH($A52,'Annex 4 LDNO charges_J'!$A$14:$A$203,0)))</f>
        <v>0</v>
      </c>
      <c r="C52" s="159">
        <f>IFERROR(INDEX('Annex 1 LV, HV &amp; UMS charges_J'!$C$14:$C$45,MATCH($A52,'Annex 1 LV, HV &amp; UMS charges_J'!$A$14:$A$294,0)),INDEX('Annex 4 LDNO charges_J'!$C$14:$C$203,MATCH($A52,'Annex 4 LDNO charges_J'!$A$14:$A$203,0)))</f>
        <v>0</v>
      </c>
      <c r="D52" s="228"/>
      <c r="E52" s="228"/>
      <c r="F52" s="224">
        <v>6.5258362970998907E-2</v>
      </c>
    </row>
    <row r="53" spans="1:6" ht="27.75" customHeight="1">
      <c r="A53" s="160" t="s">
        <v>551</v>
      </c>
      <c r="B53" s="42">
        <f>IFERROR(INDEX('Annex 1 LV, HV &amp; UMS charges_J'!$B$14:$B$45,MATCH($A53,'Annex 1 LV, HV &amp; UMS charges_J'!$A$14:$A$294,0)),INDEX('Annex 4 LDNO charges_J'!$B$14:$B$203,MATCH($A53,'Annex 4 LDNO charges_J'!$A$14:$A$203,0)))</f>
        <v>0</v>
      </c>
      <c r="C53" s="159">
        <f>IFERROR(INDEX('Annex 1 LV, HV &amp; UMS charges_J'!$C$14:$C$45,MATCH($A53,'Annex 1 LV, HV &amp; UMS charges_J'!$A$14:$A$294,0)),INDEX('Annex 4 LDNO charges_J'!$C$14:$C$203,MATCH($A53,'Annex 4 LDNO charges_J'!$A$14:$A$203,0)))</f>
        <v>0</v>
      </c>
      <c r="D53" s="228"/>
      <c r="E53" s="228"/>
      <c r="F53" s="224">
        <v>6.5258362970998907E-2</v>
      </c>
    </row>
    <row r="54" spans="1:6" ht="27.75" customHeight="1">
      <c r="A54" s="160" t="s">
        <v>552</v>
      </c>
      <c r="B54" s="42">
        <f>IFERROR(INDEX('Annex 1 LV, HV &amp; UMS charges_J'!$B$14:$B$45,MATCH($A54,'Annex 1 LV, HV &amp; UMS charges_J'!$A$14:$A$294,0)),INDEX('Annex 4 LDNO charges_J'!$B$14:$B$203,MATCH($A54,'Annex 4 LDNO charges_J'!$A$14:$A$203,0)))</f>
        <v>0</v>
      </c>
      <c r="C54" s="159">
        <f>IFERROR(INDEX('Annex 1 LV, HV &amp; UMS charges_J'!$C$14:$C$45,MATCH($A54,'Annex 1 LV, HV &amp; UMS charges_J'!$A$14:$A$294,0)),INDEX('Annex 4 LDNO charges_J'!$C$14:$C$203,MATCH($A54,'Annex 4 LDNO charges_J'!$A$14:$A$203,0)))</f>
        <v>0</v>
      </c>
      <c r="D54" s="228"/>
      <c r="E54" s="228"/>
      <c r="F54" s="224">
        <v>6.5258362970998907E-2</v>
      </c>
    </row>
    <row r="55" spans="1:6" ht="27.75" customHeight="1">
      <c r="A55" s="160" t="s">
        <v>553</v>
      </c>
      <c r="B55" s="42">
        <f>IFERROR(INDEX('Annex 1 LV, HV &amp; UMS charges_J'!$B$14:$B$45,MATCH($A55,'Annex 1 LV, HV &amp; UMS charges_J'!$A$14:$A$294,0)),INDEX('Annex 4 LDNO charges_J'!$B$14:$B$203,MATCH($A55,'Annex 4 LDNO charges_J'!$A$14:$A$203,0)))</f>
        <v>0</v>
      </c>
      <c r="C55" s="159">
        <f>IFERROR(INDEX('Annex 1 LV, HV &amp; UMS charges_J'!$C$14:$C$45,MATCH($A55,'Annex 1 LV, HV &amp; UMS charges_J'!$A$14:$A$294,0)),INDEX('Annex 4 LDNO charges_J'!$C$14:$C$203,MATCH($A55,'Annex 4 LDNO charges_J'!$A$14:$A$203,0)))</f>
        <v>0</v>
      </c>
      <c r="D55" s="228"/>
      <c r="E55" s="228"/>
      <c r="F55" s="224">
        <v>6.5258362970998907E-2</v>
      </c>
    </row>
    <row r="56" spans="1:6" ht="27.75" customHeight="1">
      <c r="A56" s="160" t="s">
        <v>554</v>
      </c>
      <c r="B56" s="42">
        <f>IFERROR(INDEX('Annex 1 LV, HV &amp; UMS charges_J'!$B$14:$B$45,MATCH($A56,'Annex 1 LV, HV &amp; UMS charges_J'!$A$14:$A$294,0)),INDEX('Annex 4 LDNO charges_J'!$B$14:$B$203,MATCH($A56,'Annex 4 LDNO charges_J'!$A$14:$A$203,0)))</f>
        <v>0</v>
      </c>
      <c r="C56" s="159">
        <f>IFERROR(INDEX('Annex 1 LV, HV &amp; UMS charges_J'!$C$14:$C$45,MATCH($A56,'Annex 1 LV, HV &amp; UMS charges_J'!$A$14:$A$294,0)),INDEX('Annex 4 LDNO charges_J'!$C$14:$C$203,MATCH($A56,'Annex 4 LDNO charges_J'!$A$14:$A$203,0)))</f>
        <v>0</v>
      </c>
      <c r="D56" s="228"/>
      <c r="E56" s="228"/>
      <c r="F56" s="224">
        <v>6.5258362970998907E-2</v>
      </c>
    </row>
    <row r="57" spans="1:6" ht="27.75" customHeight="1">
      <c r="A57" s="160" t="s">
        <v>555</v>
      </c>
      <c r="B57" s="42">
        <f>IFERROR(INDEX('Annex 1 LV, HV &amp; UMS charges_J'!$B$14:$B$45,MATCH($A57,'Annex 1 LV, HV &amp; UMS charges_J'!$A$14:$A$294,0)),INDEX('Annex 4 LDNO charges_J'!$B$14:$B$203,MATCH($A57,'Annex 4 LDNO charges_J'!$A$14:$A$203,0)))</f>
        <v>0</v>
      </c>
      <c r="C57" s="159">
        <f>IFERROR(INDEX('Annex 1 LV, HV &amp; UMS charges_J'!$C$14:$C$45,MATCH($A57,'Annex 1 LV, HV &amp; UMS charges_J'!$A$14:$A$294,0)),INDEX('Annex 4 LDNO charges_J'!$C$14:$C$203,MATCH($A57,'Annex 4 LDNO charges_J'!$A$14:$A$203,0)))</f>
        <v>0</v>
      </c>
      <c r="D57" s="228"/>
      <c r="E57" s="228"/>
      <c r="F57" s="224">
        <v>6.5258362970998907E-2</v>
      </c>
    </row>
    <row r="58" spans="1:6" ht="27.75" customHeight="1">
      <c r="A58" s="160" t="s">
        <v>562</v>
      </c>
      <c r="B58" s="42">
        <f>IFERROR(INDEX('Annex 1 LV, HV &amp; UMS charges_J'!$B$14:$B$45,MATCH($A58,'Annex 1 LV, HV &amp; UMS charges_J'!$A$14:$A$294,0)),INDEX('Annex 4 LDNO charges_J'!$B$14:$B$203,MATCH($A58,'Annex 4 LDNO charges_J'!$A$14:$A$203,0)))</f>
        <v>0</v>
      </c>
      <c r="C58" s="159" t="str">
        <f>IFERROR(INDEX('Annex 1 LV, HV &amp; UMS charges_J'!$C$14:$C$45,MATCH($A58,'Annex 1 LV, HV &amp; UMS charges_J'!$A$14:$A$294,0)),INDEX('Annex 4 LDNO charges_J'!$C$14:$C$203,MATCH($A58,'Annex 4 LDNO charges_J'!$A$14:$A$203,0)))</f>
        <v>0, 1, 2</v>
      </c>
      <c r="D58" s="224">
        <v>5.7538427037113801E-2</v>
      </c>
      <c r="E58" s="224">
        <v>9.4536320191825496</v>
      </c>
      <c r="F58" s="224">
        <v>6.5258362970998907E-2</v>
      </c>
    </row>
    <row r="59" spans="1:6" ht="27.75" customHeight="1">
      <c r="A59" s="160" t="s">
        <v>564</v>
      </c>
      <c r="B59" s="42">
        <f>IFERROR(INDEX('Annex 1 LV, HV &amp; UMS charges_J'!$B$14:$B$45,MATCH($A59,'Annex 1 LV, HV &amp; UMS charges_J'!$A$14:$A$294,0)),INDEX('Annex 4 LDNO charges_J'!$B$14:$B$203,MATCH($A59,'Annex 4 LDNO charges_J'!$A$14:$A$203,0)))</f>
        <v>0</v>
      </c>
      <c r="C59" s="159" t="str">
        <f>IFERROR(INDEX('Annex 1 LV, HV &amp; UMS charges_J'!$C$14:$C$45,MATCH($A59,'Annex 1 LV, HV &amp; UMS charges_J'!$A$14:$A$294,0)),INDEX('Annex 4 LDNO charges_J'!$C$14:$C$203,MATCH($A59,'Annex 4 LDNO charges_J'!$A$14:$A$203,0)))</f>
        <v>0, 3, 4, 5-8</v>
      </c>
      <c r="D59" s="228"/>
      <c r="E59" s="228"/>
      <c r="F59" s="224">
        <v>6.5258362970998907E-2</v>
      </c>
    </row>
    <row r="60" spans="1:6" ht="27.75" customHeight="1">
      <c r="A60" s="160" t="s">
        <v>565</v>
      </c>
      <c r="B60" s="42">
        <f>IFERROR(INDEX('Annex 1 LV, HV &amp; UMS charges_J'!$B$14:$B$45,MATCH($A60,'Annex 1 LV, HV &amp; UMS charges_J'!$A$14:$A$294,0)),INDEX('Annex 4 LDNO charges_J'!$B$14:$B$203,MATCH($A60,'Annex 4 LDNO charges_J'!$A$14:$A$203,0)))</f>
        <v>0</v>
      </c>
      <c r="C60" s="159" t="str">
        <f>IFERROR(INDEX('Annex 1 LV, HV &amp; UMS charges_J'!$C$14:$C$45,MATCH($A60,'Annex 1 LV, HV &amp; UMS charges_J'!$A$14:$A$294,0)),INDEX('Annex 4 LDNO charges_J'!$C$14:$C$203,MATCH($A60,'Annex 4 LDNO charges_J'!$A$14:$A$203,0)))</f>
        <v>0, 3, 4, 5-8</v>
      </c>
      <c r="D60" s="228"/>
      <c r="E60" s="228"/>
      <c r="F60" s="224">
        <v>6.5258362970998907E-2</v>
      </c>
    </row>
    <row r="61" spans="1:6" ht="27.75" customHeight="1">
      <c r="A61" s="160" t="s">
        <v>566</v>
      </c>
      <c r="B61" s="42">
        <f>IFERROR(INDEX('Annex 1 LV, HV &amp; UMS charges_J'!$B$14:$B$45,MATCH($A61,'Annex 1 LV, HV &amp; UMS charges_J'!$A$14:$A$294,0)),INDEX('Annex 4 LDNO charges_J'!$B$14:$B$203,MATCH($A61,'Annex 4 LDNO charges_J'!$A$14:$A$203,0)))</f>
        <v>0</v>
      </c>
      <c r="C61" s="159" t="str">
        <f>IFERROR(INDEX('Annex 1 LV, HV &amp; UMS charges_J'!$C$14:$C$45,MATCH($A61,'Annex 1 LV, HV &amp; UMS charges_J'!$A$14:$A$294,0)),INDEX('Annex 4 LDNO charges_J'!$C$14:$C$203,MATCH($A61,'Annex 4 LDNO charges_J'!$A$14:$A$203,0)))</f>
        <v>0, 3, 4, 5-8</v>
      </c>
      <c r="D61" s="228"/>
      <c r="E61" s="228"/>
      <c r="F61" s="224">
        <v>6.5258362970998907E-2</v>
      </c>
    </row>
    <row r="62" spans="1:6" ht="27.75" customHeight="1">
      <c r="A62" s="160" t="s">
        <v>567</v>
      </c>
      <c r="B62" s="42">
        <f>IFERROR(INDEX('Annex 1 LV, HV &amp; UMS charges_J'!$B$14:$B$45,MATCH($A62,'Annex 1 LV, HV &amp; UMS charges_J'!$A$14:$A$294,0)),INDEX('Annex 4 LDNO charges_J'!$B$14:$B$203,MATCH($A62,'Annex 4 LDNO charges_J'!$A$14:$A$203,0)))</f>
        <v>0</v>
      </c>
      <c r="C62" s="159" t="str">
        <f>IFERROR(INDEX('Annex 1 LV, HV &amp; UMS charges_J'!$C$14:$C$45,MATCH($A62,'Annex 1 LV, HV &amp; UMS charges_J'!$A$14:$A$294,0)),INDEX('Annex 4 LDNO charges_J'!$C$14:$C$203,MATCH($A62,'Annex 4 LDNO charges_J'!$A$14:$A$203,0)))</f>
        <v>0, 3, 4, 5-8</v>
      </c>
      <c r="D62" s="228"/>
      <c r="E62" s="228"/>
      <c r="F62" s="224">
        <v>6.5258362970998907E-2</v>
      </c>
    </row>
    <row r="63" spans="1:6" ht="27.75" customHeight="1">
      <c r="A63" s="160" t="s">
        <v>568</v>
      </c>
      <c r="B63" s="42">
        <f>IFERROR(INDEX('Annex 1 LV, HV &amp; UMS charges_J'!$B$14:$B$45,MATCH($A63,'Annex 1 LV, HV &amp; UMS charges_J'!$A$14:$A$294,0)),INDEX('Annex 4 LDNO charges_J'!$B$14:$B$203,MATCH($A63,'Annex 4 LDNO charges_J'!$A$14:$A$203,0)))</f>
        <v>0</v>
      </c>
      <c r="C63" s="159" t="str">
        <f>IFERROR(INDEX('Annex 1 LV, HV &amp; UMS charges_J'!$C$14:$C$45,MATCH($A63,'Annex 1 LV, HV &amp; UMS charges_J'!$A$14:$A$294,0)),INDEX('Annex 4 LDNO charges_J'!$C$14:$C$203,MATCH($A63,'Annex 4 LDNO charges_J'!$A$14:$A$203,0)))</f>
        <v>0, 3, 4, 5-8</v>
      </c>
      <c r="D63" s="228"/>
      <c r="E63" s="228"/>
      <c r="F63" s="224">
        <v>6.5258362970998907E-2</v>
      </c>
    </row>
    <row r="64" spans="1:6" ht="27.75" customHeight="1">
      <c r="A64" s="160" t="s">
        <v>570</v>
      </c>
      <c r="B64" s="42">
        <f>IFERROR(INDEX('Annex 1 LV, HV &amp; UMS charges_J'!$B$14:$B$45,MATCH($A64,'Annex 1 LV, HV &amp; UMS charges_J'!$A$14:$A$294,0)),INDEX('Annex 4 LDNO charges_J'!$B$14:$B$203,MATCH($A64,'Annex 4 LDNO charges_J'!$A$14:$A$203,0)))</f>
        <v>0</v>
      </c>
      <c r="C64" s="159">
        <f>IFERROR(INDEX('Annex 1 LV, HV &amp; UMS charges_J'!$C$14:$C$45,MATCH($A64,'Annex 1 LV, HV &amp; UMS charges_J'!$A$14:$A$294,0)),INDEX('Annex 4 LDNO charges_J'!$C$14:$C$203,MATCH($A64,'Annex 4 LDNO charges_J'!$A$14:$A$203,0)))</f>
        <v>0</v>
      </c>
      <c r="D64" s="228"/>
      <c r="E64" s="228"/>
      <c r="F64" s="224">
        <v>6.5258362970998907E-2</v>
      </c>
    </row>
    <row r="65" spans="1:6" ht="27.75" customHeight="1">
      <c r="A65" s="160" t="s">
        <v>571</v>
      </c>
      <c r="B65" s="42">
        <f>IFERROR(INDEX('Annex 1 LV, HV &amp; UMS charges_J'!$B$14:$B$45,MATCH($A65,'Annex 1 LV, HV &amp; UMS charges_J'!$A$14:$A$294,0)),INDEX('Annex 4 LDNO charges_J'!$B$14:$B$203,MATCH($A65,'Annex 4 LDNO charges_J'!$A$14:$A$203,0)))</f>
        <v>0</v>
      </c>
      <c r="C65" s="159">
        <f>IFERROR(INDEX('Annex 1 LV, HV &amp; UMS charges_J'!$C$14:$C$45,MATCH($A65,'Annex 1 LV, HV &amp; UMS charges_J'!$A$14:$A$294,0)),INDEX('Annex 4 LDNO charges_J'!$C$14:$C$203,MATCH($A65,'Annex 4 LDNO charges_J'!$A$14:$A$203,0)))</f>
        <v>0</v>
      </c>
      <c r="D65" s="228"/>
      <c r="E65" s="228"/>
      <c r="F65" s="224">
        <v>6.5258362970998907E-2</v>
      </c>
    </row>
    <row r="66" spans="1:6" ht="27.75" customHeight="1">
      <c r="A66" s="160" t="s">
        <v>572</v>
      </c>
      <c r="B66" s="42">
        <f>IFERROR(INDEX('Annex 1 LV, HV &amp; UMS charges_J'!$B$14:$B$45,MATCH($A66,'Annex 1 LV, HV &amp; UMS charges_J'!$A$14:$A$294,0)),INDEX('Annex 4 LDNO charges_J'!$B$14:$B$203,MATCH($A66,'Annex 4 LDNO charges_J'!$A$14:$A$203,0)))</f>
        <v>0</v>
      </c>
      <c r="C66" s="159">
        <f>IFERROR(INDEX('Annex 1 LV, HV &amp; UMS charges_J'!$C$14:$C$45,MATCH($A66,'Annex 1 LV, HV &amp; UMS charges_J'!$A$14:$A$294,0)),INDEX('Annex 4 LDNO charges_J'!$C$14:$C$203,MATCH($A66,'Annex 4 LDNO charges_J'!$A$14:$A$203,0)))</f>
        <v>0</v>
      </c>
      <c r="D66" s="228"/>
      <c r="E66" s="228"/>
      <c r="F66" s="224">
        <v>6.5258362970998907E-2</v>
      </c>
    </row>
    <row r="67" spans="1:6" ht="27.75" customHeight="1">
      <c r="A67" s="160" t="s">
        <v>573</v>
      </c>
      <c r="B67" s="42">
        <f>IFERROR(INDEX('Annex 1 LV, HV &amp; UMS charges_J'!$B$14:$B$45,MATCH($A67,'Annex 1 LV, HV &amp; UMS charges_J'!$A$14:$A$294,0)),INDEX('Annex 4 LDNO charges_J'!$B$14:$B$203,MATCH($A67,'Annex 4 LDNO charges_J'!$A$14:$A$203,0)))</f>
        <v>0</v>
      </c>
      <c r="C67" s="159">
        <f>IFERROR(INDEX('Annex 1 LV, HV &amp; UMS charges_J'!$C$14:$C$45,MATCH($A67,'Annex 1 LV, HV &amp; UMS charges_J'!$A$14:$A$294,0)),INDEX('Annex 4 LDNO charges_J'!$C$14:$C$203,MATCH($A67,'Annex 4 LDNO charges_J'!$A$14:$A$203,0)))</f>
        <v>0</v>
      </c>
      <c r="D67" s="228"/>
      <c r="E67" s="228"/>
      <c r="F67" s="224">
        <v>6.5258362970998907E-2</v>
      </c>
    </row>
    <row r="68" spans="1:6" ht="27.75" customHeight="1">
      <c r="A68" s="160" t="s">
        <v>574</v>
      </c>
      <c r="B68" s="42">
        <f>IFERROR(INDEX('Annex 1 LV, HV &amp; UMS charges_J'!$B$14:$B$45,MATCH($A68,'Annex 1 LV, HV &amp; UMS charges_J'!$A$14:$A$294,0)),INDEX('Annex 4 LDNO charges_J'!$B$14:$B$203,MATCH($A68,'Annex 4 LDNO charges_J'!$A$14:$A$203,0)))</f>
        <v>0</v>
      </c>
      <c r="C68" s="159">
        <f>IFERROR(INDEX('Annex 1 LV, HV &amp; UMS charges_J'!$C$14:$C$45,MATCH($A68,'Annex 1 LV, HV &amp; UMS charges_J'!$A$14:$A$294,0)),INDEX('Annex 4 LDNO charges_J'!$C$14:$C$203,MATCH($A68,'Annex 4 LDNO charges_J'!$A$14:$A$203,0)))</f>
        <v>0</v>
      </c>
      <c r="D68" s="228"/>
      <c r="E68" s="228"/>
      <c r="F68" s="224">
        <v>6.5258362970998907E-2</v>
      </c>
    </row>
    <row r="69" spans="1:6" ht="27.75" customHeight="1">
      <c r="A69" s="160" t="s">
        <v>575</v>
      </c>
      <c r="B69" s="42">
        <f>IFERROR(INDEX('Annex 1 LV, HV &amp; UMS charges_J'!$B$14:$B$45,MATCH($A69,'Annex 1 LV, HV &amp; UMS charges_J'!$A$14:$A$294,0)),INDEX('Annex 4 LDNO charges_J'!$B$14:$B$203,MATCH($A69,'Annex 4 LDNO charges_J'!$A$14:$A$203,0)))</f>
        <v>0</v>
      </c>
      <c r="C69" s="159">
        <f>IFERROR(INDEX('Annex 1 LV, HV &amp; UMS charges_J'!$C$14:$C$45,MATCH($A69,'Annex 1 LV, HV &amp; UMS charges_J'!$A$14:$A$294,0)),INDEX('Annex 4 LDNO charges_J'!$C$14:$C$203,MATCH($A69,'Annex 4 LDNO charges_J'!$A$14:$A$203,0)))</f>
        <v>0</v>
      </c>
      <c r="D69" s="228"/>
      <c r="E69" s="228"/>
      <c r="F69" s="224">
        <v>6.5258362970998907E-2</v>
      </c>
    </row>
    <row r="70" spans="1:6" ht="27.75" customHeight="1">
      <c r="A70" s="160" t="s">
        <v>576</v>
      </c>
      <c r="B70" s="42">
        <f>IFERROR(INDEX('Annex 1 LV, HV &amp; UMS charges_J'!$B$14:$B$45,MATCH($A70,'Annex 1 LV, HV &amp; UMS charges_J'!$A$14:$A$294,0)),INDEX('Annex 4 LDNO charges_J'!$B$14:$B$203,MATCH($A70,'Annex 4 LDNO charges_J'!$A$14:$A$203,0)))</f>
        <v>0</v>
      </c>
      <c r="C70" s="159">
        <f>IFERROR(INDEX('Annex 1 LV, HV &amp; UMS charges_J'!$C$14:$C$45,MATCH($A70,'Annex 1 LV, HV &amp; UMS charges_J'!$A$14:$A$294,0)),INDEX('Annex 4 LDNO charges_J'!$C$14:$C$203,MATCH($A70,'Annex 4 LDNO charges_J'!$A$14:$A$203,0)))</f>
        <v>0</v>
      </c>
      <c r="D70" s="228"/>
      <c r="E70" s="228"/>
      <c r="F70" s="224">
        <v>6.5258362970998907E-2</v>
      </c>
    </row>
    <row r="71" spans="1:6" ht="27.75" customHeight="1">
      <c r="A71" s="160" t="s">
        <v>577</v>
      </c>
      <c r="B71" s="42">
        <f>IFERROR(INDEX('Annex 1 LV, HV &amp; UMS charges_J'!$B$14:$B$45,MATCH($A71,'Annex 1 LV, HV &amp; UMS charges_J'!$A$14:$A$294,0)),INDEX('Annex 4 LDNO charges_J'!$B$14:$B$203,MATCH($A71,'Annex 4 LDNO charges_J'!$A$14:$A$203,0)))</f>
        <v>0</v>
      </c>
      <c r="C71" s="159">
        <f>IFERROR(INDEX('Annex 1 LV, HV &amp; UMS charges_J'!$C$14:$C$45,MATCH($A71,'Annex 1 LV, HV &amp; UMS charges_J'!$A$14:$A$294,0)),INDEX('Annex 4 LDNO charges_J'!$C$14:$C$203,MATCH($A71,'Annex 4 LDNO charges_J'!$A$14:$A$203,0)))</f>
        <v>0</v>
      </c>
      <c r="D71" s="228"/>
      <c r="E71" s="228"/>
      <c r="F71" s="224">
        <v>6.5258362970998907E-2</v>
      </c>
    </row>
    <row r="72" spans="1:6" ht="27.75" customHeight="1">
      <c r="A72" s="160" t="s">
        <v>578</v>
      </c>
      <c r="B72" s="42">
        <f>IFERROR(INDEX('Annex 1 LV, HV &amp; UMS charges_J'!$B$14:$B$45,MATCH($A72,'Annex 1 LV, HV &amp; UMS charges_J'!$A$14:$A$294,0)),INDEX('Annex 4 LDNO charges_J'!$B$14:$B$203,MATCH($A72,'Annex 4 LDNO charges_J'!$A$14:$A$203,0)))</f>
        <v>0</v>
      </c>
      <c r="C72" s="159">
        <f>IFERROR(INDEX('Annex 1 LV, HV &amp; UMS charges_J'!$C$14:$C$45,MATCH($A72,'Annex 1 LV, HV &amp; UMS charges_J'!$A$14:$A$294,0)),INDEX('Annex 4 LDNO charges_J'!$C$14:$C$203,MATCH($A72,'Annex 4 LDNO charges_J'!$A$14:$A$203,0)))</f>
        <v>0</v>
      </c>
      <c r="D72" s="228"/>
      <c r="E72" s="228"/>
      <c r="F72" s="224">
        <v>6.5258362970998907E-2</v>
      </c>
    </row>
    <row r="73" spans="1:6" ht="27.75" customHeight="1">
      <c r="A73" s="160" t="s">
        <v>579</v>
      </c>
      <c r="B73" s="42">
        <f>IFERROR(INDEX('Annex 1 LV, HV &amp; UMS charges_J'!$B$14:$B$45,MATCH($A73,'Annex 1 LV, HV &amp; UMS charges_J'!$A$14:$A$294,0)),INDEX('Annex 4 LDNO charges_J'!$B$14:$B$203,MATCH($A73,'Annex 4 LDNO charges_J'!$A$14:$A$203,0)))</f>
        <v>0</v>
      </c>
      <c r="C73" s="159">
        <f>IFERROR(INDEX('Annex 1 LV, HV &amp; UMS charges_J'!$C$14:$C$45,MATCH($A73,'Annex 1 LV, HV &amp; UMS charges_J'!$A$14:$A$294,0)),INDEX('Annex 4 LDNO charges_J'!$C$14:$C$203,MATCH($A73,'Annex 4 LDNO charges_J'!$A$14:$A$203,0)))</f>
        <v>0</v>
      </c>
      <c r="D73" s="228"/>
      <c r="E73" s="228"/>
      <c r="F73" s="224">
        <v>6.5258362970998907E-2</v>
      </c>
    </row>
    <row r="74" spans="1:6" ht="27.75" customHeight="1">
      <c r="A74" s="160" t="s">
        <v>580</v>
      </c>
      <c r="B74" s="42">
        <f>IFERROR(INDEX('Annex 1 LV, HV &amp; UMS charges_J'!$B$14:$B$45,MATCH($A74,'Annex 1 LV, HV &amp; UMS charges_J'!$A$14:$A$294,0)),INDEX('Annex 4 LDNO charges_J'!$B$14:$B$203,MATCH($A74,'Annex 4 LDNO charges_J'!$A$14:$A$203,0)))</f>
        <v>0</v>
      </c>
      <c r="C74" s="159">
        <f>IFERROR(INDEX('Annex 1 LV, HV &amp; UMS charges_J'!$C$14:$C$45,MATCH($A74,'Annex 1 LV, HV &amp; UMS charges_J'!$A$14:$A$294,0)),INDEX('Annex 4 LDNO charges_J'!$C$14:$C$203,MATCH($A74,'Annex 4 LDNO charges_J'!$A$14:$A$203,0)))</f>
        <v>0</v>
      </c>
      <c r="D74" s="228"/>
      <c r="E74" s="228"/>
      <c r="F74" s="224">
        <v>6.5258362970998907E-2</v>
      </c>
    </row>
    <row r="75" spans="1:6" ht="27.75" customHeight="1">
      <c r="A75" s="160" t="s">
        <v>581</v>
      </c>
      <c r="B75" s="42">
        <f>IFERROR(INDEX('Annex 1 LV, HV &amp; UMS charges_J'!$B$14:$B$45,MATCH($A75,'Annex 1 LV, HV &amp; UMS charges_J'!$A$14:$A$294,0)),INDEX('Annex 4 LDNO charges_J'!$B$14:$B$203,MATCH($A75,'Annex 4 LDNO charges_J'!$A$14:$A$203,0)))</f>
        <v>0</v>
      </c>
      <c r="C75" s="159">
        <f>IFERROR(INDEX('Annex 1 LV, HV &amp; UMS charges_J'!$C$14:$C$45,MATCH($A75,'Annex 1 LV, HV &amp; UMS charges_J'!$A$14:$A$294,0)),INDEX('Annex 4 LDNO charges_J'!$C$14:$C$203,MATCH($A75,'Annex 4 LDNO charges_J'!$A$14:$A$203,0)))</f>
        <v>0</v>
      </c>
      <c r="D75" s="228"/>
      <c r="E75" s="228"/>
      <c r="F75" s="224">
        <v>6.5258362970998907E-2</v>
      </c>
    </row>
    <row r="76" spans="1:6" ht="27.75" customHeight="1">
      <c r="A76" s="160" t="s">
        <v>582</v>
      </c>
      <c r="B76" s="42">
        <f>IFERROR(INDEX('Annex 1 LV, HV &amp; UMS charges_J'!$B$14:$B$45,MATCH($A76,'Annex 1 LV, HV &amp; UMS charges_J'!$A$14:$A$294,0)),INDEX('Annex 4 LDNO charges_J'!$B$14:$B$203,MATCH($A76,'Annex 4 LDNO charges_J'!$A$14:$A$203,0)))</f>
        <v>0</v>
      </c>
      <c r="C76" s="159">
        <f>IFERROR(INDEX('Annex 1 LV, HV &amp; UMS charges_J'!$C$14:$C$45,MATCH($A76,'Annex 1 LV, HV &amp; UMS charges_J'!$A$14:$A$294,0)),INDEX('Annex 4 LDNO charges_J'!$C$14:$C$203,MATCH($A76,'Annex 4 LDNO charges_J'!$A$14:$A$203,0)))</f>
        <v>0</v>
      </c>
      <c r="D76" s="228"/>
      <c r="E76" s="228"/>
      <c r="F76" s="224">
        <v>6.5258362970998907E-2</v>
      </c>
    </row>
    <row r="77" spans="1:6" ht="27.75" customHeight="1">
      <c r="A77" s="160" t="s">
        <v>583</v>
      </c>
      <c r="B77" s="42">
        <f>IFERROR(INDEX('Annex 1 LV, HV &amp; UMS charges_J'!$B$14:$B$45,MATCH($A77,'Annex 1 LV, HV &amp; UMS charges_J'!$A$14:$A$294,0)),INDEX('Annex 4 LDNO charges_J'!$B$14:$B$203,MATCH($A77,'Annex 4 LDNO charges_J'!$A$14:$A$203,0)))</f>
        <v>0</v>
      </c>
      <c r="C77" s="159">
        <f>IFERROR(INDEX('Annex 1 LV, HV &amp; UMS charges_J'!$C$14:$C$45,MATCH($A77,'Annex 1 LV, HV &amp; UMS charges_J'!$A$14:$A$294,0)),INDEX('Annex 4 LDNO charges_J'!$C$14:$C$203,MATCH($A77,'Annex 4 LDNO charges_J'!$A$14:$A$203,0)))</f>
        <v>0</v>
      </c>
      <c r="D77" s="228"/>
      <c r="E77" s="228"/>
      <c r="F77" s="224">
        <v>6.5258362970998907E-2</v>
      </c>
    </row>
    <row r="78" spans="1:6" ht="27.75" customHeight="1">
      <c r="A78" s="160" t="s">
        <v>584</v>
      </c>
      <c r="B78" s="42">
        <f>IFERROR(INDEX('Annex 1 LV, HV &amp; UMS charges_J'!$B$14:$B$45,MATCH($A78,'Annex 1 LV, HV &amp; UMS charges_J'!$A$14:$A$294,0)),INDEX('Annex 4 LDNO charges_J'!$B$14:$B$203,MATCH($A78,'Annex 4 LDNO charges_J'!$A$14:$A$203,0)))</f>
        <v>0</v>
      </c>
      <c r="C78" s="159">
        <f>IFERROR(INDEX('Annex 1 LV, HV &amp; UMS charges_J'!$C$14:$C$45,MATCH($A78,'Annex 1 LV, HV &amp; UMS charges_J'!$A$14:$A$294,0)),INDEX('Annex 4 LDNO charges_J'!$C$14:$C$203,MATCH($A78,'Annex 4 LDNO charges_J'!$A$14:$A$203,0)))</f>
        <v>0</v>
      </c>
      <c r="D78" s="228"/>
      <c r="E78" s="228"/>
      <c r="F78" s="224">
        <v>6.5258362970998907E-2</v>
      </c>
    </row>
    <row r="79" spans="1:6" ht="27.75" customHeight="1">
      <c r="A79" s="160" t="s">
        <v>591</v>
      </c>
      <c r="B79" s="42">
        <f>IFERROR(INDEX('Annex 1 LV, HV &amp; UMS charges_J'!$B$14:$B$45,MATCH($A79,'Annex 1 LV, HV &amp; UMS charges_J'!$A$14:$A$294,0)),INDEX('Annex 4 LDNO charges_J'!$B$14:$B$203,MATCH($A79,'Annex 4 LDNO charges_J'!$A$14:$A$203,0)))</f>
        <v>0</v>
      </c>
      <c r="C79" s="159" t="str">
        <f>IFERROR(INDEX('Annex 1 LV, HV &amp; UMS charges_J'!$C$14:$C$45,MATCH($A79,'Annex 1 LV, HV &amp; UMS charges_J'!$A$14:$A$294,0)),INDEX('Annex 4 LDNO charges_J'!$C$14:$C$203,MATCH($A79,'Annex 4 LDNO charges_J'!$A$14:$A$203,0)))</f>
        <v>0, 1, 2</v>
      </c>
      <c r="D79" s="224">
        <v>5.7538427037113801E-2</v>
      </c>
      <c r="E79" s="224">
        <v>9.4536320191825496</v>
      </c>
      <c r="F79" s="224">
        <v>6.5258362970998907E-2</v>
      </c>
    </row>
    <row r="80" spans="1:6" ht="27.75" customHeight="1">
      <c r="A80" s="160" t="s">
        <v>593</v>
      </c>
      <c r="B80" s="42">
        <f>IFERROR(INDEX('Annex 1 LV, HV &amp; UMS charges_J'!$B$14:$B$45,MATCH($A80,'Annex 1 LV, HV &amp; UMS charges_J'!$A$14:$A$294,0)),INDEX('Annex 4 LDNO charges_J'!$B$14:$B$203,MATCH($A80,'Annex 4 LDNO charges_J'!$A$14:$A$203,0)))</f>
        <v>0</v>
      </c>
      <c r="C80" s="159" t="str">
        <f>IFERROR(INDEX('Annex 1 LV, HV &amp; UMS charges_J'!$C$14:$C$45,MATCH($A80,'Annex 1 LV, HV &amp; UMS charges_J'!$A$14:$A$294,0)),INDEX('Annex 4 LDNO charges_J'!$C$14:$C$203,MATCH($A80,'Annex 4 LDNO charges_J'!$A$14:$A$203,0)))</f>
        <v>0, 3, 4, 5-8</v>
      </c>
      <c r="D80" s="228"/>
      <c r="E80" s="228"/>
      <c r="F80" s="224">
        <v>6.5258362970998907E-2</v>
      </c>
    </row>
    <row r="81" spans="1:6" ht="27.75" customHeight="1">
      <c r="A81" s="160" t="s">
        <v>594</v>
      </c>
      <c r="B81" s="42">
        <f>IFERROR(INDEX('Annex 1 LV, HV &amp; UMS charges_J'!$B$14:$B$45,MATCH($A81,'Annex 1 LV, HV &amp; UMS charges_J'!$A$14:$A$294,0)),INDEX('Annex 4 LDNO charges_J'!$B$14:$B$203,MATCH($A81,'Annex 4 LDNO charges_J'!$A$14:$A$203,0)))</f>
        <v>0</v>
      </c>
      <c r="C81" s="159" t="str">
        <f>IFERROR(INDEX('Annex 1 LV, HV &amp; UMS charges_J'!$C$14:$C$45,MATCH($A81,'Annex 1 LV, HV &amp; UMS charges_J'!$A$14:$A$294,0)),INDEX('Annex 4 LDNO charges_J'!$C$14:$C$203,MATCH($A81,'Annex 4 LDNO charges_J'!$A$14:$A$203,0)))</f>
        <v>0, 3, 4, 5-8</v>
      </c>
      <c r="D81" s="228"/>
      <c r="E81" s="228"/>
      <c r="F81" s="224">
        <v>6.5258362970998907E-2</v>
      </c>
    </row>
    <row r="82" spans="1:6" ht="27.75" customHeight="1">
      <c r="A82" s="160" t="s">
        <v>595</v>
      </c>
      <c r="B82" s="42">
        <f>IFERROR(INDEX('Annex 1 LV, HV &amp; UMS charges_J'!$B$14:$B$45,MATCH($A82,'Annex 1 LV, HV &amp; UMS charges_J'!$A$14:$A$294,0)),INDEX('Annex 4 LDNO charges_J'!$B$14:$B$203,MATCH($A82,'Annex 4 LDNO charges_J'!$A$14:$A$203,0)))</f>
        <v>0</v>
      </c>
      <c r="C82" s="159" t="str">
        <f>IFERROR(INDEX('Annex 1 LV, HV &amp; UMS charges_J'!$C$14:$C$45,MATCH($A82,'Annex 1 LV, HV &amp; UMS charges_J'!$A$14:$A$294,0)),INDEX('Annex 4 LDNO charges_J'!$C$14:$C$203,MATCH($A82,'Annex 4 LDNO charges_J'!$A$14:$A$203,0)))</f>
        <v>0, 3, 4, 5-8</v>
      </c>
      <c r="D82" s="228"/>
      <c r="E82" s="228"/>
      <c r="F82" s="224">
        <v>6.5258362970998907E-2</v>
      </c>
    </row>
    <row r="83" spans="1:6" ht="27.75" customHeight="1">
      <c r="A83" s="160" t="s">
        <v>596</v>
      </c>
      <c r="B83" s="42">
        <f>IFERROR(INDEX('Annex 1 LV, HV &amp; UMS charges_J'!$B$14:$B$45,MATCH($A83,'Annex 1 LV, HV &amp; UMS charges_J'!$A$14:$A$294,0)),INDEX('Annex 4 LDNO charges_J'!$B$14:$B$203,MATCH($A83,'Annex 4 LDNO charges_J'!$A$14:$A$203,0)))</f>
        <v>0</v>
      </c>
      <c r="C83" s="159" t="str">
        <f>IFERROR(INDEX('Annex 1 LV, HV &amp; UMS charges_J'!$C$14:$C$45,MATCH($A83,'Annex 1 LV, HV &amp; UMS charges_J'!$A$14:$A$294,0)),INDEX('Annex 4 LDNO charges_J'!$C$14:$C$203,MATCH($A83,'Annex 4 LDNO charges_J'!$A$14:$A$203,0)))</f>
        <v>0, 3, 4, 5-8</v>
      </c>
      <c r="D83" s="228"/>
      <c r="E83" s="228"/>
      <c r="F83" s="224">
        <v>6.5258362970998907E-2</v>
      </c>
    </row>
    <row r="84" spans="1:6" ht="27.75" customHeight="1">
      <c r="A84" s="160" t="s">
        <v>597</v>
      </c>
      <c r="B84" s="42">
        <f>IFERROR(INDEX('Annex 1 LV, HV &amp; UMS charges_J'!$B$14:$B$45,MATCH($A84,'Annex 1 LV, HV &amp; UMS charges_J'!$A$14:$A$294,0)),INDEX('Annex 4 LDNO charges_J'!$B$14:$B$203,MATCH($A84,'Annex 4 LDNO charges_J'!$A$14:$A$203,0)))</f>
        <v>0</v>
      </c>
      <c r="C84" s="159" t="str">
        <f>IFERROR(INDEX('Annex 1 LV, HV &amp; UMS charges_J'!$C$14:$C$45,MATCH($A84,'Annex 1 LV, HV &amp; UMS charges_J'!$A$14:$A$294,0)),INDEX('Annex 4 LDNO charges_J'!$C$14:$C$203,MATCH($A84,'Annex 4 LDNO charges_J'!$A$14:$A$203,0)))</f>
        <v>0, 3, 4, 5-8</v>
      </c>
      <c r="D84" s="228"/>
      <c r="E84" s="228"/>
      <c r="F84" s="224">
        <v>6.5258362970998907E-2</v>
      </c>
    </row>
    <row r="85" spans="1:6" ht="27.75" customHeight="1">
      <c r="A85" s="160" t="s">
        <v>599</v>
      </c>
      <c r="B85" s="42">
        <f>IFERROR(INDEX('Annex 1 LV, HV &amp; UMS charges_J'!$B$14:$B$45,MATCH($A85,'Annex 1 LV, HV &amp; UMS charges_J'!$A$14:$A$294,0)),INDEX('Annex 4 LDNO charges_J'!$B$14:$B$203,MATCH($A85,'Annex 4 LDNO charges_J'!$A$14:$A$203,0)))</f>
        <v>0</v>
      </c>
      <c r="C85" s="159">
        <f>IFERROR(INDEX('Annex 1 LV, HV &amp; UMS charges_J'!$C$14:$C$45,MATCH($A85,'Annex 1 LV, HV &amp; UMS charges_J'!$A$14:$A$294,0)),INDEX('Annex 4 LDNO charges_J'!$C$14:$C$203,MATCH($A85,'Annex 4 LDNO charges_J'!$A$14:$A$203,0)))</f>
        <v>0</v>
      </c>
      <c r="D85" s="228"/>
      <c r="E85" s="228"/>
      <c r="F85" s="224">
        <v>6.5258362970998907E-2</v>
      </c>
    </row>
    <row r="86" spans="1:6" ht="27.75" customHeight="1">
      <c r="A86" s="160" t="s">
        <v>600</v>
      </c>
      <c r="B86" s="42">
        <f>IFERROR(INDEX('Annex 1 LV, HV &amp; UMS charges_J'!$B$14:$B$45,MATCH($A86,'Annex 1 LV, HV &amp; UMS charges_J'!$A$14:$A$294,0)),INDEX('Annex 4 LDNO charges_J'!$B$14:$B$203,MATCH($A86,'Annex 4 LDNO charges_J'!$A$14:$A$203,0)))</f>
        <v>0</v>
      </c>
      <c r="C86" s="159">
        <f>IFERROR(INDEX('Annex 1 LV, HV &amp; UMS charges_J'!$C$14:$C$45,MATCH($A86,'Annex 1 LV, HV &amp; UMS charges_J'!$A$14:$A$294,0)),INDEX('Annex 4 LDNO charges_J'!$C$14:$C$203,MATCH($A86,'Annex 4 LDNO charges_J'!$A$14:$A$203,0)))</f>
        <v>0</v>
      </c>
      <c r="D86" s="228"/>
      <c r="E86" s="228"/>
      <c r="F86" s="224">
        <v>6.5258362970998907E-2</v>
      </c>
    </row>
    <row r="87" spans="1:6" ht="27.75" customHeight="1">
      <c r="A87" s="160" t="s">
        <v>601</v>
      </c>
      <c r="B87" s="42">
        <f>IFERROR(INDEX('Annex 1 LV, HV &amp; UMS charges_J'!$B$14:$B$45,MATCH($A87,'Annex 1 LV, HV &amp; UMS charges_J'!$A$14:$A$294,0)),INDEX('Annex 4 LDNO charges_J'!$B$14:$B$203,MATCH($A87,'Annex 4 LDNO charges_J'!$A$14:$A$203,0)))</f>
        <v>0</v>
      </c>
      <c r="C87" s="159">
        <f>IFERROR(INDEX('Annex 1 LV, HV &amp; UMS charges_J'!$C$14:$C$45,MATCH($A87,'Annex 1 LV, HV &amp; UMS charges_J'!$A$14:$A$294,0)),INDEX('Annex 4 LDNO charges_J'!$C$14:$C$203,MATCH($A87,'Annex 4 LDNO charges_J'!$A$14:$A$203,0)))</f>
        <v>0</v>
      </c>
      <c r="D87" s="228"/>
      <c r="E87" s="228"/>
      <c r="F87" s="224">
        <v>6.5258362970998907E-2</v>
      </c>
    </row>
    <row r="88" spans="1:6" ht="27.75" customHeight="1">
      <c r="A88" s="160" t="s">
        <v>602</v>
      </c>
      <c r="B88" s="42">
        <f>IFERROR(INDEX('Annex 1 LV, HV &amp; UMS charges_J'!$B$14:$B$45,MATCH($A88,'Annex 1 LV, HV &amp; UMS charges_J'!$A$14:$A$294,0)),INDEX('Annex 4 LDNO charges_J'!$B$14:$B$203,MATCH($A88,'Annex 4 LDNO charges_J'!$A$14:$A$203,0)))</f>
        <v>0</v>
      </c>
      <c r="C88" s="159">
        <f>IFERROR(INDEX('Annex 1 LV, HV &amp; UMS charges_J'!$C$14:$C$45,MATCH($A88,'Annex 1 LV, HV &amp; UMS charges_J'!$A$14:$A$294,0)),INDEX('Annex 4 LDNO charges_J'!$C$14:$C$203,MATCH($A88,'Annex 4 LDNO charges_J'!$A$14:$A$203,0)))</f>
        <v>0</v>
      </c>
      <c r="D88" s="228"/>
      <c r="E88" s="228"/>
      <c r="F88" s="224">
        <v>6.5258362970998907E-2</v>
      </c>
    </row>
    <row r="89" spans="1:6" ht="27.75" customHeight="1">
      <c r="A89" s="160" t="s">
        <v>603</v>
      </c>
      <c r="B89" s="42">
        <f>IFERROR(INDEX('Annex 1 LV, HV &amp; UMS charges_J'!$B$14:$B$45,MATCH($A89,'Annex 1 LV, HV &amp; UMS charges_J'!$A$14:$A$294,0)),INDEX('Annex 4 LDNO charges_J'!$B$14:$B$203,MATCH($A89,'Annex 4 LDNO charges_J'!$A$14:$A$203,0)))</f>
        <v>0</v>
      </c>
      <c r="C89" s="159">
        <f>IFERROR(INDEX('Annex 1 LV, HV &amp; UMS charges_J'!$C$14:$C$45,MATCH($A89,'Annex 1 LV, HV &amp; UMS charges_J'!$A$14:$A$294,0)),INDEX('Annex 4 LDNO charges_J'!$C$14:$C$203,MATCH($A89,'Annex 4 LDNO charges_J'!$A$14:$A$203,0)))</f>
        <v>0</v>
      </c>
      <c r="D89" s="228"/>
      <c r="E89" s="228"/>
      <c r="F89" s="224">
        <v>6.5258362970998907E-2</v>
      </c>
    </row>
    <row r="90" spans="1:6" ht="27.75" customHeight="1">
      <c r="A90" s="160" t="s">
        <v>604</v>
      </c>
      <c r="B90" s="42">
        <f>IFERROR(INDEX('Annex 1 LV, HV &amp; UMS charges_J'!$B$14:$B$45,MATCH($A90,'Annex 1 LV, HV &amp; UMS charges_J'!$A$14:$A$294,0)),INDEX('Annex 4 LDNO charges_J'!$B$14:$B$203,MATCH($A90,'Annex 4 LDNO charges_J'!$A$14:$A$203,0)))</f>
        <v>0</v>
      </c>
      <c r="C90" s="159">
        <f>IFERROR(INDEX('Annex 1 LV, HV &amp; UMS charges_J'!$C$14:$C$45,MATCH($A90,'Annex 1 LV, HV &amp; UMS charges_J'!$A$14:$A$294,0)),INDEX('Annex 4 LDNO charges_J'!$C$14:$C$203,MATCH($A90,'Annex 4 LDNO charges_J'!$A$14:$A$203,0)))</f>
        <v>0</v>
      </c>
      <c r="D90" s="228"/>
      <c r="E90" s="228"/>
      <c r="F90" s="224">
        <v>6.5258362970998907E-2</v>
      </c>
    </row>
    <row r="91" spans="1:6" ht="27.75" customHeight="1">
      <c r="A91" s="160" t="s">
        <v>605</v>
      </c>
      <c r="B91" s="42">
        <f>IFERROR(INDEX('Annex 1 LV, HV &amp; UMS charges_J'!$B$14:$B$45,MATCH($A91,'Annex 1 LV, HV &amp; UMS charges_J'!$A$14:$A$294,0)),INDEX('Annex 4 LDNO charges_J'!$B$14:$B$203,MATCH($A91,'Annex 4 LDNO charges_J'!$A$14:$A$203,0)))</f>
        <v>0</v>
      </c>
      <c r="C91" s="159">
        <f>IFERROR(INDEX('Annex 1 LV, HV &amp; UMS charges_J'!$C$14:$C$45,MATCH($A91,'Annex 1 LV, HV &amp; UMS charges_J'!$A$14:$A$294,0)),INDEX('Annex 4 LDNO charges_J'!$C$14:$C$203,MATCH($A91,'Annex 4 LDNO charges_J'!$A$14:$A$203,0)))</f>
        <v>0</v>
      </c>
      <c r="D91" s="228"/>
      <c r="E91" s="228"/>
      <c r="F91" s="224">
        <v>6.5258362970998907E-2</v>
      </c>
    </row>
    <row r="92" spans="1:6" ht="27.75" customHeight="1">
      <c r="A92" s="160" t="s">
        <v>606</v>
      </c>
      <c r="B92" s="42">
        <f>IFERROR(INDEX('Annex 1 LV, HV &amp; UMS charges_J'!$B$14:$B$45,MATCH($A92,'Annex 1 LV, HV &amp; UMS charges_J'!$A$14:$A$294,0)),INDEX('Annex 4 LDNO charges_J'!$B$14:$B$203,MATCH($A92,'Annex 4 LDNO charges_J'!$A$14:$A$203,0)))</f>
        <v>0</v>
      </c>
      <c r="C92" s="159">
        <f>IFERROR(INDEX('Annex 1 LV, HV &amp; UMS charges_J'!$C$14:$C$45,MATCH($A92,'Annex 1 LV, HV &amp; UMS charges_J'!$A$14:$A$294,0)),INDEX('Annex 4 LDNO charges_J'!$C$14:$C$203,MATCH($A92,'Annex 4 LDNO charges_J'!$A$14:$A$203,0)))</f>
        <v>0</v>
      </c>
      <c r="D92" s="228"/>
      <c r="E92" s="228"/>
      <c r="F92" s="224">
        <v>6.5258362970998907E-2</v>
      </c>
    </row>
    <row r="93" spans="1:6" ht="27.75" customHeight="1">
      <c r="A93" s="160" t="s">
        <v>607</v>
      </c>
      <c r="B93" s="42">
        <f>IFERROR(INDEX('Annex 1 LV, HV &amp; UMS charges_J'!$B$14:$B$45,MATCH($A93,'Annex 1 LV, HV &amp; UMS charges_J'!$A$14:$A$294,0)),INDEX('Annex 4 LDNO charges_J'!$B$14:$B$203,MATCH($A93,'Annex 4 LDNO charges_J'!$A$14:$A$203,0)))</f>
        <v>0</v>
      </c>
      <c r="C93" s="159">
        <f>IFERROR(INDEX('Annex 1 LV, HV &amp; UMS charges_J'!$C$14:$C$45,MATCH($A93,'Annex 1 LV, HV &amp; UMS charges_J'!$A$14:$A$294,0)),INDEX('Annex 4 LDNO charges_J'!$C$14:$C$203,MATCH($A93,'Annex 4 LDNO charges_J'!$A$14:$A$203,0)))</f>
        <v>0</v>
      </c>
      <c r="D93" s="228"/>
      <c r="E93" s="228"/>
      <c r="F93" s="224">
        <v>6.5258362970998907E-2</v>
      </c>
    </row>
    <row r="94" spans="1:6" ht="27.75" customHeight="1">
      <c r="A94" s="160" t="s">
        <v>608</v>
      </c>
      <c r="B94" s="42">
        <f>IFERROR(INDEX('Annex 1 LV, HV &amp; UMS charges_J'!$B$14:$B$45,MATCH($A94,'Annex 1 LV, HV &amp; UMS charges_J'!$A$14:$A$294,0)),INDEX('Annex 4 LDNO charges_J'!$B$14:$B$203,MATCH($A94,'Annex 4 LDNO charges_J'!$A$14:$A$203,0)))</f>
        <v>0</v>
      </c>
      <c r="C94" s="159">
        <f>IFERROR(INDEX('Annex 1 LV, HV &amp; UMS charges_J'!$C$14:$C$45,MATCH($A94,'Annex 1 LV, HV &amp; UMS charges_J'!$A$14:$A$294,0)),INDEX('Annex 4 LDNO charges_J'!$C$14:$C$203,MATCH($A94,'Annex 4 LDNO charges_J'!$A$14:$A$203,0)))</f>
        <v>0</v>
      </c>
      <c r="D94" s="228"/>
      <c r="E94" s="228"/>
      <c r="F94" s="224">
        <v>6.5258362970998907E-2</v>
      </c>
    </row>
    <row r="95" spans="1:6" ht="27.75" customHeight="1">
      <c r="A95" s="160" t="s">
        <v>609</v>
      </c>
      <c r="B95" s="42">
        <f>IFERROR(INDEX('Annex 1 LV, HV &amp; UMS charges_J'!$B$14:$B$45,MATCH($A95,'Annex 1 LV, HV &amp; UMS charges_J'!$A$14:$A$294,0)),INDEX('Annex 4 LDNO charges_J'!$B$14:$B$203,MATCH($A95,'Annex 4 LDNO charges_J'!$A$14:$A$203,0)))</f>
        <v>0</v>
      </c>
      <c r="C95" s="159">
        <f>IFERROR(INDEX('Annex 1 LV, HV &amp; UMS charges_J'!$C$14:$C$45,MATCH($A95,'Annex 1 LV, HV &amp; UMS charges_J'!$A$14:$A$294,0)),INDEX('Annex 4 LDNO charges_J'!$C$14:$C$203,MATCH($A95,'Annex 4 LDNO charges_J'!$A$14:$A$203,0)))</f>
        <v>0</v>
      </c>
      <c r="D95" s="228"/>
      <c r="E95" s="228"/>
      <c r="F95" s="224">
        <v>6.5258362970998907E-2</v>
      </c>
    </row>
    <row r="96" spans="1:6" ht="27.75" customHeight="1">
      <c r="A96" s="160" t="s">
        <v>610</v>
      </c>
      <c r="B96" s="42">
        <f>IFERROR(INDEX('Annex 1 LV, HV &amp; UMS charges_J'!$B$14:$B$45,MATCH($A96,'Annex 1 LV, HV &amp; UMS charges_J'!$A$14:$A$294,0)),INDEX('Annex 4 LDNO charges_J'!$B$14:$B$203,MATCH($A96,'Annex 4 LDNO charges_J'!$A$14:$A$203,0)))</f>
        <v>0</v>
      </c>
      <c r="C96" s="159">
        <f>IFERROR(INDEX('Annex 1 LV, HV &amp; UMS charges_J'!$C$14:$C$45,MATCH($A96,'Annex 1 LV, HV &amp; UMS charges_J'!$A$14:$A$294,0)),INDEX('Annex 4 LDNO charges_J'!$C$14:$C$203,MATCH($A96,'Annex 4 LDNO charges_J'!$A$14:$A$203,0)))</f>
        <v>0</v>
      </c>
      <c r="D96" s="228"/>
      <c r="E96" s="228"/>
      <c r="F96" s="224">
        <v>6.5258362970998907E-2</v>
      </c>
    </row>
    <row r="97" spans="1:6" ht="27.75" customHeight="1">
      <c r="A97" s="160" t="s">
        <v>611</v>
      </c>
      <c r="B97" s="42">
        <f>IFERROR(INDEX('Annex 1 LV, HV &amp; UMS charges_J'!$B$14:$B$45,MATCH($A97,'Annex 1 LV, HV &amp; UMS charges_J'!$A$14:$A$294,0)),INDEX('Annex 4 LDNO charges_J'!$B$14:$B$203,MATCH($A97,'Annex 4 LDNO charges_J'!$A$14:$A$203,0)))</f>
        <v>0</v>
      </c>
      <c r="C97" s="159">
        <f>IFERROR(INDEX('Annex 1 LV, HV &amp; UMS charges_J'!$C$14:$C$45,MATCH($A97,'Annex 1 LV, HV &amp; UMS charges_J'!$A$14:$A$294,0)),INDEX('Annex 4 LDNO charges_J'!$C$14:$C$203,MATCH($A97,'Annex 4 LDNO charges_J'!$A$14:$A$203,0)))</f>
        <v>0</v>
      </c>
      <c r="D97" s="228"/>
      <c r="E97" s="228"/>
      <c r="F97" s="224">
        <v>6.5258362970998907E-2</v>
      </c>
    </row>
    <row r="98" spans="1:6" ht="27.75" customHeight="1">
      <c r="A98" s="160" t="s">
        <v>612</v>
      </c>
      <c r="B98" s="42">
        <f>IFERROR(INDEX('Annex 1 LV, HV &amp; UMS charges_J'!$B$14:$B$45,MATCH($A98,'Annex 1 LV, HV &amp; UMS charges_J'!$A$14:$A$294,0)),INDEX('Annex 4 LDNO charges_J'!$B$14:$B$203,MATCH($A98,'Annex 4 LDNO charges_J'!$A$14:$A$203,0)))</f>
        <v>0</v>
      </c>
      <c r="C98" s="159">
        <f>IFERROR(INDEX('Annex 1 LV, HV &amp; UMS charges_J'!$C$14:$C$45,MATCH($A98,'Annex 1 LV, HV &amp; UMS charges_J'!$A$14:$A$294,0)),INDEX('Annex 4 LDNO charges_J'!$C$14:$C$203,MATCH($A98,'Annex 4 LDNO charges_J'!$A$14:$A$203,0)))</f>
        <v>0</v>
      </c>
      <c r="D98" s="228"/>
      <c r="E98" s="228"/>
      <c r="F98" s="224">
        <v>6.5258362970998907E-2</v>
      </c>
    </row>
    <row r="99" spans="1:6" ht="27.75" customHeight="1">
      <c r="A99" s="160" t="s">
        <v>613</v>
      </c>
      <c r="B99" s="42">
        <f>IFERROR(INDEX('Annex 1 LV, HV &amp; UMS charges_J'!$B$14:$B$45,MATCH($A99,'Annex 1 LV, HV &amp; UMS charges_J'!$A$14:$A$294,0)),INDEX('Annex 4 LDNO charges_J'!$B$14:$B$203,MATCH($A99,'Annex 4 LDNO charges_J'!$A$14:$A$203,0)))</f>
        <v>0</v>
      </c>
      <c r="C99" s="159">
        <f>IFERROR(INDEX('Annex 1 LV, HV &amp; UMS charges_J'!$C$14:$C$45,MATCH($A99,'Annex 1 LV, HV &amp; UMS charges_J'!$A$14:$A$294,0)),INDEX('Annex 4 LDNO charges_J'!$C$14:$C$203,MATCH($A99,'Annex 4 LDNO charges_J'!$A$14:$A$203,0)))</f>
        <v>0</v>
      </c>
      <c r="D99" s="228"/>
      <c r="E99" s="228"/>
      <c r="F99" s="224">
        <v>6.5258362970998907E-2</v>
      </c>
    </row>
    <row r="100" spans="1:6" ht="27.75" customHeight="1">
      <c r="A100" s="160" t="s">
        <v>620</v>
      </c>
      <c r="B100" s="42">
        <f>IFERROR(INDEX('Annex 1 LV, HV &amp; UMS charges_J'!$B$14:$B$45,MATCH($A100,'Annex 1 LV, HV &amp; UMS charges_J'!$A$14:$A$294,0)),INDEX('Annex 4 LDNO charges_J'!$B$14:$B$203,MATCH($A100,'Annex 4 LDNO charges_J'!$A$14:$A$203,0)))</f>
        <v>0</v>
      </c>
      <c r="C100" s="159" t="str">
        <f>IFERROR(INDEX('Annex 1 LV, HV &amp; UMS charges_J'!$C$14:$C$45,MATCH($A100,'Annex 1 LV, HV &amp; UMS charges_J'!$A$14:$A$294,0)),INDEX('Annex 4 LDNO charges_J'!$C$14:$C$203,MATCH($A100,'Annex 4 LDNO charges_J'!$A$14:$A$203,0)))</f>
        <v>0, 1, 2</v>
      </c>
      <c r="D100" s="224">
        <v>5.7538427037113801E-2</v>
      </c>
      <c r="E100" s="224">
        <v>9.4536320191825496</v>
      </c>
      <c r="F100" s="224">
        <v>6.5258362970998907E-2</v>
      </c>
    </row>
    <row r="101" spans="1:6" ht="27.75" customHeight="1">
      <c r="A101" s="160" t="s">
        <v>622</v>
      </c>
      <c r="B101" s="42">
        <f>IFERROR(INDEX('Annex 1 LV, HV &amp; UMS charges_J'!$B$14:$B$45,MATCH($A101,'Annex 1 LV, HV &amp; UMS charges_J'!$A$14:$A$294,0)),INDEX('Annex 4 LDNO charges_J'!$B$14:$B$203,MATCH($A101,'Annex 4 LDNO charges_J'!$A$14:$A$203,0)))</f>
        <v>0</v>
      </c>
      <c r="C101" s="159" t="str">
        <f>IFERROR(INDEX('Annex 1 LV, HV &amp; UMS charges_J'!$C$14:$C$45,MATCH($A101,'Annex 1 LV, HV &amp; UMS charges_J'!$A$14:$A$294,0)),INDEX('Annex 4 LDNO charges_J'!$C$14:$C$203,MATCH($A101,'Annex 4 LDNO charges_J'!$A$14:$A$203,0)))</f>
        <v>0, 3, 4, 5-8</v>
      </c>
      <c r="D101" s="228"/>
      <c r="E101" s="228"/>
      <c r="F101" s="224">
        <v>6.5258362970998907E-2</v>
      </c>
    </row>
    <row r="102" spans="1:6" ht="27.75" customHeight="1">
      <c r="A102" s="160" t="s">
        <v>623</v>
      </c>
      <c r="B102" s="42">
        <f>IFERROR(INDEX('Annex 1 LV, HV &amp; UMS charges_J'!$B$14:$B$45,MATCH($A102,'Annex 1 LV, HV &amp; UMS charges_J'!$A$14:$A$294,0)),INDEX('Annex 4 LDNO charges_J'!$B$14:$B$203,MATCH($A102,'Annex 4 LDNO charges_J'!$A$14:$A$203,0)))</f>
        <v>0</v>
      </c>
      <c r="C102" s="159" t="str">
        <f>IFERROR(INDEX('Annex 1 LV, HV &amp; UMS charges_J'!$C$14:$C$45,MATCH($A102,'Annex 1 LV, HV &amp; UMS charges_J'!$A$14:$A$294,0)),INDEX('Annex 4 LDNO charges_J'!$C$14:$C$203,MATCH($A102,'Annex 4 LDNO charges_J'!$A$14:$A$203,0)))</f>
        <v>0, 3, 4, 5-8</v>
      </c>
      <c r="D102" s="228"/>
      <c r="E102" s="228"/>
      <c r="F102" s="224">
        <v>6.5258362970998907E-2</v>
      </c>
    </row>
    <row r="103" spans="1:6" ht="27.75" customHeight="1">
      <c r="A103" s="160" t="s">
        <v>624</v>
      </c>
      <c r="B103" s="42">
        <f>IFERROR(INDEX('Annex 1 LV, HV &amp; UMS charges_J'!$B$14:$B$45,MATCH($A103,'Annex 1 LV, HV &amp; UMS charges_J'!$A$14:$A$294,0)),INDEX('Annex 4 LDNO charges_J'!$B$14:$B$203,MATCH($A103,'Annex 4 LDNO charges_J'!$A$14:$A$203,0)))</f>
        <v>0</v>
      </c>
      <c r="C103" s="159" t="str">
        <f>IFERROR(INDEX('Annex 1 LV, HV &amp; UMS charges_J'!$C$14:$C$45,MATCH($A103,'Annex 1 LV, HV &amp; UMS charges_J'!$A$14:$A$294,0)),INDEX('Annex 4 LDNO charges_J'!$C$14:$C$203,MATCH($A103,'Annex 4 LDNO charges_J'!$A$14:$A$203,0)))</f>
        <v>0, 3, 4, 5-8</v>
      </c>
      <c r="D103" s="228"/>
      <c r="E103" s="228"/>
      <c r="F103" s="224">
        <v>6.5258362970998907E-2</v>
      </c>
    </row>
    <row r="104" spans="1:6" ht="27.75" customHeight="1">
      <c r="A104" s="160" t="s">
        <v>625</v>
      </c>
      <c r="B104" s="42">
        <f>IFERROR(INDEX('Annex 1 LV, HV &amp; UMS charges_J'!$B$14:$B$45,MATCH($A104,'Annex 1 LV, HV &amp; UMS charges_J'!$A$14:$A$294,0)),INDEX('Annex 4 LDNO charges_J'!$B$14:$B$203,MATCH($A104,'Annex 4 LDNO charges_J'!$A$14:$A$203,0)))</f>
        <v>0</v>
      </c>
      <c r="C104" s="159" t="str">
        <f>IFERROR(INDEX('Annex 1 LV, HV &amp; UMS charges_J'!$C$14:$C$45,MATCH($A104,'Annex 1 LV, HV &amp; UMS charges_J'!$A$14:$A$294,0)),INDEX('Annex 4 LDNO charges_J'!$C$14:$C$203,MATCH($A104,'Annex 4 LDNO charges_J'!$A$14:$A$203,0)))</f>
        <v>0, 3, 4, 5-8</v>
      </c>
      <c r="D104" s="228"/>
      <c r="E104" s="228"/>
      <c r="F104" s="224">
        <v>6.5258362970998907E-2</v>
      </c>
    </row>
    <row r="105" spans="1:6" ht="27.75" customHeight="1">
      <c r="A105" s="160" t="s">
        <v>626</v>
      </c>
      <c r="B105" s="42">
        <f>IFERROR(INDEX('Annex 1 LV, HV &amp; UMS charges_J'!$B$14:$B$45,MATCH($A105,'Annex 1 LV, HV &amp; UMS charges_J'!$A$14:$A$294,0)),INDEX('Annex 4 LDNO charges_J'!$B$14:$B$203,MATCH($A105,'Annex 4 LDNO charges_J'!$A$14:$A$203,0)))</f>
        <v>0</v>
      </c>
      <c r="C105" s="159" t="str">
        <f>IFERROR(INDEX('Annex 1 LV, HV &amp; UMS charges_J'!$C$14:$C$45,MATCH($A105,'Annex 1 LV, HV &amp; UMS charges_J'!$A$14:$A$294,0)),INDEX('Annex 4 LDNO charges_J'!$C$14:$C$203,MATCH($A105,'Annex 4 LDNO charges_J'!$A$14:$A$203,0)))</f>
        <v>0, 3, 4, 5-8</v>
      </c>
      <c r="D105" s="228"/>
      <c r="E105" s="228"/>
      <c r="F105" s="224">
        <v>6.5258362970998907E-2</v>
      </c>
    </row>
    <row r="106" spans="1:6" ht="27.75" customHeight="1">
      <c r="A106" s="160" t="s">
        <v>628</v>
      </c>
      <c r="B106" s="42">
        <f>IFERROR(INDEX('Annex 1 LV, HV &amp; UMS charges_J'!$B$14:$B$45,MATCH($A106,'Annex 1 LV, HV &amp; UMS charges_J'!$A$14:$A$294,0)),INDEX('Annex 4 LDNO charges_J'!$B$14:$B$203,MATCH($A106,'Annex 4 LDNO charges_J'!$A$14:$A$203,0)))</f>
        <v>0</v>
      </c>
      <c r="C106" s="159">
        <f>IFERROR(INDEX('Annex 1 LV, HV &amp; UMS charges_J'!$C$14:$C$45,MATCH($A106,'Annex 1 LV, HV &amp; UMS charges_J'!$A$14:$A$294,0)),INDEX('Annex 4 LDNO charges_J'!$C$14:$C$203,MATCH($A106,'Annex 4 LDNO charges_J'!$A$14:$A$203,0)))</f>
        <v>0</v>
      </c>
      <c r="D106" s="228"/>
      <c r="E106" s="228"/>
      <c r="F106" s="224">
        <v>6.5258362970998907E-2</v>
      </c>
    </row>
    <row r="107" spans="1:6" ht="27.75" customHeight="1">
      <c r="A107" s="160" t="s">
        <v>629</v>
      </c>
      <c r="B107" s="42">
        <f>IFERROR(INDEX('Annex 1 LV, HV &amp; UMS charges_J'!$B$14:$B$45,MATCH($A107,'Annex 1 LV, HV &amp; UMS charges_J'!$A$14:$A$294,0)),INDEX('Annex 4 LDNO charges_J'!$B$14:$B$203,MATCH($A107,'Annex 4 LDNO charges_J'!$A$14:$A$203,0)))</f>
        <v>0</v>
      </c>
      <c r="C107" s="159">
        <f>IFERROR(INDEX('Annex 1 LV, HV &amp; UMS charges_J'!$C$14:$C$45,MATCH($A107,'Annex 1 LV, HV &amp; UMS charges_J'!$A$14:$A$294,0)),INDEX('Annex 4 LDNO charges_J'!$C$14:$C$203,MATCH($A107,'Annex 4 LDNO charges_J'!$A$14:$A$203,0)))</f>
        <v>0</v>
      </c>
      <c r="D107" s="228"/>
      <c r="E107" s="228"/>
      <c r="F107" s="224">
        <v>6.5258362970998907E-2</v>
      </c>
    </row>
    <row r="108" spans="1:6" ht="27.75" customHeight="1">
      <c r="A108" s="160" t="s">
        <v>630</v>
      </c>
      <c r="B108" s="42">
        <f>IFERROR(INDEX('Annex 1 LV, HV &amp; UMS charges_J'!$B$14:$B$45,MATCH($A108,'Annex 1 LV, HV &amp; UMS charges_J'!$A$14:$A$294,0)),INDEX('Annex 4 LDNO charges_J'!$B$14:$B$203,MATCH($A108,'Annex 4 LDNO charges_J'!$A$14:$A$203,0)))</f>
        <v>0</v>
      </c>
      <c r="C108" s="159">
        <f>IFERROR(INDEX('Annex 1 LV, HV &amp; UMS charges_J'!$C$14:$C$45,MATCH($A108,'Annex 1 LV, HV &amp; UMS charges_J'!$A$14:$A$294,0)),INDEX('Annex 4 LDNO charges_J'!$C$14:$C$203,MATCH($A108,'Annex 4 LDNO charges_J'!$A$14:$A$203,0)))</f>
        <v>0</v>
      </c>
      <c r="D108" s="228"/>
      <c r="E108" s="228"/>
      <c r="F108" s="224">
        <v>6.5258362970998907E-2</v>
      </c>
    </row>
    <row r="109" spans="1:6" ht="27.75" customHeight="1">
      <c r="A109" s="160" t="s">
        <v>631</v>
      </c>
      <c r="B109" s="42">
        <f>IFERROR(INDEX('Annex 1 LV, HV &amp; UMS charges_J'!$B$14:$B$45,MATCH($A109,'Annex 1 LV, HV &amp; UMS charges_J'!$A$14:$A$294,0)),INDEX('Annex 4 LDNO charges_J'!$B$14:$B$203,MATCH($A109,'Annex 4 LDNO charges_J'!$A$14:$A$203,0)))</f>
        <v>0</v>
      </c>
      <c r="C109" s="159">
        <f>IFERROR(INDEX('Annex 1 LV, HV &amp; UMS charges_J'!$C$14:$C$45,MATCH($A109,'Annex 1 LV, HV &amp; UMS charges_J'!$A$14:$A$294,0)),INDEX('Annex 4 LDNO charges_J'!$C$14:$C$203,MATCH($A109,'Annex 4 LDNO charges_J'!$A$14:$A$203,0)))</f>
        <v>0</v>
      </c>
      <c r="D109" s="228"/>
      <c r="E109" s="228"/>
      <c r="F109" s="224">
        <v>6.5258362970998907E-2</v>
      </c>
    </row>
    <row r="110" spans="1:6" ht="27.75" customHeight="1">
      <c r="A110" s="160" t="s">
        <v>632</v>
      </c>
      <c r="B110" s="42">
        <f>IFERROR(INDEX('Annex 1 LV, HV &amp; UMS charges_J'!$B$14:$B$45,MATCH($A110,'Annex 1 LV, HV &amp; UMS charges_J'!$A$14:$A$294,0)),INDEX('Annex 4 LDNO charges_J'!$B$14:$B$203,MATCH($A110,'Annex 4 LDNO charges_J'!$A$14:$A$203,0)))</f>
        <v>0</v>
      </c>
      <c r="C110" s="159">
        <f>IFERROR(INDEX('Annex 1 LV, HV &amp; UMS charges_J'!$C$14:$C$45,MATCH($A110,'Annex 1 LV, HV &amp; UMS charges_J'!$A$14:$A$294,0)),INDEX('Annex 4 LDNO charges_J'!$C$14:$C$203,MATCH($A110,'Annex 4 LDNO charges_J'!$A$14:$A$203,0)))</f>
        <v>0</v>
      </c>
      <c r="D110" s="228"/>
      <c r="E110" s="228"/>
      <c r="F110" s="224">
        <v>6.5258362970998907E-2</v>
      </c>
    </row>
    <row r="111" spans="1:6" ht="27.75" customHeight="1">
      <c r="A111" s="160" t="s">
        <v>633</v>
      </c>
      <c r="B111" s="42">
        <f>IFERROR(INDEX('Annex 1 LV, HV &amp; UMS charges_J'!$B$14:$B$45,MATCH($A111,'Annex 1 LV, HV &amp; UMS charges_J'!$A$14:$A$294,0)),INDEX('Annex 4 LDNO charges_J'!$B$14:$B$203,MATCH($A111,'Annex 4 LDNO charges_J'!$A$14:$A$203,0)))</f>
        <v>0</v>
      </c>
      <c r="C111" s="159">
        <f>IFERROR(INDEX('Annex 1 LV, HV &amp; UMS charges_J'!$C$14:$C$45,MATCH($A111,'Annex 1 LV, HV &amp; UMS charges_J'!$A$14:$A$294,0)),INDEX('Annex 4 LDNO charges_J'!$C$14:$C$203,MATCH($A111,'Annex 4 LDNO charges_J'!$A$14:$A$203,0)))</f>
        <v>0</v>
      </c>
      <c r="D111" s="228"/>
      <c r="E111" s="228"/>
      <c r="F111" s="224">
        <v>6.5258362970998907E-2</v>
      </c>
    </row>
    <row r="112" spans="1:6" ht="27.75" customHeight="1">
      <c r="A112" s="160" t="s">
        <v>634</v>
      </c>
      <c r="B112" s="42">
        <f>IFERROR(INDEX('Annex 1 LV, HV &amp; UMS charges_J'!$B$14:$B$45,MATCH($A112,'Annex 1 LV, HV &amp; UMS charges_J'!$A$14:$A$294,0)),INDEX('Annex 4 LDNO charges_J'!$B$14:$B$203,MATCH($A112,'Annex 4 LDNO charges_J'!$A$14:$A$203,0)))</f>
        <v>0</v>
      </c>
      <c r="C112" s="159">
        <f>IFERROR(INDEX('Annex 1 LV, HV &amp; UMS charges_J'!$C$14:$C$45,MATCH($A112,'Annex 1 LV, HV &amp; UMS charges_J'!$A$14:$A$294,0)),INDEX('Annex 4 LDNO charges_J'!$C$14:$C$203,MATCH($A112,'Annex 4 LDNO charges_J'!$A$14:$A$203,0)))</f>
        <v>0</v>
      </c>
      <c r="D112" s="228"/>
      <c r="E112" s="228"/>
      <c r="F112" s="224">
        <v>6.5258362970998907E-2</v>
      </c>
    </row>
    <row r="113" spans="1:6" ht="27.75" customHeight="1">
      <c r="A113" s="160" t="s">
        <v>635</v>
      </c>
      <c r="B113" s="42">
        <f>IFERROR(INDEX('Annex 1 LV, HV &amp; UMS charges_J'!$B$14:$B$45,MATCH($A113,'Annex 1 LV, HV &amp; UMS charges_J'!$A$14:$A$294,0)),INDEX('Annex 4 LDNO charges_J'!$B$14:$B$203,MATCH($A113,'Annex 4 LDNO charges_J'!$A$14:$A$203,0)))</f>
        <v>0</v>
      </c>
      <c r="C113" s="159">
        <f>IFERROR(INDEX('Annex 1 LV, HV &amp; UMS charges_J'!$C$14:$C$45,MATCH($A113,'Annex 1 LV, HV &amp; UMS charges_J'!$A$14:$A$294,0)),INDEX('Annex 4 LDNO charges_J'!$C$14:$C$203,MATCH($A113,'Annex 4 LDNO charges_J'!$A$14:$A$203,0)))</f>
        <v>0</v>
      </c>
      <c r="D113" s="228"/>
      <c r="E113" s="228"/>
      <c r="F113" s="224">
        <v>6.5258362970998907E-2</v>
      </c>
    </row>
    <row r="114" spans="1:6" ht="27.75" customHeight="1">
      <c r="A114" s="160" t="s">
        <v>636</v>
      </c>
      <c r="B114" s="42">
        <f>IFERROR(INDEX('Annex 1 LV, HV &amp; UMS charges_J'!$B$14:$B$45,MATCH($A114,'Annex 1 LV, HV &amp; UMS charges_J'!$A$14:$A$294,0)),INDEX('Annex 4 LDNO charges_J'!$B$14:$B$203,MATCH($A114,'Annex 4 LDNO charges_J'!$A$14:$A$203,0)))</f>
        <v>0</v>
      </c>
      <c r="C114" s="159">
        <f>IFERROR(INDEX('Annex 1 LV, HV &amp; UMS charges_J'!$C$14:$C$45,MATCH($A114,'Annex 1 LV, HV &amp; UMS charges_J'!$A$14:$A$294,0)),INDEX('Annex 4 LDNO charges_J'!$C$14:$C$203,MATCH($A114,'Annex 4 LDNO charges_J'!$A$14:$A$203,0)))</f>
        <v>0</v>
      </c>
      <c r="D114" s="228"/>
      <c r="E114" s="228"/>
      <c r="F114" s="224">
        <v>6.5258362970998907E-2</v>
      </c>
    </row>
    <row r="115" spans="1:6" ht="27.75" customHeight="1">
      <c r="A115" s="160" t="s">
        <v>637</v>
      </c>
      <c r="B115" s="42">
        <f>IFERROR(INDEX('Annex 1 LV, HV &amp; UMS charges_J'!$B$14:$B$45,MATCH($A115,'Annex 1 LV, HV &amp; UMS charges_J'!$A$14:$A$294,0)),INDEX('Annex 4 LDNO charges_J'!$B$14:$B$203,MATCH($A115,'Annex 4 LDNO charges_J'!$A$14:$A$203,0)))</f>
        <v>0</v>
      </c>
      <c r="C115" s="159">
        <f>IFERROR(INDEX('Annex 1 LV, HV &amp; UMS charges_J'!$C$14:$C$45,MATCH($A115,'Annex 1 LV, HV &amp; UMS charges_J'!$A$14:$A$294,0)),INDEX('Annex 4 LDNO charges_J'!$C$14:$C$203,MATCH($A115,'Annex 4 LDNO charges_J'!$A$14:$A$203,0)))</f>
        <v>0</v>
      </c>
      <c r="D115" s="228"/>
      <c r="E115" s="228"/>
      <c r="F115" s="224">
        <v>6.5258362970998907E-2</v>
      </c>
    </row>
    <row r="116" spans="1:6" ht="27.75" customHeight="1">
      <c r="A116" s="160" t="s">
        <v>638</v>
      </c>
      <c r="B116" s="42">
        <f>IFERROR(INDEX('Annex 1 LV, HV &amp; UMS charges_J'!$B$14:$B$45,MATCH($A116,'Annex 1 LV, HV &amp; UMS charges_J'!$A$14:$A$294,0)),INDEX('Annex 4 LDNO charges_J'!$B$14:$B$203,MATCH($A116,'Annex 4 LDNO charges_J'!$A$14:$A$203,0)))</f>
        <v>0</v>
      </c>
      <c r="C116" s="159">
        <f>IFERROR(INDEX('Annex 1 LV, HV &amp; UMS charges_J'!$C$14:$C$45,MATCH($A116,'Annex 1 LV, HV &amp; UMS charges_J'!$A$14:$A$294,0)),INDEX('Annex 4 LDNO charges_J'!$C$14:$C$203,MATCH($A116,'Annex 4 LDNO charges_J'!$A$14:$A$203,0)))</f>
        <v>0</v>
      </c>
      <c r="D116" s="228"/>
      <c r="E116" s="228"/>
      <c r="F116" s="224">
        <v>6.5258362970998907E-2</v>
      </c>
    </row>
    <row r="117" spans="1:6" ht="27.75" customHeight="1">
      <c r="A117" s="160" t="s">
        <v>639</v>
      </c>
      <c r="B117" s="42">
        <f>IFERROR(INDEX('Annex 1 LV, HV &amp; UMS charges_J'!$B$14:$B$45,MATCH($A117,'Annex 1 LV, HV &amp; UMS charges_J'!$A$14:$A$294,0)),INDEX('Annex 4 LDNO charges_J'!$B$14:$B$203,MATCH($A117,'Annex 4 LDNO charges_J'!$A$14:$A$203,0)))</f>
        <v>0</v>
      </c>
      <c r="C117" s="159">
        <f>IFERROR(INDEX('Annex 1 LV, HV &amp; UMS charges_J'!$C$14:$C$45,MATCH($A117,'Annex 1 LV, HV &amp; UMS charges_J'!$A$14:$A$294,0)),INDEX('Annex 4 LDNO charges_J'!$C$14:$C$203,MATCH($A117,'Annex 4 LDNO charges_J'!$A$14:$A$203,0)))</f>
        <v>0</v>
      </c>
      <c r="D117" s="228"/>
      <c r="E117" s="228"/>
      <c r="F117" s="224">
        <v>6.5258362970998907E-2</v>
      </c>
    </row>
    <row r="118" spans="1:6" ht="27.75" customHeight="1">
      <c r="A118" s="160" t="s">
        <v>640</v>
      </c>
      <c r="B118" s="42">
        <f>IFERROR(INDEX('Annex 1 LV, HV &amp; UMS charges_J'!$B$14:$B$45,MATCH($A118,'Annex 1 LV, HV &amp; UMS charges_J'!$A$14:$A$294,0)),INDEX('Annex 4 LDNO charges_J'!$B$14:$B$203,MATCH($A118,'Annex 4 LDNO charges_J'!$A$14:$A$203,0)))</f>
        <v>0</v>
      </c>
      <c r="C118" s="159">
        <f>IFERROR(INDEX('Annex 1 LV, HV &amp; UMS charges_J'!$C$14:$C$45,MATCH($A118,'Annex 1 LV, HV &amp; UMS charges_J'!$A$14:$A$294,0)),INDEX('Annex 4 LDNO charges_J'!$C$14:$C$203,MATCH($A118,'Annex 4 LDNO charges_J'!$A$14:$A$203,0)))</f>
        <v>0</v>
      </c>
      <c r="D118" s="228"/>
      <c r="E118" s="228"/>
      <c r="F118" s="224">
        <v>6.5258362970998907E-2</v>
      </c>
    </row>
    <row r="119" spans="1:6" ht="27.75" customHeight="1">
      <c r="A119" s="160" t="s">
        <v>641</v>
      </c>
      <c r="B119" s="42">
        <f>IFERROR(INDEX('Annex 1 LV, HV &amp; UMS charges_J'!$B$14:$B$45,MATCH($A119,'Annex 1 LV, HV &amp; UMS charges_J'!$A$14:$A$294,0)),INDEX('Annex 4 LDNO charges_J'!$B$14:$B$203,MATCH($A119,'Annex 4 LDNO charges_J'!$A$14:$A$203,0)))</f>
        <v>0</v>
      </c>
      <c r="C119" s="159">
        <f>IFERROR(INDEX('Annex 1 LV, HV &amp; UMS charges_J'!$C$14:$C$45,MATCH($A119,'Annex 1 LV, HV &amp; UMS charges_J'!$A$14:$A$294,0)),INDEX('Annex 4 LDNO charges_J'!$C$14:$C$203,MATCH($A119,'Annex 4 LDNO charges_J'!$A$14:$A$203,0)))</f>
        <v>0</v>
      </c>
      <c r="D119" s="228"/>
      <c r="E119" s="228"/>
      <c r="F119" s="224">
        <v>6.5258362970998907E-2</v>
      </c>
    </row>
    <row r="120" spans="1:6" ht="27.75" customHeight="1">
      <c r="A120" s="160" t="s">
        <v>642</v>
      </c>
      <c r="B120" s="42">
        <f>IFERROR(INDEX('Annex 1 LV, HV &amp; UMS charges_J'!$B$14:$B$45,MATCH($A120,'Annex 1 LV, HV &amp; UMS charges_J'!$A$14:$A$294,0)),INDEX('Annex 4 LDNO charges_J'!$B$14:$B$203,MATCH($A120,'Annex 4 LDNO charges_J'!$A$14:$A$203,0)))</f>
        <v>0</v>
      </c>
      <c r="C120" s="159">
        <f>IFERROR(INDEX('Annex 1 LV, HV &amp; UMS charges_J'!$C$14:$C$45,MATCH($A120,'Annex 1 LV, HV &amp; UMS charges_J'!$A$14:$A$294,0)),INDEX('Annex 4 LDNO charges_J'!$C$14:$C$203,MATCH($A120,'Annex 4 LDNO charges_J'!$A$14:$A$203,0)))</f>
        <v>0</v>
      </c>
      <c r="D120" s="228"/>
      <c r="E120" s="228"/>
      <c r="F120" s="224">
        <v>6.5258362970998907E-2</v>
      </c>
    </row>
    <row r="121" spans="1:6" ht="27.75" customHeight="1">
      <c r="A121" s="160" t="s">
        <v>649</v>
      </c>
      <c r="B121" s="42">
        <f>IFERROR(INDEX('Annex 1 LV, HV &amp; UMS charges_J'!$B$14:$B$45,MATCH($A121,'Annex 1 LV, HV &amp; UMS charges_J'!$A$14:$A$294,0)),INDEX('Annex 4 LDNO charges_J'!$B$14:$B$203,MATCH($A121,'Annex 4 LDNO charges_J'!$A$14:$A$203,0)))</f>
        <v>0</v>
      </c>
      <c r="C121" s="159" t="str">
        <f>IFERROR(INDEX('Annex 1 LV, HV &amp; UMS charges_J'!$C$14:$C$45,MATCH($A121,'Annex 1 LV, HV &amp; UMS charges_J'!$A$14:$A$294,0)),INDEX('Annex 4 LDNO charges_J'!$C$14:$C$203,MATCH($A121,'Annex 4 LDNO charges_J'!$A$14:$A$203,0)))</f>
        <v>0, 1, 2</v>
      </c>
      <c r="D121" s="224">
        <v>5.7538427037113801E-2</v>
      </c>
      <c r="E121" s="224">
        <v>9.4536320191825496</v>
      </c>
      <c r="F121" s="224">
        <v>6.5258362970998907E-2</v>
      </c>
    </row>
    <row r="122" spans="1:6" ht="27.75" customHeight="1">
      <c r="A122" s="160" t="s">
        <v>651</v>
      </c>
      <c r="B122" s="42">
        <f>IFERROR(INDEX('Annex 1 LV, HV &amp; UMS charges_J'!$B$14:$B$45,MATCH($A122,'Annex 1 LV, HV &amp; UMS charges_J'!$A$14:$A$294,0)),INDEX('Annex 4 LDNO charges_J'!$B$14:$B$203,MATCH($A122,'Annex 4 LDNO charges_J'!$A$14:$A$203,0)))</f>
        <v>0</v>
      </c>
      <c r="C122" s="159" t="str">
        <f>IFERROR(INDEX('Annex 1 LV, HV &amp; UMS charges_J'!$C$14:$C$45,MATCH($A122,'Annex 1 LV, HV &amp; UMS charges_J'!$A$14:$A$294,0)),INDEX('Annex 4 LDNO charges_J'!$C$14:$C$203,MATCH($A122,'Annex 4 LDNO charges_J'!$A$14:$A$203,0)))</f>
        <v>0, 3, 4, 5-8</v>
      </c>
      <c r="D122" s="228"/>
      <c r="E122" s="228"/>
      <c r="F122" s="224">
        <v>6.5258362970998907E-2</v>
      </c>
    </row>
    <row r="123" spans="1:6" ht="27.75" customHeight="1">
      <c r="A123" s="160" t="s">
        <v>652</v>
      </c>
      <c r="B123" s="42">
        <f>IFERROR(INDEX('Annex 1 LV, HV &amp; UMS charges_J'!$B$14:$B$45,MATCH($A123,'Annex 1 LV, HV &amp; UMS charges_J'!$A$14:$A$294,0)),INDEX('Annex 4 LDNO charges_J'!$B$14:$B$203,MATCH($A123,'Annex 4 LDNO charges_J'!$A$14:$A$203,0)))</f>
        <v>0</v>
      </c>
      <c r="C123" s="159" t="str">
        <f>IFERROR(INDEX('Annex 1 LV, HV &amp; UMS charges_J'!$C$14:$C$45,MATCH($A123,'Annex 1 LV, HV &amp; UMS charges_J'!$A$14:$A$294,0)),INDEX('Annex 4 LDNO charges_J'!$C$14:$C$203,MATCH($A123,'Annex 4 LDNO charges_J'!$A$14:$A$203,0)))</f>
        <v>0, 3, 4, 5-8</v>
      </c>
      <c r="D123" s="228"/>
      <c r="E123" s="228"/>
      <c r="F123" s="224">
        <v>6.5258362970998907E-2</v>
      </c>
    </row>
    <row r="124" spans="1:6" ht="27.75" customHeight="1">
      <c r="A124" s="160" t="s">
        <v>653</v>
      </c>
      <c r="B124" s="42">
        <f>IFERROR(INDEX('Annex 1 LV, HV &amp; UMS charges_J'!$B$14:$B$45,MATCH($A124,'Annex 1 LV, HV &amp; UMS charges_J'!$A$14:$A$294,0)),INDEX('Annex 4 LDNO charges_J'!$B$14:$B$203,MATCH($A124,'Annex 4 LDNO charges_J'!$A$14:$A$203,0)))</f>
        <v>0</v>
      </c>
      <c r="C124" s="159" t="str">
        <f>IFERROR(INDEX('Annex 1 LV, HV &amp; UMS charges_J'!$C$14:$C$45,MATCH($A124,'Annex 1 LV, HV &amp; UMS charges_J'!$A$14:$A$294,0)),INDEX('Annex 4 LDNO charges_J'!$C$14:$C$203,MATCH($A124,'Annex 4 LDNO charges_J'!$A$14:$A$203,0)))</f>
        <v>0, 3, 4, 5-8</v>
      </c>
      <c r="D124" s="228"/>
      <c r="E124" s="228"/>
      <c r="F124" s="224">
        <v>6.5258362970998907E-2</v>
      </c>
    </row>
    <row r="125" spans="1:6" ht="27.75" customHeight="1">
      <c r="A125" s="160" t="s">
        <v>654</v>
      </c>
      <c r="B125" s="42">
        <f>IFERROR(INDEX('Annex 1 LV, HV &amp; UMS charges_J'!$B$14:$B$45,MATCH($A125,'Annex 1 LV, HV &amp; UMS charges_J'!$A$14:$A$294,0)),INDEX('Annex 4 LDNO charges_J'!$B$14:$B$203,MATCH($A125,'Annex 4 LDNO charges_J'!$A$14:$A$203,0)))</f>
        <v>0</v>
      </c>
      <c r="C125" s="159" t="str">
        <f>IFERROR(INDEX('Annex 1 LV, HV &amp; UMS charges_J'!$C$14:$C$45,MATCH($A125,'Annex 1 LV, HV &amp; UMS charges_J'!$A$14:$A$294,0)),INDEX('Annex 4 LDNO charges_J'!$C$14:$C$203,MATCH($A125,'Annex 4 LDNO charges_J'!$A$14:$A$203,0)))</f>
        <v>0, 3, 4, 5-8</v>
      </c>
      <c r="D125" s="228"/>
      <c r="E125" s="228"/>
      <c r="F125" s="224">
        <v>6.5258362970998907E-2</v>
      </c>
    </row>
    <row r="126" spans="1:6" ht="27.75" customHeight="1">
      <c r="A126" s="160" t="s">
        <v>655</v>
      </c>
      <c r="B126" s="42">
        <f>IFERROR(INDEX('Annex 1 LV, HV &amp; UMS charges_J'!$B$14:$B$45,MATCH($A126,'Annex 1 LV, HV &amp; UMS charges_J'!$A$14:$A$294,0)),INDEX('Annex 4 LDNO charges_J'!$B$14:$B$203,MATCH($A126,'Annex 4 LDNO charges_J'!$A$14:$A$203,0)))</f>
        <v>0</v>
      </c>
      <c r="C126" s="159" t="str">
        <f>IFERROR(INDEX('Annex 1 LV, HV &amp; UMS charges_J'!$C$14:$C$45,MATCH($A126,'Annex 1 LV, HV &amp; UMS charges_J'!$A$14:$A$294,0)),INDEX('Annex 4 LDNO charges_J'!$C$14:$C$203,MATCH($A126,'Annex 4 LDNO charges_J'!$A$14:$A$203,0)))</f>
        <v>0, 3, 4, 5-8</v>
      </c>
      <c r="D126" s="228"/>
      <c r="E126" s="228"/>
      <c r="F126" s="224">
        <v>6.5258362970998907E-2</v>
      </c>
    </row>
    <row r="127" spans="1:6" ht="27.75" customHeight="1">
      <c r="A127" s="160" t="s">
        <v>657</v>
      </c>
      <c r="B127" s="42">
        <f>IFERROR(INDEX('Annex 1 LV, HV &amp; UMS charges_J'!$B$14:$B$45,MATCH($A127,'Annex 1 LV, HV &amp; UMS charges_J'!$A$14:$A$294,0)),INDEX('Annex 4 LDNO charges_J'!$B$14:$B$203,MATCH($A127,'Annex 4 LDNO charges_J'!$A$14:$A$203,0)))</f>
        <v>0</v>
      </c>
      <c r="C127" s="159">
        <f>IFERROR(INDEX('Annex 1 LV, HV &amp; UMS charges_J'!$C$14:$C$45,MATCH($A127,'Annex 1 LV, HV &amp; UMS charges_J'!$A$14:$A$294,0)),INDEX('Annex 4 LDNO charges_J'!$C$14:$C$203,MATCH($A127,'Annex 4 LDNO charges_J'!$A$14:$A$203,0)))</f>
        <v>0</v>
      </c>
      <c r="D127" s="228"/>
      <c r="E127" s="228"/>
      <c r="F127" s="224">
        <v>6.5258362970998907E-2</v>
      </c>
    </row>
    <row r="128" spans="1:6" ht="27.75" customHeight="1">
      <c r="A128" s="160" t="s">
        <v>658</v>
      </c>
      <c r="B128" s="42">
        <f>IFERROR(INDEX('Annex 1 LV, HV &amp; UMS charges_J'!$B$14:$B$45,MATCH($A128,'Annex 1 LV, HV &amp; UMS charges_J'!$A$14:$A$294,0)),INDEX('Annex 4 LDNO charges_J'!$B$14:$B$203,MATCH($A128,'Annex 4 LDNO charges_J'!$A$14:$A$203,0)))</f>
        <v>0</v>
      </c>
      <c r="C128" s="159">
        <f>IFERROR(INDEX('Annex 1 LV, HV &amp; UMS charges_J'!$C$14:$C$45,MATCH($A128,'Annex 1 LV, HV &amp; UMS charges_J'!$A$14:$A$294,0)),INDEX('Annex 4 LDNO charges_J'!$C$14:$C$203,MATCH($A128,'Annex 4 LDNO charges_J'!$A$14:$A$203,0)))</f>
        <v>0</v>
      </c>
      <c r="D128" s="228"/>
      <c r="E128" s="228"/>
      <c r="F128" s="224">
        <v>6.5258362970998907E-2</v>
      </c>
    </row>
    <row r="129" spans="1:6" ht="27.75" customHeight="1">
      <c r="A129" s="160" t="s">
        <v>659</v>
      </c>
      <c r="B129" s="42">
        <f>IFERROR(INDEX('Annex 1 LV, HV &amp; UMS charges_J'!$B$14:$B$45,MATCH($A129,'Annex 1 LV, HV &amp; UMS charges_J'!$A$14:$A$294,0)),INDEX('Annex 4 LDNO charges_J'!$B$14:$B$203,MATCH($A129,'Annex 4 LDNO charges_J'!$A$14:$A$203,0)))</f>
        <v>0</v>
      </c>
      <c r="C129" s="159">
        <f>IFERROR(INDEX('Annex 1 LV, HV &amp; UMS charges_J'!$C$14:$C$45,MATCH($A129,'Annex 1 LV, HV &amp; UMS charges_J'!$A$14:$A$294,0)),INDEX('Annex 4 LDNO charges_J'!$C$14:$C$203,MATCH($A129,'Annex 4 LDNO charges_J'!$A$14:$A$203,0)))</f>
        <v>0</v>
      </c>
      <c r="D129" s="228"/>
      <c r="E129" s="228"/>
      <c r="F129" s="224">
        <v>6.5258362970998907E-2</v>
      </c>
    </row>
    <row r="130" spans="1:6" ht="27.75" customHeight="1">
      <c r="A130" s="160" t="s">
        <v>660</v>
      </c>
      <c r="B130" s="42">
        <f>IFERROR(INDEX('Annex 1 LV, HV &amp; UMS charges_J'!$B$14:$B$45,MATCH($A130,'Annex 1 LV, HV &amp; UMS charges_J'!$A$14:$A$294,0)),INDEX('Annex 4 LDNO charges_J'!$B$14:$B$203,MATCH($A130,'Annex 4 LDNO charges_J'!$A$14:$A$203,0)))</f>
        <v>0</v>
      </c>
      <c r="C130" s="159">
        <f>IFERROR(INDEX('Annex 1 LV, HV &amp; UMS charges_J'!$C$14:$C$45,MATCH($A130,'Annex 1 LV, HV &amp; UMS charges_J'!$A$14:$A$294,0)),INDEX('Annex 4 LDNO charges_J'!$C$14:$C$203,MATCH($A130,'Annex 4 LDNO charges_J'!$A$14:$A$203,0)))</f>
        <v>0</v>
      </c>
      <c r="D130" s="228"/>
      <c r="E130" s="228"/>
      <c r="F130" s="224">
        <v>6.5258362970998907E-2</v>
      </c>
    </row>
    <row r="131" spans="1:6" ht="27.75" customHeight="1">
      <c r="A131" s="160" t="s">
        <v>661</v>
      </c>
      <c r="B131" s="42">
        <f>IFERROR(INDEX('Annex 1 LV, HV &amp; UMS charges_J'!$B$14:$B$45,MATCH($A131,'Annex 1 LV, HV &amp; UMS charges_J'!$A$14:$A$294,0)),INDEX('Annex 4 LDNO charges_J'!$B$14:$B$203,MATCH($A131,'Annex 4 LDNO charges_J'!$A$14:$A$203,0)))</f>
        <v>0</v>
      </c>
      <c r="C131" s="159">
        <f>IFERROR(INDEX('Annex 1 LV, HV &amp; UMS charges_J'!$C$14:$C$45,MATCH($A131,'Annex 1 LV, HV &amp; UMS charges_J'!$A$14:$A$294,0)),INDEX('Annex 4 LDNO charges_J'!$C$14:$C$203,MATCH($A131,'Annex 4 LDNO charges_J'!$A$14:$A$203,0)))</f>
        <v>0</v>
      </c>
      <c r="D131" s="228"/>
      <c r="E131" s="228"/>
      <c r="F131" s="224">
        <v>6.5258362970998907E-2</v>
      </c>
    </row>
    <row r="132" spans="1:6" ht="27.75" customHeight="1">
      <c r="A132" s="160" t="s">
        <v>662</v>
      </c>
      <c r="B132" s="42">
        <f>IFERROR(INDEX('Annex 1 LV, HV &amp; UMS charges_J'!$B$14:$B$45,MATCH($A132,'Annex 1 LV, HV &amp; UMS charges_J'!$A$14:$A$294,0)),INDEX('Annex 4 LDNO charges_J'!$B$14:$B$203,MATCH($A132,'Annex 4 LDNO charges_J'!$A$14:$A$203,0)))</f>
        <v>0</v>
      </c>
      <c r="C132" s="159">
        <f>IFERROR(INDEX('Annex 1 LV, HV &amp; UMS charges_J'!$C$14:$C$45,MATCH($A132,'Annex 1 LV, HV &amp; UMS charges_J'!$A$14:$A$294,0)),INDEX('Annex 4 LDNO charges_J'!$C$14:$C$203,MATCH($A132,'Annex 4 LDNO charges_J'!$A$14:$A$203,0)))</f>
        <v>0</v>
      </c>
      <c r="D132" s="228"/>
      <c r="E132" s="228"/>
      <c r="F132" s="224">
        <v>6.5258362970998907E-2</v>
      </c>
    </row>
    <row r="133" spans="1:6" ht="27.75" customHeight="1">
      <c r="A133" s="160" t="s">
        <v>663</v>
      </c>
      <c r="B133" s="42">
        <f>IFERROR(INDEX('Annex 1 LV, HV &amp; UMS charges_J'!$B$14:$B$45,MATCH($A133,'Annex 1 LV, HV &amp; UMS charges_J'!$A$14:$A$294,0)),INDEX('Annex 4 LDNO charges_J'!$B$14:$B$203,MATCH($A133,'Annex 4 LDNO charges_J'!$A$14:$A$203,0)))</f>
        <v>0</v>
      </c>
      <c r="C133" s="159">
        <f>IFERROR(INDEX('Annex 1 LV, HV &amp; UMS charges_J'!$C$14:$C$45,MATCH($A133,'Annex 1 LV, HV &amp; UMS charges_J'!$A$14:$A$294,0)),INDEX('Annex 4 LDNO charges_J'!$C$14:$C$203,MATCH($A133,'Annex 4 LDNO charges_J'!$A$14:$A$203,0)))</f>
        <v>0</v>
      </c>
      <c r="D133" s="228"/>
      <c r="E133" s="228"/>
      <c r="F133" s="224">
        <v>6.5258362970998907E-2</v>
      </c>
    </row>
    <row r="134" spans="1:6" ht="27.75" customHeight="1">
      <c r="A134" s="160" t="s">
        <v>664</v>
      </c>
      <c r="B134" s="42">
        <f>IFERROR(INDEX('Annex 1 LV, HV &amp; UMS charges_J'!$B$14:$B$45,MATCH($A134,'Annex 1 LV, HV &amp; UMS charges_J'!$A$14:$A$294,0)),INDEX('Annex 4 LDNO charges_J'!$B$14:$B$203,MATCH($A134,'Annex 4 LDNO charges_J'!$A$14:$A$203,0)))</f>
        <v>0</v>
      </c>
      <c r="C134" s="159">
        <f>IFERROR(INDEX('Annex 1 LV, HV &amp; UMS charges_J'!$C$14:$C$45,MATCH($A134,'Annex 1 LV, HV &amp; UMS charges_J'!$A$14:$A$294,0)),INDEX('Annex 4 LDNO charges_J'!$C$14:$C$203,MATCH($A134,'Annex 4 LDNO charges_J'!$A$14:$A$203,0)))</f>
        <v>0</v>
      </c>
      <c r="D134" s="228"/>
      <c r="E134" s="228"/>
      <c r="F134" s="224">
        <v>6.5258362970998907E-2</v>
      </c>
    </row>
    <row r="135" spans="1:6" ht="27.75" customHeight="1">
      <c r="A135" s="160" t="s">
        <v>665</v>
      </c>
      <c r="B135" s="42">
        <f>IFERROR(INDEX('Annex 1 LV, HV &amp; UMS charges_J'!$B$14:$B$45,MATCH($A135,'Annex 1 LV, HV &amp; UMS charges_J'!$A$14:$A$294,0)),INDEX('Annex 4 LDNO charges_J'!$B$14:$B$203,MATCH($A135,'Annex 4 LDNO charges_J'!$A$14:$A$203,0)))</f>
        <v>0</v>
      </c>
      <c r="C135" s="159">
        <f>IFERROR(INDEX('Annex 1 LV, HV &amp; UMS charges_J'!$C$14:$C$45,MATCH($A135,'Annex 1 LV, HV &amp; UMS charges_J'!$A$14:$A$294,0)),INDEX('Annex 4 LDNO charges_J'!$C$14:$C$203,MATCH($A135,'Annex 4 LDNO charges_J'!$A$14:$A$203,0)))</f>
        <v>0</v>
      </c>
      <c r="D135" s="228"/>
      <c r="E135" s="228"/>
      <c r="F135" s="224">
        <v>6.5258362970998907E-2</v>
      </c>
    </row>
    <row r="136" spans="1:6" ht="27.75" customHeight="1">
      <c r="A136" s="160" t="s">
        <v>666</v>
      </c>
      <c r="B136" s="42">
        <f>IFERROR(INDEX('Annex 1 LV, HV &amp; UMS charges_J'!$B$14:$B$45,MATCH($A136,'Annex 1 LV, HV &amp; UMS charges_J'!$A$14:$A$294,0)),INDEX('Annex 4 LDNO charges_J'!$B$14:$B$203,MATCH($A136,'Annex 4 LDNO charges_J'!$A$14:$A$203,0)))</f>
        <v>0</v>
      </c>
      <c r="C136" s="159">
        <f>IFERROR(INDEX('Annex 1 LV, HV &amp; UMS charges_J'!$C$14:$C$45,MATCH($A136,'Annex 1 LV, HV &amp; UMS charges_J'!$A$14:$A$294,0)),INDEX('Annex 4 LDNO charges_J'!$C$14:$C$203,MATCH($A136,'Annex 4 LDNO charges_J'!$A$14:$A$203,0)))</f>
        <v>0</v>
      </c>
      <c r="D136" s="228"/>
      <c r="E136" s="228"/>
      <c r="F136" s="224">
        <v>6.5258362970998907E-2</v>
      </c>
    </row>
    <row r="137" spans="1:6" ht="27.75" customHeight="1">
      <c r="A137" s="160" t="s">
        <v>667</v>
      </c>
      <c r="B137" s="42">
        <f>IFERROR(INDEX('Annex 1 LV, HV &amp; UMS charges_J'!$B$14:$B$45,MATCH($A137,'Annex 1 LV, HV &amp; UMS charges_J'!$A$14:$A$294,0)),INDEX('Annex 4 LDNO charges_J'!$B$14:$B$203,MATCH($A137,'Annex 4 LDNO charges_J'!$A$14:$A$203,0)))</f>
        <v>0</v>
      </c>
      <c r="C137" s="159">
        <f>IFERROR(INDEX('Annex 1 LV, HV &amp; UMS charges_J'!$C$14:$C$45,MATCH($A137,'Annex 1 LV, HV &amp; UMS charges_J'!$A$14:$A$294,0)),INDEX('Annex 4 LDNO charges_J'!$C$14:$C$203,MATCH($A137,'Annex 4 LDNO charges_J'!$A$14:$A$203,0)))</f>
        <v>0</v>
      </c>
      <c r="D137" s="228"/>
      <c r="E137" s="228"/>
      <c r="F137" s="224">
        <v>6.5258362970998907E-2</v>
      </c>
    </row>
    <row r="138" spans="1:6" ht="27.75" customHeight="1">
      <c r="A138" s="160" t="s">
        <v>668</v>
      </c>
      <c r="B138" s="42">
        <f>IFERROR(INDEX('Annex 1 LV, HV &amp; UMS charges_J'!$B$14:$B$45,MATCH($A138,'Annex 1 LV, HV &amp; UMS charges_J'!$A$14:$A$294,0)),INDEX('Annex 4 LDNO charges_J'!$B$14:$B$203,MATCH($A138,'Annex 4 LDNO charges_J'!$A$14:$A$203,0)))</f>
        <v>0</v>
      </c>
      <c r="C138" s="159">
        <f>IFERROR(INDEX('Annex 1 LV, HV &amp; UMS charges_J'!$C$14:$C$45,MATCH($A138,'Annex 1 LV, HV &amp; UMS charges_J'!$A$14:$A$294,0)),INDEX('Annex 4 LDNO charges_J'!$C$14:$C$203,MATCH($A138,'Annex 4 LDNO charges_J'!$A$14:$A$203,0)))</f>
        <v>0</v>
      </c>
      <c r="D138" s="228"/>
      <c r="E138" s="228"/>
      <c r="F138" s="224">
        <v>6.5258362970998907E-2</v>
      </c>
    </row>
    <row r="139" spans="1:6" ht="27.75" customHeight="1">
      <c r="A139" s="160" t="s">
        <v>669</v>
      </c>
      <c r="B139" s="42">
        <f>IFERROR(INDEX('Annex 1 LV, HV &amp; UMS charges_J'!$B$14:$B$45,MATCH($A139,'Annex 1 LV, HV &amp; UMS charges_J'!$A$14:$A$294,0)),INDEX('Annex 4 LDNO charges_J'!$B$14:$B$203,MATCH($A139,'Annex 4 LDNO charges_J'!$A$14:$A$203,0)))</f>
        <v>0</v>
      </c>
      <c r="C139" s="159">
        <f>IFERROR(INDEX('Annex 1 LV, HV &amp; UMS charges_J'!$C$14:$C$45,MATCH($A139,'Annex 1 LV, HV &amp; UMS charges_J'!$A$14:$A$294,0)),INDEX('Annex 4 LDNO charges_J'!$C$14:$C$203,MATCH($A139,'Annex 4 LDNO charges_J'!$A$14:$A$203,0)))</f>
        <v>0</v>
      </c>
      <c r="D139" s="228"/>
      <c r="E139" s="228"/>
      <c r="F139" s="224">
        <v>6.5258362970998907E-2</v>
      </c>
    </row>
    <row r="140" spans="1:6" ht="27.75" customHeight="1">
      <c r="A140" s="160" t="s">
        <v>670</v>
      </c>
      <c r="B140" s="42">
        <f>IFERROR(INDEX('Annex 1 LV, HV &amp; UMS charges_J'!$B$14:$B$45,MATCH($A140,'Annex 1 LV, HV &amp; UMS charges_J'!$A$14:$A$294,0)),INDEX('Annex 4 LDNO charges_J'!$B$14:$B$203,MATCH($A140,'Annex 4 LDNO charges_J'!$A$14:$A$203,0)))</f>
        <v>0</v>
      </c>
      <c r="C140" s="159">
        <f>IFERROR(INDEX('Annex 1 LV, HV &amp; UMS charges_J'!$C$14:$C$45,MATCH($A140,'Annex 1 LV, HV &amp; UMS charges_J'!$A$14:$A$294,0)),INDEX('Annex 4 LDNO charges_J'!$C$14:$C$203,MATCH($A140,'Annex 4 LDNO charges_J'!$A$14:$A$203,0)))</f>
        <v>0</v>
      </c>
      <c r="D140" s="228"/>
      <c r="E140" s="228"/>
      <c r="F140" s="224">
        <v>6.5258362970998907E-2</v>
      </c>
    </row>
    <row r="141" spans="1:6" ht="27.75" customHeight="1">
      <c r="A141" s="160" t="s">
        <v>671</v>
      </c>
      <c r="B141" s="42">
        <f>IFERROR(INDEX('Annex 1 LV, HV &amp; UMS charges_J'!$B$14:$B$45,MATCH($A141,'Annex 1 LV, HV &amp; UMS charges_J'!$A$14:$A$294,0)),INDEX('Annex 4 LDNO charges_J'!$B$14:$B$203,MATCH($A141,'Annex 4 LDNO charges_J'!$A$14:$A$203,0)))</f>
        <v>0</v>
      </c>
      <c r="C141" s="159">
        <f>IFERROR(INDEX('Annex 1 LV, HV &amp; UMS charges_J'!$C$14:$C$45,MATCH($A141,'Annex 1 LV, HV &amp; UMS charges_J'!$A$14:$A$294,0)),INDEX('Annex 4 LDNO charges_J'!$C$14:$C$203,MATCH($A141,'Annex 4 LDNO charges_J'!$A$14:$A$203,0)))</f>
        <v>0</v>
      </c>
      <c r="D141" s="228"/>
      <c r="E141" s="228"/>
      <c r="F141" s="224">
        <v>6.5258362970998907E-2</v>
      </c>
    </row>
    <row r="142" spans="1:6" ht="27.75" customHeight="1">
      <c r="A142" s="160" t="s">
        <v>678</v>
      </c>
      <c r="B142" s="42">
        <f>IFERROR(INDEX('Annex 1 LV, HV &amp; UMS charges_J'!$B$14:$B$45,MATCH($A142,'Annex 1 LV, HV &amp; UMS charges_J'!$A$14:$A$294,0)),INDEX('Annex 4 LDNO charges_J'!$B$14:$B$203,MATCH($A142,'Annex 4 LDNO charges_J'!$A$14:$A$203,0)))</f>
        <v>0</v>
      </c>
      <c r="C142" s="159" t="str">
        <f>IFERROR(INDEX('Annex 1 LV, HV &amp; UMS charges_J'!$C$14:$C$45,MATCH($A142,'Annex 1 LV, HV &amp; UMS charges_J'!$A$14:$A$294,0)),INDEX('Annex 4 LDNO charges_J'!$C$14:$C$203,MATCH($A142,'Annex 4 LDNO charges_J'!$A$14:$A$203,0)))</f>
        <v>0, 1, 2</v>
      </c>
      <c r="D142" s="224">
        <v>5.7538427037113801E-2</v>
      </c>
      <c r="E142" s="224">
        <v>9.4536320191825496</v>
      </c>
      <c r="F142" s="224">
        <v>6.5258362970998907E-2</v>
      </c>
    </row>
    <row r="143" spans="1:6" ht="27.75" customHeight="1">
      <c r="A143" s="160" t="s">
        <v>680</v>
      </c>
      <c r="B143" s="42">
        <f>IFERROR(INDEX('Annex 1 LV, HV &amp; UMS charges_J'!$B$14:$B$45,MATCH($A143,'Annex 1 LV, HV &amp; UMS charges_J'!$A$14:$A$294,0)),INDEX('Annex 4 LDNO charges_J'!$B$14:$B$203,MATCH($A143,'Annex 4 LDNO charges_J'!$A$14:$A$203,0)))</f>
        <v>0</v>
      </c>
      <c r="C143" s="159" t="str">
        <f>IFERROR(INDEX('Annex 1 LV, HV &amp; UMS charges_J'!$C$14:$C$45,MATCH($A143,'Annex 1 LV, HV &amp; UMS charges_J'!$A$14:$A$294,0)),INDEX('Annex 4 LDNO charges_J'!$C$14:$C$203,MATCH($A143,'Annex 4 LDNO charges_J'!$A$14:$A$203,0)))</f>
        <v>0, 3, 4, 5-8</v>
      </c>
      <c r="D143" s="228"/>
      <c r="E143" s="228"/>
      <c r="F143" s="224">
        <v>6.5258362970998907E-2</v>
      </c>
    </row>
    <row r="144" spans="1:6" ht="27.75" customHeight="1">
      <c r="A144" s="160" t="s">
        <v>681</v>
      </c>
      <c r="B144" s="42">
        <f>IFERROR(INDEX('Annex 1 LV, HV &amp; UMS charges_J'!$B$14:$B$45,MATCH($A144,'Annex 1 LV, HV &amp; UMS charges_J'!$A$14:$A$294,0)),INDEX('Annex 4 LDNO charges_J'!$B$14:$B$203,MATCH($A144,'Annex 4 LDNO charges_J'!$A$14:$A$203,0)))</f>
        <v>0</v>
      </c>
      <c r="C144" s="159" t="str">
        <f>IFERROR(INDEX('Annex 1 LV, HV &amp; UMS charges_J'!$C$14:$C$45,MATCH($A144,'Annex 1 LV, HV &amp; UMS charges_J'!$A$14:$A$294,0)),INDEX('Annex 4 LDNO charges_J'!$C$14:$C$203,MATCH($A144,'Annex 4 LDNO charges_J'!$A$14:$A$203,0)))</f>
        <v>0, 3, 4, 5-8</v>
      </c>
      <c r="D144" s="228"/>
      <c r="E144" s="228"/>
      <c r="F144" s="224">
        <v>6.5258362970998907E-2</v>
      </c>
    </row>
    <row r="145" spans="1:6" ht="27.75" customHeight="1">
      <c r="A145" s="160" t="s">
        <v>682</v>
      </c>
      <c r="B145" s="42">
        <f>IFERROR(INDEX('Annex 1 LV, HV &amp; UMS charges_J'!$B$14:$B$45,MATCH($A145,'Annex 1 LV, HV &amp; UMS charges_J'!$A$14:$A$294,0)),INDEX('Annex 4 LDNO charges_J'!$B$14:$B$203,MATCH($A145,'Annex 4 LDNO charges_J'!$A$14:$A$203,0)))</f>
        <v>0</v>
      </c>
      <c r="C145" s="159" t="str">
        <f>IFERROR(INDEX('Annex 1 LV, HV &amp; UMS charges_J'!$C$14:$C$45,MATCH($A145,'Annex 1 LV, HV &amp; UMS charges_J'!$A$14:$A$294,0)),INDEX('Annex 4 LDNO charges_J'!$C$14:$C$203,MATCH($A145,'Annex 4 LDNO charges_J'!$A$14:$A$203,0)))</f>
        <v>0, 3, 4, 5-8</v>
      </c>
      <c r="D145" s="228"/>
      <c r="E145" s="228"/>
      <c r="F145" s="224">
        <v>6.5258362970998907E-2</v>
      </c>
    </row>
    <row r="146" spans="1:6" ht="27.75" customHeight="1">
      <c r="A146" s="160" t="s">
        <v>683</v>
      </c>
      <c r="B146" s="42">
        <f>IFERROR(INDEX('Annex 1 LV, HV &amp; UMS charges_J'!$B$14:$B$45,MATCH($A146,'Annex 1 LV, HV &amp; UMS charges_J'!$A$14:$A$294,0)),INDEX('Annex 4 LDNO charges_J'!$B$14:$B$203,MATCH($A146,'Annex 4 LDNO charges_J'!$A$14:$A$203,0)))</f>
        <v>0</v>
      </c>
      <c r="C146" s="159" t="str">
        <f>IFERROR(INDEX('Annex 1 LV, HV &amp; UMS charges_J'!$C$14:$C$45,MATCH($A146,'Annex 1 LV, HV &amp; UMS charges_J'!$A$14:$A$294,0)),INDEX('Annex 4 LDNO charges_J'!$C$14:$C$203,MATCH($A146,'Annex 4 LDNO charges_J'!$A$14:$A$203,0)))</f>
        <v>0, 3, 4, 5-8</v>
      </c>
      <c r="D146" s="228"/>
      <c r="E146" s="228"/>
      <c r="F146" s="224">
        <v>6.5258362970998907E-2</v>
      </c>
    </row>
    <row r="147" spans="1:6" ht="27.75" customHeight="1">
      <c r="A147" s="160" t="s">
        <v>684</v>
      </c>
      <c r="B147" s="42">
        <f>IFERROR(INDEX('Annex 1 LV, HV &amp; UMS charges_J'!$B$14:$B$45,MATCH($A147,'Annex 1 LV, HV &amp; UMS charges_J'!$A$14:$A$294,0)),INDEX('Annex 4 LDNO charges_J'!$B$14:$B$203,MATCH($A147,'Annex 4 LDNO charges_J'!$A$14:$A$203,0)))</f>
        <v>0</v>
      </c>
      <c r="C147" s="159" t="str">
        <f>IFERROR(INDEX('Annex 1 LV, HV &amp; UMS charges_J'!$C$14:$C$45,MATCH($A147,'Annex 1 LV, HV &amp; UMS charges_J'!$A$14:$A$294,0)),INDEX('Annex 4 LDNO charges_J'!$C$14:$C$203,MATCH($A147,'Annex 4 LDNO charges_J'!$A$14:$A$203,0)))</f>
        <v>0, 3, 4, 5-8</v>
      </c>
      <c r="D147" s="228"/>
      <c r="E147" s="228"/>
      <c r="F147" s="224">
        <v>6.5258362970998907E-2</v>
      </c>
    </row>
    <row r="148" spans="1:6" ht="27.75" customHeight="1">
      <c r="A148" s="160" t="s">
        <v>686</v>
      </c>
      <c r="B148" s="42">
        <f>IFERROR(INDEX('Annex 1 LV, HV &amp; UMS charges_J'!$B$14:$B$45,MATCH($A148,'Annex 1 LV, HV &amp; UMS charges_J'!$A$14:$A$294,0)),INDEX('Annex 4 LDNO charges_J'!$B$14:$B$203,MATCH($A148,'Annex 4 LDNO charges_J'!$A$14:$A$203,0)))</f>
        <v>0</v>
      </c>
      <c r="C148" s="159">
        <f>IFERROR(INDEX('Annex 1 LV, HV &amp; UMS charges_J'!$C$14:$C$45,MATCH($A148,'Annex 1 LV, HV &amp; UMS charges_J'!$A$14:$A$294,0)),INDEX('Annex 4 LDNO charges_J'!$C$14:$C$203,MATCH($A148,'Annex 4 LDNO charges_J'!$A$14:$A$203,0)))</f>
        <v>0</v>
      </c>
      <c r="D148" s="228"/>
      <c r="E148" s="228"/>
      <c r="F148" s="224">
        <v>6.5258362970998907E-2</v>
      </c>
    </row>
    <row r="149" spans="1:6" ht="27.75" customHeight="1">
      <c r="A149" s="160" t="s">
        <v>687</v>
      </c>
      <c r="B149" s="42">
        <f>IFERROR(INDEX('Annex 1 LV, HV &amp; UMS charges_J'!$B$14:$B$45,MATCH($A149,'Annex 1 LV, HV &amp; UMS charges_J'!$A$14:$A$294,0)),INDEX('Annex 4 LDNO charges_J'!$B$14:$B$203,MATCH($A149,'Annex 4 LDNO charges_J'!$A$14:$A$203,0)))</f>
        <v>0</v>
      </c>
      <c r="C149" s="159">
        <f>IFERROR(INDEX('Annex 1 LV, HV &amp; UMS charges_J'!$C$14:$C$45,MATCH($A149,'Annex 1 LV, HV &amp; UMS charges_J'!$A$14:$A$294,0)),INDEX('Annex 4 LDNO charges_J'!$C$14:$C$203,MATCH($A149,'Annex 4 LDNO charges_J'!$A$14:$A$203,0)))</f>
        <v>0</v>
      </c>
      <c r="D149" s="228"/>
      <c r="E149" s="228"/>
      <c r="F149" s="224">
        <v>6.5258362970998907E-2</v>
      </c>
    </row>
    <row r="150" spans="1:6" ht="27.75" customHeight="1">
      <c r="A150" s="160" t="s">
        <v>688</v>
      </c>
      <c r="B150" s="42">
        <f>IFERROR(INDEX('Annex 1 LV, HV &amp; UMS charges_J'!$B$14:$B$45,MATCH($A150,'Annex 1 LV, HV &amp; UMS charges_J'!$A$14:$A$294,0)),INDEX('Annex 4 LDNO charges_J'!$B$14:$B$203,MATCH($A150,'Annex 4 LDNO charges_J'!$A$14:$A$203,0)))</f>
        <v>0</v>
      </c>
      <c r="C150" s="159">
        <f>IFERROR(INDEX('Annex 1 LV, HV &amp; UMS charges_J'!$C$14:$C$45,MATCH($A150,'Annex 1 LV, HV &amp; UMS charges_J'!$A$14:$A$294,0)),INDEX('Annex 4 LDNO charges_J'!$C$14:$C$203,MATCH($A150,'Annex 4 LDNO charges_J'!$A$14:$A$203,0)))</f>
        <v>0</v>
      </c>
      <c r="D150" s="228"/>
      <c r="E150" s="228"/>
      <c r="F150" s="224">
        <v>6.5258362970998907E-2</v>
      </c>
    </row>
    <row r="151" spans="1:6" ht="27.75" customHeight="1">
      <c r="A151" s="160" t="s">
        <v>689</v>
      </c>
      <c r="B151" s="42">
        <f>IFERROR(INDEX('Annex 1 LV, HV &amp; UMS charges_J'!$B$14:$B$45,MATCH($A151,'Annex 1 LV, HV &amp; UMS charges_J'!$A$14:$A$294,0)),INDEX('Annex 4 LDNO charges_J'!$B$14:$B$203,MATCH($A151,'Annex 4 LDNO charges_J'!$A$14:$A$203,0)))</f>
        <v>0</v>
      </c>
      <c r="C151" s="159">
        <f>IFERROR(INDEX('Annex 1 LV, HV &amp; UMS charges_J'!$C$14:$C$45,MATCH($A151,'Annex 1 LV, HV &amp; UMS charges_J'!$A$14:$A$294,0)),INDEX('Annex 4 LDNO charges_J'!$C$14:$C$203,MATCH($A151,'Annex 4 LDNO charges_J'!$A$14:$A$203,0)))</f>
        <v>0</v>
      </c>
      <c r="D151" s="228"/>
      <c r="E151" s="228"/>
      <c r="F151" s="224">
        <v>6.5258362970998907E-2</v>
      </c>
    </row>
    <row r="152" spans="1:6" ht="27.75" customHeight="1">
      <c r="A152" s="160" t="s">
        <v>690</v>
      </c>
      <c r="B152" s="42">
        <f>IFERROR(INDEX('Annex 1 LV, HV &amp; UMS charges_J'!$B$14:$B$45,MATCH($A152,'Annex 1 LV, HV &amp; UMS charges_J'!$A$14:$A$294,0)),INDEX('Annex 4 LDNO charges_J'!$B$14:$B$203,MATCH($A152,'Annex 4 LDNO charges_J'!$A$14:$A$203,0)))</f>
        <v>0</v>
      </c>
      <c r="C152" s="159">
        <f>IFERROR(INDEX('Annex 1 LV, HV &amp; UMS charges_J'!$C$14:$C$45,MATCH($A152,'Annex 1 LV, HV &amp; UMS charges_J'!$A$14:$A$294,0)),INDEX('Annex 4 LDNO charges_J'!$C$14:$C$203,MATCH($A152,'Annex 4 LDNO charges_J'!$A$14:$A$203,0)))</f>
        <v>0</v>
      </c>
      <c r="D152" s="228"/>
      <c r="E152" s="228"/>
      <c r="F152" s="224">
        <v>6.5258362970998907E-2</v>
      </c>
    </row>
    <row r="153" spans="1:6" ht="27.75" customHeight="1">
      <c r="A153" s="160" t="s">
        <v>691</v>
      </c>
      <c r="B153" s="42">
        <f>IFERROR(INDEX('Annex 1 LV, HV &amp; UMS charges_J'!$B$14:$B$45,MATCH($A153,'Annex 1 LV, HV &amp; UMS charges_J'!$A$14:$A$294,0)),INDEX('Annex 4 LDNO charges_J'!$B$14:$B$203,MATCH($A153,'Annex 4 LDNO charges_J'!$A$14:$A$203,0)))</f>
        <v>0</v>
      </c>
      <c r="C153" s="159">
        <f>IFERROR(INDEX('Annex 1 LV, HV &amp; UMS charges_J'!$C$14:$C$45,MATCH($A153,'Annex 1 LV, HV &amp; UMS charges_J'!$A$14:$A$294,0)),INDEX('Annex 4 LDNO charges_J'!$C$14:$C$203,MATCH($A153,'Annex 4 LDNO charges_J'!$A$14:$A$203,0)))</f>
        <v>0</v>
      </c>
      <c r="D153" s="228"/>
      <c r="E153" s="228"/>
      <c r="F153" s="224">
        <v>6.5258362970998907E-2</v>
      </c>
    </row>
    <row r="154" spans="1:6" ht="27.75" customHeight="1">
      <c r="A154" s="160" t="s">
        <v>692</v>
      </c>
      <c r="B154" s="42">
        <f>IFERROR(INDEX('Annex 1 LV, HV &amp; UMS charges_J'!$B$14:$B$45,MATCH($A154,'Annex 1 LV, HV &amp; UMS charges_J'!$A$14:$A$294,0)),INDEX('Annex 4 LDNO charges_J'!$B$14:$B$203,MATCH($A154,'Annex 4 LDNO charges_J'!$A$14:$A$203,0)))</f>
        <v>0</v>
      </c>
      <c r="C154" s="159">
        <f>IFERROR(INDEX('Annex 1 LV, HV &amp; UMS charges_J'!$C$14:$C$45,MATCH($A154,'Annex 1 LV, HV &amp; UMS charges_J'!$A$14:$A$294,0)),INDEX('Annex 4 LDNO charges_J'!$C$14:$C$203,MATCH($A154,'Annex 4 LDNO charges_J'!$A$14:$A$203,0)))</f>
        <v>0</v>
      </c>
      <c r="D154" s="228"/>
      <c r="E154" s="228"/>
      <c r="F154" s="224">
        <v>6.5258362970998907E-2</v>
      </c>
    </row>
    <row r="155" spans="1:6" ht="27.75" customHeight="1">
      <c r="A155" s="160" t="s">
        <v>693</v>
      </c>
      <c r="B155" s="42">
        <f>IFERROR(INDEX('Annex 1 LV, HV &amp; UMS charges_J'!$B$14:$B$45,MATCH($A155,'Annex 1 LV, HV &amp; UMS charges_J'!$A$14:$A$294,0)),INDEX('Annex 4 LDNO charges_J'!$B$14:$B$203,MATCH($A155,'Annex 4 LDNO charges_J'!$A$14:$A$203,0)))</f>
        <v>0</v>
      </c>
      <c r="C155" s="159">
        <f>IFERROR(INDEX('Annex 1 LV, HV &amp; UMS charges_J'!$C$14:$C$45,MATCH($A155,'Annex 1 LV, HV &amp; UMS charges_J'!$A$14:$A$294,0)),INDEX('Annex 4 LDNO charges_J'!$C$14:$C$203,MATCH($A155,'Annex 4 LDNO charges_J'!$A$14:$A$203,0)))</f>
        <v>0</v>
      </c>
      <c r="D155" s="228"/>
      <c r="E155" s="228"/>
      <c r="F155" s="224">
        <v>6.5258362970998907E-2</v>
      </c>
    </row>
    <row r="156" spans="1:6" ht="27.75" customHeight="1">
      <c r="A156" s="160" t="s">
        <v>694</v>
      </c>
      <c r="B156" s="42">
        <f>IFERROR(INDEX('Annex 1 LV, HV &amp; UMS charges_J'!$B$14:$B$45,MATCH($A156,'Annex 1 LV, HV &amp; UMS charges_J'!$A$14:$A$294,0)),INDEX('Annex 4 LDNO charges_J'!$B$14:$B$203,MATCH($A156,'Annex 4 LDNO charges_J'!$A$14:$A$203,0)))</f>
        <v>0</v>
      </c>
      <c r="C156" s="159">
        <f>IFERROR(INDEX('Annex 1 LV, HV &amp; UMS charges_J'!$C$14:$C$45,MATCH($A156,'Annex 1 LV, HV &amp; UMS charges_J'!$A$14:$A$294,0)),INDEX('Annex 4 LDNO charges_J'!$C$14:$C$203,MATCH($A156,'Annex 4 LDNO charges_J'!$A$14:$A$203,0)))</f>
        <v>0</v>
      </c>
      <c r="D156" s="228"/>
      <c r="E156" s="228"/>
      <c r="F156" s="224">
        <v>6.5258362970998907E-2</v>
      </c>
    </row>
    <row r="157" spans="1:6" ht="27.75" customHeight="1">
      <c r="A157" s="160" t="s">
        <v>695</v>
      </c>
      <c r="B157" s="42">
        <f>IFERROR(INDEX('Annex 1 LV, HV &amp; UMS charges_J'!$B$14:$B$45,MATCH($A157,'Annex 1 LV, HV &amp; UMS charges_J'!$A$14:$A$294,0)),INDEX('Annex 4 LDNO charges_J'!$B$14:$B$203,MATCH($A157,'Annex 4 LDNO charges_J'!$A$14:$A$203,0)))</f>
        <v>0</v>
      </c>
      <c r="C157" s="159">
        <f>IFERROR(INDEX('Annex 1 LV, HV &amp; UMS charges_J'!$C$14:$C$45,MATCH($A157,'Annex 1 LV, HV &amp; UMS charges_J'!$A$14:$A$294,0)),INDEX('Annex 4 LDNO charges_J'!$C$14:$C$203,MATCH($A157,'Annex 4 LDNO charges_J'!$A$14:$A$203,0)))</f>
        <v>0</v>
      </c>
      <c r="D157" s="228"/>
      <c r="E157" s="228"/>
      <c r="F157" s="224">
        <v>6.5258362970998907E-2</v>
      </c>
    </row>
    <row r="158" spans="1:6" ht="27.75" customHeight="1">
      <c r="A158" s="160" t="s">
        <v>696</v>
      </c>
      <c r="B158" s="42">
        <f>IFERROR(INDEX('Annex 1 LV, HV &amp; UMS charges_J'!$B$14:$B$45,MATCH($A158,'Annex 1 LV, HV &amp; UMS charges_J'!$A$14:$A$294,0)),INDEX('Annex 4 LDNO charges_J'!$B$14:$B$203,MATCH($A158,'Annex 4 LDNO charges_J'!$A$14:$A$203,0)))</f>
        <v>0</v>
      </c>
      <c r="C158" s="159">
        <f>IFERROR(INDEX('Annex 1 LV, HV &amp; UMS charges_J'!$C$14:$C$45,MATCH($A158,'Annex 1 LV, HV &amp; UMS charges_J'!$A$14:$A$294,0)),INDEX('Annex 4 LDNO charges_J'!$C$14:$C$203,MATCH($A158,'Annex 4 LDNO charges_J'!$A$14:$A$203,0)))</f>
        <v>0</v>
      </c>
      <c r="D158" s="228"/>
      <c r="E158" s="228"/>
      <c r="F158" s="224">
        <v>6.5258362970998907E-2</v>
      </c>
    </row>
    <row r="159" spans="1:6" ht="27.75" customHeight="1">
      <c r="A159" s="160" t="s">
        <v>697</v>
      </c>
      <c r="B159" s="42">
        <f>IFERROR(INDEX('Annex 1 LV, HV &amp; UMS charges_J'!$B$14:$B$45,MATCH($A159,'Annex 1 LV, HV &amp; UMS charges_J'!$A$14:$A$294,0)),INDEX('Annex 4 LDNO charges_J'!$B$14:$B$203,MATCH($A159,'Annex 4 LDNO charges_J'!$A$14:$A$203,0)))</f>
        <v>0</v>
      </c>
      <c r="C159" s="159">
        <f>IFERROR(INDEX('Annex 1 LV, HV &amp; UMS charges_J'!$C$14:$C$45,MATCH($A159,'Annex 1 LV, HV &amp; UMS charges_J'!$A$14:$A$294,0)),INDEX('Annex 4 LDNO charges_J'!$C$14:$C$203,MATCH($A159,'Annex 4 LDNO charges_J'!$A$14:$A$203,0)))</f>
        <v>0</v>
      </c>
      <c r="D159" s="228"/>
      <c r="E159" s="228"/>
      <c r="F159" s="224">
        <v>6.5258362970998907E-2</v>
      </c>
    </row>
    <row r="160" spans="1:6" ht="27.75" customHeight="1">
      <c r="A160" s="160" t="s">
        <v>698</v>
      </c>
      <c r="B160" s="42">
        <f>IFERROR(INDEX('Annex 1 LV, HV &amp; UMS charges_J'!$B$14:$B$45,MATCH($A160,'Annex 1 LV, HV &amp; UMS charges_J'!$A$14:$A$294,0)),INDEX('Annex 4 LDNO charges_J'!$B$14:$B$203,MATCH($A160,'Annex 4 LDNO charges_J'!$A$14:$A$203,0)))</f>
        <v>0</v>
      </c>
      <c r="C160" s="159">
        <f>IFERROR(INDEX('Annex 1 LV, HV &amp; UMS charges_J'!$C$14:$C$45,MATCH($A160,'Annex 1 LV, HV &amp; UMS charges_J'!$A$14:$A$294,0)),INDEX('Annex 4 LDNO charges_J'!$C$14:$C$203,MATCH($A160,'Annex 4 LDNO charges_J'!$A$14:$A$203,0)))</f>
        <v>0</v>
      </c>
      <c r="D160" s="228"/>
      <c r="E160" s="228"/>
      <c r="F160" s="224">
        <v>6.5258362970998907E-2</v>
      </c>
    </row>
    <row r="161" spans="1:6" ht="27.75" customHeight="1">
      <c r="A161" s="160" t="s">
        <v>699</v>
      </c>
      <c r="B161" s="42">
        <f>IFERROR(INDEX('Annex 1 LV, HV &amp; UMS charges_J'!$B$14:$B$45,MATCH($A161,'Annex 1 LV, HV &amp; UMS charges_J'!$A$14:$A$294,0)),INDEX('Annex 4 LDNO charges_J'!$B$14:$B$203,MATCH($A161,'Annex 4 LDNO charges_J'!$A$14:$A$203,0)))</f>
        <v>0</v>
      </c>
      <c r="C161" s="159">
        <f>IFERROR(INDEX('Annex 1 LV, HV &amp; UMS charges_J'!$C$14:$C$45,MATCH($A161,'Annex 1 LV, HV &amp; UMS charges_J'!$A$14:$A$294,0)),INDEX('Annex 4 LDNO charges_J'!$C$14:$C$203,MATCH($A161,'Annex 4 LDNO charges_J'!$A$14:$A$203,0)))</f>
        <v>0</v>
      </c>
      <c r="D161" s="228"/>
      <c r="E161" s="228"/>
      <c r="F161" s="224">
        <v>6.5258362970998907E-2</v>
      </c>
    </row>
    <row r="162" spans="1:6" ht="27.75" customHeight="1">
      <c r="A162" s="160" t="s">
        <v>700</v>
      </c>
      <c r="B162" s="42">
        <f>IFERROR(INDEX('Annex 1 LV, HV &amp; UMS charges_J'!$B$14:$B$45,MATCH($A162,'Annex 1 LV, HV &amp; UMS charges_J'!$A$14:$A$294,0)),INDEX('Annex 4 LDNO charges_J'!$B$14:$B$203,MATCH($A162,'Annex 4 LDNO charges_J'!$A$14:$A$203,0)))</f>
        <v>0</v>
      </c>
      <c r="C162" s="159">
        <f>IFERROR(INDEX('Annex 1 LV, HV &amp; UMS charges_J'!$C$14:$C$45,MATCH($A162,'Annex 1 LV, HV &amp; UMS charges_J'!$A$14:$A$294,0)),INDEX('Annex 4 LDNO charges_J'!$C$14:$C$203,MATCH($A162,'Annex 4 LDNO charges_J'!$A$14:$A$203,0)))</f>
        <v>0</v>
      </c>
      <c r="D162" s="228"/>
      <c r="E162" s="228"/>
      <c r="F162" s="224">
        <v>6.5258362970998907E-2</v>
      </c>
    </row>
  </sheetData>
  <mergeCells count="2">
    <mergeCell ref="B1:C1"/>
    <mergeCell ref="A2:F2"/>
  </mergeCells>
  <hyperlinks>
    <hyperlink ref="A1" location="Overview!A1" display="Back to Overview" xr:uid="{00000000-0004-0000-2F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162"/>
  <sheetViews>
    <sheetView zoomScale="70" zoomScaleNormal="70" zoomScaleSheetLayoutView="100" workbookViewId="0">
      <selection activeCell="G2" sqref="G2"/>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WPD South Wales Area (GSP Group _K)"</f>
        <v>Southern Electric Power Distribution plc - Effective from 1 April 2022 - Final Supplier of Last Resort and Eligible Bad Debt Pass-Through Costs in WPD South Wales Area (GSP Group _K)</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28">
      <c r="A5" s="16" t="s">
        <v>67</v>
      </c>
      <c r="B5" s="42" t="str">
        <f>IFERROR(INDEX('Annex 1 LV, HV &amp; UMS charges_K'!$B$14:$B$45,MATCH($A5,'Annex 1 LV, HV &amp; UMS charges_K'!$A$14:$A$294,0)),INDEX('Annex 4 LDNO charges_K'!$B$14:$B$203,MATCH($A5,'Annex 4 LDNO charges_K'!$A$14:$A$203,0)))</f>
        <v>81-82, 91-92, 98-99, 185, 291-292, 518, K04</v>
      </c>
      <c r="C5" s="159" t="str">
        <f>IFERROR(INDEX('Annex 1 LV, HV &amp; UMS charges_K'!$C$14:$C$45,MATCH($A5,'Annex 1 LV, HV &amp; UMS charges_K'!$A$14:$A$294,0)),INDEX('Annex 4 LDNO charges_K'!$C$14:$C$203,MATCH($A5,'Annex 4 LDNO charges_K'!$A$14:$A$203,0)))</f>
        <v>0, 1, 2</v>
      </c>
      <c r="D5" s="224">
        <v>2.5995736395550268E-2</v>
      </c>
      <c r="E5" s="224">
        <v>9.59254473825386</v>
      </c>
      <c r="F5" s="224">
        <v>7.2194344479783387E-2</v>
      </c>
    </row>
    <row r="6" spans="1:6" ht="42">
      <c r="A6" s="16" t="s">
        <v>71</v>
      </c>
      <c r="B6" s="42" t="str">
        <f>IFERROR(INDEX('Annex 1 LV, HV &amp; UMS charges_K'!$B$14:$B$45,MATCH($A6,'Annex 1 LV, HV &amp; UMS charges_K'!$A$14:$A$294,0)),INDEX('Annex 4 LDNO charges_K'!$B$14:$B$203,MATCH($A6,'Annex 4 LDNO charges_K'!$A$14:$A$203,0)))</f>
        <v>K10, K30, K35, K40, K50, K60, K65, K70, K80, K90, K95, R45, R50</v>
      </c>
      <c r="C6" s="159" t="str">
        <f>IFERROR(INDEX('Annex 1 LV, HV &amp; UMS charges_K'!$C$14:$C$45,MATCH($A6,'Annex 1 LV, HV &amp; UMS charges_K'!$A$14:$A$294,0)),INDEX('Annex 4 LDNO charges_K'!$C$14:$C$203,MATCH($A6,'Annex 4 LDNO charges_K'!$A$14:$A$203,0)))</f>
        <v>0, 3, 4, 5-8</v>
      </c>
      <c r="D6" s="228"/>
      <c r="E6" s="228"/>
      <c r="F6" s="224">
        <v>7.2194344479783387E-2</v>
      </c>
    </row>
    <row r="7" spans="1:6" ht="28.5" customHeight="1">
      <c r="A7" s="16" t="s">
        <v>74</v>
      </c>
      <c r="B7" s="42" t="str">
        <f>IFERROR(INDEX('Annex 1 LV, HV &amp; UMS charges_K'!$B$14:$B$45,MATCH($A7,'Annex 1 LV, HV &amp; UMS charges_K'!$A$14:$A$294,0)),INDEX('Annex 4 LDNO charges_K'!$B$14:$B$203,MATCH($A7,'Annex 4 LDNO charges_K'!$A$14:$A$203,0)))</f>
        <v>K11, K31, K36, K41, K51, K61, K66, K71, K81, K91, K96, R46, R51</v>
      </c>
      <c r="C7" s="159" t="str">
        <f>IFERROR(INDEX('Annex 1 LV, HV &amp; UMS charges_K'!$C$14:$C$45,MATCH($A7,'Annex 1 LV, HV &amp; UMS charges_K'!$A$14:$A$294,0)),INDEX('Annex 4 LDNO charges_K'!$C$14:$C$203,MATCH($A7,'Annex 4 LDNO charges_K'!$A$14:$A$203,0)))</f>
        <v>0, 3, 4, 5-8</v>
      </c>
      <c r="D7" s="228"/>
      <c r="E7" s="228"/>
      <c r="F7" s="224">
        <v>7.2194344479783387E-2</v>
      </c>
    </row>
    <row r="8" spans="1:6" ht="28.5" customHeight="1">
      <c r="A8" s="16" t="s">
        <v>76</v>
      </c>
      <c r="B8" s="42" t="str">
        <f>IFERROR(INDEX('Annex 1 LV, HV &amp; UMS charges_K'!$B$14:$B$45,MATCH($A8,'Annex 1 LV, HV &amp; UMS charges_K'!$A$14:$A$294,0)),INDEX('Annex 4 LDNO charges_K'!$B$14:$B$203,MATCH($A8,'Annex 4 LDNO charges_K'!$A$14:$A$203,0)))</f>
        <v>K12, K32, K37, K42, K52, K62, K67, K72, K82, K92, K97, R47, R52</v>
      </c>
      <c r="C8" s="159" t="str">
        <f>IFERROR(INDEX('Annex 1 LV, HV &amp; UMS charges_K'!$C$14:$C$45,MATCH($A8,'Annex 1 LV, HV &amp; UMS charges_K'!$A$14:$A$294,0)),INDEX('Annex 4 LDNO charges_K'!$C$14:$C$203,MATCH($A8,'Annex 4 LDNO charges_K'!$A$14:$A$203,0)))</f>
        <v>0, 3, 4, 5-8</v>
      </c>
      <c r="D8" s="228"/>
      <c r="E8" s="228"/>
      <c r="F8" s="224">
        <v>7.2194344479783387E-2</v>
      </c>
    </row>
    <row r="9" spans="1:6" ht="28.5" customHeight="1">
      <c r="A9" s="16" t="s">
        <v>78</v>
      </c>
      <c r="B9" s="42" t="str">
        <f>IFERROR(INDEX('Annex 1 LV, HV &amp; UMS charges_K'!$B$14:$B$45,MATCH($A9,'Annex 1 LV, HV &amp; UMS charges_K'!$A$14:$A$294,0)),INDEX('Annex 4 LDNO charges_K'!$B$14:$B$203,MATCH($A9,'Annex 4 LDNO charges_K'!$A$14:$A$203,0)))</f>
        <v>K13, K33, K38, K43, K53, K63, K68, K73, K83, K93, K98, R48, R53</v>
      </c>
      <c r="C9" s="159" t="str">
        <f>IFERROR(INDEX('Annex 1 LV, HV &amp; UMS charges_K'!$C$14:$C$45,MATCH($A9,'Annex 1 LV, HV &amp; UMS charges_K'!$A$14:$A$294,0)),INDEX('Annex 4 LDNO charges_K'!$C$14:$C$203,MATCH($A9,'Annex 4 LDNO charges_K'!$A$14:$A$203,0)))</f>
        <v>0, 3, 4, 5-8</v>
      </c>
      <c r="D9" s="228"/>
      <c r="E9" s="228"/>
      <c r="F9" s="224">
        <v>7.2194344479783387E-2</v>
      </c>
    </row>
    <row r="10" spans="1:6" ht="28.5" customHeight="1">
      <c r="A10" s="16" t="s">
        <v>80</v>
      </c>
      <c r="B10" s="42" t="str">
        <f>IFERROR(INDEX('Annex 1 LV, HV &amp; UMS charges_K'!$B$14:$B$45,MATCH($A10,'Annex 1 LV, HV &amp; UMS charges_K'!$A$14:$A$294,0)),INDEX('Annex 4 LDNO charges_K'!$B$14:$B$203,MATCH($A10,'Annex 4 LDNO charges_K'!$A$14:$A$203,0)))</f>
        <v>K14, K34, K39, K44, K54, K64, K69, K74, K84, K94, K99, R49, R54</v>
      </c>
      <c r="C10" s="159" t="str">
        <f>IFERROR(INDEX('Annex 1 LV, HV &amp; UMS charges_K'!$C$14:$C$45,MATCH($A10,'Annex 1 LV, HV &amp; UMS charges_K'!$A$14:$A$294,0)),INDEX('Annex 4 LDNO charges_K'!$C$14:$C$203,MATCH($A10,'Annex 4 LDNO charges_K'!$A$14:$A$203,0)))</f>
        <v>0, 3, 4, 5-8</v>
      </c>
      <c r="D10" s="228"/>
      <c r="E10" s="228"/>
      <c r="F10" s="224">
        <v>7.2194344479783387E-2</v>
      </c>
    </row>
    <row r="11" spans="1:6" ht="28.5" customHeight="1">
      <c r="A11" s="160" t="s">
        <v>83</v>
      </c>
      <c r="B11" s="42" t="str">
        <f>IFERROR(INDEX('Annex 1 LV, HV &amp; UMS charges_K'!$B$14:$B$45,MATCH($A11,'Annex 1 LV, HV &amp; UMS charges_K'!$A$14:$A$294,0)),INDEX('Annex 4 LDNO charges_K'!$B$14:$B$203,MATCH($A11,'Annex 4 LDNO charges_K'!$A$14:$A$203,0)))</f>
        <v>K15, K25, K55</v>
      </c>
      <c r="C11" s="159">
        <f>IFERROR(INDEX('Annex 1 LV, HV &amp; UMS charges_K'!$C$14:$C$45,MATCH($A11,'Annex 1 LV, HV &amp; UMS charges_K'!$A$14:$A$294,0)),INDEX('Annex 4 LDNO charges_K'!$C$14:$C$203,MATCH($A11,'Annex 4 LDNO charges_K'!$A$14:$A$203,0)))</f>
        <v>0</v>
      </c>
      <c r="D11" s="228"/>
      <c r="E11" s="228"/>
      <c r="F11" s="224">
        <v>7.2194344479783387E-2</v>
      </c>
    </row>
    <row r="12" spans="1:6" ht="28.5" customHeight="1">
      <c r="A12" s="160" t="s">
        <v>85</v>
      </c>
      <c r="B12" s="42" t="str">
        <f>IFERROR(INDEX('Annex 1 LV, HV &amp; UMS charges_K'!$B$14:$B$45,MATCH($A12,'Annex 1 LV, HV &amp; UMS charges_K'!$A$14:$A$294,0)),INDEX('Annex 4 LDNO charges_K'!$B$14:$B$203,MATCH($A12,'Annex 4 LDNO charges_K'!$A$14:$A$203,0)))</f>
        <v>K16, K26, K56</v>
      </c>
      <c r="C12" s="159">
        <f>IFERROR(INDEX('Annex 1 LV, HV &amp; UMS charges_K'!$C$14:$C$45,MATCH($A12,'Annex 1 LV, HV &amp; UMS charges_K'!$A$14:$A$294,0)),INDEX('Annex 4 LDNO charges_K'!$C$14:$C$203,MATCH($A12,'Annex 4 LDNO charges_K'!$A$14:$A$203,0)))</f>
        <v>0</v>
      </c>
      <c r="D12" s="228"/>
      <c r="E12" s="228"/>
      <c r="F12" s="224">
        <v>7.2194344479783387E-2</v>
      </c>
    </row>
    <row r="13" spans="1:6" ht="28.5" customHeight="1">
      <c r="A13" s="160" t="s">
        <v>87</v>
      </c>
      <c r="B13" s="42" t="str">
        <f>IFERROR(INDEX('Annex 1 LV, HV &amp; UMS charges_K'!$B$14:$B$45,MATCH($A13,'Annex 1 LV, HV &amp; UMS charges_K'!$A$14:$A$294,0)),INDEX('Annex 4 LDNO charges_K'!$B$14:$B$203,MATCH($A13,'Annex 4 LDNO charges_K'!$A$14:$A$203,0)))</f>
        <v>K17, K27, K57</v>
      </c>
      <c r="C13" s="159">
        <f>IFERROR(INDEX('Annex 1 LV, HV &amp; UMS charges_K'!$C$14:$C$45,MATCH($A13,'Annex 1 LV, HV &amp; UMS charges_K'!$A$14:$A$294,0)),INDEX('Annex 4 LDNO charges_K'!$C$14:$C$203,MATCH($A13,'Annex 4 LDNO charges_K'!$A$14:$A$203,0)))</f>
        <v>0</v>
      </c>
      <c r="D13" s="228"/>
      <c r="E13" s="228"/>
      <c r="F13" s="224">
        <v>7.2194344479783387E-2</v>
      </c>
    </row>
    <row r="14" spans="1:6" ht="28.5" customHeight="1">
      <c r="A14" s="160" t="s">
        <v>89</v>
      </c>
      <c r="B14" s="42" t="str">
        <f>IFERROR(INDEX('Annex 1 LV, HV &amp; UMS charges_K'!$B$14:$B$45,MATCH($A14,'Annex 1 LV, HV &amp; UMS charges_K'!$A$14:$A$294,0)),INDEX('Annex 4 LDNO charges_K'!$B$14:$B$203,MATCH($A14,'Annex 4 LDNO charges_K'!$A$14:$A$203,0)))</f>
        <v>K18, K28, K58</v>
      </c>
      <c r="C14" s="159">
        <f>IFERROR(INDEX('Annex 1 LV, HV &amp; UMS charges_K'!$C$14:$C$45,MATCH($A14,'Annex 1 LV, HV &amp; UMS charges_K'!$A$14:$A$294,0)),INDEX('Annex 4 LDNO charges_K'!$C$14:$C$203,MATCH($A14,'Annex 4 LDNO charges_K'!$A$14:$A$203,0)))</f>
        <v>0</v>
      </c>
      <c r="D14" s="228"/>
      <c r="E14" s="228"/>
      <c r="F14" s="224">
        <v>7.2194344479783387E-2</v>
      </c>
    </row>
    <row r="15" spans="1:6" ht="28.5" customHeight="1">
      <c r="A15" s="164" t="s">
        <v>91</v>
      </c>
      <c r="B15" s="42" t="str">
        <f>IFERROR(INDEX('Annex 1 LV, HV &amp; UMS charges_K'!$B$14:$B$45,MATCH($A15,'Annex 1 LV, HV &amp; UMS charges_K'!$A$14:$A$294,0)),INDEX('Annex 4 LDNO charges_K'!$B$14:$B$203,MATCH($A15,'Annex 4 LDNO charges_K'!$A$14:$A$203,0)))</f>
        <v>K19, K29, K59</v>
      </c>
      <c r="C15" s="159">
        <f>IFERROR(INDEX('Annex 1 LV, HV &amp; UMS charges_K'!$C$14:$C$45,MATCH($A15,'Annex 1 LV, HV &amp; UMS charges_K'!$A$14:$A$294,0)),INDEX('Annex 4 LDNO charges_K'!$C$14:$C$203,MATCH($A15,'Annex 4 LDNO charges_K'!$A$14:$A$203,0)))</f>
        <v>0</v>
      </c>
      <c r="D15" s="228"/>
      <c r="E15" s="228"/>
      <c r="F15" s="224">
        <v>7.2194344479783387E-2</v>
      </c>
    </row>
    <row r="16" spans="1:6" ht="28.5" customHeight="1">
      <c r="A16" s="164" t="s">
        <v>93</v>
      </c>
      <c r="B16" s="42" t="str">
        <f>IFERROR(INDEX('Annex 1 LV, HV &amp; UMS charges_K'!$B$14:$B$45,MATCH($A16,'Annex 1 LV, HV &amp; UMS charges_K'!$A$14:$A$294,0)),INDEX('Annex 4 LDNO charges_K'!$B$14:$B$203,MATCH($A16,'Annex 4 LDNO charges_K'!$A$14:$A$203,0)))</f>
        <v>K85</v>
      </c>
      <c r="C16" s="159">
        <f>IFERROR(INDEX('Annex 1 LV, HV &amp; UMS charges_K'!$C$14:$C$45,MATCH($A16,'Annex 1 LV, HV &amp; UMS charges_K'!$A$14:$A$294,0)),INDEX('Annex 4 LDNO charges_K'!$C$14:$C$203,MATCH($A16,'Annex 4 LDNO charges_K'!$A$14:$A$203,0)))</f>
        <v>0</v>
      </c>
      <c r="D16" s="228"/>
      <c r="E16" s="228"/>
      <c r="F16" s="224">
        <v>7.2194344479783387E-2</v>
      </c>
    </row>
    <row r="17" spans="1:6" ht="28.5" customHeight="1">
      <c r="A17" s="164" t="s">
        <v>95</v>
      </c>
      <c r="B17" s="42" t="str">
        <f>IFERROR(INDEX('Annex 1 LV, HV &amp; UMS charges_K'!$B$14:$B$45,MATCH($A17,'Annex 1 LV, HV &amp; UMS charges_K'!$A$14:$A$294,0)),INDEX('Annex 4 LDNO charges_K'!$B$14:$B$203,MATCH($A17,'Annex 4 LDNO charges_K'!$A$14:$A$203,0)))</f>
        <v>K86</v>
      </c>
      <c r="C17" s="159">
        <f>IFERROR(INDEX('Annex 1 LV, HV &amp; UMS charges_K'!$C$14:$C$45,MATCH($A17,'Annex 1 LV, HV &amp; UMS charges_K'!$A$14:$A$294,0)),INDEX('Annex 4 LDNO charges_K'!$C$14:$C$203,MATCH($A17,'Annex 4 LDNO charges_K'!$A$14:$A$203,0)))</f>
        <v>0</v>
      </c>
      <c r="D17" s="228"/>
      <c r="E17" s="228"/>
      <c r="F17" s="224">
        <v>7.2194344479783387E-2</v>
      </c>
    </row>
    <row r="18" spans="1:6" ht="28.5" customHeight="1">
      <c r="A18" s="164" t="s">
        <v>97</v>
      </c>
      <c r="B18" s="42" t="str">
        <f>IFERROR(INDEX('Annex 1 LV, HV &amp; UMS charges_K'!$B$14:$B$45,MATCH($A18,'Annex 1 LV, HV &amp; UMS charges_K'!$A$14:$A$294,0)),INDEX('Annex 4 LDNO charges_K'!$B$14:$B$203,MATCH($A18,'Annex 4 LDNO charges_K'!$A$14:$A$203,0)))</f>
        <v>K87</v>
      </c>
      <c r="C18" s="159">
        <f>IFERROR(INDEX('Annex 1 LV, HV &amp; UMS charges_K'!$C$14:$C$45,MATCH($A18,'Annex 1 LV, HV &amp; UMS charges_K'!$A$14:$A$294,0)),INDEX('Annex 4 LDNO charges_K'!$C$14:$C$203,MATCH($A18,'Annex 4 LDNO charges_K'!$A$14:$A$203,0)))</f>
        <v>0</v>
      </c>
      <c r="D18" s="228"/>
      <c r="E18" s="228"/>
      <c r="F18" s="224">
        <v>7.2194344479783387E-2</v>
      </c>
    </row>
    <row r="19" spans="1:6" ht="28.5" customHeight="1">
      <c r="A19" s="164" t="s">
        <v>99</v>
      </c>
      <c r="B19" s="42" t="str">
        <f>IFERROR(INDEX('Annex 1 LV, HV &amp; UMS charges_K'!$B$14:$B$45,MATCH($A19,'Annex 1 LV, HV &amp; UMS charges_K'!$A$14:$A$294,0)),INDEX('Annex 4 LDNO charges_K'!$B$14:$B$203,MATCH($A19,'Annex 4 LDNO charges_K'!$A$14:$A$203,0)))</f>
        <v>K88</v>
      </c>
      <c r="C19" s="159">
        <f>IFERROR(INDEX('Annex 1 LV, HV &amp; UMS charges_K'!$C$14:$C$45,MATCH($A19,'Annex 1 LV, HV &amp; UMS charges_K'!$A$14:$A$294,0)),INDEX('Annex 4 LDNO charges_K'!$C$14:$C$203,MATCH($A19,'Annex 4 LDNO charges_K'!$A$14:$A$203,0)))</f>
        <v>0</v>
      </c>
      <c r="D19" s="228"/>
      <c r="E19" s="228"/>
      <c r="F19" s="224">
        <v>7.2194344479783387E-2</v>
      </c>
    </row>
    <row r="20" spans="1:6" ht="28.5" customHeight="1">
      <c r="A20" s="164" t="s">
        <v>101</v>
      </c>
      <c r="B20" s="42" t="str">
        <f>IFERROR(INDEX('Annex 1 LV, HV &amp; UMS charges_K'!$B$14:$B$45,MATCH($A20,'Annex 1 LV, HV &amp; UMS charges_K'!$A$14:$A$294,0)),INDEX('Annex 4 LDNO charges_K'!$B$14:$B$203,MATCH($A20,'Annex 4 LDNO charges_K'!$A$14:$A$203,0)))</f>
        <v>K89</v>
      </c>
      <c r="C20" s="159">
        <f>IFERROR(INDEX('Annex 1 LV, HV &amp; UMS charges_K'!$C$14:$C$45,MATCH($A20,'Annex 1 LV, HV &amp; UMS charges_K'!$A$14:$A$294,0)),INDEX('Annex 4 LDNO charges_K'!$C$14:$C$203,MATCH($A20,'Annex 4 LDNO charges_K'!$A$14:$A$203,0)))</f>
        <v>0</v>
      </c>
      <c r="D20" s="228"/>
      <c r="E20" s="228"/>
      <c r="F20" s="224">
        <v>7.2194344479783387E-2</v>
      </c>
    </row>
    <row r="21" spans="1:6" ht="28.5" customHeight="1">
      <c r="A21" s="164" t="s">
        <v>103</v>
      </c>
      <c r="B21" s="42" t="str">
        <f>IFERROR(INDEX('Annex 1 LV, HV &amp; UMS charges_K'!$B$14:$B$45,MATCH($A21,'Annex 1 LV, HV &amp; UMS charges_K'!$A$14:$A$294,0)),INDEX('Annex 4 LDNO charges_K'!$B$14:$B$203,MATCH($A21,'Annex 4 LDNO charges_K'!$A$14:$A$203,0)))</f>
        <v>K20, K45, K75</v>
      </c>
      <c r="C21" s="159">
        <f>IFERROR(INDEX('Annex 1 LV, HV &amp; UMS charges_K'!$C$14:$C$45,MATCH($A21,'Annex 1 LV, HV &amp; UMS charges_K'!$A$14:$A$294,0)),INDEX('Annex 4 LDNO charges_K'!$C$14:$C$203,MATCH($A21,'Annex 4 LDNO charges_K'!$A$14:$A$203,0)))</f>
        <v>0</v>
      </c>
      <c r="D21" s="228"/>
      <c r="E21" s="228"/>
      <c r="F21" s="224">
        <v>7.2194344479783387E-2</v>
      </c>
    </row>
    <row r="22" spans="1:6" ht="28.5" customHeight="1">
      <c r="A22" s="164" t="s">
        <v>105</v>
      </c>
      <c r="B22" s="42" t="str">
        <f>IFERROR(INDEX('Annex 1 LV, HV &amp; UMS charges_K'!$B$14:$B$45,MATCH($A22,'Annex 1 LV, HV &amp; UMS charges_K'!$A$14:$A$294,0)),INDEX('Annex 4 LDNO charges_K'!$B$14:$B$203,MATCH($A22,'Annex 4 LDNO charges_K'!$A$14:$A$203,0)))</f>
        <v>K21, K46, K76</v>
      </c>
      <c r="C22" s="159">
        <f>IFERROR(INDEX('Annex 1 LV, HV &amp; UMS charges_K'!$C$14:$C$45,MATCH($A22,'Annex 1 LV, HV &amp; UMS charges_K'!$A$14:$A$294,0)),INDEX('Annex 4 LDNO charges_K'!$C$14:$C$203,MATCH($A22,'Annex 4 LDNO charges_K'!$A$14:$A$203,0)))</f>
        <v>0</v>
      </c>
      <c r="D22" s="228"/>
      <c r="E22" s="228"/>
      <c r="F22" s="224">
        <v>7.2194344479783387E-2</v>
      </c>
    </row>
    <row r="23" spans="1:6" ht="28.5" customHeight="1">
      <c r="A23" s="160" t="s">
        <v>107</v>
      </c>
      <c r="B23" s="42" t="str">
        <f>IFERROR(INDEX('Annex 1 LV, HV &amp; UMS charges_K'!$B$14:$B$45,MATCH($A23,'Annex 1 LV, HV &amp; UMS charges_K'!$A$14:$A$294,0)),INDEX('Annex 4 LDNO charges_K'!$B$14:$B$203,MATCH($A23,'Annex 4 LDNO charges_K'!$A$14:$A$203,0)))</f>
        <v>K22, K47, K77</v>
      </c>
      <c r="C23" s="159">
        <f>IFERROR(INDEX('Annex 1 LV, HV &amp; UMS charges_K'!$C$14:$C$45,MATCH($A23,'Annex 1 LV, HV &amp; UMS charges_K'!$A$14:$A$294,0)),INDEX('Annex 4 LDNO charges_K'!$C$14:$C$203,MATCH($A23,'Annex 4 LDNO charges_K'!$A$14:$A$203,0)))</f>
        <v>0</v>
      </c>
      <c r="D23" s="228"/>
      <c r="E23" s="228"/>
      <c r="F23" s="224">
        <v>7.2194344479783387E-2</v>
      </c>
    </row>
    <row r="24" spans="1:6" ht="28.5" customHeight="1">
      <c r="A24" s="160" t="s">
        <v>109</v>
      </c>
      <c r="B24" s="42" t="str">
        <f>IFERROR(INDEX('Annex 1 LV, HV &amp; UMS charges_K'!$B$14:$B$45,MATCH($A24,'Annex 1 LV, HV &amp; UMS charges_K'!$A$14:$A$294,0)),INDEX('Annex 4 LDNO charges_K'!$B$14:$B$203,MATCH($A24,'Annex 4 LDNO charges_K'!$A$14:$A$203,0)))</f>
        <v>K23, K48, K78</v>
      </c>
      <c r="C24" s="159">
        <f>IFERROR(INDEX('Annex 1 LV, HV &amp; UMS charges_K'!$C$14:$C$45,MATCH($A24,'Annex 1 LV, HV &amp; UMS charges_K'!$A$14:$A$294,0)),INDEX('Annex 4 LDNO charges_K'!$C$14:$C$203,MATCH($A24,'Annex 4 LDNO charges_K'!$A$14:$A$203,0)))</f>
        <v>0</v>
      </c>
      <c r="D24" s="228"/>
      <c r="E24" s="228"/>
      <c r="F24" s="224">
        <v>7.2194344479783387E-2</v>
      </c>
    </row>
    <row r="25" spans="1:6" ht="28.5" customHeight="1">
      <c r="A25" s="160" t="s">
        <v>111</v>
      </c>
      <c r="B25" s="42" t="str">
        <f>IFERROR(INDEX('Annex 1 LV, HV &amp; UMS charges_K'!$B$14:$B$45,MATCH($A25,'Annex 1 LV, HV &amp; UMS charges_K'!$A$14:$A$294,0)),INDEX('Annex 4 LDNO charges_K'!$B$14:$B$203,MATCH($A25,'Annex 4 LDNO charges_K'!$A$14:$A$203,0)))</f>
        <v>K24, K49, K79</v>
      </c>
      <c r="C25" s="159">
        <f>IFERROR(INDEX('Annex 1 LV, HV &amp; UMS charges_K'!$C$14:$C$45,MATCH($A25,'Annex 1 LV, HV &amp; UMS charges_K'!$A$14:$A$294,0)),INDEX('Annex 4 LDNO charges_K'!$C$14:$C$203,MATCH($A25,'Annex 4 LDNO charges_K'!$A$14:$A$203,0)))</f>
        <v>0</v>
      </c>
      <c r="D25" s="228"/>
      <c r="E25" s="228"/>
      <c r="F25" s="224">
        <v>7.2194344479783387E-2</v>
      </c>
    </row>
    <row r="26" spans="1:6" ht="28.5" customHeight="1">
      <c r="A26" s="160" t="s">
        <v>517</v>
      </c>
      <c r="B26" s="42">
        <f>IFERROR(INDEX('Annex 1 LV, HV &amp; UMS charges_K'!$B$14:$B$45,MATCH($A26,'Annex 1 LV, HV &amp; UMS charges_K'!$A$14:$A$294,0)),INDEX('Annex 4 LDNO charges_K'!$B$14:$B$203,MATCH($A26,'Annex 4 LDNO charges_K'!$A$14:$A$203,0)))</f>
        <v>0</v>
      </c>
      <c r="C26" s="159" t="str">
        <f>IFERROR(INDEX('Annex 1 LV, HV &amp; UMS charges_K'!$C$14:$C$45,MATCH($A26,'Annex 1 LV, HV &amp; UMS charges_K'!$A$14:$A$294,0)),INDEX('Annex 4 LDNO charges_K'!$C$14:$C$203,MATCH($A26,'Annex 4 LDNO charges_K'!$A$14:$A$203,0)))</f>
        <v>0, 1, 2</v>
      </c>
      <c r="D26" s="224">
        <v>2.5995736395550268E-2</v>
      </c>
      <c r="E26" s="224">
        <v>9.59254473825386</v>
      </c>
      <c r="F26" s="224">
        <v>7.2194344479783387E-2</v>
      </c>
    </row>
    <row r="27" spans="1:6" ht="28.5" customHeight="1">
      <c r="A27" s="160" t="s">
        <v>519</v>
      </c>
      <c r="B27" s="42">
        <f>IFERROR(INDEX('Annex 1 LV, HV &amp; UMS charges_K'!$B$14:$B$45,MATCH($A27,'Annex 1 LV, HV &amp; UMS charges_K'!$A$14:$A$294,0)),INDEX('Annex 4 LDNO charges_K'!$B$14:$B$203,MATCH($A27,'Annex 4 LDNO charges_K'!$A$14:$A$203,0)))</f>
        <v>0</v>
      </c>
      <c r="C27" s="159" t="str">
        <f>IFERROR(INDEX('Annex 1 LV, HV &amp; UMS charges_K'!$C$14:$C$45,MATCH($A27,'Annex 1 LV, HV &amp; UMS charges_K'!$A$14:$A$294,0)),INDEX('Annex 4 LDNO charges_K'!$C$14:$C$203,MATCH($A27,'Annex 4 LDNO charges_K'!$A$14:$A$203,0)))</f>
        <v>0, 3, 4, 5-8</v>
      </c>
      <c r="D27" s="228"/>
      <c r="E27" s="228"/>
      <c r="F27" s="224">
        <v>7.2194344479783387E-2</v>
      </c>
    </row>
    <row r="28" spans="1:6" ht="28.5" customHeight="1">
      <c r="A28" s="160" t="s">
        <v>520</v>
      </c>
      <c r="B28" s="42">
        <f>IFERROR(INDEX('Annex 1 LV, HV &amp; UMS charges_K'!$B$14:$B$45,MATCH($A28,'Annex 1 LV, HV &amp; UMS charges_K'!$A$14:$A$294,0)),INDEX('Annex 4 LDNO charges_K'!$B$14:$B$203,MATCH($A28,'Annex 4 LDNO charges_K'!$A$14:$A$203,0)))</f>
        <v>0</v>
      </c>
      <c r="C28" s="159" t="str">
        <f>IFERROR(INDEX('Annex 1 LV, HV &amp; UMS charges_K'!$C$14:$C$45,MATCH($A28,'Annex 1 LV, HV &amp; UMS charges_K'!$A$14:$A$294,0)),INDEX('Annex 4 LDNO charges_K'!$C$14:$C$203,MATCH($A28,'Annex 4 LDNO charges_K'!$A$14:$A$203,0)))</f>
        <v>0, 3, 4, 5-8</v>
      </c>
      <c r="D28" s="228"/>
      <c r="E28" s="228"/>
      <c r="F28" s="224">
        <v>7.2194344479783387E-2</v>
      </c>
    </row>
    <row r="29" spans="1:6" ht="28.5" customHeight="1">
      <c r="A29" s="160" t="s">
        <v>521</v>
      </c>
      <c r="B29" s="42">
        <f>IFERROR(INDEX('Annex 1 LV, HV &amp; UMS charges_K'!$B$14:$B$45,MATCH($A29,'Annex 1 LV, HV &amp; UMS charges_K'!$A$14:$A$294,0)),INDEX('Annex 4 LDNO charges_K'!$B$14:$B$203,MATCH($A29,'Annex 4 LDNO charges_K'!$A$14:$A$203,0)))</f>
        <v>0</v>
      </c>
      <c r="C29" s="159" t="str">
        <f>IFERROR(INDEX('Annex 1 LV, HV &amp; UMS charges_K'!$C$14:$C$45,MATCH($A29,'Annex 1 LV, HV &amp; UMS charges_K'!$A$14:$A$294,0)),INDEX('Annex 4 LDNO charges_K'!$C$14:$C$203,MATCH($A29,'Annex 4 LDNO charges_K'!$A$14:$A$203,0)))</f>
        <v>0, 3, 4, 5-8</v>
      </c>
      <c r="D29" s="228"/>
      <c r="E29" s="228"/>
      <c r="F29" s="224">
        <v>7.2194344479783387E-2</v>
      </c>
    </row>
    <row r="30" spans="1:6" ht="28.5" customHeight="1">
      <c r="A30" s="160" t="s">
        <v>522</v>
      </c>
      <c r="B30" s="42">
        <f>IFERROR(INDEX('Annex 1 LV, HV &amp; UMS charges_K'!$B$14:$B$45,MATCH($A30,'Annex 1 LV, HV &amp; UMS charges_K'!$A$14:$A$294,0)),INDEX('Annex 4 LDNO charges_K'!$B$14:$B$203,MATCH($A30,'Annex 4 LDNO charges_K'!$A$14:$A$203,0)))</f>
        <v>0</v>
      </c>
      <c r="C30" s="159" t="str">
        <f>IFERROR(INDEX('Annex 1 LV, HV &amp; UMS charges_K'!$C$14:$C$45,MATCH($A30,'Annex 1 LV, HV &amp; UMS charges_K'!$A$14:$A$294,0)),INDEX('Annex 4 LDNO charges_K'!$C$14:$C$203,MATCH($A30,'Annex 4 LDNO charges_K'!$A$14:$A$203,0)))</f>
        <v>0, 3, 4, 5-8</v>
      </c>
      <c r="D30" s="228"/>
      <c r="E30" s="228"/>
      <c r="F30" s="224">
        <v>7.2194344479783387E-2</v>
      </c>
    </row>
    <row r="31" spans="1:6" ht="28.5" customHeight="1">
      <c r="A31" s="160" t="s">
        <v>523</v>
      </c>
      <c r="B31" s="42">
        <f>IFERROR(INDEX('Annex 1 LV, HV &amp; UMS charges_K'!$B$14:$B$45,MATCH($A31,'Annex 1 LV, HV &amp; UMS charges_K'!$A$14:$A$294,0)),INDEX('Annex 4 LDNO charges_K'!$B$14:$B$203,MATCH($A31,'Annex 4 LDNO charges_K'!$A$14:$A$203,0)))</f>
        <v>0</v>
      </c>
      <c r="C31" s="159" t="str">
        <f>IFERROR(INDEX('Annex 1 LV, HV &amp; UMS charges_K'!$C$14:$C$45,MATCH($A31,'Annex 1 LV, HV &amp; UMS charges_K'!$A$14:$A$294,0)),INDEX('Annex 4 LDNO charges_K'!$C$14:$C$203,MATCH($A31,'Annex 4 LDNO charges_K'!$A$14:$A$203,0)))</f>
        <v>0, 3, 4, 5-8</v>
      </c>
      <c r="D31" s="228"/>
      <c r="E31" s="228"/>
      <c r="F31" s="224">
        <v>7.2194344479783387E-2</v>
      </c>
    </row>
    <row r="32" spans="1:6" ht="28.5" customHeight="1">
      <c r="A32" s="160" t="s">
        <v>525</v>
      </c>
      <c r="B32" s="42">
        <f>IFERROR(INDEX('Annex 1 LV, HV &amp; UMS charges_K'!$B$14:$B$45,MATCH($A32,'Annex 1 LV, HV &amp; UMS charges_K'!$A$14:$A$294,0)),INDEX('Annex 4 LDNO charges_K'!$B$14:$B$203,MATCH($A32,'Annex 4 LDNO charges_K'!$A$14:$A$203,0)))</f>
        <v>0</v>
      </c>
      <c r="C32" s="159">
        <f>IFERROR(INDEX('Annex 1 LV, HV &amp; UMS charges_K'!$C$14:$C$45,MATCH($A32,'Annex 1 LV, HV &amp; UMS charges_K'!$A$14:$A$294,0)),INDEX('Annex 4 LDNO charges_K'!$C$14:$C$203,MATCH($A32,'Annex 4 LDNO charges_K'!$A$14:$A$203,0)))</f>
        <v>0</v>
      </c>
      <c r="D32" s="228"/>
      <c r="E32" s="228"/>
      <c r="F32" s="224">
        <v>7.2194344479783387E-2</v>
      </c>
    </row>
    <row r="33" spans="1:6" ht="27.75" customHeight="1">
      <c r="A33" s="160" t="s">
        <v>526</v>
      </c>
      <c r="B33" s="42">
        <f>IFERROR(INDEX('Annex 1 LV, HV &amp; UMS charges_K'!$B$14:$B$45,MATCH($A33,'Annex 1 LV, HV &amp; UMS charges_K'!$A$14:$A$294,0)),INDEX('Annex 4 LDNO charges_K'!$B$14:$B$203,MATCH($A33,'Annex 4 LDNO charges_K'!$A$14:$A$203,0)))</f>
        <v>0</v>
      </c>
      <c r="C33" s="159">
        <f>IFERROR(INDEX('Annex 1 LV, HV &amp; UMS charges_K'!$C$14:$C$45,MATCH($A33,'Annex 1 LV, HV &amp; UMS charges_K'!$A$14:$A$294,0)),INDEX('Annex 4 LDNO charges_K'!$C$14:$C$203,MATCH($A33,'Annex 4 LDNO charges_K'!$A$14:$A$203,0)))</f>
        <v>0</v>
      </c>
      <c r="D33" s="228"/>
      <c r="E33" s="228"/>
      <c r="F33" s="224">
        <v>7.2194344479783387E-2</v>
      </c>
    </row>
    <row r="34" spans="1:6" ht="27.75" customHeight="1">
      <c r="A34" s="160" t="s">
        <v>527</v>
      </c>
      <c r="B34" s="42">
        <f>IFERROR(INDEX('Annex 1 LV, HV &amp; UMS charges_K'!$B$14:$B$45,MATCH($A34,'Annex 1 LV, HV &amp; UMS charges_K'!$A$14:$A$294,0)),INDEX('Annex 4 LDNO charges_K'!$B$14:$B$203,MATCH($A34,'Annex 4 LDNO charges_K'!$A$14:$A$203,0)))</f>
        <v>0</v>
      </c>
      <c r="C34" s="159">
        <f>IFERROR(INDEX('Annex 1 LV, HV &amp; UMS charges_K'!$C$14:$C$45,MATCH($A34,'Annex 1 LV, HV &amp; UMS charges_K'!$A$14:$A$294,0)),INDEX('Annex 4 LDNO charges_K'!$C$14:$C$203,MATCH($A34,'Annex 4 LDNO charges_K'!$A$14:$A$203,0)))</f>
        <v>0</v>
      </c>
      <c r="D34" s="228"/>
      <c r="E34" s="228"/>
      <c r="F34" s="224">
        <v>7.2194344479783387E-2</v>
      </c>
    </row>
    <row r="35" spans="1:6" ht="27.75" customHeight="1">
      <c r="A35" s="160" t="s">
        <v>528</v>
      </c>
      <c r="B35" s="42">
        <f>IFERROR(INDEX('Annex 1 LV, HV &amp; UMS charges_K'!$B$14:$B$45,MATCH($A35,'Annex 1 LV, HV &amp; UMS charges_K'!$A$14:$A$294,0)),INDEX('Annex 4 LDNO charges_K'!$B$14:$B$203,MATCH($A35,'Annex 4 LDNO charges_K'!$A$14:$A$203,0)))</f>
        <v>0</v>
      </c>
      <c r="C35" s="159">
        <f>IFERROR(INDEX('Annex 1 LV, HV &amp; UMS charges_K'!$C$14:$C$45,MATCH($A35,'Annex 1 LV, HV &amp; UMS charges_K'!$A$14:$A$294,0)),INDEX('Annex 4 LDNO charges_K'!$C$14:$C$203,MATCH($A35,'Annex 4 LDNO charges_K'!$A$14:$A$203,0)))</f>
        <v>0</v>
      </c>
      <c r="D35" s="228"/>
      <c r="E35" s="228"/>
      <c r="F35" s="224">
        <v>7.2194344479783387E-2</v>
      </c>
    </row>
    <row r="36" spans="1:6" ht="27.75" customHeight="1">
      <c r="A36" s="160" t="s">
        <v>529</v>
      </c>
      <c r="B36" s="42">
        <f>IFERROR(INDEX('Annex 1 LV, HV &amp; UMS charges_K'!$B$14:$B$45,MATCH($A36,'Annex 1 LV, HV &amp; UMS charges_K'!$A$14:$A$294,0)),INDEX('Annex 4 LDNO charges_K'!$B$14:$B$203,MATCH($A36,'Annex 4 LDNO charges_K'!$A$14:$A$203,0)))</f>
        <v>0</v>
      </c>
      <c r="C36" s="159">
        <f>IFERROR(INDEX('Annex 1 LV, HV &amp; UMS charges_K'!$C$14:$C$45,MATCH($A36,'Annex 1 LV, HV &amp; UMS charges_K'!$A$14:$A$294,0)),INDEX('Annex 4 LDNO charges_K'!$C$14:$C$203,MATCH($A36,'Annex 4 LDNO charges_K'!$A$14:$A$203,0)))</f>
        <v>0</v>
      </c>
      <c r="D36" s="228"/>
      <c r="E36" s="228"/>
      <c r="F36" s="224">
        <v>7.2194344479783387E-2</v>
      </c>
    </row>
    <row r="37" spans="1:6" ht="27.75" customHeight="1">
      <c r="A37" s="164" t="s">
        <v>533</v>
      </c>
      <c r="B37" s="42">
        <f>IFERROR(INDEX('Annex 1 LV, HV &amp; UMS charges_K'!$B$14:$B$45,MATCH($A37,'Annex 1 LV, HV &amp; UMS charges_K'!$A$14:$A$294,0)),INDEX('Annex 4 LDNO charges_K'!$B$14:$B$203,MATCH($A37,'Annex 4 LDNO charges_K'!$A$14:$A$203,0)))</f>
        <v>0</v>
      </c>
      <c r="C37" s="159" t="str">
        <f>IFERROR(INDEX('Annex 1 LV, HV &amp; UMS charges_K'!$C$14:$C$45,MATCH($A37,'Annex 1 LV, HV &amp; UMS charges_K'!$A$14:$A$294,0)),INDEX('Annex 4 LDNO charges_K'!$C$14:$C$203,MATCH($A37,'Annex 4 LDNO charges_K'!$A$14:$A$203,0)))</f>
        <v>0, 1, 2</v>
      </c>
      <c r="D37" s="224">
        <v>2.5995736395550268E-2</v>
      </c>
      <c r="E37" s="224">
        <v>9.59254473825386</v>
      </c>
      <c r="F37" s="224">
        <v>7.2194344479783387E-2</v>
      </c>
    </row>
    <row r="38" spans="1:6" ht="27.75" customHeight="1">
      <c r="A38" s="160" t="s">
        <v>535</v>
      </c>
      <c r="B38" s="42">
        <f>IFERROR(INDEX('Annex 1 LV, HV &amp; UMS charges_K'!$B$14:$B$45,MATCH($A38,'Annex 1 LV, HV &amp; UMS charges_K'!$A$14:$A$294,0)),INDEX('Annex 4 LDNO charges_K'!$B$14:$B$203,MATCH($A38,'Annex 4 LDNO charges_K'!$A$14:$A$203,0)))</f>
        <v>0</v>
      </c>
      <c r="C38" s="159" t="str">
        <f>IFERROR(INDEX('Annex 1 LV, HV &amp; UMS charges_K'!$C$14:$C$45,MATCH($A38,'Annex 1 LV, HV &amp; UMS charges_K'!$A$14:$A$294,0)),INDEX('Annex 4 LDNO charges_K'!$C$14:$C$203,MATCH($A38,'Annex 4 LDNO charges_K'!$A$14:$A$203,0)))</f>
        <v>0, 3, 4, 5-8</v>
      </c>
      <c r="D38" s="228"/>
      <c r="E38" s="228"/>
      <c r="F38" s="224">
        <v>7.2194344479783387E-2</v>
      </c>
    </row>
    <row r="39" spans="1:6" ht="27.75" customHeight="1">
      <c r="A39" s="160" t="s">
        <v>536</v>
      </c>
      <c r="B39" s="42">
        <f>IFERROR(INDEX('Annex 1 LV, HV &amp; UMS charges_K'!$B$14:$B$45,MATCH($A39,'Annex 1 LV, HV &amp; UMS charges_K'!$A$14:$A$294,0)),INDEX('Annex 4 LDNO charges_K'!$B$14:$B$203,MATCH($A39,'Annex 4 LDNO charges_K'!$A$14:$A$203,0)))</f>
        <v>0</v>
      </c>
      <c r="C39" s="159" t="str">
        <f>IFERROR(INDEX('Annex 1 LV, HV &amp; UMS charges_K'!$C$14:$C$45,MATCH($A39,'Annex 1 LV, HV &amp; UMS charges_K'!$A$14:$A$294,0)),INDEX('Annex 4 LDNO charges_K'!$C$14:$C$203,MATCH($A39,'Annex 4 LDNO charges_K'!$A$14:$A$203,0)))</f>
        <v>0, 3, 4, 5-8</v>
      </c>
      <c r="D39" s="228"/>
      <c r="E39" s="228"/>
      <c r="F39" s="224">
        <v>7.2194344479783387E-2</v>
      </c>
    </row>
    <row r="40" spans="1:6" ht="27.75" customHeight="1">
      <c r="A40" s="160" t="s">
        <v>537</v>
      </c>
      <c r="B40" s="42">
        <f>IFERROR(INDEX('Annex 1 LV, HV &amp; UMS charges_K'!$B$14:$B$45,MATCH($A40,'Annex 1 LV, HV &amp; UMS charges_K'!$A$14:$A$294,0)),INDEX('Annex 4 LDNO charges_K'!$B$14:$B$203,MATCH($A40,'Annex 4 LDNO charges_K'!$A$14:$A$203,0)))</f>
        <v>0</v>
      </c>
      <c r="C40" s="159" t="str">
        <f>IFERROR(INDEX('Annex 1 LV, HV &amp; UMS charges_K'!$C$14:$C$45,MATCH($A40,'Annex 1 LV, HV &amp; UMS charges_K'!$A$14:$A$294,0)),INDEX('Annex 4 LDNO charges_K'!$C$14:$C$203,MATCH($A40,'Annex 4 LDNO charges_K'!$A$14:$A$203,0)))</f>
        <v>0, 3, 4, 5-8</v>
      </c>
      <c r="D40" s="228"/>
      <c r="E40" s="228"/>
      <c r="F40" s="224">
        <v>7.2194344479783387E-2</v>
      </c>
    </row>
    <row r="41" spans="1:6" ht="27.75" customHeight="1">
      <c r="A41" s="160" t="s">
        <v>538</v>
      </c>
      <c r="B41" s="42">
        <f>IFERROR(INDEX('Annex 1 LV, HV &amp; UMS charges_K'!$B$14:$B$45,MATCH($A41,'Annex 1 LV, HV &amp; UMS charges_K'!$A$14:$A$294,0)),INDEX('Annex 4 LDNO charges_K'!$B$14:$B$203,MATCH($A41,'Annex 4 LDNO charges_K'!$A$14:$A$203,0)))</f>
        <v>0</v>
      </c>
      <c r="C41" s="159" t="str">
        <f>IFERROR(INDEX('Annex 1 LV, HV &amp; UMS charges_K'!$C$14:$C$45,MATCH($A41,'Annex 1 LV, HV &amp; UMS charges_K'!$A$14:$A$294,0)),INDEX('Annex 4 LDNO charges_K'!$C$14:$C$203,MATCH($A41,'Annex 4 LDNO charges_K'!$A$14:$A$203,0)))</f>
        <v>0, 3, 4, 5-8</v>
      </c>
      <c r="D41" s="228"/>
      <c r="E41" s="228"/>
      <c r="F41" s="224">
        <v>7.2194344479783387E-2</v>
      </c>
    </row>
    <row r="42" spans="1:6" ht="27.75" customHeight="1">
      <c r="A42" s="160" t="s">
        <v>539</v>
      </c>
      <c r="B42" s="42">
        <f>IFERROR(INDEX('Annex 1 LV, HV &amp; UMS charges_K'!$B$14:$B$45,MATCH($A42,'Annex 1 LV, HV &amp; UMS charges_K'!$A$14:$A$294,0)),INDEX('Annex 4 LDNO charges_K'!$B$14:$B$203,MATCH($A42,'Annex 4 LDNO charges_K'!$A$14:$A$203,0)))</f>
        <v>0</v>
      </c>
      <c r="C42" s="159" t="str">
        <f>IFERROR(INDEX('Annex 1 LV, HV &amp; UMS charges_K'!$C$14:$C$45,MATCH($A42,'Annex 1 LV, HV &amp; UMS charges_K'!$A$14:$A$294,0)),INDEX('Annex 4 LDNO charges_K'!$C$14:$C$203,MATCH($A42,'Annex 4 LDNO charges_K'!$A$14:$A$203,0)))</f>
        <v>0, 3, 4, 5-8</v>
      </c>
      <c r="D42" s="228"/>
      <c r="E42" s="228"/>
      <c r="F42" s="224">
        <v>7.2194344479783387E-2</v>
      </c>
    </row>
    <row r="43" spans="1:6" ht="27.75" customHeight="1">
      <c r="A43" s="160" t="s">
        <v>541</v>
      </c>
      <c r="B43" s="42">
        <f>IFERROR(INDEX('Annex 1 LV, HV &amp; UMS charges_K'!$B$14:$B$45,MATCH($A43,'Annex 1 LV, HV &amp; UMS charges_K'!$A$14:$A$294,0)),INDEX('Annex 4 LDNO charges_K'!$B$14:$B$203,MATCH($A43,'Annex 4 LDNO charges_K'!$A$14:$A$203,0)))</f>
        <v>0</v>
      </c>
      <c r="C43" s="159">
        <f>IFERROR(INDEX('Annex 1 LV, HV &amp; UMS charges_K'!$C$14:$C$45,MATCH($A43,'Annex 1 LV, HV &amp; UMS charges_K'!$A$14:$A$294,0)),INDEX('Annex 4 LDNO charges_K'!$C$14:$C$203,MATCH($A43,'Annex 4 LDNO charges_K'!$A$14:$A$203,0)))</f>
        <v>0</v>
      </c>
      <c r="D43" s="228"/>
      <c r="E43" s="228"/>
      <c r="F43" s="224">
        <v>7.2194344479783387E-2</v>
      </c>
    </row>
    <row r="44" spans="1:6" ht="27.75" customHeight="1">
      <c r="A44" s="160" t="s">
        <v>542</v>
      </c>
      <c r="B44" s="42">
        <f>IFERROR(INDEX('Annex 1 LV, HV &amp; UMS charges_K'!$B$14:$B$45,MATCH($A44,'Annex 1 LV, HV &amp; UMS charges_K'!$A$14:$A$294,0)),INDEX('Annex 4 LDNO charges_K'!$B$14:$B$203,MATCH($A44,'Annex 4 LDNO charges_K'!$A$14:$A$203,0)))</f>
        <v>0</v>
      </c>
      <c r="C44" s="159">
        <f>IFERROR(INDEX('Annex 1 LV, HV &amp; UMS charges_K'!$C$14:$C$45,MATCH($A44,'Annex 1 LV, HV &amp; UMS charges_K'!$A$14:$A$294,0)),INDEX('Annex 4 LDNO charges_K'!$C$14:$C$203,MATCH($A44,'Annex 4 LDNO charges_K'!$A$14:$A$203,0)))</f>
        <v>0</v>
      </c>
      <c r="D44" s="228"/>
      <c r="E44" s="228"/>
      <c r="F44" s="224">
        <v>7.2194344479783387E-2</v>
      </c>
    </row>
    <row r="45" spans="1:6" ht="27.75" customHeight="1">
      <c r="A45" s="160" t="s">
        <v>543</v>
      </c>
      <c r="B45" s="42">
        <f>IFERROR(INDEX('Annex 1 LV, HV &amp; UMS charges_K'!$B$14:$B$45,MATCH($A45,'Annex 1 LV, HV &amp; UMS charges_K'!$A$14:$A$294,0)),INDEX('Annex 4 LDNO charges_K'!$B$14:$B$203,MATCH($A45,'Annex 4 LDNO charges_K'!$A$14:$A$203,0)))</f>
        <v>0</v>
      </c>
      <c r="C45" s="159">
        <f>IFERROR(INDEX('Annex 1 LV, HV &amp; UMS charges_K'!$C$14:$C$45,MATCH($A45,'Annex 1 LV, HV &amp; UMS charges_K'!$A$14:$A$294,0)),INDEX('Annex 4 LDNO charges_K'!$C$14:$C$203,MATCH($A45,'Annex 4 LDNO charges_K'!$A$14:$A$203,0)))</f>
        <v>0</v>
      </c>
      <c r="D45" s="228"/>
      <c r="E45" s="228"/>
      <c r="F45" s="224">
        <v>7.2194344479783387E-2</v>
      </c>
    </row>
    <row r="46" spans="1:6" ht="27.75" customHeight="1">
      <c r="A46" s="160" t="s">
        <v>544</v>
      </c>
      <c r="B46" s="42">
        <f>IFERROR(INDEX('Annex 1 LV, HV &amp; UMS charges_K'!$B$14:$B$45,MATCH($A46,'Annex 1 LV, HV &amp; UMS charges_K'!$A$14:$A$294,0)),INDEX('Annex 4 LDNO charges_K'!$B$14:$B$203,MATCH($A46,'Annex 4 LDNO charges_K'!$A$14:$A$203,0)))</f>
        <v>0</v>
      </c>
      <c r="C46" s="159">
        <f>IFERROR(INDEX('Annex 1 LV, HV &amp; UMS charges_K'!$C$14:$C$45,MATCH($A46,'Annex 1 LV, HV &amp; UMS charges_K'!$A$14:$A$294,0)),INDEX('Annex 4 LDNO charges_K'!$C$14:$C$203,MATCH($A46,'Annex 4 LDNO charges_K'!$A$14:$A$203,0)))</f>
        <v>0</v>
      </c>
      <c r="D46" s="228"/>
      <c r="E46" s="228"/>
      <c r="F46" s="224">
        <v>7.2194344479783387E-2</v>
      </c>
    </row>
    <row r="47" spans="1:6" ht="27.75" customHeight="1">
      <c r="A47" s="160" t="s">
        <v>545</v>
      </c>
      <c r="B47" s="42">
        <f>IFERROR(INDEX('Annex 1 LV, HV &amp; UMS charges_K'!$B$14:$B$45,MATCH($A47,'Annex 1 LV, HV &amp; UMS charges_K'!$A$14:$A$294,0)),INDEX('Annex 4 LDNO charges_K'!$B$14:$B$203,MATCH($A47,'Annex 4 LDNO charges_K'!$A$14:$A$203,0)))</f>
        <v>0</v>
      </c>
      <c r="C47" s="159">
        <f>IFERROR(INDEX('Annex 1 LV, HV &amp; UMS charges_K'!$C$14:$C$45,MATCH($A47,'Annex 1 LV, HV &amp; UMS charges_K'!$A$14:$A$294,0)),INDEX('Annex 4 LDNO charges_K'!$C$14:$C$203,MATCH($A47,'Annex 4 LDNO charges_K'!$A$14:$A$203,0)))</f>
        <v>0</v>
      </c>
      <c r="D47" s="228"/>
      <c r="E47" s="228"/>
      <c r="F47" s="224">
        <v>7.2194344479783387E-2</v>
      </c>
    </row>
    <row r="48" spans="1:6" ht="27.75" customHeight="1">
      <c r="A48" s="160" t="s">
        <v>546</v>
      </c>
      <c r="B48" s="42">
        <f>IFERROR(INDEX('Annex 1 LV, HV &amp; UMS charges_K'!$B$14:$B$45,MATCH($A48,'Annex 1 LV, HV &amp; UMS charges_K'!$A$14:$A$294,0)),INDEX('Annex 4 LDNO charges_K'!$B$14:$B$203,MATCH($A48,'Annex 4 LDNO charges_K'!$A$14:$A$203,0)))</f>
        <v>0</v>
      </c>
      <c r="C48" s="159">
        <f>IFERROR(INDEX('Annex 1 LV, HV &amp; UMS charges_K'!$C$14:$C$45,MATCH($A48,'Annex 1 LV, HV &amp; UMS charges_K'!$A$14:$A$294,0)),INDEX('Annex 4 LDNO charges_K'!$C$14:$C$203,MATCH($A48,'Annex 4 LDNO charges_K'!$A$14:$A$203,0)))</f>
        <v>0</v>
      </c>
      <c r="D48" s="228"/>
      <c r="E48" s="228"/>
      <c r="F48" s="224">
        <v>7.2194344479783387E-2</v>
      </c>
    </row>
    <row r="49" spans="1:6" ht="27.75" customHeight="1">
      <c r="A49" s="160" t="s">
        <v>547</v>
      </c>
      <c r="B49" s="42">
        <f>IFERROR(INDEX('Annex 1 LV, HV &amp; UMS charges_K'!$B$14:$B$45,MATCH($A49,'Annex 1 LV, HV &amp; UMS charges_K'!$A$14:$A$294,0)),INDEX('Annex 4 LDNO charges_K'!$B$14:$B$203,MATCH($A49,'Annex 4 LDNO charges_K'!$A$14:$A$203,0)))</f>
        <v>0</v>
      </c>
      <c r="C49" s="159">
        <f>IFERROR(INDEX('Annex 1 LV, HV &amp; UMS charges_K'!$C$14:$C$45,MATCH($A49,'Annex 1 LV, HV &amp; UMS charges_K'!$A$14:$A$294,0)),INDEX('Annex 4 LDNO charges_K'!$C$14:$C$203,MATCH($A49,'Annex 4 LDNO charges_K'!$A$14:$A$203,0)))</f>
        <v>0</v>
      </c>
      <c r="D49" s="228"/>
      <c r="E49" s="228"/>
      <c r="F49" s="224">
        <v>7.2194344479783387E-2</v>
      </c>
    </row>
    <row r="50" spans="1:6" ht="27.75" customHeight="1">
      <c r="A50" s="160" t="s">
        <v>548</v>
      </c>
      <c r="B50" s="42">
        <f>IFERROR(INDEX('Annex 1 LV, HV &amp; UMS charges_K'!$B$14:$B$45,MATCH($A50,'Annex 1 LV, HV &amp; UMS charges_K'!$A$14:$A$294,0)),INDEX('Annex 4 LDNO charges_K'!$B$14:$B$203,MATCH($A50,'Annex 4 LDNO charges_K'!$A$14:$A$203,0)))</f>
        <v>0</v>
      </c>
      <c r="C50" s="159">
        <f>IFERROR(INDEX('Annex 1 LV, HV &amp; UMS charges_K'!$C$14:$C$45,MATCH($A50,'Annex 1 LV, HV &amp; UMS charges_K'!$A$14:$A$294,0)),INDEX('Annex 4 LDNO charges_K'!$C$14:$C$203,MATCH($A50,'Annex 4 LDNO charges_K'!$A$14:$A$203,0)))</f>
        <v>0</v>
      </c>
      <c r="D50" s="228"/>
      <c r="E50" s="228"/>
      <c r="F50" s="224">
        <v>7.2194344479783387E-2</v>
      </c>
    </row>
    <row r="51" spans="1:6" ht="27.75" customHeight="1">
      <c r="A51" s="160" t="s">
        <v>549</v>
      </c>
      <c r="B51" s="42">
        <f>IFERROR(INDEX('Annex 1 LV, HV &amp; UMS charges_K'!$B$14:$B$45,MATCH($A51,'Annex 1 LV, HV &amp; UMS charges_K'!$A$14:$A$294,0)),INDEX('Annex 4 LDNO charges_K'!$B$14:$B$203,MATCH($A51,'Annex 4 LDNO charges_K'!$A$14:$A$203,0)))</f>
        <v>0</v>
      </c>
      <c r="C51" s="159">
        <f>IFERROR(INDEX('Annex 1 LV, HV &amp; UMS charges_K'!$C$14:$C$45,MATCH($A51,'Annex 1 LV, HV &amp; UMS charges_K'!$A$14:$A$294,0)),INDEX('Annex 4 LDNO charges_K'!$C$14:$C$203,MATCH($A51,'Annex 4 LDNO charges_K'!$A$14:$A$203,0)))</f>
        <v>0</v>
      </c>
      <c r="D51" s="228"/>
      <c r="E51" s="228"/>
      <c r="F51" s="224">
        <v>7.2194344479783387E-2</v>
      </c>
    </row>
    <row r="52" spans="1:6" ht="27.75" customHeight="1">
      <c r="A52" s="160" t="s">
        <v>550</v>
      </c>
      <c r="B52" s="42">
        <f>IFERROR(INDEX('Annex 1 LV, HV &amp; UMS charges_K'!$B$14:$B$45,MATCH($A52,'Annex 1 LV, HV &amp; UMS charges_K'!$A$14:$A$294,0)),INDEX('Annex 4 LDNO charges_K'!$B$14:$B$203,MATCH($A52,'Annex 4 LDNO charges_K'!$A$14:$A$203,0)))</f>
        <v>0</v>
      </c>
      <c r="C52" s="159">
        <f>IFERROR(INDEX('Annex 1 LV, HV &amp; UMS charges_K'!$C$14:$C$45,MATCH($A52,'Annex 1 LV, HV &amp; UMS charges_K'!$A$14:$A$294,0)),INDEX('Annex 4 LDNO charges_K'!$C$14:$C$203,MATCH($A52,'Annex 4 LDNO charges_K'!$A$14:$A$203,0)))</f>
        <v>0</v>
      </c>
      <c r="D52" s="228"/>
      <c r="E52" s="228"/>
      <c r="F52" s="224">
        <v>7.2194344479783387E-2</v>
      </c>
    </row>
    <row r="53" spans="1:6" ht="27.75" customHeight="1">
      <c r="A53" s="160" t="s">
        <v>551</v>
      </c>
      <c r="B53" s="42">
        <f>IFERROR(INDEX('Annex 1 LV, HV &amp; UMS charges_K'!$B$14:$B$45,MATCH($A53,'Annex 1 LV, HV &amp; UMS charges_K'!$A$14:$A$294,0)),INDEX('Annex 4 LDNO charges_K'!$B$14:$B$203,MATCH($A53,'Annex 4 LDNO charges_K'!$A$14:$A$203,0)))</f>
        <v>0</v>
      </c>
      <c r="C53" s="159">
        <f>IFERROR(INDEX('Annex 1 LV, HV &amp; UMS charges_K'!$C$14:$C$45,MATCH($A53,'Annex 1 LV, HV &amp; UMS charges_K'!$A$14:$A$294,0)),INDEX('Annex 4 LDNO charges_K'!$C$14:$C$203,MATCH($A53,'Annex 4 LDNO charges_K'!$A$14:$A$203,0)))</f>
        <v>0</v>
      </c>
      <c r="D53" s="228"/>
      <c r="E53" s="228"/>
      <c r="F53" s="224">
        <v>7.2194344479783387E-2</v>
      </c>
    </row>
    <row r="54" spans="1:6" ht="27.75" customHeight="1">
      <c r="A54" s="160" t="s">
        <v>552</v>
      </c>
      <c r="B54" s="42">
        <f>IFERROR(INDEX('Annex 1 LV, HV &amp; UMS charges_K'!$B$14:$B$45,MATCH($A54,'Annex 1 LV, HV &amp; UMS charges_K'!$A$14:$A$294,0)),INDEX('Annex 4 LDNO charges_K'!$B$14:$B$203,MATCH($A54,'Annex 4 LDNO charges_K'!$A$14:$A$203,0)))</f>
        <v>0</v>
      </c>
      <c r="C54" s="159">
        <f>IFERROR(INDEX('Annex 1 LV, HV &amp; UMS charges_K'!$C$14:$C$45,MATCH($A54,'Annex 1 LV, HV &amp; UMS charges_K'!$A$14:$A$294,0)),INDEX('Annex 4 LDNO charges_K'!$C$14:$C$203,MATCH($A54,'Annex 4 LDNO charges_K'!$A$14:$A$203,0)))</f>
        <v>0</v>
      </c>
      <c r="D54" s="228"/>
      <c r="E54" s="228"/>
      <c r="F54" s="224">
        <v>7.2194344479783387E-2</v>
      </c>
    </row>
    <row r="55" spans="1:6" ht="27.75" customHeight="1">
      <c r="A55" s="160" t="s">
        <v>553</v>
      </c>
      <c r="B55" s="42">
        <f>IFERROR(INDEX('Annex 1 LV, HV &amp; UMS charges_K'!$B$14:$B$45,MATCH($A55,'Annex 1 LV, HV &amp; UMS charges_K'!$A$14:$A$294,0)),INDEX('Annex 4 LDNO charges_K'!$B$14:$B$203,MATCH($A55,'Annex 4 LDNO charges_K'!$A$14:$A$203,0)))</f>
        <v>0</v>
      </c>
      <c r="C55" s="159">
        <f>IFERROR(INDEX('Annex 1 LV, HV &amp; UMS charges_K'!$C$14:$C$45,MATCH($A55,'Annex 1 LV, HV &amp; UMS charges_K'!$A$14:$A$294,0)),INDEX('Annex 4 LDNO charges_K'!$C$14:$C$203,MATCH($A55,'Annex 4 LDNO charges_K'!$A$14:$A$203,0)))</f>
        <v>0</v>
      </c>
      <c r="D55" s="228"/>
      <c r="E55" s="228"/>
      <c r="F55" s="224">
        <v>7.2194344479783387E-2</v>
      </c>
    </row>
    <row r="56" spans="1:6" ht="27.75" customHeight="1">
      <c r="A56" s="160" t="s">
        <v>554</v>
      </c>
      <c r="B56" s="42">
        <f>IFERROR(INDEX('Annex 1 LV, HV &amp; UMS charges_K'!$B$14:$B$45,MATCH($A56,'Annex 1 LV, HV &amp; UMS charges_K'!$A$14:$A$294,0)),INDEX('Annex 4 LDNO charges_K'!$B$14:$B$203,MATCH($A56,'Annex 4 LDNO charges_K'!$A$14:$A$203,0)))</f>
        <v>0</v>
      </c>
      <c r="C56" s="159">
        <f>IFERROR(INDEX('Annex 1 LV, HV &amp; UMS charges_K'!$C$14:$C$45,MATCH($A56,'Annex 1 LV, HV &amp; UMS charges_K'!$A$14:$A$294,0)),INDEX('Annex 4 LDNO charges_K'!$C$14:$C$203,MATCH($A56,'Annex 4 LDNO charges_K'!$A$14:$A$203,0)))</f>
        <v>0</v>
      </c>
      <c r="D56" s="228"/>
      <c r="E56" s="228"/>
      <c r="F56" s="224">
        <v>7.2194344479783387E-2</v>
      </c>
    </row>
    <row r="57" spans="1:6" ht="27.75" customHeight="1">
      <c r="A57" s="160" t="s">
        <v>555</v>
      </c>
      <c r="B57" s="42">
        <f>IFERROR(INDEX('Annex 1 LV, HV &amp; UMS charges_K'!$B$14:$B$45,MATCH($A57,'Annex 1 LV, HV &amp; UMS charges_K'!$A$14:$A$294,0)),INDEX('Annex 4 LDNO charges_K'!$B$14:$B$203,MATCH($A57,'Annex 4 LDNO charges_K'!$A$14:$A$203,0)))</f>
        <v>0</v>
      </c>
      <c r="C57" s="159">
        <f>IFERROR(INDEX('Annex 1 LV, HV &amp; UMS charges_K'!$C$14:$C$45,MATCH($A57,'Annex 1 LV, HV &amp; UMS charges_K'!$A$14:$A$294,0)),INDEX('Annex 4 LDNO charges_K'!$C$14:$C$203,MATCH($A57,'Annex 4 LDNO charges_K'!$A$14:$A$203,0)))</f>
        <v>0</v>
      </c>
      <c r="D57" s="228"/>
      <c r="E57" s="228"/>
      <c r="F57" s="224">
        <v>7.2194344479783387E-2</v>
      </c>
    </row>
    <row r="58" spans="1:6" ht="27.75" customHeight="1">
      <c r="A58" s="160" t="s">
        <v>562</v>
      </c>
      <c r="B58" s="42">
        <f>IFERROR(INDEX('Annex 1 LV, HV &amp; UMS charges_K'!$B$14:$B$45,MATCH($A58,'Annex 1 LV, HV &amp; UMS charges_K'!$A$14:$A$294,0)),INDEX('Annex 4 LDNO charges_K'!$B$14:$B$203,MATCH($A58,'Annex 4 LDNO charges_K'!$A$14:$A$203,0)))</f>
        <v>0</v>
      </c>
      <c r="C58" s="159" t="str">
        <f>IFERROR(INDEX('Annex 1 LV, HV &amp; UMS charges_K'!$C$14:$C$45,MATCH($A58,'Annex 1 LV, HV &amp; UMS charges_K'!$A$14:$A$294,0)),INDEX('Annex 4 LDNO charges_K'!$C$14:$C$203,MATCH($A58,'Annex 4 LDNO charges_K'!$A$14:$A$203,0)))</f>
        <v>0, 1, 2</v>
      </c>
      <c r="D58" s="224">
        <v>2.5995736395550268E-2</v>
      </c>
      <c r="E58" s="224">
        <v>9.59254473825386</v>
      </c>
      <c r="F58" s="224">
        <v>7.2194344479783387E-2</v>
      </c>
    </row>
    <row r="59" spans="1:6" ht="27.75" customHeight="1">
      <c r="A59" s="160" t="s">
        <v>564</v>
      </c>
      <c r="B59" s="42">
        <f>IFERROR(INDEX('Annex 1 LV, HV &amp; UMS charges_K'!$B$14:$B$45,MATCH($A59,'Annex 1 LV, HV &amp; UMS charges_K'!$A$14:$A$294,0)),INDEX('Annex 4 LDNO charges_K'!$B$14:$B$203,MATCH($A59,'Annex 4 LDNO charges_K'!$A$14:$A$203,0)))</f>
        <v>0</v>
      </c>
      <c r="C59" s="159" t="str">
        <f>IFERROR(INDEX('Annex 1 LV, HV &amp; UMS charges_K'!$C$14:$C$45,MATCH($A59,'Annex 1 LV, HV &amp; UMS charges_K'!$A$14:$A$294,0)),INDEX('Annex 4 LDNO charges_K'!$C$14:$C$203,MATCH($A59,'Annex 4 LDNO charges_K'!$A$14:$A$203,0)))</f>
        <v>0, 3, 4, 5-8</v>
      </c>
      <c r="D59" s="228"/>
      <c r="E59" s="228"/>
      <c r="F59" s="224">
        <v>7.2194344479783387E-2</v>
      </c>
    </row>
    <row r="60" spans="1:6" ht="27.75" customHeight="1">
      <c r="A60" s="160" t="s">
        <v>565</v>
      </c>
      <c r="B60" s="42">
        <f>IFERROR(INDEX('Annex 1 LV, HV &amp; UMS charges_K'!$B$14:$B$45,MATCH($A60,'Annex 1 LV, HV &amp; UMS charges_K'!$A$14:$A$294,0)),INDEX('Annex 4 LDNO charges_K'!$B$14:$B$203,MATCH($A60,'Annex 4 LDNO charges_K'!$A$14:$A$203,0)))</f>
        <v>0</v>
      </c>
      <c r="C60" s="159" t="str">
        <f>IFERROR(INDEX('Annex 1 LV, HV &amp; UMS charges_K'!$C$14:$C$45,MATCH($A60,'Annex 1 LV, HV &amp; UMS charges_K'!$A$14:$A$294,0)),INDEX('Annex 4 LDNO charges_K'!$C$14:$C$203,MATCH($A60,'Annex 4 LDNO charges_K'!$A$14:$A$203,0)))</f>
        <v>0, 3, 4, 5-8</v>
      </c>
      <c r="D60" s="228"/>
      <c r="E60" s="228"/>
      <c r="F60" s="224">
        <v>7.2194344479783387E-2</v>
      </c>
    </row>
    <row r="61" spans="1:6" ht="27.75" customHeight="1">
      <c r="A61" s="160" t="s">
        <v>566</v>
      </c>
      <c r="B61" s="42">
        <f>IFERROR(INDEX('Annex 1 LV, HV &amp; UMS charges_K'!$B$14:$B$45,MATCH($A61,'Annex 1 LV, HV &amp; UMS charges_K'!$A$14:$A$294,0)),INDEX('Annex 4 LDNO charges_K'!$B$14:$B$203,MATCH($A61,'Annex 4 LDNO charges_K'!$A$14:$A$203,0)))</f>
        <v>0</v>
      </c>
      <c r="C61" s="159" t="str">
        <f>IFERROR(INDEX('Annex 1 LV, HV &amp; UMS charges_K'!$C$14:$C$45,MATCH($A61,'Annex 1 LV, HV &amp; UMS charges_K'!$A$14:$A$294,0)),INDEX('Annex 4 LDNO charges_K'!$C$14:$C$203,MATCH($A61,'Annex 4 LDNO charges_K'!$A$14:$A$203,0)))</f>
        <v>0, 3, 4, 5-8</v>
      </c>
      <c r="D61" s="228"/>
      <c r="E61" s="228"/>
      <c r="F61" s="224">
        <v>7.2194344479783387E-2</v>
      </c>
    </row>
    <row r="62" spans="1:6" ht="27.75" customHeight="1">
      <c r="A62" s="160" t="s">
        <v>567</v>
      </c>
      <c r="B62" s="42">
        <f>IFERROR(INDEX('Annex 1 LV, HV &amp; UMS charges_K'!$B$14:$B$45,MATCH($A62,'Annex 1 LV, HV &amp; UMS charges_K'!$A$14:$A$294,0)),INDEX('Annex 4 LDNO charges_K'!$B$14:$B$203,MATCH($A62,'Annex 4 LDNO charges_K'!$A$14:$A$203,0)))</f>
        <v>0</v>
      </c>
      <c r="C62" s="159" t="str">
        <f>IFERROR(INDEX('Annex 1 LV, HV &amp; UMS charges_K'!$C$14:$C$45,MATCH($A62,'Annex 1 LV, HV &amp; UMS charges_K'!$A$14:$A$294,0)),INDEX('Annex 4 LDNO charges_K'!$C$14:$C$203,MATCH($A62,'Annex 4 LDNO charges_K'!$A$14:$A$203,0)))</f>
        <v>0, 3, 4, 5-8</v>
      </c>
      <c r="D62" s="228"/>
      <c r="E62" s="228"/>
      <c r="F62" s="224">
        <v>7.2194344479783387E-2</v>
      </c>
    </row>
    <row r="63" spans="1:6" ht="27.75" customHeight="1">
      <c r="A63" s="160" t="s">
        <v>568</v>
      </c>
      <c r="B63" s="42">
        <f>IFERROR(INDEX('Annex 1 LV, HV &amp; UMS charges_K'!$B$14:$B$45,MATCH($A63,'Annex 1 LV, HV &amp; UMS charges_K'!$A$14:$A$294,0)),INDEX('Annex 4 LDNO charges_K'!$B$14:$B$203,MATCH($A63,'Annex 4 LDNO charges_K'!$A$14:$A$203,0)))</f>
        <v>0</v>
      </c>
      <c r="C63" s="159" t="str">
        <f>IFERROR(INDEX('Annex 1 LV, HV &amp; UMS charges_K'!$C$14:$C$45,MATCH($A63,'Annex 1 LV, HV &amp; UMS charges_K'!$A$14:$A$294,0)),INDEX('Annex 4 LDNO charges_K'!$C$14:$C$203,MATCH($A63,'Annex 4 LDNO charges_K'!$A$14:$A$203,0)))</f>
        <v>0, 3, 4, 5-8</v>
      </c>
      <c r="D63" s="228"/>
      <c r="E63" s="228"/>
      <c r="F63" s="224">
        <v>7.2194344479783387E-2</v>
      </c>
    </row>
    <row r="64" spans="1:6" ht="27.75" customHeight="1">
      <c r="A64" s="160" t="s">
        <v>570</v>
      </c>
      <c r="B64" s="42">
        <f>IFERROR(INDEX('Annex 1 LV, HV &amp; UMS charges_K'!$B$14:$B$45,MATCH($A64,'Annex 1 LV, HV &amp; UMS charges_K'!$A$14:$A$294,0)),INDEX('Annex 4 LDNO charges_K'!$B$14:$B$203,MATCH($A64,'Annex 4 LDNO charges_K'!$A$14:$A$203,0)))</f>
        <v>0</v>
      </c>
      <c r="C64" s="159">
        <f>IFERROR(INDEX('Annex 1 LV, HV &amp; UMS charges_K'!$C$14:$C$45,MATCH($A64,'Annex 1 LV, HV &amp; UMS charges_K'!$A$14:$A$294,0)),INDEX('Annex 4 LDNO charges_K'!$C$14:$C$203,MATCH($A64,'Annex 4 LDNO charges_K'!$A$14:$A$203,0)))</f>
        <v>0</v>
      </c>
      <c r="D64" s="228"/>
      <c r="E64" s="228"/>
      <c r="F64" s="224">
        <v>7.2194344479783387E-2</v>
      </c>
    </row>
    <row r="65" spans="1:6" ht="27.75" customHeight="1">
      <c r="A65" s="160" t="s">
        <v>571</v>
      </c>
      <c r="B65" s="42">
        <f>IFERROR(INDEX('Annex 1 LV, HV &amp; UMS charges_K'!$B$14:$B$45,MATCH($A65,'Annex 1 LV, HV &amp; UMS charges_K'!$A$14:$A$294,0)),INDEX('Annex 4 LDNO charges_K'!$B$14:$B$203,MATCH($A65,'Annex 4 LDNO charges_K'!$A$14:$A$203,0)))</f>
        <v>0</v>
      </c>
      <c r="C65" s="159">
        <f>IFERROR(INDEX('Annex 1 LV, HV &amp; UMS charges_K'!$C$14:$C$45,MATCH($A65,'Annex 1 LV, HV &amp; UMS charges_K'!$A$14:$A$294,0)),INDEX('Annex 4 LDNO charges_K'!$C$14:$C$203,MATCH($A65,'Annex 4 LDNO charges_K'!$A$14:$A$203,0)))</f>
        <v>0</v>
      </c>
      <c r="D65" s="228"/>
      <c r="E65" s="228"/>
      <c r="F65" s="224">
        <v>7.2194344479783387E-2</v>
      </c>
    </row>
    <row r="66" spans="1:6" ht="27.75" customHeight="1">
      <c r="A66" s="160" t="s">
        <v>572</v>
      </c>
      <c r="B66" s="42">
        <f>IFERROR(INDEX('Annex 1 LV, HV &amp; UMS charges_K'!$B$14:$B$45,MATCH($A66,'Annex 1 LV, HV &amp; UMS charges_K'!$A$14:$A$294,0)),INDEX('Annex 4 LDNO charges_K'!$B$14:$B$203,MATCH($A66,'Annex 4 LDNO charges_K'!$A$14:$A$203,0)))</f>
        <v>0</v>
      </c>
      <c r="C66" s="159">
        <f>IFERROR(INDEX('Annex 1 LV, HV &amp; UMS charges_K'!$C$14:$C$45,MATCH($A66,'Annex 1 LV, HV &amp; UMS charges_K'!$A$14:$A$294,0)),INDEX('Annex 4 LDNO charges_K'!$C$14:$C$203,MATCH($A66,'Annex 4 LDNO charges_K'!$A$14:$A$203,0)))</f>
        <v>0</v>
      </c>
      <c r="D66" s="228"/>
      <c r="E66" s="228"/>
      <c r="F66" s="224">
        <v>7.2194344479783387E-2</v>
      </c>
    </row>
    <row r="67" spans="1:6" ht="27.75" customHeight="1">
      <c r="A67" s="160" t="s">
        <v>573</v>
      </c>
      <c r="B67" s="42">
        <f>IFERROR(INDEX('Annex 1 LV, HV &amp; UMS charges_K'!$B$14:$B$45,MATCH($A67,'Annex 1 LV, HV &amp; UMS charges_K'!$A$14:$A$294,0)),INDEX('Annex 4 LDNO charges_K'!$B$14:$B$203,MATCH($A67,'Annex 4 LDNO charges_K'!$A$14:$A$203,0)))</f>
        <v>0</v>
      </c>
      <c r="C67" s="159">
        <f>IFERROR(INDEX('Annex 1 LV, HV &amp; UMS charges_K'!$C$14:$C$45,MATCH($A67,'Annex 1 LV, HV &amp; UMS charges_K'!$A$14:$A$294,0)),INDEX('Annex 4 LDNO charges_K'!$C$14:$C$203,MATCH($A67,'Annex 4 LDNO charges_K'!$A$14:$A$203,0)))</f>
        <v>0</v>
      </c>
      <c r="D67" s="228"/>
      <c r="E67" s="228"/>
      <c r="F67" s="224">
        <v>7.2194344479783387E-2</v>
      </c>
    </row>
    <row r="68" spans="1:6" ht="27.75" customHeight="1">
      <c r="A68" s="160" t="s">
        <v>574</v>
      </c>
      <c r="B68" s="42">
        <f>IFERROR(INDEX('Annex 1 LV, HV &amp; UMS charges_K'!$B$14:$B$45,MATCH($A68,'Annex 1 LV, HV &amp; UMS charges_K'!$A$14:$A$294,0)),INDEX('Annex 4 LDNO charges_K'!$B$14:$B$203,MATCH($A68,'Annex 4 LDNO charges_K'!$A$14:$A$203,0)))</f>
        <v>0</v>
      </c>
      <c r="C68" s="159">
        <f>IFERROR(INDEX('Annex 1 LV, HV &amp; UMS charges_K'!$C$14:$C$45,MATCH($A68,'Annex 1 LV, HV &amp; UMS charges_K'!$A$14:$A$294,0)),INDEX('Annex 4 LDNO charges_K'!$C$14:$C$203,MATCH($A68,'Annex 4 LDNO charges_K'!$A$14:$A$203,0)))</f>
        <v>0</v>
      </c>
      <c r="D68" s="228"/>
      <c r="E68" s="228"/>
      <c r="F68" s="224">
        <v>7.2194344479783387E-2</v>
      </c>
    </row>
    <row r="69" spans="1:6" ht="27.75" customHeight="1">
      <c r="A69" s="160" t="s">
        <v>575</v>
      </c>
      <c r="B69" s="42">
        <f>IFERROR(INDEX('Annex 1 LV, HV &amp; UMS charges_K'!$B$14:$B$45,MATCH($A69,'Annex 1 LV, HV &amp; UMS charges_K'!$A$14:$A$294,0)),INDEX('Annex 4 LDNO charges_K'!$B$14:$B$203,MATCH($A69,'Annex 4 LDNO charges_K'!$A$14:$A$203,0)))</f>
        <v>0</v>
      </c>
      <c r="C69" s="159">
        <f>IFERROR(INDEX('Annex 1 LV, HV &amp; UMS charges_K'!$C$14:$C$45,MATCH($A69,'Annex 1 LV, HV &amp; UMS charges_K'!$A$14:$A$294,0)),INDEX('Annex 4 LDNO charges_K'!$C$14:$C$203,MATCH($A69,'Annex 4 LDNO charges_K'!$A$14:$A$203,0)))</f>
        <v>0</v>
      </c>
      <c r="D69" s="228"/>
      <c r="E69" s="228"/>
      <c r="F69" s="224">
        <v>7.2194344479783387E-2</v>
      </c>
    </row>
    <row r="70" spans="1:6" ht="27.75" customHeight="1">
      <c r="A70" s="160" t="s">
        <v>576</v>
      </c>
      <c r="B70" s="42">
        <f>IFERROR(INDEX('Annex 1 LV, HV &amp; UMS charges_K'!$B$14:$B$45,MATCH($A70,'Annex 1 LV, HV &amp; UMS charges_K'!$A$14:$A$294,0)),INDEX('Annex 4 LDNO charges_K'!$B$14:$B$203,MATCH($A70,'Annex 4 LDNO charges_K'!$A$14:$A$203,0)))</f>
        <v>0</v>
      </c>
      <c r="C70" s="159">
        <f>IFERROR(INDEX('Annex 1 LV, HV &amp; UMS charges_K'!$C$14:$C$45,MATCH($A70,'Annex 1 LV, HV &amp; UMS charges_K'!$A$14:$A$294,0)),INDEX('Annex 4 LDNO charges_K'!$C$14:$C$203,MATCH($A70,'Annex 4 LDNO charges_K'!$A$14:$A$203,0)))</f>
        <v>0</v>
      </c>
      <c r="D70" s="228"/>
      <c r="E70" s="228"/>
      <c r="F70" s="224">
        <v>7.2194344479783387E-2</v>
      </c>
    </row>
    <row r="71" spans="1:6" ht="27.75" customHeight="1">
      <c r="A71" s="160" t="s">
        <v>577</v>
      </c>
      <c r="B71" s="42">
        <f>IFERROR(INDEX('Annex 1 LV, HV &amp; UMS charges_K'!$B$14:$B$45,MATCH($A71,'Annex 1 LV, HV &amp; UMS charges_K'!$A$14:$A$294,0)),INDEX('Annex 4 LDNO charges_K'!$B$14:$B$203,MATCH($A71,'Annex 4 LDNO charges_K'!$A$14:$A$203,0)))</f>
        <v>0</v>
      </c>
      <c r="C71" s="159">
        <f>IFERROR(INDEX('Annex 1 LV, HV &amp; UMS charges_K'!$C$14:$C$45,MATCH($A71,'Annex 1 LV, HV &amp; UMS charges_K'!$A$14:$A$294,0)),INDEX('Annex 4 LDNO charges_K'!$C$14:$C$203,MATCH($A71,'Annex 4 LDNO charges_K'!$A$14:$A$203,0)))</f>
        <v>0</v>
      </c>
      <c r="D71" s="228"/>
      <c r="E71" s="228"/>
      <c r="F71" s="224">
        <v>7.2194344479783387E-2</v>
      </c>
    </row>
    <row r="72" spans="1:6" ht="27.75" customHeight="1">
      <c r="A72" s="160" t="s">
        <v>578</v>
      </c>
      <c r="B72" s="42">
        <f>IFERROR(INDEX('Annex 1 LV, HV &amp; UMS charges_K'!$B$14:$B$45,MATCH($A72,'Annex 1 LV, HV &amp; UMS charges_K'!$A$14:$A$294,0)),INDEX('Annex 4 LDNO charges_K'!$B$14:$B$203,MATCH($A72,'Annex 4 LDNO charges_K'!$A$14:$A$203,0)))</f>
        <v>0</v>
      </c>
      <c r="C72" s="159">
        <f>IFERROR(INDEX('Annex 1 LV, HV &amp; UMS charges_K'!$C$14:$C$45,MATCH($A72,'Annex 1 LV, HV &amp; UMS charges_K'!$A$14:$A$294,0)),INDEX('Annex 4 LDNO charges_K'!$C$14:$C$203,MATCH($A72,'Annex 4 LDNO charges_K'!$A$14:$A$203,0)))</f>
        <v>0</v>
      </c>
      <c r="D72" s="228"/>
      <c r="E72" s="228"/>
      <c r="F72" s="224">
        <v>7.2194344479783387E-2</v>
      </c>
    </row>
    <row r="73" spans="1:6" ht="27.75" customHeight="1">
      <c r="A73" s="160" t="s">
        <v>579</v>
      </c>
      <c r="B73" s="42">
        <f>IFERROR(INDEX('Annex 1 LV, HV &amp; UMS charges_K'!$B$14:$B$45,MATCH($A73,'Annex 1 LV, HV &amp; UMS charges_K'!$A$14:$A$294,0)),INDEX('Annex 4 LDNO charges_K'!$B$14:$B$203,MATCH($A73,'Annex 4 LDNO charges_K'!$A$14:$A$203,0)))</f>
        <v>0</v>
      </c>
      <c r="C73" s="159">
        <f>IFERROR(INDEX('Annex 1 LV, HV &amp; UMS charges_K'!$C$14:$C$45,MATCH($A73,'Annex 1 LV, HV &amp; UMS charges_K'!$A$14:$A$294,0)),INDEX('Annex 4 LDNO charges_K'!$C$14:$C$203,MATCH($A73,'Annex 4 LDNO charges_K'!$A$14:$A$203,0)))</f>
        <v>0</v>
      </c>
      <c r="D73" s="228"/>
      <c r="E73" s="228"/>
      <c r="F73" s="224">
        <v>7.2194344479783387E-2</v>
      </c>
    </row>
    <row r="74" spans="1:6" ht="27.75" customHeight="1">
      <c r="A74" s="160" t="s">
        <v>580</v>
      </c>
      <c r="B74" s="42">
        <f>IFERROR(INDEX('Annex 1 LV, HV &amp; UMS charges_K'!$B$14:$B$45,MATCH($A74,'Annex 1 LV, HV &amp; UMS charges_K'!$A$14:$A$294,0)),INDEX('Annex 4 LDNO charges_K'!$B$14:$B$203,MATCH($A74,'Annex 4 LDNO charges_K'!$A$14:$A$203,0)))</f>
        <v>0</v>
      </c>
      <c r="C74" s="159">
        <f>IFERROR(INDEX('Annex 1 LV, HV &amp; UMS charges_K'!$C$14:$C$45,MATCH($A74,'Annex 1 LV, HV &amp; UMS charges_K'!$A$14:$A$294,0)),INDEX('Annex 4 LDNO charges_K'!$C$14:$C$203,MATCH($A74,'Annex 4 LDNO charges_K'!$A$14:$A$203,0)))</f>
        <v>0</v>
      </c>
      <c r="D74" s="228"/>
      <c r="E74" s="228"/>
      <c r="F74" s="224">
        <v>7.2194344479783387E-2</v>
      </c>
    </row>
    <row r="75" spans="1:6" ht="27.75" customHeight="1">
      <c r="A75" s="160" t="s">
        <v>581</v>
      </c>
      <c r="B75" s="42">
        <f>IFERROR(INDEX('Annex 1 LV, HV &amp; UMS charges_K'!$B$14:$B$45,MATCH($A75,'Annex 1 LV, HV &amp; UMS charges_K'!$A$14:$A$294,0)),INDEX('Annex 4 LDNO charges_K'!$B$14:$B$203,MATCH($A75,'Annex 4 LDNO charges_K'!$A$14:$A$203,0)))</f>
        <v>0</v>
      </c>
      <c r="C75" s="159">
        <f>IFERROR(INDEX('Annex 1 LV, HV &amp; UMS charges_K'!$C$14:$C$45,MATCH($A75,'Annex 1 LV, HV &amp; UMS charges_K'!$A$14:$A$294,0)),INDEX('Annex 4 LDNO charges_K'!$C$14:$C$203,MATCH($A75,'Annex 4 LDNO charges_K'!$A$14:$A$203,0)))</f>
        <v>0</v>
      </c>
      <c r="D75" s="228"/>
      <c r="E75" s="228"/>
      <c r="F75" s="224">
        <v>7.2194344479783387E-2</v>
      </c>
    </row>
    <row r="76" spans="1:6" ht="27.75" customHeight="1">
      <c r="A76" s="160" t="s">
        <v>582</v>
      </c>
      <c r="B76" s="42">
        <f>IFERROR(INDEX('Annex 1 LV, HV &amp; UMS charges_K'!$B$14:$B$45,MATCH($A76,'Annex 1 LV, HV &amp; UMS charges_K'!$A$14:$A$294,0)),INDEX('Annex 4 LDNO charges_K'!$B$14:$B$203,MATCH($A76,'Annex 4 LDNO charges_K'!$A$14:$A$203,0)))</f>
        <v>0</v>
      </c>
      <c r="C76" s="159">
        <f>IFERROR(INDEX('Annex 1 LV, HV &amp; UMS charges_K'!$C$14:$C$45,MATCH($A76,'Annex 1 LV, HV &amp; UMS charges_K'!$A$14:$A$294,0)),INDEX('Annex 4 LDNO charges_K'!$C$14:$C$203,MATCH($A76,'Annex 4 LDNO charges_K'!$A$14:$A$203,0)))</f>
        <v>0</v>
      </c>
      <c r="D76" s="228"/>
      <c r="E76" s="228"/>
      <c r="F76" s="224">
        <v>7.2194344479783387E-2</v>
      </c>
    </row>
    <row r="77" spans="1:6" ht="27.75" customHeight="1">
      <c r="A77" s="160" t="s">
        <v>583</v>
      </c>
      <c r="B77" s="42">
        <f>IFERROR(INDEX('Annex 1 LV, HV &amp; UMS charges_K'!$B$14:$B$45,MATCH($A77,'Annex 1 LV, HV &amp; UMS charges_K'!$A$14:$A$294,0)),INDEX('Annex 4 LDNO charges_K'!$B$14:$B$203,MATCH($A77,'Annex 4 LDNO charges_K'!$A$14:$A$203,0)))</f>
        <v>0</v>
      </c>
      <c r="C77" s="159">
        <f>IFERROR(INDEX('Annex 1 LV, HV &amp; UMS charges_K'!$C$14:$C$45,MATCH($A77,'Annex 1 LV, HV &amp; UMS charges_K'!$A$14:$A$294,0)),INDEX('Annex 4 LDNO charges_K'!$C$14:$C$203,MATCH($A77,'Annex 4 LDNO charges_K'!$A$14:$A$203,0)))</f>
        <v>0</v>
      </c>
      <c r="D77" s="228"/>
      <c r="E77" s="228"/>
      <c r="F77" s="224">
        <v>7.2194344479783387E-2</v>
      </c>
    </row>
    <row r="78" spans="1:6" ht="27.75" customHeight="1">
      <c r="A78" s="160" t="s">
        <v>584</v>
      </c>
      <c r="B78" s="42">
        <f>IFERROR(INDEX('Annex 1 LV, HV &amp; UMS charges_K'!$B$14:$B$45,MATCH($A78,'Annex 1 LV, HV &amp; UMS charges_K'!$A$14:$A$294,0)),INDEX('Annex 4 LDNO charges_K'!$B$14:$B$203,MATCH($A78,'Annex 4 LDNO charges_K'!$A$14:$A$203,0)))</f>
        <v>0</v>
      </c>
      <c r="C78" s="159">
        <f>IFERROR(INDEX('Annex 1 LV, HV &amp; UMS charges_K'!$C$14:$C$45,MATCH($A78,'Annex 1 LV, HV &amp; UMS charges_K'!$A$14:$A$294,0)),INDEX('Annex 4 LDNO charges_K'!$C$14:$C$203,MATCH($A78,'Annex 4 LDNO charges_K'!$A$14:$A$203,0)))</f>
        <v>0</v>
      </c>
      <c r="D78" s="228"/>
      <c r="E78" s="228"/>
      <c r="F78" s="224">
        <v>7.2194344479783387E-2</v>
      </c>
    </row>
    <row r="79" spans="1:6" ht="27.75" customHeight="1">
      <c r="A79" s="160" t="s">
        <v>591</v>
      </c>
      <c r="B79" s="42">
        <f>IFERROR(INDEX('Annex 1 LV, HV &amp; UMS charges_K'!$B$14:$B$45,MATCH($A79,'Annex 1 LV, HV &amp; UMS charges_K'!$A$14:$A$294,0)),INDEX('Annex 4 LDNO charges_K'!$B$14:$B$203,MATCH($A79,'Annex 4 LDNO charges_K'!$A$14:$A$203,0)))</f>
        <v>0</v>
      </c>
      <c r="C79" s="159" t="str">
        <f>IFERROR(INDEX('Annex 1 LV, HV &amp; UMS charges_K'!$C$14:$C$45,MATCH($A79,'Annex 1 LV, HV &amp; UMS charges_K'!$A$14:$A$294,0)),INDEX('Annex 4 LDNO charges_K'!$C$14:$C$203,MATCH($A79,'Annex 4 LDNO charges_K'!$A$14:$A$203,0)))</f>
        <v>0, 1, 2</v>
      </c>
      <c r="D79" s="224">
        <v>2.5995736395550268E-2</v>
      </c>
      <c r="E79" s="224">
        <v>9.59254473825386</v>
      </c>
      <c r="F79" s="224">
        <v>7.2194344479783387E-2</v>
      </c>
    </row>
    <row r="80" spans="1:6" ht="27.75" customHeight="1">
      <c r="A80" s="160" t="s">
        <v>593</v>
      </c>
      <c r="B80" s="42">
        <f>IFERROR(INDEX('Annex 1 LV, HV &amp; UMS charges_K'!$B$14:$B$45,MATCH($A80,'Annex 1 LV, HV &amp; UMS charges_K'!$A$14:$A$294,0)),INDEX('Annex 4 LDNO charges_K'!$B$14:$B$203,MATCH($A80,'Annex 4 LDNO charges_K'!$A$14:$A$203,0)))</f>
        <v>0</v>
      </c>
      <c r="C80" s="159" t="str">
        <f>IFERROR(INDEX('Annex 1 LV, HV &amp; UMS charges_K'!$C$14:$C$45,MATCH($A80,'Annex 1 LV, HV &amp; UMS charges_K'!$A$14:$A$294,0)),INDEX('Annex 4 LDNO charges_K'!$C$14:$C$203,MATCH($A80,'Annex 4 LDNO charges_K'!$A$14:$A$203,0)))</f>
        <v>0, 3, 4, 5-8</v>
      </c>
      <c r="D80" s="228"/>
      <c r="E80" s="228"/>
      <c r="F80" s="224">
        <v>7.2194344479783387E-2</v>
      </c>
    </row>
    <row r="81" spans="1:6" ht="27.75" customHeight="1">
      <c r="A81" s="160" t="s">
        <v>594</v>
      </c>
      <c r="B81" s="42">
        <f>IFERROR(INDEX('Annex 1 LV, HV &amp; UMS charges_K'!$B$14:$B$45,MATCH($A81,'Annex 1 LV, HV &amp; UMS charges_K'!$A$14:$A$294,0)),INDEX('Annex 4 LDNO charges_K'!$B$14:$B$203,MATCH($A81,'Annex 4 LDNO charges_K'!$A$14:$A$203,0)))</f>
        <v>0</v>
      </c>
      <c r="C81" s="159" t="str">
        <f>IFERROR(INDEX('Annex 1 LV, HV &amp; UMS charges_K'!$C$14:$C$45,MATCH($A81,'Annex 1 LV, HV &amp; UMS charges_K'!$A$14:$A$294,0)),INDEX('Annex 4 LDNO charges_K'!$C$14:$C$203,MATCH($A81,'Annex 4 LDNO charges_K'!$A$14:$A$203,0)))</f>
        <v>0, 3, 4, 5-8</v>
      </c>
      <c r="D81" s="228"/>
      <c r="E81" s="228"/>
      <c r="F81" s="224">
        <v>7.2194344479783387E-2</v>
      </c>
    </row>
    <row r="82" spans="1:6" ht="27.75" customHeight="1">
      <c r="A82" s="160" t="s">
        <v>595</v>
      </c>
      <c r="B82" s="42">
        <f>IFERROR(INDEX('Annex 1 LV, HV &amp; UMS charges_K'!$B$14:$B$45,MATCH($A82,'Annex 1 LV, HV &amp; UMS charges_K'!$A$14:$A$294,0)),INDEX('Annex 4 LDNO charges_K'!$B$14:$B$203,MATCH($A82,'Annex 4 LDNO charges_K'!$A$14:$A$203,0)))</f>
        <v>0</v>
      </c>
      <c r="C82" s="159" t="str">
        <f>IFERROR(INDEX('Annex 1 LV, HV &amp; UMS charges_K'!$C$14:$C$45,MATCH($A82,'Annex 1 LV, HV &amp; UMS charges_K'!$A$14:$A$294,0)),INDEX('Annex 4 LDNO charges_K'!$C$14:$C$203,MATCH($A82,'Annex 4 LDNO charges_K'!$A$14:$A$203,0)))</f>
        <v>0, 3, 4, 5-8</v>
      </c>
      <c r="D82" s="228"/>
      <c r="E82" s="228"/>
      <c r="F82" s="224">
        <v>7.2194344479783387E-2</v>
      </c>
    </row>
    <row r="83" spans="1:6" ht="27.75" customHeight="1">
      <c r="A83" s="160" t="s">
        <v>596</v>
      </c>
      <c r="B83" s="42">
        <f>IFERROR(INDEX('Annex 1 LV, HV &amp; UMS charges_K'!$B$14:$B$45,MATCH($A83,'Annex 1 LV, HV &amp; UMS charges_K'!$A$14:$A$294,0)),INDEX('Annex 4 LDNO charges_K'!$B$14:$B$203,MATCH($A83,'Annex 4 LDNO charges_K'!$A$14:$A$203,0)))</f>
        <v>0</v>
      </c>
      <c r="C83" s="159" t="str">
        <f>IFERROR(INDEX('Annex 1 LV, HV &amp; UMS charges_K'!$C$14:$C$45,MATCH($A83,'Annex 1 LV, HV &amp; UMS charges_K'!$A$14:$A$294,0)),INDEX('Annex 4 LDNO charges_K'!$C$14:$C$203,MATCH($A83,'Annex 4 LDNO charges_K'!$A$14:$A$203,0)))</f>
        <v>0, 3, 4, 5-8</v>
      </c>
      <c r="D83" s="228"/>
      <c r="E83" s="228"/>
      <c r="F83" s="224">
        <v>7.2194344479783387E-2</v>
      </c>
    </row>
    <row r="84" spans="1:6" ht="27.75" customHeight="1">
      <c r="A84" s="160" t="s">
        <v>597</v>
      </c>
      <c r="B84" s="42">
        <f>IFERROR(INDEX('Annex 1 LV, HV &amp; UMS charges_K'!$B$14:$B$45,MATCH($A84,'Annex 1 LV, HV &amp; UMS charges_K'!$A$14:$A$294,0)),INDEX('Annex 4 LDNO charges_K'!$B$14:$B$203,MATCH($A84,'Annex 4 LDNO charges_K'!$A$14:$A$203,0)))</f>
        <v>0</v>
      </c>
      <c r="C84" s="159" t="str">
        <f>IFERROR(INDEX('Annex 1 LV, HV &amp; UMS charges_K'!$C$14:$C$45,MATCH($A84,'Annex 1 LV, HV &amp; UMS charges_K'!$A$14:$A$294,0)),INDEX('Annex 4 LDNO charges_K'!$C$14:$C$203,MATCH($A84,'Annex 4 LDNO charges_K'!$A$14:$A$203,0)))</f>
        <v>0, 3, 4, 5-8</v>
      </c>
      <c r="D84" s="228"/>
      <c r="E84" s="228"/>
      <c r="F84" s="224">
        <v>7.2194344479783387E-2</v>
      </c>
    </row>
    <row r="85" spans="1:6" ht="27.75" customHeight="1">
      <c r="A85" s="160" t="s">
        <v>599</v>
      </c>
      <c r="B85" s="42">
        <f>IFERROR(INDEX('Annex 1 LV, HV &amp; UMS charges_K'!$B$14:$B$45,MATCH($A85,'Annex 1 LV, HV &amp; UMS charges_K'!$A$14:$A$294,0)),INDEX('Annex 4 LDNO charges_K'!$B$14:$B$203,MATCH($A85,'Annex 4 LDNO charges_K'!$A$14:$A$203,0)))</f>
        <v>0</v>
      </c>
      <c r="C85" s="159">
        <f>IFERROR(INDEX('Annex 1 LV, HV &amp; UMS charges_K'!$C$14:$C$45,MATCH($A85,'Annex 1 LV, HV &amp; UMS charges_K'!$A$14:$A$294,0)),INDEX('Annex 4 LDNO charges_K'!$C$14:$C$203,MATCH($A85,'Annex 4 LDNO charges_K'!$A$14:$A$203,0)))</f>
        <v>0</v>
      </c>
      <c r="D85" s="228"/>
      <c r="E85" s="228"/>
      <c r="F85" s="224">
        <v>7.2194344479783387E-2</v>
      </c>
    </row>
    <row r="86" spans="1:6" ht="27.75" customHeight="1">
      <c r="A86" s="160" t="s">
        <v>600</v>
      </c>
      <c r="B86" s="42">
        <f>IFERROR(INDEX('Annex 1 LV, HV &amp; UMS charges_K'!$B$14:$B$45,MATCH($A86,'Annex 1 LV, HV &amp; UMS charges_K'!$A$14:$A$294,0)),INDEX('Annex 4 LDNO charges_K'!$B$14:$B$203,MATCH($A86,'Annex 4 LDNO charges_K'!$A$14:$A$203,0)))</f>
        <v>0</v>
      </c>
      <c r="C86" s="159">
        <f>IFERROR(INDEX('Annex 1 LV, HV &amp; UMS charges_K'!$C$14:$C$45,MATCH($A86,'Annex 1 LV, HV &amp; UMS charges_K'!$A$14:$A$294,0)),INDEX('Annex 4 LDNO charges_K'!$C$14:$C$203,MATCH($A86,'Annex 4 LDNO charges_K'!$A$14:$A$203,0)))</f>
        <v>0</v>
      </c>
      <c r="D86" s="228"/>
      <c r="E86" s="228"/>
      <c r="F86" s="224">
        <v>7.2194344479783387E-2</v>
      </c>
    </row>
    <row r="87" spans="1:6" ht="27.75" customHeight="1">
      <c r="A87" s="160" t="s">
        <v>601</v>
      </c>
      <c r="B87" s="42">
        <f>IFERROR(INDEX('Annex 1 LV, HV &amp; UMS charges_K'!$B$14:$B$45,MATCH($A87,'Annex 1 LV, HV &amp; UMS charges_K'!$A$14:$A$294,0)),INDEX('Annex 4 LDNO charges_K'!$B$14:$B$203,MATCH($A87,'Annex 4 LDNO charges_K'!$A$14:$A$203,0)))</f>
        <v>0</v>
      </c>
      <c r="C87" s="159">
        <f>IFERROR(INDEX('Annex 1 LV, HV &amp; UMS charges_K'!$C$14:$C$45,MATCH($A87,'Annex 1 LV, HV &amp; UMS charges_K'!$A$14:$A$294,0)),INDEX('Annex 4 LDNO charges_K'!$C$14:$C$203,MATCH($A87,'Annex 4 LDNO charges_K'!$A$14:$A$203,0)))</f>
        <v>0</v>
      </c>
      <c r="D87" s="228"/>
      <c r="E87" s="228"/>
      <c r="F87" s="224">
        <v>7.2194344479783387E-2</v>
      </c>
    </row>
    <row r="88" spans="1:6" ht="27.75" customHeight="1">
      <c r="A88" s="160" t="s">
        <v>602</v>
      </c>
      <c r="B88" s="42">
        <f>IFERROR(INDEX('Annex 1 LV, HV &amp; UMS charges_K'!$B$14:$B$45,MATCH($A88,'Annex 1 LV, HV &amp; UMS charges_K'!$A$14:$A$294,0)),INDEX('Annex 4 LDNO charges_K'!$B$14:$B$203,MATCH($A88,'Annex 4 LDNO charges_K'!$A$14:$A$203,0)))</f>
        <v>0</v>
      </c>
      <c r="C88" s="159">
        <f>IFERROR(INDEX('Annex 1 LV, HV &amp; UMS charges_K'!$C$14:$C$45,MATCH($A88,'Annex 1 LV, HV &amp; UMS charges_K'!$A$14:$A$294,0)),INDEX('Annex 4 LDNO charges_K'!$C$14:$C$203,MATCH($A88,'Annex 4 LDNO charges_K'!$A$14:$A$203,0)))</f>
        <v>0</v>
      </c>
      <c r="D88" s="228"/>
      <c r="E88" s="228"/>
      <c r="F88" s="224">
        <v>7.2194344479783387E-2</v>
      </c>
    </row>
    <row r="89" spans="1:6" ht="27.75" customHeight="1">
      <c r="A89" s="160" t="s">
        <v>603</v>
      </c>
      <c r="B89" s="42">
        <f>IFERROR(INDEX('Annex 1 LV, HV &amp; UMS charges_K'!$B$14:$B$45,MATCH($A89,'Annex 1 LV, HV &amp; UMS charges_K'!$A$14:$A$294,0)),INDEX('Annex 4 LDNO charges_K'!$B$14:$B$203,MATCH($A89,'Annex 4 LDNO charges_K'!$A$14:$A$203,0)))</f>
        <v>0</v>
      </c>
      <c r="C89" s="159">
        <f>IFERROR(INDEX('Annex 1 LV, HV &amp; UMS charges_K'!$C$14:$C$45,MATCH($A89,'Annex 1 LV, HV &amp; UMS charges_K'!$A$14:$A$294,0)),INDEX('Annex 4 LDNO charges_K'!$C$14:$C$203,MATCH($A89,'Annex 4 LDNO charges_K'!$A$14:$A$203,0)))</f>
        <v>0</v>
      </c>
      <c r="D89" s="228"/>
      <c r="E89" s="228"/>
      <c r="F89" s="224">
        <v>7.2194344479783387E-2</v>
      </c>
    </row>
    <row r="90" spans="1:6" ht="27.75" customHeight="1">
      <c r="A90" s="160" t="s">
        <v>604</v>
      </c>
      <c r="B90" s="42">
        <f>IFERROR(INDEX('Annex 1 LV, HV &amp; UMS charges_K'!$B$14:$B$45,MATCH($A90,'Annex 1 LV, HV &amp; UMS charges_K'!$A$14:$A$294,0)),INDEX('Annex 4 LDNO charges_K'!$B$14:$B$203,MATCH($A90,'Annex 4 LDNO charges_K'!$A$14:$A$203,0)))</f>
        <v>0</v>
      </c>
      <c r="C90" s="159">
        <f>IFERROR(INDEX('Annex 1 LV, HV &amp; UMS charges_K'!$C$14:$C$45,MATCH($A90,'Annex 1 LV, HV &amp; UMS charges_K'!$A$14:$A$294,0)),INDEX('Annex 4 LDNO charges_K'!$C$14:$C$203,MATCH($A90,'Annex 4 LDNO charges_K'!$A$14:$A$203,0)))</f>
        <v>0</v>
      </c>
      <c r="D90" s="228"/>
      <c r="E90" s="228"/>
      <c r="F90" s="224">
        <v>7.2194344479783387E-2</v>
      </c>
    </row>
    <row r="91" spans="1:6" ht="27.75" customHeight="1">
      <c r="A91" s="160" t="s">
        <v>605</v>
      </c>
      <c r="B91" s="42">
        <f>IFERROR(INDEX('Annex 1 LV, HV &amp; UMS charges_K'!$B$14:$B$45,MATCH($A91,'Annex 1 LV, HV &amp; UMS charges_K'!$A$14:$A$294,0)),INDEX('Annex 4 LDNO charges_K'!$B$14:$B$203,MATCH($A91,'Annex 4 LDNO charges_K'!$A$14:$A$203,0)))</f>
        <v>0</v>
      </c>
      <c r="C91" s="159">
        <f>IFERROR(INDEX('Annex 1 LV, HV &amp; UMS charges_K'!$C$14:$C$45,MATCH($A91,'Annex 1 LV, HV &amp; UMS charges_K'!$A$14:$A$294,0)),INDEX('Annex 4 LDNO charges_K'!$C$14:$C$203,MATCH($A91,'Annex 4 LDNO charges_K'!$A$14:$A$203,0)))</f>
        <v>0</v>
      </c>
      <c r="D91" s="228"/>
      <c r="E91" s="228"/>
      <c r="F91" s="224">
        <v>7.2194344479783387E-2</v>
      </c>
    </row>
    <row r="92" spans="1:6" ht="27.75" customHeight="1">
      <c r="A92" s="160" t="s">
        <v>606</v>
      </c>
      <c r="B92" s="42">
        <f>IFERROR(INDEX('Annex 1 LV, HV &amp; UMS charges_K'!$B$14:$B$45,MATCH($A92,'Annex 1 LV, HV &amp; UMS charges_K'!$A$14:$A$294,0)),INDEX('Annex 4 LDNO charges_K'!$B$14:$B$203,MATCH($A92,'Annex 4 LDNO charges_K'!$A$14:$A$203,0)))</f>
        <v>0</v>
      </c>
      <c r="C92" s="159">
        <f>IFERROR(INDEX('Annex 1 LV, HV &amp; UMS charges_K'!$C$14:$C$45,MATCH($A92,'Annex 1 LV, HV &amp; UMS charges_K'!$A$14:$A$294,0)),INDEX('Annex 4 LDNO charges_K'!$C$14:$C$203,MATCH($A92,'Annex 4 LDNO charges_K'!$A$14:$A$203,0)))</f>
        <v>0</v>
      </c>
      <c r="D92" s="228"/>
      <c r="E92" s="228"/>
      <c r="F92" s="224">
        <v>7.2194344479783387E-2</v>
      </c>
    </row>
    <row r="93" spans="1:6" ht="27.75" customHeight="1">
      <c r="A93" s="160" t="s">
        <v>607</v>
      </c>
      <c r="B93" s="42">
        <f>IFERROR(INDEX('Annex 1 LV, HV &amp; UMS charges_K'!$B$14:$B$45,MATCH($A93,'Annex 1 LV, HV &amp; UMS charges_K'!$A$14:$A$294,0)),INDEX('Annex 4 LDNO charges_K'!$B$14:$B$203,MATCH($A93,'Annex 4 LDNO charges_K'!$A$14:$A$203,0)))</f>
        <v>0</v>
      </c>
      <c r="C93" s="159">
        <f>IFERROR(INDEX('Annex 1 LV, HV &amp; UMS charges_K'!$C$14:$C$45,MATCH($A93,'Annex 1 LV, HV &amp; UMS charges_K'!$A$14:$A$294,0)),INDEX('Annex 4 LDNO charges_K'!$C$14:$C$203,MATCH($A93,'Annex 4 LDNO charges_K'!$A$14:$A$203,0)))</f>
        <v>0</v>
      </c>
      <c r="D93" s="228"/>
      <c r="E93" s="228"/>
      <c r="F93" s="224">
        <v>7.2194344479783387E-2</v>
      </c>
    </row>
    <row r="94" spans="1:6" ht="27.75" customHeight="1">
      <c r="A94" s="160" t="s">
        <v>608</v>
      </c>
      <c r="B94" s="42">
        <f>IFERROR(INDEX('Annex 1 LV, HV &amp; UMS charges_K'!$B$14:$B$45,MATCH($A94,'Annex 1 LV, HV &amp; UMS charges_K'!$A$14:$A$294,0)),INDEX('Annex 4 LDNO charges_K'!$B$14:$B$203,MATCH($A94,'Annex 4 LDNO charges_K'!$A$14:$A$203,0)))</f>
        <v>0</v>
      </c>
      <c r="C94" s="159">
        <f>IFERROR(INDEX('Annex 1 LV, HV &amp; UMS charges_K'!$C$14:$C$45,MATCH($A94,'Annex 1 LV, HV &amp; UMS charges_K'!$A$14:$A$294,0)),INDEX('Annex 4 LDNO charges_K'!$C$14:$C$203,MATCH($A94,'Annex 4 LDNO charges_K'!$A$14:$A$203,0)))</f>
        <v>0</v>
      </c>
      <c r="D94" s="228"/>
      <c r="E94" s="228"/>
      <c r="F94" s="224">
        <v>7.2194344479783387E-2</v>
      </c>
    </row>
    <row r="95" spans="1:6" ht="27.75" customHeight="1">
      <c r="A95" s="160" t="s">
        <v>609</v>
      </c>
      <c r="B95" s="42">
        <f>IFERROR(INDEX('Annex 1 LV, HV &amp; UMS charges_K'!$B$14:$B$45,MATCH($A95,'Annex 1 LV, HV &amp; UMS charges_K'!$A$14:$A$294,0)),INDEX('Annex 4 LDNO charges_K'!$B$14:$B$203,MATCH($A95,'Annex 4 LDNO charges_K'!$A$14:$A$203,0)))</f>
        <v>0</v>
      </c>
      <c r="C95" s="159">
        <f>IFERROR(INDEX('Annex 1 LV, HV &amp; UMS charges_K'!$C$14:$C$45,MATCH($A95,'Annex 1 LV, HV &amp; UMS charges_K'!$A$14:$A$294,0)),INDEX('Annex 4 LDNO charges_K'!$C$14:$C$203,MATCH($A95,'Annex 4 LDNO charges_K'!$A$14:$A$203,0)))</f>
        <v>0</v>
      </c>
      <c r="D95" s="228"/>
      <c r="E95" s="228"/>
      <c r="F95" s="224">
        <v>7.2194344479783387E-2</v>
      </c>
    </row>
    <row r="96" spans="1:6" ht="27.75" customHeight="1">
      <c r="A96" s="160" t="s">
        <v>610</v>
      </c>
      <c r="B96" s="42">
        <f>IFERROR(INDEX('Annex 1 LV, HV &amp; UMS charges_K'!$B$14:$B$45,MATCH($A96,'Annex 1 LV, HV &amp; UMS charges_K'!$A$14:$A$294,0)),INDEX('Annex 4 LDNO charges_K'!$B$14:$B$203,MATCH($A96,'Annex 4 LDNO charges_K'!$A$14:$A$203,0)))</f>
        <v>0</v>
      </c>
      <c r="C96" s="159">
        <f>IFERROR(INDEX('Annex 1 LV, HV &amp; UMS charges_K'!$C$14:$C$45,MATCH($A96,'Annex 1 LV, HV &amp; UMS charges_K'!$A$14:$A$294,0)),INDEX('Annex 4 LDNO charges_K'!$C$14:$C$203,MATCH($A96,'Annex 4 LDNO charges_K'!$A$14:$A$203,0)))</f>
        <v>0</v>
      </c>
      <c r="D96" s="228"/>
      <c r="E96" s="228"/>
      <c r="F96" s="224">
        <v>7.2194344479783387E-2</v>
      </c>
    </row>
    <row r="97" spans="1:6" ht="27.75" customHeight="1">
      <c r="A97" s="160" t="s">
        <v>611</v>
      </c>
      <c r="B97" s="42">
        <f>IFERROR(INDEX('Annex 1 LV, HV &amp; UMS charges_K'!$B$14:$B$45,MATCH($A97,'Annex 1 LV, HV &amp; UMS charges_K'!$A$14:$A$294,0)),INDEX('Annex 4 LDNO charges_K'!$B$14:$B$203,MATCH($A97,'Annex 4 LDNO charges_K'!$A$14:$A$203,0)))</f>
        <v>0</v>
      </c>
      <c r="C97" s="159">
        <f>IFERROR(INDEX('Annex 1 LV, HV &amp; UMS charges_K'!$C$14:$C$45,MATCH($A97,'Annex 1 LV, HV &amp; UMS charges_K'!$A$14:$A$294,0)),INDEX('Annex 4 LDNO charges_K'!$C$14:$C$203,MATCH($A97,'Annex 4 LDNO charges_K'!$A$14:$A$203,0)))</f>
        <v>0</v>
      </c>
      <c r="D97" s="228"/>
      <c r="E97" s="228"/>
      <c r="F97" s="224">
        <v>7.2194344479783387E-2</v>
      </c>
    </row>
    <row r="98" spans="1:6" ht="27.75" customHeight="1">
      <c r="A98" s="160" t="s">
        <v>612</v>
      </c>
      <c r="B98" s="42">
        <f>IFERROR(INDEX('Annex 1 LV, HV &amp; UMS charges_K'!$B$14:$B$45,MATCH($A98,'Annex 1 LV, HV &amp; UMS charges_K'!$A$14:$A$294,0)),INDEX('Annex 4 LDNO charges_K'!$B$14:$B$203,MATCH($A98,'Annex 4 LDNO charges_K'!$A$14:$A$203,0)))</f>
        <v>0</v>
      </c>
      <c r="C98" s="159">
        <f>IFERROR(INDEX('Annex 1 LV, HV &amp; UMS charges_K'!$C$14:$C$45,MATCH($A98,'Annex 1 LV, HV &amp; UMS charges_K'!$A$14:$A$294,0)),INDEX('Annex 4 LDNO charges_K'!$C$14:$C$203,MATCH($A98,'Annex 4 LDNO charges_K'!$A$14:$A$203,0)))</f>
        <v>0</v>
      </c>
      <c r="D98" s="228"/>
      <c r="E98" s="228"/>
      <c r="F98" s="224">
        <v>7.2194344479783387E-2</v>
      </c>
    </row>
    <row r="99" spans="1:6" ht="27.75" customHeight="1">
      <c r="A99" s="160" t="s">
        <v>613</v>
      </c>
      <c r="B99" s="42">
        <f>IFERROR(INDEX('Annex 1 LV, HV &amp; UMS charges_K'!$B$14:$B$45,MATCH($A99,'Annex 1 LV, HV &amp; UMS charges_K'!$A$14:$A$294,0)),INDEX('Annex 4 LDNO charges_K'!$B$14:$B$203,MATCH($A99,'Annex 4 LDNO charges_K'!$A$14:$A$203,0)))</f>
        <v>0</v>
      </c>
      <c r="C99" s="159">
        <f>IFERROR(INDEX('Annex 1 LV, HV &amp; UMS charges_K'!$C$14:$C$45,MATCH($A99,'Annex 1 LV, HV &amp; UMS charges_K'!$A$14:$A$294,0)),INDEX('Annex 4 LDNO charges_K'!$C$14:$C$203,MATCH($A99,'Annex 4 LDNO charges_K'!$A$14:$A$203,0)))</f>
        <v>0</v>
      </c>
      <c r="D99" s="228"/>
      <c r="E99" s="228"/>
      <c r="F99" s="224">
        <v>7.2194344479783387E-2</v>
      </c>
    </row>
    <row r="100" spans="1:6" ht="27.75" customHeight="1">
      <c r="A100" s="160" t="s">
        <v>620</v>
      </c>
      <c r="B100" s="42">
        <f>IFERROR(INDEX('Annex 1 LV, HV &amp; UMS charges_K'!$B$14:$B$45,MATCH($A100,'Annex 1 LV, HV &amp; UMS charges_K'!$A$14:$A$294,0)),INDEX('Annex 4 LDNO charges_K'!$B$14:$B$203,MATCH($A100,'Annex 4 LDNO charges_K'!$A$14:$A$203,0)))</f>
        <v>0</v>
      </c>
      <c r="C100" s="159" t="str">
        <f>IFERROR(INDEX('Annex 1 LV, HV &amp; UMS charges_K'!$C$14:$C$45,MATCH($A100,'Annex 1 LV, HV &amp; UMS charges_K'!$A$14:$A$294,0)),INDEX('Annex 4 LDNO charges_K'!$C$14:$C$203,MATCH($A100,'Annex 4 LDNO charges_K'!$A$14:$A$203,0)))</f>
        <v>0, 1, 2</v>
      </c>
      <c r="D100" s="224">
        <v>2.5995736395550268E-2</v>
      </c>
      <c r="E100" s="224">
        <v>9.59254473825386</v>
      </c>
      <c r="F100" s="224">
        <v>7.2194344479783387E-2</v>
      </c>
    </row>
    <row r="101" spans="1:6" ht="27.75" customHeight="1">
      <c r="A101" s="160" t="s">
        <v>622</v>
      </c>
      <c r="B101" s="42">
        <f>IFERROR(INDEX('Annex 1 LV, HV &amp; UMS charges_K'!$B$14:$B$45,MATCH($A101,'Annex 1 LV, HV &amp; UMS charges_K'!$A$14:$A$294,0)),INDEX('Annex 4 LDNO charges_K'!$B$14:$B$203,MATCH($A101,'Annex 4 LDNO charges_K'!$A$14:$A$203,0)))</f>
        <v>0</v>
      </c>
      <c r="C101" s="159" t="str">
        <f>IFERROR(INDEX('Annex 1 LV, HV &amp; UMS charges_K'!$C$14:$C$45,MATCH($A101,'Annex 1 LV, HV &amp; UMS charges_K'!$A$14:$A$294,0)),INDEX('Annex 4 LDNO charges_K'!$C$14:$C$203,MATCH($A101,'Annex 4 LDNO charges_K'!$A$14:$A$203,0)))</f>
        <v>0, 3, 4, 5-8</v>
      </c>
      <c r="D101" s="228"/>
      <c r="E101" s="228"/>
      <c r="F101" s="224">
        <v>7.2194344479783387E-2</v>
      </c>
    </row>
    <row r="102" spans="1:6" ht="27.75" customHeight="1">
      <c r="A102" s="160" t="s">
        <v>623</v>
      </c>
      <c r="B102" s="42">
        <f>IFERROR(INDEX('Annex 1 LV, HV &amp; UMS charges_K'!$B$14:$B$45,MATCH($A102,'Annex 1 LV, HV &amp; UMS charges_K'!$A$14:$A$294,0)),INDEX('Annex 4 LDNO charges_K'!$B$14:$B$203,MATCH($A102,'Annex 4 LDNO charges_K'!$A$14:$A$203,0)))</f>
        <v>0</v>
      </c>
      <c r="C102" s="159" t="str">
        <f>IFERROR(INDEX('Annex 1 LV, HV &amp; UMS charges_K'!$C$14:$C$45,MATCH($A102,'Annex 1 LV, HV &amp; UMS charges_K'!$A$14:$A$294,0)),INDEX('Annex 4 LDNO charges_K'!$C$14:$C$203,MATCH($A102,'Annex 4 LDNO charges_K'!$A$14:$A$203,0)))</f>
        <v>0, 3, 4, 5-8</v>
      </c>
      <c r="D102" s="228"/>
      <c r="E102" s="228"/>
      <c r="F102" s="224">
        <v>7.2194344479783387E-2</v>
      </c>
    </row>
    <row r="103" spans="1:6" ht="27.75" customHeight="1">
      <c r="A103" s="160" t="s">
        <v>624</v>
      </c>
      <c r="B103" s="42">
        <f>IFERROR(INDEX('Annex 1 LV, HV &amp; UMS charges_K'!$B$14:$B$45,MATCH($A103,'Annex 1 LV, HV &amp; UMS charges_K'!$A$14:$A$294,0)),INDEX('Annex 4 LDNO charges_K'!$B$14:$B$203,MATCH($A103,'Annex 4 LDNO charges_K'!$A$14:$A$203,0)))</f>
        <v>0</v>
      </c>
      <c r="C103" s="159" t="str">
        <f>IFERROR(INDEX('Annex 1 LV, HV &amp; UMS charges_K'!$C$14:$C$45,MATCH($A103,'Annex 1 LV, HV &amp; UMS charges_K'!$A$14:$A$294,0)),INDEX('Annex 4 LDNO charges_K'!$C$14:$C$203,MATCH($A103,'Annex 4 LDNO charges_K'!$A$14:$A$203,0)))</f>
        <v>0, 3, 4, 5-8</v>
      </c>
      <c r="D103" s="228"/>
      <c r="E103" s="228"/>
      <c r="F103" s="224">
        <v>7.2194344479783387E-2</v>
      </c>
    </row>
    <row r="104" spans="1:6" ht="27.75" customHeight="1">
      <c r="A104" s="160" t="s">
        <v>625</v>
      </c>
      <c r="B104" s="42">
        <f>IFERROR(INDEX('Annex 1 LV, HV &amp; UMS charges_K'!$B$14:$B$45,MATCH($A104,'Annex 1 LV, HV &amp; UMS charges_K'!$A$14:$A$294,0)),INDEX('Annex 4 LDNO charges_K'!$B$14:$B$203,MATCH($A104,'Annex 4 LDNO charges_K'!$A$14:$A$203,0)))</f>
        <v>0</v>
      </c>
      <c r="C104" s="159" t="str">
        <f>IFERROR(INDEX('Annex 1 LV, HV &amp; UMS charges_K'!$C$14:$C$45,MATCH($A104,'Annex 1 LV, HV &amp; UMS charges_K'!$A$14:$A$294,0)),INDEX('Annex 4 LDNO charges_K'!$C$14:$C$203,MATCH($A104,'Annex 4 LDNO charges_K'!$A$14:$A$203,0)))</f>
        <v>0, 3, 4, 5-8</v>
      </c>
      <c r="D104" s="228"/>
      <c r="E104" s="228"/>
      <c r="F104" s="224">
        <v>7.2194344479783387E-2</v>
      </c>
    </row>
    <row r="105" spans="1:6" ht="27.75" customHeight="1">
      <c r="A105" s="160" t="s">
        <v>626</v>
      </c>
      <c r="B105" s="42">
        <f>IFERROR(INDEX('Annex 1 LV, HV &amp; UMS charges_K'!$B$14:$B$45,MATCH($A105,'Annex 1 LV, HV &amp; UMS charges_K'!$A$14:$A$294,0)),INDEX('Annex 4 LDNO charges_K'!$B$14:$B$203,MATCH($A105,'Annex 4 LDNO charges_K'!$A$14:$A$203,0)))</f>
        <v>0</v>
      </c>
      <c r="C105" s="159" t="str">
        <f>IFERROR(INDEX('Annex 1 LV, HV &amp; UMS charges_K'!$C$14:$C$45,MATCH($A105,'Annex 1 LV, HV &amp; UMS charges_K'!$A$14:$A$294,0)),INDEX('Annex 4 LDNO charges_K'!$C$14:$C$203,MATCH($A105,'Annex 4 LDNO charges_K'!$A$14:$A$203,0)))</f>
        <v>0, 3, 4, 5-8</v>
      </c>
      <c r="D105" s="228"/>
      <c r="E105" s="228"/>
      <c r="F105" s="224">
        <v>7.2194344479783387E-2</v>
      </c>
    </row>
    <row r="106" spans="1:6" ht="27.75" customHeight="1">
      <c r="A106" s="160" t="s">
        <v>628</v>
      </c>
      <c r="B106" s="42">
        <f>IFERROR(INDEX('Annex 1 LV, HV &amp; UMS charges_K'!$B$14:$B$45,MATCH($A106,'Annex 1 LV, HV &amp; UMS charges_K'!$A$14:$A$294,0)),INDEX('Annex 4 LDNO charges_K'!$B$14:$B$203,MATCH($A106,'Annex 4 LDNO charges_K'!$A$14:$A$203,0)))</f>
        <v>0</v>
      </c>
      <c r="C106" s="159">
        <f>IFERROR(INDEX('Annex 1 LV, HV &amp; UMS charges_K'!$C$14:$C$45,MATCH($A106,'Annex 1 LV, HV &amp; UMS charges_K'!$A$14:$A$294,0)),INDEX('Annex 4 LDNO charges_K'!$C$14:$C$203,MATCH($A106,'Annex 4 LDNO charges_K'!$A$14:$A$203,0)))</f>
        <v>0</v>
      </c>
      <c r="D106" s="228"/>
      <c r="E106" s="228"/>
      <c r="F106" s="224">
        <v>7.2194344479783387E-2</v>
      </c>
    </row>
    <row r="107" spans="1:6" ht="27.75" customHeight="1">
      <c r="A107" s="160" t="s">
        <v>629</v>
      </c>
      <c r="B107" s="42">
        <f>IFERROR(INDEX('Annex 1 LV, HV &amp; UMS charges_K'!$B$14:$B$45,MATCH($A107,'Annex 1 LV, HV &amp; UMS charges_K'!$A$14:$A$294,0)),INDEX('Annex 4 LDNO charges_K'!$B$14:$B$203,MATCH($A107,'Annex 4 LDNO charges_K'!$A$14:$A$203,0)))</f>
        <v>0</v>
      </c>
      <c r="C107" s="159">
        <f>IFERROR(INDEX('Annex 1 LV, HV &amp; UMS charges_K'!$C$14:$C$45,MATCH($A107,'Annex 1 LV, HV &amp; UMS charges_K'!$A$14:$A$294,0)),INDEX('Annex 4 LDNO charges_K'!$C$14:$C$203,MATCH($A107,'Annex 4 LDNO charges_K'!$A$14:$A$203,0)))</f>
        <v>0</v>
      </c>
      <c r="D107" s="228"/>
      <c r="E107" s="228"/>
      <c r="F107" s="224">
        <v>7.2194344479783387E-2</v>
      </c>
    </row>
    <row r="108" spans="1:6" ht="27.75" customHeight="1">
      <c r="A108" s="160" t="s">
        <v>630</v>
      </c>
      <c r="B108" s="42">
        <f>IFERROR(INDEX('Annex 1 LV, HV &amp; UMS charges_K'!$B$14:$B$45,MATCH($A108,'Annex 1 LV, HV &amp; UMS charges_K'!$A$14:$A$294,0)),INDEX('Annex 4 LDNO charges_K'!$B$14:$B$203,MATCH($A108,'Annex 4 LDNO charges_K'!$A$14:$A$203,0)))</f>
        <v>0</v>
      </c>
      <c r="C108" s="159">
        <f>IFERROR(INDEX('Annex 1 LV, HV &amp; UMS charges_K'!$C$14:$C$45,MATCH($A108,'Annex 1 LV, HV &amp; UMS charges_K'!$A$14:$A$294,0)),INDEX('Annex 4 LDNO charges_K'!$C$14:$C$203,MATCH($A108,'Annex 4 LDNO charges_K'!$A$14:$A$203,0)))</f>
        <v>0</v>
      </c>
      <c r="D108" s="228"/>
      <c r="E108" s="228"/>
      <c r="F108" s="224">
        <v>7.2194344479783387E-2</v>
      </c>
    </row>
    <row r="109" spans="1:6" ht="27.75" customHeight="1">
      <c r="A109" s="160" t="s">
        <v>631</v>
      </c>
      <c r="B109" s="42">
        <f>IFERROR(INDEX('Annex 1 LV, HV &amp; UMS charges_K'!$B$14:$B$45,MATCH($A109,'Annex 1 LV, HV &amp; UMS charges_K'!$A$14:$A$294,0)),INDEX('Annex 4 LDNO charges_K'!$B$14:$B$203,MATCH($A109,'Annex 4 LDNO charges_K'!$A$14:$A$203,0)))</f>
        <v>0</v>
      </c>
      <c r="C109" s="159">
        <f>IFERROR(INDEX('Annex 1 LV, HV &amp; UMS charges_K'!$C$14:$C$45,MATCH($A109,'Annex 1 LV, HV &amp; UMS charges_K'!$A$14:$A$294,0)),INDEX('Annex 4 LDNO charges_K'!$C$14:$C$203,MATCH($A109,'Annex 4 LDNO charges_K'!$A$14:$A$203,0)))</f>
        <v>0</v>
      </c>
      <c r="D109" s="228"/>
      <c r="E109" s="228"/>
      <c r="F109" s="224">
        <v>7.2194344479783387E-2</v>
      </c>
    </row>
    <row r="110" spans="1:6" ht="27.75" customHeight="1">
      <c r="A110" s="160" t="s">
        <v>632</v>
      </c>
      <c r="B110" s="42">
        <f>IFERROR(INDEX('Annex 1 LV, HV &amp; UMS charges_K'!$B$14:$B$45,MATCH($A110,'Annex 1 LV, HV &amp; UMS charges_K'!$A$14:$A$294,0)),INDEX('Annex 4 LDNO charges_K'!$B$14:$B$203,MATCH($A110,'Annex 4 LDNO charges_K'!$A$14:$A$203,0)))</f>
        <v>0</v>
      </c>
      <c r="C110" s="159">
        <f>IFERROR(INDEX('Annex 1 LV, HV &amp; UMS charges_K'!$C$14:$C$45,MATCH($A110,'Annex 1 LV, HV &amp; UMS charges_K'!$A$14:$A$294,0)),INDEX('Annex 4 LDNO charges_K'!$C$14:$C$203,MATCH($A110,'Annex 4 LDNO charges_K'!$A$14:$A$203,0)))</f>
        <v>0</v>
      </c>
      <c r="D110" s="228"/>
      <c r="E110" s="228"/>
      <c r="F110" s="224">
        <v>7.2194344479783387E-2</v>
      </c>
    </row>
    <row r="111" spans="1:6" ht="27.75" customHeight="1">
      <c r="A111" s="160" t="s">
        <v>633</v>
      </c>
      <c r="B111" s="42">
        <f>IFERROR(INDEX('Annex 1 LV, HV &amp; UMS charges_K'!$B$14:$B$45,MATCH($A111,'Annex 1 LV, HV &amp; UMS charges_K'!$A$14:$A$294,0)),INDEX('Annex 4 LDNO charges_K'!$B$14:$B$203,MATCH($A111,'Annex 4 LDNO charges_K'!$A$14:$A$203,0)))</f>
        <v>0</v>
      </c>
      <c r="C111" s="159">
        <f>IFERROR(INDEX('Annex 1 LV, HV &amp; UMS charges_K'!$C$14:$C$45,MATCH($A111,'Annex 1 LV, HV &amp; UMS charges_K'!$A$14:$A$294,0)),INDEX('Annex 4 LDNO charges_K'!$C$14:$C$203,MATCH($A111,'Annex 4 LDNO charges_K'!$A$14:$A$203,0)))</f>
        <v>0</v>
      </c>
      <c r="D111" s="228"/>
      <c r="E111" s="228"/>
      <c r="F111" s="224">
        <v>7.2194344479783387E-2</v>
      </c>
    </row>
    <row r="112" spans="1:6" ht="27.75" customHeight="1">
      <c r="A112" s="160" t="s">
        <v>634</v>
      </c>
      <c r="B112" s="42">
        <f>IFERROR(INDEX('Annex 1 LV, HV &amp; UMS charges_K'!$B$14:$B$45,MATCH($A112,'Annex 1 LV, HV &amp; UMS charges_K'!$A$14:$A$294,0)),INDEX('Annex 4 LDNO charges_K'!$B$14:$B$203,MATCH($A112,'Annex 4 LDNO charges_K'!$A$14:$A$203,0)))</f>
        <v>0</v>
      </c>
      <c r="C112" s="159">
        <f>IFERROR(INDEX('Annex 1 LV, HV &amp; UMS charges_K'!$C$14:$C$45,MATCH($A112,'Annex 1 LV, HV &amp; UMS charges_K'!$A$14:$A$294,0)),INDEX('Annex 4 LDNO charges_K'!$C$14:$C$203,MATCH($A112,'Annex 4 LDNO charges_K'!$A$14:$A$203,0)))</f>
        <v>0</v>
      </c>
      <c r="D112" s="228"/>
      <c r="E112" s="228"/>
      <c r="F112" s="224">
        <v>7.2194344479783387E-2</v>
      </c>
    </row>
    <row r="113" spans="1:6" ht="27.75" customHeight="1">
      <c r="A113" s="160" t="s">
        <v>635</v>
      </c>
      <c r="B113" s="42">
        <f>IFERROR(INDEX('Annex 1 LV, HV &amp; UMS charges_K'!$B$14:$B$45,MATCH($A113,'Annex 1 LV, HV &amp; UMS charges_K'!$A$14:$A$294,0)),INDEX('Annex 4 LDNO charges_K'!$B$14:$B$203,MATCH($A113,'Annex 4 LDNO charges_K'!$A$14:$A$203,0)))</f>
        <v>0</v>
      </c>
      <c r="C113" s="159">
        <f>IFERROR(INDEX('Annex 1 LV, HV &amp; UMS charges_K'!$C$14:$C$45,MATCH($A113,'Annex 1 LV, HV &amp; UMS charges_K'!$A$14:$A$294,0)),INDEX('Annex 4 LDNO charges_K'!$C$14:$C$203,MATCH($A113,'Annex 4 LDNO charges_K'!$A$14:$A$203,0)))</f>
        <v>0</v>
      </c>
      <c r="D113" s="228"/>
      <c r="E113" s="228"/>
      <c r="F113" s="224">
        <v>7.2194344479783387E-2</v>
      </c>
    </row>
    <row r="114" spans="1:6" ht="27.75" customHeight="1">
      <c r="A114" s="160" t="s">
        <v>636</v>
      </c>
      <c r="B114" s="42">
        <f>IFERROR(INDEX('Annex 1 LV, HV &amp; UMS charges_K'!$B$14:$B$45,MATCH($A114,'Annex 1 LV, HV &amp; UMS charges_K'!$A$14:$A$294,0)),INDEX('Annex 4 LDNO charges_K'!$B$14:$B$203,MATCH($A114,'Annex 4 LDNO charges_K'!$A$14:$A$203,0)))</f>
        <v>0</v>
      </c>
      <c r="C114" s="159">
        <f>IFERROR(INDEX('Annex 1 LV, HV &amp; UMS charges_K'!$C$14:$C$45,MATCH($A114,'Annex 1 LV, HV &amp; UMS charges_K'!$A$14:$A$294,0)),INDEX('Annex 4 LDNO charges_K'!$C$14:$C$203,MATCH($A114,'Annex 4 LDNO charges_K'!$A$14:$A$203,0)))</f>
        <v>0</v>
      </c>
      <c r="D114" s="228"/>
      <c r="E114" s="228"/>
      <c r="F114" s="224">
        <v>7.2194344479783387E-2</v>
      </c>
    </row>
    <row r="115" spans="1:6" ht="27.75" customHeight="1">
      <c r="A115" s="160" t="s">
        <v>637</v>
      </c>
      <c r="B115" s="42">
        <f>IFERROR(INDEX('Annex 1 LV, HV &amp; UMS charges_K'!$B$14:$B$45,MATCH($A115,'Annex 1 LV, HV &amp; UMS charges_K'!$A$14:$A$294,0)),INDEX('Annex 4 LDNO charges_K'!$B$14:$B$203,MATCH($A115,'Annex 4 LDNO charges_K'!$A$14:$A$203,0)))</f>
        <v>0</v>
      </c>
      <c r="C115" s="159">
        <f>IFERROR(INDEX('Annex 1 LV, HV &amp; UMS charges_K'!$C$14:$C$45,MATCH($A115,'Annex 1 LV, HV &amp; UMS charges_K'!$A$14:$A$294,0)),INDEX('Annex 4 LDNO charges_K'!$C$14:$C$203,MATCH($A115,'Annex 4 LDNO charges_K'!$A$14:$A$203,0)))</f>
        <v>0</v>
      </c>
      <c r="D115" s="228"/>
      <c r="E115" s="228"/>
      <c r="F115" s="224">
        <v>7.2194344479783387E-2</v>
      </c>
    </row>
    <row r="116" spans="1:6" ht="27.75" customHeight="1">
      <c r="A116" s="160" t="s">
        <v>638</v>
      </c>
      <c r="B116" s="42">
        <f>IFERROR(INDEX('Annex 1 LV, HV &amp; UMS charges_K'!$B$14:$B$45,MATCH($A116,'Annex 1 LV, HV &amp; UMS charges_K'!$A$14:$A$294,0)),INDEX('Annex 4 LDNO charges_K'!$B$14:$B$203,MATCH($A116,'Annex 4 LDNO charges_K'!$A$14:$A$203,0)))</f>
        <v>0</v>
      </c>
      <c r="C116" s="159">
        <f>IFERROR(INDEX('Annex 1 LV, HV &amp; UMS charges_K'!$C$14:$C$45,MATCH($A116,'Annex 1 LV, HV &amp; UMS charges_K'!$A$14:$A$294,0)),INDEX('Annex 4 LDNO charges_K'!$C$14:$C$203,MATCH($A116,'Annex 4 LDNO charges_K'!$A$14:$A$203,0)))</f>
        <v>0</v>
      </c>
      <c r="D116" s="228"/>
      <c r="E116" s="228"/>
      <c r="F116" s="224">
        <v>7.2194344479783387E-2</v>
      </c>
    </row>
    <row r="117" spans="1:6" ht="27.75" customHeight="1">
      <c r="A117" s="160" t="s">
        <v>639</v>
      </c>
      <c r="B117" s="42">
        <f>IFERROR(INDEX('Annex 1 LV, HV &amp; UMS charges_K'!$B$14:$B$45,MATCH($A117,'Annex 1 LV, HV &amp; UMS charges_K'!$A$14:$A$294,0)),INDEX('Annex 4 LDNO charges_K'!$B$14:$B$203,MATCH($A117,'Annex 4 LDNO charges_K'!$A$14:$A$203,0)))</f>
        <v>0</v>
      </c>
      <c r="C117" s="159">
        <f>IFERROR(INDEX('Annex 1 LV, HV &amp; UMS charges_K'!$C$14:$C$45,MATCH($A117,'Annex 1 LV, HV &amp; UMS charges_K'!$A$14:$A$294,0)),INDEX('Annex 4 LDNO charges_K'!$C$14:$C$203,MATCH($A117,'Annex 4 LDNO charges_K'!$A$14:$A$203,0)))</f>
        <v>0</v>
      </c>
      <c r="D117" s="228"/>
      <c r="E117" s="228"/>
      <c r="F117" s="224">
        <v>7.2194344479783387E-2</v>
      </c>
    </row>
    <row r="118" spans="1:6" ht="27.75" customHeight="1">
      <c r="A118" s="160" t="s">
        <v>640</v>
      </c>
      <c r="B118" s="42">
        <f>IFERROR(INDEX('Annex 1 LV, HV &amp; UMS charges_K'!$B$14:$B$45,MATCH($A118,'Annex 1 LV, HV &amp; UMS charges_K'!$A$14:$A$294,0)),INDEX('Annex 4 LDNO charges_K'!$B$14:$B$203,MATCH($A118,'Annex 4 LDNO charges_K'!$A$14:$A$203,0)))</f>
        <v>0</v>
      </c>
      <c r="C118" s="159">
        <f>IFERROR(INDEX('Annex 1 LV, HV &amp; UMS charges_K'!$C$14:$C$45,MATCH($A118,'Annex 1 LV, HV &amp; UMS charges_K'!$A$14:$A$294,0)),INDEX('Annex 4 LDNO charges_K'!$C$14:$C$203,MATCH($A118,'Annex 4 LDNO charges_K'!$A$14:$A$203,0)))</f>
        <v>0</v>
      </c>
      <c r="D118" s="228"/>
      <c r="E118" s="228"/>
      <c r="F118" s="224">
        <v>7.2194344479783387E-2</v>
      </c>
    </row>
    <row r="119" spans="1:6" ht="27.75" customHeight="1">
      <c r="A119" s="160" t="s">
        <v>641</v>
      </c>
      <c r="B119" s="42">
        <f>IFERROR(INDEX('Annex 1 LV, HV &amp; UMS charges_K'!$B$14:$B$45,MATCH($A119,'Annex 1 LV, HV &amp; UMS charges_K'!$A$14:$A$294,0)),INDEX('Annex 4 LDNO charges_K'!$B$14:$B$203,MATCH($A119,'Annex 4 LDNO charges_K'!$A$14:$A$203,0)))</f>
        <v>0</v>
      </c>
      <c r="C119" s="159">
        <f>IFERROR(INDEX('Annex 1 LV, HV &amp; UMS charges_K'!$C$14:$C$45,MATCH($A119,'Annex 1 LV, HV &amp; UMS charges_K'!$A$14:$A$294,0)),INDEX('Annex 4 LDNO charges_K'!$C$14:$C$203,MATCH($A119,'Annex 4 LDNO charges_K'!$A$14:$A$203,0)))</f>
        <v>0</v>
      </c>
      <c r="D119" s="228"/>
      <c r="E119" s="228"/>
      <c r="F119" s="224">
        <v>7.2194344479783387E-2</v>
      </c>
    </row>
    <row r="120" spans="1:6" ht="27.75" customHeight="1">
      <c r="A120" s="160" t="s">
        <v>642</v>
      </c>
      <c r="B120" s="42">
        <f>IFERROR(INDEX('Annex 1 LV, HV &amp; UMS charges_K'!$B$14:$B$45,MATCH($A120,'Annex 1 LV, HV &amp; UMS charges_K'!$A$14:$A$294,0)),INDEX('Annex 4 LDNO charges_K'!$B$14:$B$203,MATCH($A120,'Annex 4 LDNO charges_K'!$A$14:$A$203,0)))</f>
        <v>0</v>
      </c>
      <c r="C120" s="159">
        <f>IFERROR(INDEX('Annex 1 LV, HV &amp; UMS charges_K'!$C$14:$C$45,MATCH($A120,'Annex 1 LV, HV &amp; UMS charges_K'!$A$14:$A$294,0)),INDEX('Annex 4 LDNO charges_K'!$C$14:$C$203,MATCH($A120,'Annex 4 LDNO charges_K'!$A$14:$A$203,0)))</f>
        <v>0</v>
      </c>
      <c r="D120" s="228"/>
      <c r="E120" s="228"/>
      <c r="F120" s="224">
        <v>7.2194344479783387E-2</v>
      </c>
    </row>
    <row r="121" spans="1:6" ht="27.75" customHeight="1">
      <c r="A121" s="160" t="s">
        <v>649</v>
      </c>
      <c r="B121" s="42">
        <f>IFERROR(INDEX('Annex 1 LV, HV &amp; UMS charges_K'!$B$14:$B$45,MATCH($A121,'Annex 1 LV, HV &amp; UMS charges_K'!$A$14:$A$294,0)),INDEX('Annex 4 LDNO charges_K'!$B$14:$B$203,MATCH($A121,'Annex 4 LDNO charges_K'!$A$14:$A$203,0)))</f>
        <v>0</v>
      </c>
      <c r="C121" s="159" t="str">
        <f>IFERROR(INDEX('Annex 1 LV, HV &amp; UMS charges_K'!$C$14:$C$45,MATCH($A121,'Annex 1 LV, HV &amp; UMS charges_K'!$A$14:$A$294,0)),INDEX('Annex 4 LDNO charges_K'!$C$14:$C$203,MATCH($A121,'Annex 4 LDNO charges_K'!$A$14:$A$203,0)))</f>
        <v>0, 1, 2</v>
      </c>
      <c r="D121" s="224">
        <v>2.5995736395550268E-2</v>
      </c>
      <c r="E121" s="224">
        <v>9.59254473825386</v>
      </c>
      <c r="F121" s="224">
        <v>7.2194344479783387E-2</v>
      </c>
    </row>
    <row r="122" spans="1:6" ht="27.75" customHeight="1">
      <c r="A122" s="160" t="s">
        <v>651</v>
      </c>
      <c r="B122" s="42">
        <f>IFERROR(INDEX('Annex 1 LV, HV &amp; UMS charges_K'!$B$14:$B$45,MATCH($A122,'Annex 1 LV, HV &amp; UMS charges_K'!$A$14:$A$294,0)),INDEX('Annex 4 LDNO charges_K'!$B$14:$B$203,MATCH($A122,'Annex 4 LDNO charges_K'!$A$14:$A$203,0)))</f>
        <v>0</v>
      </c>
      <c r="C122" s="159" t="str">
        <f>IFERROR(INDEX('Annex 1 LV, HV &amp; UMS charges_K'!$C$14:$C$45,MATCH($A122,'Annex 1 LV, HV &amp; UMS charges_K'!$A$14:$A$294,0)),INDEX('Annex 4 LDNO charges_K'!$C$14:$C$203,MATCH($A122,'Annex 4 LDNO charges_K'!$A$14:$A$203,0)))</f>
        <v>0, 3, 4, 5-8</v>
      </c>
      <c r="D122" s="228"/>
      <c r="E122" s="228"/>
      <c r="F122" s="224">
        <v>7.2194344479783387E-2</v>
      </c>
    </row>
    <row r="123" spans="1:6" ht="27.75" customHeight="1">
      <c r="A123" s="160" t="s">
        <v>652</v>
      </c>
      <c r="B123" s="42">
        <f>IFERROR(INDEX('Annex 1 LV, HV &amp; UMS charges_K'!$B$14:$B$45,MATCH($A123,'Annex 1 LV, HV &amp; UMS charges_K'!$A$14:$A$294,0)),INDEX('Annex 4 LDNO charges_K'!$B$14:$B$203,MATCH($A123,'Annex 4 LDNO charges_K'!$A$14:$A$203,0)))</f>
        <v>0</v>
      </c>
      <c r="C123" s="159" t="str">
        <f>IFERROR(INDEX('Annex 1 LV, HV &amp; UMS charges_K'!$C$14:$C$45,MATCH($A123,'Annex 1 LV, HV &amp; UMS charges_K'!$A$14:$A$294,0)),INDEX('Annex 4 LDNO charges_K'!$C$14:$C$203,MATCH($A123,'Annex 4 LDNO charges_K'!$A$14:$A$203,0)))</f>
        <v>0, 3, 4, 5-8</v>
      </c>
      <c r="D123" s="228"/>
      <c r="E123" s="228"/>
      <c r="F123" s="224">
        <v>7.2194344479783387E-2</v>
      </c>
    </row>
    <row r="124" spans="1:6" ht="27.75" customHeight="1">
      <c r="A124" s="160" t="s">
        <v>653</v>
      </c>
      <c r="B124" s="42">
        <f>IFERROR(INDEX('Annex 1 LV, HV &amp; UMS charges_K'!$B$14:$B$45,MATCH($A124,'Annex 1 LV, HV &amp; UMS charges_K'!$A$14:$A$294,0)),INDEX('Annex 4 LDNO charges_K'!$B$14:$B$203,MATCH($A124,'Annex 4 LDNO charges_K'!$A$14:$A$203,0)))</f>
        <v>0</v>
      </c>
      <c r="C124" s="159" t="str">
        <f>IFERROR(INDEX('Annex 1 LV, HV &amp; UMS charges_K'!$C$14:$C$45,MATCH($A124,'Annex 1 LV, HV &amp; UMS charges_K'!$A$14:$A$294,0)),INDEX('Annex 4 LDNO charges_K'!$C$14:$C$203,MATCH($A124,'Annex 4 LDNO charges_K'!$A$14:$A$203,0)))</f>
        <v>0, 3, 4, 5-8</v>
      </c>
      <c r="D124" s="228"/>
      <c r="E124" s="228"/>
      <c r="F124" s="224">
        <v>7.2194344479783387E-2</v>
      </c>
    </row>
    <row r="125" spans="1:6" ht="27.75" customHeight="1">
      <c r="A125" s="160" t="s">
        <v>654</v>
      </c>
      <c r="B125" s="42">
        <f>IFERROR(INDEX('Annex 1 LV, HV &amp; UMS charges_K'!$B$14:$B$45,MATCH($A125,'Annex 1 LV, HV &amp; UMS charges_K'!$A$14:$A$294,0)),INDEX('Annex 4 LDNO charges_K'!$B$14:$B$203,MATCH($A125,'Annex 4 LDNO charges_K'!$A$14:$A$203,0)))</f>
        <v>0</v>
      </c>
      <c r="C125" s="159" t="str">
        <f>IFERROR(INDEX('Annex 1 LV, HV &amp; UMS charges_K'!$C$14:$C$45,MATCH($A125,'Annex 1 LV, HV &amp; UMS charges_K'!$A$14:$A$294,0)),INDEX('Annex 4 LDNO charges_K'!$C$14:$C$203,MATCH($A125,'Annex 4 LDNO charges_K'!$A$14:$A$203,0)))</f>
        <v>0, 3, 4, 5-8</v>
      </c>
      <c r="D125" s="228"/>
      <c r="E125" s="228"/>
      <c r="F125" s="224">
        <v>7.2194344479783387E-2</v>
      </c>
    </row>
    <row r="126" spans="1:6" ht="27.75" customHeight="1">
      <c r="A126" s="160" t="s">
        <v>655</v>
      </c>
      <c r="B126" s="42">
        <f>IFERROR(INDEX('Annex 1 LV, HV &amp; UMS charges_K'!$B$14:$B$45,MATCH($A126,'Annex 1 LV, HV &amp; UMS charges_K'!$A$14:$A$294,0)),INDEX('Annex 4 LDNO charges_K'!$B$14:$B$203,MATCH($A126,'Annex 4 LDNO charges_K'!$A$14:$A$203,0)))</f>
        <v>0</v>
      </c>
      <c r="C126" s="159" t="str">
        <f>IFERROR(INDEX('Annex 1 LV, HV &amp; UMS charges_K'!$C$14:$C$45,MATCH($A126,'Annex 1 LV, HV &amp; UMS charges_K'!$A$14:$A$294,0)),INDEX('Annex 4 LDNO charges_K'!$C$14:$C$203,MATCH($A126,'Annex 4 LDNO charges_K'!$A$14:$A$203,0)))</f>
        <v>0, 3, 4, 5-8</v>
      </c>
      <c r="D126" s="228"/>
      <c r="E126" s="228"/>
      <c r="F126" s="224">
        <v>7.2194344479783387E-2</v>
      </c>
    </row>
    <row r="127" spans="1:6" ht="27.75" customHeight="1">
      <c r="A127" s="160" t="s">
        <v>657</v>
      </c>
      <c r="B127" s="42">
        <f>IFERROR(INDEX('Annex 1 LV, HV &amp; UMS charges_K'!$B$14:$B$45,MATCH($A127,'Annex 1 LV, HV &amp; UMS charges_K'!$A$14:$A$294,0)),INDEX('Annex 4 LDNO charges_K'!$B$14:$B$203,MATCH($A127,'Annex 4 LDNO charges_K'!$A$14:$A$203,0)))</f>
        <v>0</v>
      </c>
      <c r="C127" s="159">
        <f>IFERROR(INDEX('Annex 1 LV, HV &amp; UMS charges_K'!$C$14:$C$45,MATCH($A127,'Annex 1 LV, HV &amp; UMS charges_K'!$A$14:$A$294,0)),INDEX('Annex 4 LDNO charges_K'!$C$14:$C$203,MATCH($A127,'Annex 4 LDNO charges_K'!$A$14:$A$203,0)))</f>
        <v>0</v>
      </c>
      <c r="D127" s="228"/>
      <c r="E127" s="228"/>
      <c r="F127" s="224">
        <v>7.2194344479783387E-2</v>
      </c>
    </row>
    <row r="128" spans="1:6" ht="27.75" customHeight="1">
      <c r="A128" s="160" t="s">
        <v>658</v>
      </c>
      <c r="B128" s="42">
        <f>IFERROR(INDEX('Annex 1 LV, HV &amp; UMS charges_K'!$B$14:$B$45,MATCH($A128,'Annex 1 LV, HV &amp; UMS charges_K'!$A$14:$A$294,0)),INDEX('Annex 4 LDNO charges_K'!$B$14:$B$203,MATCH($A128,'Annex 4 LDNO charges_K'!$A$14:$A$203,0)))</f>
        <v>0</v>
      </c>
      <c r="C128" s="159">
        <f>IFERROR(INDEX('Annex 1 LV, HV &amp; UMS charges_K'!$C$14:$C$45,MATCH($A128,'Annex 1 LV, HV &amp; UMS charges_K'!$A$14:$A$294,0)),INDEX('Annex 4 LDNO charges_K'!$C$14:$C$203,MATCH($A128,'Annex 4 LDNO charges_K'!$A$14:$A$203,0)))</f>
        <v>0</v>
      </c>
      <c r="D128" s="228"/>
      <c r="E128" s="228"/>
      <c r="F128" s="224">
        <v>7.2194344479783387E-2</v>
      </c>
    </row>
    <row r="129" spans="1:6" ht="27.75" customHeight="1">
      <c r="A129" s="160" t="s">
        <v>659</v>
      </c>
      <c r="B129" s="42">
        <f>IFERROR(INDEX('Annex 1 LV, HV &amp; UMS charges_K'!$B$14:$B$45,MATCH($A129,'Annex 1 LV, HV &amp; UMS charges_K'!$A$14:$A$294,0)),INDEX('Annex 4 LDNO charges_K'!$B$14:$B$203,MATCH($A129,'Annex 4 LDNO charges_K'!$A$14:$A$203,0)))</f>
        <v>0</v>
      </c>
      <c r="C129" s="159">
        <f>IFERROR(INDEX('Annex 1 LV, HV &amp; UMS charges_K'!$C$14:$C$45,MATCH($A129,'Annex 1 LV, HV &amp; UMS charges_K'!$A$14:$A$294,0)),INDEX('Annex 4 LDNO charges_K'!$C$14:$C$203,MATCH($A129,'Annex 4 LDNO charges_K'!$A$14:$A$203,0)))</f>
        <v>0</v>
      </c>
      <c r="D129" s="228"/>
      <c r="E129" s="228"/>
      <c r="F129" s="224">
        <v>7.2194344479783387E-2</v>
      </c>
    </row>
    <row r="130" spans="1:6" ht="27.75" customHeight="1">
      <c r="A130" s="160" t="s">
        <v>660</v>
      </c>
      <c r="B130" s="42">
        <f>IFERROR(INDEX('Annex 1 LV, HV &amp; UMS charges_K'!$B$14:$B$45,MATCH($A130,'Annex 1 LV, HV &amp; UMS charges_K'!$A$14:$A$294,0)),INDEX('Annex 4 LDNO charges_K'!$B$14:$B$203,MATCH($A130,'Annex 4 LDNO charges_K'!$A$14:$A$203,0)))</f>
        <v>0</v>
      </c>
      <c r="C130" s="159">
        <f>IFERROR(INDEX('Annex 1 LV, HV &amp; UMS charges_K'!$C$14:$C$45,MATCH($A130,'Annex 1 LV, HV &amp; UMS charges_K'!$A$14:$A$294,0)),INDEX('Annex 4 LDNO charges_K'!$C$14:$C$203,MATCH($A130,'Annex 4 LDNO charges_K'!$A$14:$A$203,0)))</f>
        <v>0</v>
      </c>
      <c r="D130" s="228"/>
      <c r="E130" s="228"/>
      <c r="F130" s="224">
        <v>7.2194344479783387E-2</v>
      </c>
    </row>
    <row r="131" spans="1:6" ht="27.75" customHeight="1">
      <c r="A131" s="160" t="s">
        <v>661</v>
      </c>
      <c r="B131" s="42">
        <f>IFERROR(INDEX('Annex 1 LV, HV &amp; UMS charges_K'!$B$14:$B$45,MATCH($A131,'Annex 1 LV, HV &amp; UMS charges_K'!$A$14:$A$294,0)),INDEX('Annex 4 LDNO charges_K'!$B$14:$B$203,MATCH($A131,'Annex 4 LDNO charges_K'!$A$14:$A$203,0)))</f>
        <v>0</v>
      </c>
      <c r="C131" s="159">
        <f>IFERROR(INDEX('Annex 1 LV, HV &amp; UMS charges_K'!$C$14:$C$45,MATCH($A131,'Annex 1 LV, HV &amp; UMS charges_K'!$A$14:$A$294,0)),INDEX('Annex 4 LDNO charges_K'!$C$14:$C$203,MATCH($A131,'Annex 4 LDNO charges_K'!$A$14:$A$203,0)))</f>
        <v>0</v>
      </c>
      <c r="D131" s="228"/>
      <c r="E131" s="228"/>
      <c r="F131" s="224">
        <v>7.2194344479783387E-2</v>
      </c>
    </row>
    <row r="132" spans="1:6" ht="27.75" customHeight="1">
      <c r="A132" s="160" t="s">
        <v>662</v>
      </c>
      <c r="B132" s="42">
        <f>IFERROR(INDEX('Annex 1 LV, HV &amp; UMS charges_K'!$B$14:$B$45,MATCH($A132,'Annex 1 LV, HV &amp; UMS charges_K'!$A$14:$A$294,0)),INDEX('Annex 4 LDNO charges_K'!$B$14:$B$203,MATCH($A132,'Annex 4 LDNO charges_K'!$A$14:$A$203,0)))</f>
        <v>0</v>
      </c>
      <c r="C132" s="159">
        <f>IFERROR(INDEX('Annex 1 LV, HV &amp; UMS charges_K'!$C$14:$C$45,MATCH($A132,'Annex 1 LV, HV &amp; UMS charges_K'!$A$14:$A$294,0)),INDEX('Annex 4 LDNO charges_K'!$C$14:$C$203,MATCH($A132,'Annex 4 LDNO charges_K'!$A$14:$A$203,0)))</f>
        <v>0</v>
      </c>
      <c r="D132" s="228"/>
      <c r="E132" s="228"/>
      <c r="F132" s="224">
        <v>7.2194344479783387E-2</v>
      </c>
    </row>
    <row r="133" spans="1:6" ht="27.75" customHeight="1">
      <c r="A133" s="160" t="s">
        <v>663</v>
      </c>
      <c r="B133" s="42">
        <f>IFERROR(INDEX('Annex 1 LV, HV &amp; UMS charges_K'!$B$14:$B$45,MATCH($A133,'Annex 1 LV, HV &amp; UMS charges_K'!$A$14:$A$294,0)),INDEX('Annex 4 LDNO charges_K'!$B$14:$B$203,MATCH($A133,'Annex 4 LDNO charges_K'!$A$14:$A$203,0)))</f>
        <v>0</v>
      </c>
      <c r="C133" s="159">
        <f>IFERROR(INDEX('Annex 1 LV, HV &amp; UMS charges_K'!$C$14:$C$45,MATCH($A133,'Annex 1 LV, HV &amp; UMS charges_K'!$A$14:$A$294,0)),INDEX('Annex 4 LDNO charges_K'!$C$14:$C$203,MATCH($A133,'Annex 4 LDNO charges_K'!$A$14:$A$203,0)))</f>
        <v>0</v>
      </c>
      <c r="D133" s="228"/>
      <c r="E133" s="228"/>
      <c r="F133" s="224">
        <v>7.2194344479783387E-2</v>
      </c>
    </row>
    <row r="134" spans="1:6" ht="27.75" customHeight="1">
      <c r="A134" s="160" t="s">
        <v>664</v>
      </c>
      <c r="B134" s="42">
        <f>IFERROR(INDEX('Annex 1 LV, HV &amp; UMS charges_K'!$B$14:$B$45,MATCH($A134,'Annex 1 LV, HV &amp; UMS charges_K'!$A$14:$A$294,0)),INDEX('Annex 4 LDNO charges_K'!$B$14:$B$203,MATCH($A134,'Annex 4 LDNO charges_K'!$A$14:$A$203,0)))</f>
        <v>0</v>
      </c>
      <c r="C134" s="159">
        <f>IFERROR(INDEX('Annex 1 LV, HV &amp; UMS charges_K'!$C$14:$C$45,MATCH($A134,'Annex 1 LV, HV &amp; UMS charges_K'!$A$14:$A$294,0)),INDEX('Annex 4 LDNO charges_K'!$C$14:$C$203,MATCH($A134,'Annex 4 LDNO charges_K'!$A$14:$A$203,0)))</f>
        <v>0</v>
      </c>
      <c r="D134" s="228"/>
      <c r="E134" s="228"/>
      <c r="F134" s="224">
        <v>7.2194344479783387E-2</v>
      </c>
    </row>
    <row r="135" spans="1:6" ht="27.75" customHeight="1">
      <c r="A135" s="160" t="s">
        <v>665</v>
      </c>
      <c r="B135" s="42">
        <f>IFERROR(INDEX('Annex 1 LV, HV &amp; UMS charges_K'!$B$14:$B$45,MATCH($A135,'Annex 1 LV, HV &amp; UMS charges_K'!$A$14:$A$294,0)),INDEX('Annex 4 LDNO charges_K'!$B$14:$B$203,MATCH($A135,'Annex 4 LDNO charges_K'!$A$14:$A$203,0)))</f>
        <v>0</v>
      </c>
      <c r="C135" s="159">
        <f>IFERROR(INDEX('Annex 1 LV, HV &amp; UMS charges_K'!$C$14:$C$45,MATCH($A135,'Annex 1 LV, HV &amp; UMS charges_K'!$A$14:$A$294,0)),INDEX('Annex 4 LDNO charges_K'!$C$14:$C$203,MATCH($A135,'Annex 4 LDNO charges_K'!$A$14:$A$203,0)))</f>
        <v>0</v>
      </c>
      <c r="D135" s="228"/>
      <c r="E135" s="228"/>
      <c r="F135" s="224">
        <v>7.2194344479783387E-2</v>
      </c>
    </row>
    <row r="136" spans="1:6" ht="27.75" customHeight="1">
      <c r="A136" s="160" t="s">
        <v>666</v>
      </c>
      <c r="B136" s="42">
        <f>IFERROR(INDEX('Annex 1 LV, HV &amp; UMS charges_K'!$B$14:$B$45,MATCH($A136,'Annex 1 LV, HV &amp; UMS charges_K'!$A$14:$A$294,0)),INDEX('Annex 4 LDNO charges_K'!$B$14:$B$203,MATCH($A136,'Annex 4 LDNO charges_K'!$A$14:$A$203,0)))</f>
        <v>0</v>
      </c>
      <c r="C136" s="159">
        <f>IFERROR(INDEX('Annex 1 LV, HV &amp; UMS charges_K'!$C$14:$C$45,MATCH($A136,'Annex 1 LV, HV &amp; UMS charges_K'!$A$14:$A$294,0)),INDEX('Annex 4 LDNO charges_K'!$C$14:$C$203,MATCH($A136,'Annex 4 LDNO charges_K'!$A$14:$A$203,0)))</f>
        <v>0</v>
      </c>
      <c r="D136" s="228"/>
      <c r="E136" s="228"/>
      <c r="F136" s="224">
        <v>7.2194344479783387E-2</v>
      </c>
    </row>
    <row r="137" spans="1:6" ht="27.75" customHeight="1">
      <c r="A137" s="160" t="s">
        <v>667</v>
      </c>
      <c r="B137" s="42">
        <f>IFERROR(INDEX('Annex 1 LV, HV &amp; UMS charges_K'!$B$14:$B$45,MATCH($A137,'Annex 1 LV, HV &amp; UMS charges_K'!$A$14:$A$294,0)),INDEX('Annex 4 LDNO charges_K'!$B$14:$B$203,MATCH($A137,'Annex 4 LDNO charges_K'!$A$14:$A$203,0)))</f>
        <v>0</v>
      </c>
      <c r="C137" s="159">
        <f>IFERROR(INDEX('Annex 1 LV, HV &amp; UMS charges_K'!$C$14:$C$45,MATCH($A137,'Annex 1 LV, HV &amp; UMS charges_K'!$A$14:$A$294,0)),INDEX('Annex 4 LDNO charges_K'!$C$14:$C$203,MATCH($A137,'Annex 4 LDNO charges_K'!$A$14:$A$203,0)))</f>
        <v>0</v>
      </c>
      <c r="D137" s="228"/>
      <c r="E137" s="228"/>
      <c r="F137" s="224">
        <v>7.2194344479783387E-2</v>
      </c>
    </row>
    <row r="138" spans="1:6" ht="27.75" customHeight="1">
      <c r="A138" s="160" t="s">
        <v>668</v>
      </c>
      <c r="B138" s="42">
        <f>IFERROR(INDEX('Annex 1 LV, HV &amp; UMS charges_K'!$B$14:$B$45,MATCH($A138,'Annex 1 LV, HV &amp; UMS charges_K'!$A$14:$A$294,0)),INDEX('Annex 4 LDNO charges_K'!$B$14:$B$203,MATCH($A138,'Annex 4 LDNO charges_K'!$A$14:$A$203,0)))</f>
        <v>0</v>
      </c>
      <c r="C138" s="159">
        <f>IFERROR(INDEX('Annex 1 LV, HV &amp; UMS charges_K'!$C$14:$C$45,MATCH($A138,'Annex 1 LV, HV &amp; UMS charges_K'!$A$14:$A$294,0)),INDEX('Annex 4 LDNO charges_K'!$C$14:$C$203,MATCH($A138,'Annex 4 LDNO charges_K'!$A$14:$A$203,0)))</f>
        <v>0</v>
      </c>
      <c r="D138" s="228"/>
      <c r="E138" s="228"/>
      <c r="F138" s="224">
        <v>7.2194344479783387E-2</v>
      </c>
    </row>
    <row r="139" spans="1:6" ht="27.75" customHeight="1">
      <c r="A139" s="160" t="s">
        <v>669</v>
      </c>
      <c r="B139" s="42">
        <f>IFERROR(INDEX('Annex 1 LV, HV &amp; UMS charges_K'!$B$14:$B$45,MATCH($A139,'Annex 1 LV, HV &amp; UMS charges_K'!$A$14:$A$294,0)),INDEX('Annex 4 LDNO charges_K'!$B$14:$B$203,MATCH($A139,'Annex 4 LDNO charges_K'!$A$14:$A$203,0)))</f>
        <v>0</v>
      </c>
      <c r="C139" s="159">
        <f>IFERROR(INDEX('Annex 1 LV, HV &amp; UMS charges_K'!$C$14:$C$45,MATCH($A139,'Annex 1 LV, HV &amp; UMS charges_K'!$A$14:$A$294,0)),INDEX('Annex 4 LDNO charges_K'!$C$14:$C$203,MATCH($A139,'Annex 4 LDNO charges_K'!$A$14:$A$203,0)))</f>
        <v>0</v>
      </c>
      <c r="D139" s="228"/>
      <c r="E139" s="228"/>
      <c r="F139" s="224">
        <v>7.2194344479783387E-2</v>
      </c>
    </row>
    <row r="140" spans="1:6" ht="27.75" customHeight="1">
      <c r="A140" s="160" t="s">
        <v>670</v>
      </c>
      <c r="B140" s="42">
        <f>IFERROR(INDEX('Annex 1 LV, HV &amp; UMS charges_K'!$B$14:$B$45,MATCH($A140,'Annex 1 LV, HV &amp; UMS charges_K'!$A$14:$A$294,0)),INDEX('Annex 4 LDNO charges_K'!$B$14:$B$203,MATCH($A140,'Annex 4 LDNO charges_K'!$A$14:$A$203,0)))</f>
        <v>0</v>
      </c>
      <c r="C140" s="159">
        <f>IFERROR(INDEX('Annex 1 LV, HV &amp; UMS charges_K'!$C$14:$C$45,MATCH($A140,'Annex 1 LV, HV &amp; UMS charges_K'!$A$14:$A$294,0)),INDEX('Annex 4 LDNO charges_K'!$C$14:$C$203,MATCH($A140,'Annex 4 LDNO charges_K'!$A$14:$A$203,0)))</f>
        <v>0</v>
      </c>
      <c r="D140" s="228"/>
      <c r="E140" s="228"/>
      <c r="F140" s="224">
        <v>7.2194344479783387E-2</v>
      </c>
    </row>
    <row r="141" spans="1:6" ht="27.75" customHeight="1">
      <c r="A141" s="160" t="s">
        <v>671</v>
      </c>
      <c r="B141" s="42">
        <f>IFERROR(INDEX('Annex 1 LV, HV &amp; UMS charges_K'!$B$14:$B$45,MATCH($A141,'Annex 1 LV, HV &amp; UMS charges_K'!$A$14:$A$294,0)),INDEX('Annex 4 LDNO charges_K'!$B$14:$B$203,MATCH($A141,'Annex 4 LDNO charges_K'!$A$14:$A$203,0)))</f>
        <v>0</v>
      </c>
      <c r="C141" s="159">
        <f>IFERROR(INDEX('Annex 1 LV, HV &amp; UMS charges_K'!$C$14:$C$45,MATCH($A141,'Annex 1 LV, HV &amp; UMS charges_K'!$A$14:$A$294,0)),INDEX('Annex 4 LDNO charges_K'!$C$14:$C$203,MATCH($A141,'Annex 4 LDNO charges_K'!$A$14:$A$203,0)))</f>
        <v>0</v>
      </c>
      <c r="D141" s="228"/>
      <c r="E141" s="228"/>
      <c r="F141" s="224">
        <v>7.2194344479783387E-2</v>
      </c>
    </row>
    <row r="142" spans="1:6" ht="27.75" customHeight="1">
      <c r="A142" s="160" t="s">
        <v>678</v>
      </c>
      <c r="B142" s="42">
        <f>IFERROR(INDEX('Annex 1 LV, HV &amp; UMS charges_K'!$B$14:$B$45,MATCH($A142,'Annex 1 LV, HV &amp; UMS charges_K'!$A$14:$A$294,0)),INDEX('Annex 4 LDNO charges_K'!$B$14:$B$203,MATCH($A142,'Annex 4 LDNO charges_K'!$A$14:$A$203,0)))</f>
        <v>0</v>
      </c>
      <c r="C142" s="159" t="str">
        <f>IFERROR(INDEX('Annex 1 LV, HV &amp; UMS charges_K'!$C$14:$C$45,MATCH($A142,'Annex 1 LV, HV &amp; UMS charges_K'!$A$14:$A$294,0)),INDEX('Annex 4 LDNO charges_K'!$C$14:$C$203,MATCH($A142,'Annex 4 LDNO charges_K'!$A$14:$A$203,0)))</f>
        <v>0, 1, 2</v>
      </c>
      <c r="D142" s="224">
        <v>2.5995736395550268E-2</v>
      </c>
      <c r="E142" s="224">
        <v>9.59254473825386</v>
      </c>
      <c r="F142" s="224">
        <v>7.2194344479783387E-2</v>
      </c>
    </row>
    <row r="143" spans="1:6" ht="27.75" customHeight="1">
      <c r="A143" s="160" t="s">
        <v>680</v>
      </c>
      <c r="B143" s="42">
        <f>IFERROR(INDEX('Annex 1 LV, HV &amp; UMS charges_K'!$B$14:$B$45,MATCH($A143,'Annex 1 LV, HV &amp; UMS charges_K'!$A$14:$A$294,0)),INDEX('Annex 4 LDNO charges_K'!$B$14:$B$203,MATCH($A143,'Annex 4 LDNO charges_K'!$A$14:$A$203,0)))</f>
        <v>0</v>
      </c>
      <c r="C143" s="159" t="str">
        <f>IFERROR(INDEX('Annex 1 LV, HV &amp; UMS charges_K'!$C$14:$C$45,MATCH($A143,'Annex 1 LV, HV &amp; UMS charges_K'!$A$14:$A$294,0)),INDEX('Annex 4 LDNO charges_K'!$C$14:$C$203,MATCH($A143,'Annex 4 LDNO charges_K'!$A$14:$A$203,0)))</f>
        <v>0, 3, 4, 5-8</v>
      </c>
      <c r="D143" s="228"/>
      <c r="E143" s="228"/>
      <c r="F143" s="224">
        <v>7.2194344479783387E-2</v>
      </c>
    </row>
    <row r="144" spans="1:6" ht="27.75" customHeight="1">
      <c r="A144" s="160" t="s">
        <v>681</v>
      </c>
      <c r="B144" s="42">
        <f>IFERROR(INDEX('Annex 1 LV, HV &amp; UMS charges_K'!$B$14:$B$45,MATCH($A144,'Annex 1 LV, HV &amp; UMS charges_K'!$A$14:$A$294,0)),INDEX('Annex 4 LDNO charges_K'!$B$14:$B$203,MATCH($A144,'Annex 4 LDNO charges_K'!$A$14:$A$203,0)))</f>
        <v>0</v>
      </c>
      <c r="C144" s="159" t="str">
        <f>IFERROR(INDEX('Annex 1 LV, HV &amp; UMS charges_K'!$C$14:$C$45,MATCH($A144,'Annex 1 LV, HV &amp; UMS charges_K'!$A$14:$A$294,0)),INDEX('Annex 4 LDNO charges_K'!$C$14:$C$203,MATCH($A144,'Annex 4 LDNO charges_K'!$A$14:$A$203,0)))</f>
        <v>0, 3, 4, 5-8</v>
      </c>
      <c r="D144" s="228"/>
      <c r="E144" s="228"/>
      <c r="F144" s="224">
        <v>7.2194344479783387E-2</v>
      </c>
    </row>
    <row r="145" spans="1:6" ht="27.75" customHeight="1">
      <c r="A145" s="160" t="s">
        <v>682</v>
      </c>
      <c r="B145" s="42">
        <f>IFERROR(INDEX('Annex 1 LV, HV &amp; UMS charges_K'!$B$14:$B$45,MATCH($A145,'Annex 1 LV, HV &amp; UMS charges_K'!$A$14:$A$294,0)),INDEX('Annex 4 LDNO charges_K'!$B$14:$B$203,MATCH($A145,'Annex 4 LDNO charges_K'!$A$14:$A$203,0)))</f>
        <v>0</v>
      </c>
      <c r="C145" s="159" t="str">
        <f>IFERROR(INDEX('Annex 1 LV, HV &amp; UMS charges_K'!$C$14:$C$45,MATCH($A145,'Annex 1 LV, HV &amp; UMS charges_K'!$A$14:$A$294,0)),INDEX('Annex 4 LDNO charges_K'!$C$14:$C$203,MATCH($A145,'Annex 4 LDNO charges_K'!$A$14:$A$203,0)))</f>
        <v>0, 3, 4, 5-8</v>
      </c>
      <c r="D145" s="228"/>
      <c r="E145" s="228"/>
      <c r="F145" s="224">
        <v>7.2194344479783387E-2</v>
      </c>
    </row>
    <row r="146" spans="1:6" ht="27.75" customHeight="1">
      <c r="A146" s="160" t="s">
        <v>683</v>
      </c>
      <c r="B146" s="42">
        <f>IFERROR(INDEX('Annex 1 LV, HV &amp; UMS charges_K'!$B$14:$B$45,MATCH($A146,'Annex 1 LV, HV &amp; UMS charges_K'!$A$14:$A$294,0)),INDEX('Annex 4 LDNO charges_K'!$B$14:$B$203,MATCH($A146,'Annex 4 LDNO charges_K'!$A$14:$A$203,0)))</f>
        <v>0</v>
      </c>
      <c r="C146" s="159" t="str">
        <f>IFERROR(INDEX('Annex 1 LV, HV &amp; UMS charges_K'!$C$14:$C$45,MATCH($A146,'Annex 1 LV, HV &amp; UMS charges_K'!$A$14:$A$294,0)),INDEX('Annex 4 LDNO charges_K'!$C$14:$C$203,MATCH($A146,'Annex 4 LDNO charges_K'!$A$14:$A$203,0)))</f>
        <v>0, 3, 4, 5-8</v>
      </c>
      <c r="D146" s="228"/>
      <c r="E146" s="228"/>
      <c r="F146" s="224">
        <v>7.2194344479783387E-2</v>
      </c>
    </row>
    <row r="147" spans="1:6" ht="27.75" customHeight="1">
      <c r="A147" s="160" t="s">
        <v>684</v>
      </c>
      <c r="B147" s="42">
        <f>IFERROR(INDEX('Annex 1 LV, HV &amp; UMS charges_K'!$B$14:$B$45,MATCH($A147,'Annex 1 LV, HV &amp; UMS charges_K'!$A$14:$A$294,0)),INDEX('Annex 4 LDNO charges_K'!$B$14:$B$203,MATCH($A147,'Annex 4 LDNO charges_K'!$A$14:$A$203,0)))</f>
        <v>0</v>
      </c>
      <c r="C147" s="159" t="str">
        <f>IFERROR(INDEX('Annex 1 LV, HV &amp; UMS charges_K'!$C$14:$C$45,MATCH($A147,'Annex 1 LV, HV &amp; UMS charges_K'!$A$14:$A$294,0)),INDEX('Annex 4 LDNO charges_K'!$C$14:$C$203,MATCH($A147,'Annex 4 LDNO charges_K'!$A$14:$A$203,0)))</f>
        <v>0, 3, 4, 5-8</v>
      </c>
      <c r="D147" s="228"/>
      <c r="E147" s="228"/>
      <c r="F147" s="224">
        <v>7.2194344479783387E-2</v>
      </c>
    </row>
    <row r="148" spans="1:6" ht="27.75" customHeight="1">
      <c r="A148" s="160" t="s">
        <v>686</v>
      </c>
      <c r="B148" s="42">
        <f>IFERROR(INDEX('Annex 1 LV, HV &amp; UMS charges_K'!$B$14:$B$45,MATCH($A148,'Annex 1 LV, HV &amp; UMS charges_K'!$A$14:$A$294,0)),INDEX('Annex 4 LDNO charges_K'!$B$14:$B$203,MATCH($A148,'Annex 4 LDNO charges_K'!$A$14:$A$203,0)))</f>
        <v>0</v>
      </c>
      <c r="C148" s="159">
        <f>IFERROR(INDEX('Annex 1 LV, HV &amp; UMS charges_K'!$C$14:$C$45,MATCH($A148,'Annex 1 LV, HV &amp; UMS charges_K'!$A$14:$A$294,0)),INDEX('Annex 4 LDNO charges_K'!$C$14:$C$203,MATCH($A148,'Annex 4 LDNO charges_K'!$A$14:$A$203,0)))</f>
        <v>0</v>
      </c>
      <c r="D148" s="228"/>
      <c r="E148" s="228"/>
      <c r="F148" s="224">
        <v>7.2194344479783387E-2</v>
      </c>
    </row>
    <row r="149" spans="1:6" ht="27.75" customHeight="1">
      <c r="A149" s="160" t="s">
        <v>687</v>
      </c>
      <c r="B149" s="42">
        <f>IFERROR(INDEX('Annex 1 LV, HV &amp; UMS charges_K'!$B$14:$B$45,MATCH($A149,'Annex 1 LV, HV &amp; UMS charges_K'!$A$14:$A$294,0)),INDEX('Annex 4 LDNO charges_K'!$B$14:$B$203,MATCH($A149,'Annex 4 LDNO charges_K'!$A$14:$A$203,0)))</f>
        <v>0</v>
      </c>
      <c r="C149" s="159">
        <f>IFERROR(INDEX('Annex 1 LV, HV &amp; UMS charges_K'!$C$14:$C$45,MATCH($A149,'Annex 1 LV, HV &amp; UMS charges_K'!$A$14:$A$294,0)),INDEX('Annex 4 LDNO charges_K'!$C$14:$C$203,MATCH($A149,'Annex 4 LDNO charges_K'!$A$14:$A$203,0)))</f>
        <v>0</v>
      </c>
      <c r="D149" s="228"/>
      <c r="E149" s="228"/>
      <c r="F149" s="224">
        <v>7.2194344479783387E-2</v>
      </c>
    </row>
    <row r="150" spans="1:6" ht="27.75" customHeight="1">
      <c r="A150" s="160" t="s">
        <v>688</v>
      </c>
      <c r="B150" s="42">
        <f>IFERROR(INDEX('Annex 1 LV, HV &amp; UMS charges_K'!$B$14:$B$45,MATCH($A150,'Annex 1 LV, HV &amp; UMS charges_K'!$A$14:$A$294,0)),INDEX('Annex 4 LDNO charges_K'!$B$14:$B$203,MATCH($A150,'Annex 4 LDNO charges_K'!$A$14:$A$203,0)))</f>
        <v>0</v>
      </c>
      <c r="C150" s="159">
        <f>IFERROR(INDEX('Annex 1 LV, HV &amp; UMS charges_K'!$C$14:$C$45,MATCH($A150,'Annex 1 LV, HV &amp; UMS charges_K'!$A$14:$A$294,0)),INDEX('Annex 4 LDNO charges_K'!$C$14:$C$203,MATCH($A150,'Annex 4 LDNO charges_K'!$A$14:$A$203,0)))</f>
        <v>0</v>
      </c>
      <c r="D150" s="228"/>
      <c r="E150" s="228"/>
      <c r="F150" s="224">
        <v>7.2194344479783387E-2</v>
      </c>
    </row>
    <row r="151" spans="1:6" ht="27.75" customHeight="1">
      <c r="A151" s="160" t="s">
        <v>689</v>
      </c>
      <c r="B151" s="42">
        <f>IFERROR(INDEX('Annex 1 LV, HV &amp; UMS charges_K'!$B$14:$B$45,MATCH($A151,'Annex 1 LV, HV &amp; UMS charges_K'!$A$14:$A$294,0)),INDEX('Annex 4 LDNO charges_K'!$B$14:$B$203,MATCH($A151,'Annex 4 LDNO charges_K'!$A$14:$A$203,0)))</f>
        <v>0</v>
      </c>
      <c r="C151" s="159">
        <f>IFERROR(INDEX('Annex 1 LV, HV &amp; UMS charges_K'!$C$14:$C$45,MATCH($A151,'Annex 1 LV, HV &amp; UMS charges_K'!$A$14:$A$294,0)),INDEX('Annex 4 LDNO charges_K'!$C$14:$C$203,MATCH($A151,'Annex 4 LDNO charges_K'!$A$14:$A$203,0)))</f>
        <v>0</v>
      </c>
      <c r="D151" s="228"/>
      <c r="E151" s="228"/>
      <c r="F151" s="224">
        <v>7.2194344479783387E-2</v>
      </c>
    </row>
    <row r="152" spans="1:6" ht="27.75" customHeight="1">
      <c r="A152" s="160" t="s">
        <v>690</v>
      </c>
      <c r="B152" s="42">
        <f>IFERROR(INDEX('Annex 1 LV, HV &amp; UMS charges_K'!$B$14:$B$45,MATCH($A152,'Annex 1 LV, HV &amp; UMS charges_K'!$A$14:$A$294,0)),INDEX('Annex 4 LDNO charges_K'!$B$14:$B$203,MATCH($A152,'Annex 4 LDNO charges_K'!$A$14:$A$203,0)))</f>
        <v>0</v>
      </c>
      <c r="C152" s="159">
        <f>IFERROR(INDEX('Annex 1 LV, HV &amp; UMS charges_K'!$C$14:$C$45,MATCH($A152,'Annex 1 LV, HV &amp; UMS charges_K'!$A$14:$A$294,0)),INDEX('Annex 4 LDNO charges_K'!$C$14:$C$203,MATCH($A152,'Annex 4 LDNO charges_K'!$A$14:$A$203,0)))</f>
        <v>0</v>
      </c>
      <c r="D152" s="228"/>
      <c r="E152" s="228"/>
      <c r="F152" s="224">
        <v>7.2194344479783387E-2</v>
      </c>
    </row>
    <row r="153" spans="1:6" ht="27.75" customHeight="1">
      <c r="A153" s="160" t="s">
        <v>691</v>
      </c>
      <c r="B153" s="42">
        <f>IFERROR(INDEX('Annex 1 LV, HV &amp; UMS charges_K'!$B$14:$B$45,MATCH($A153,'Annex 1 LV, HV &amp; UMS charges_K'!$A$14:$A$294,0)),INDEX('Annex 4 LDNO charges_K'!$B$14:$B$203,MATCH($A153,'Annex 4 LDNO charges_K'!$A$14:$A$203,0)))</f>
        <v>0</v>
      </c>
      <c r="C153" s="159">
        <f>IFERROR(INDEX('Annex 1 LV, HV &amp; UMS charges_K'!$C$14:$C$45,MATCH($A153,'Annex 1 LV, HV &amp; UMS charges_K'!$A$14:$A$294,0)),INDEX('Annex 4 LDNO charges_K'!$C$14:$C$203,MATCH($A153,'Annex 4 LDNO charges_K'!$A$14:$A$203,0)))</f>
        <v>0</v>
      </c>
      <c r="D153" s="228"/>
      <c r="E153" s="228"/>
      <c r="F153" s="224">
        <v>7.2194344479783387E-2</v>
      </c>
    </row>
    <row r="154" spans="1:6" ht="27.75" customHeight="1">
      <c r="A154" s="160" t="s">
        <v>692</v>
      </c>
      <c r="B154" s="42">
        <f>IFERROR(INDEX('Annex 1 LV, HV &amp; UMS charges_K'!$B$14:$B$45,MATCH($A154,'Annex 1 LV, HV &amp; UMS charges_K'!$A$14:$A$294,0)),INDEX('Annex 4 LDNO charges_K'!$B$14:$B$203,MATCH($A154,'Annex 4 LDNO charges_K'!$A$14:$A$203,0)))</f>
        <v>0</v>
      </c>
      <c r="C154" s="159">
        <f>IFERROR(INDEX('Annex 1 LV, HV &amp; UMS charges_K'!$C$14:$C$45,MATCH($A154,'Annex 1 LV, HV &amp; UMS charges_K'!$A$14:$A$294,0)),INDEX('Annex 4 LDNO charges_K'!$C$14:$C$203,MATCH($A154,'Annex 4 LDNO charges_K'!$A$14:$A$203,0)))</f>
        <v>0</v>
      </c>
      <c r="D154" s="228"/>
      <c r="E154" s="228"/>
      <c r="F154" s="224">
        <v>7.2194344479783387E-2</v>
      </c>
    </row>
    <row r="155" spans="1:6" ht="27.75" customHeight="1">
      <c r="A155" s="160" t="s">
        <v>693</v>
      </c>
      <c r="B155" s="42">
        <f>IFERROR(INDEX('Annex 1 LV, HV &amp; UMS charges_K'!$B$14:$B$45,MATCH($A155,'Annex 1 LV, HV &amp; UMS charges_K'!$A$14:$A$294,0)),INDEX('Annex 4 LDNO charges_K'!$B$14:$B$203,MATCH($A155,'Annex 4 LDNO charges_K'!$A$14:$A$203,0)))</f>
        <v>0</v>
      </c>
      <c r="C155" s="159">
        <f>IFERROR(INDEX('Annex 1 LV, HV &amp; UMS charges_K'!$C$14:$C$45,MATCH($A155,'Annex 1 LV, HV &amp; UMS charges_K'!$A$14:$A$294,0)),INDEX('Annex 4 LDNO charges_K'!$C$14:$C$203,MATCH($A155,'Annex 4 LDNO charges_K'!$A$14:$A$203,0)))</f>
        <v>0</v>
      </c>
      <c r="D155" s="228"/>
      <c r="E155" s="228"/>
      <c r="F155" s="224">
        <v>7.2194344479783387E-2</v>
      </c>
    </row>
    <row r="156" spans="1:6" ht="27.75" customHeight="1">
      <c r="A156" s="160" t="s">
        <v>694</v>
      </c>
      <c r="B156" s="42">
        <f>IFERROR(INDEX('Annex 1 LV, HV &amp; UMS charges_K'!$B$14:$B$45,MATCH($A156,'Annex 1 LV, HV &amp; UMS charges_K'!$A$14:$A$294,0)),INDEX('Annex 4 LDNO charges_K'!$B$14:$B$203,MATCH($A156,'Annex 4 LDNO charges_K'!$A$14:$A$203,0)))</f>
        <v>0</v>
      </c>
      <c r="C156" s="159">
        <f>IFERROR(INDEX('Annex 1 LV, HV &amp; UMS charges_K'!$C$14:$C$45,MATCH($A156,'Annex 1 LV, HV &amp; UMS charges_K'!$A$14:$A$294,0)),INDEX('Annex 4 LDNO charges_K'!$C$14:$C$203,MATCH($A156,'Annex 4 LDNO charges_K'!$A$14:$A$203,0)))</f>
        <v>0</v>
      </c>
      <c r="D156" s="228"/>
      <c r="E156" s="228"/>
      <c r="F156" s="224">
        <v>7.2194344479783387E-2</v>
      </c>
    </row>
    <row r="157" spans="1:6" ht="27.75" customHeight="1">
      <c r="A157" s="160" t="s">
        <v>695</v>
      </c>
      <c r="B157" s="42">
        <f>IFERROR(INDEX('Annex 1 LV, HV &amp; UMS charges_K'!$B$14:$B$45,MATCH($A157,'Annex 1 LV, HV &amp; UMS charges_K'!$A$14:$A$294,0)),INDEX('Annex 4 LDNO charges_K'!$B$14:$B$203,MATCH($A157,'Annex 4 LDNO charges_K'!$A$14:$A$203,0)))</f>
        <v>0</v>
      </c>
      <c r="C157" s="159">
        <f>IFERROR(INDEX('Annex 1 LV, HV &amp; UMS charges_K'!$C$14:$C$45,MATCH($A157,'Annex 1 LV, HV &amp; UMS charges_K'!$A$14:$A$294,0)),INDEX('Annex 4 LDNO charges_K'!$C$14:$C$203,MATCH($A157,'Annex 4 LDNO charges_K'!$A$14:$A$203,0)))</f>
        <v>0</v>
      </c>
      <c r="D157" s="228"/>
      <c r="E157" s="228"/>
      <c r="F157" s="224">
        <v>7.2194344479783387E-2</v>
      </c>
    </row>
    <row r="158" spans="1:6" ht="27.75" customHeight="1">
      <c r="A158" s="160" t="s">
        <v>696</v>
      </c>
      <c r="B158" s="42">
        <f>IFERROR(INDEX('Annex 1 LV, HV &amp; UMS charges_K'!$B$14:$B$45,MATCH($A158,'Annex 1 LV, HV &amp; UMS charges_K'!$A$14:$A$294,0)),INDEX('Annex 4 LDNO charges_K'!$B$14:$B$203,MATCH($A158,'Annex 4 LDNO charges_K'!$A$14:$A$203,0)))</f>
        <v>0</v>
      </c>
      <c r="C158" s="159">
        <f>IFERROR(INDEX('Annex 1 LV, HV &amp; UMS charges_K'!$C$14:$C$45,MATCH($A158,'Annex 1 LV, HV &amp; UMS charges_K'!$A$14:$A$294,0)),INDEX('Annex 4 LDNO charges_K'!$C$14:$C$203,MATCH($A158,'Annex 4 LDNO charges_K'!$A$14:$A$203,0)))</f>
        <v>0</v>
      </c>
      <c r="D158" s="228"/>
      <c r="E158" s="228"/>
      <c r="F158" s="224">
        <v>7.2194344479783387E-2</v>
      </c>
    </row>
    <row r="159" spans="1:6" ht="27.75" customHeight="1">
      <c r="A159" s="160" t="s">
        <v>697</v>
      </c>
      <c r="B159" s="42">
        <f>IFERROR(INDEX('Annex 1 LV, HV &amp; UMS charges_K'!$B$14:$B$45,MATCH($A159,'Annex 1 LV, HV &amp; UMS charges_K'!$A$14:$A$294,0)),INDEX('Annex 4 LDNO charges_K'!$B$14:$B$203,MATCH($A159,'Annex 4 LDNO charges_K'!$A$14:$A$203,0)))</f>
        <v>0</v>
      </c>
      <c r="C159" s="159">
        <f>IFERROR(INDEX('Annex 1 LV, HV &amp; UMS charges_K'!$C$14:$C$45,MATCH($A159,'Annex 1 LV, HV &amp; UMS charges_K'!$A$14:$A$294,0)),INDEX('Annex 4 LDNO charges_K'!$C$14:$C$203,MATCH($A159,'Annex 4 LDNO charges_K'!$A$14:$A$203,0)))</f>
        <v>0</v>
      </c>
      <c r="D159" s="228"/>
      <c r="E159" s="228"/>
      <c r="F159" s="224">
        <v>7.2194344479783387E-2</v>
      </c>
    </row>
    <row r="160" spans="1:6" ht="27.75" customHeight="1">
      <c r="A160" s="160" t="s">
        <v>698</v>
      </c>
      <c r="B160" s="42">
        <f>IFERROR(INDEX('Annex 1 LV, HV &amp; UMS charges_K'!$B$14:$B$45,MATCH($A160,'Annex 1 LV, HV &amp; UMS charges_K'!$A$14:$A$294,0)),INDEX('Annex 4 LDNO charges_K'!$B$14:$B$203,MATCH($A160,'Annex 4 LDNO charges_K'!$A$14:$A$203,0)))</f>
        <v>0</v>
      </c>
      <c r="C160" s="159">
        <f>IFERROR(INDEX('Annex 1 LV, HV &amp; UMS charges_K'!$C$14:$C$45,MATCH($A160,'Annex 1 LV, HV &amp; UMS charges_K'!$A$14:$A$294,0)),INDEX('Annex 4 LDNO charges_K'!$C$14:$C$203,MATCH($A160,'Annex 4 LDNO charges_K'!$A$14:$A$203,0)))</f>
        <v>0</v>
      </c>
      <c r="D160" s="228"/>
      <c r="E160" s="228"/>
      <c r="F160" s="224">
        <v>7.2194344479783387E-2</v>
      </c>
    </row>
    <row r="161" spans="1:6" ht="27.75" customHeight="1">
      <c r="A161" s="160" t="s">
        <v>699</v>
      </c>
      <c r="B161" s="42">
        <f>IFERROR(INDEX('Annex 1 LV, HV &amp; UMS charges_K'!$B$14:$B$45,MATCH($A161,'Annex 1 LV, HV &amp; UMS charges_K'!$A$14:$A$294,0)),INDEX('Annex 4 LDNO charges_K'!$B$14:$B$203,MATCH($A161,'Annex 4 LDNO charges_K'!$A$14:$A$203,0)))</f>
        <v>0</v>
      </c>
      <c r="C161" s="159">
        <f>IFERROR(INDEX('Annex 1 LV, HV &amp; UMS charges_K'!$C$14:$C$45,MATCH($A161,'Annex 1 LV, HV &amp; UMS charges_K'!$A$14:$A$294,0)),INDEX('Annex 4 LDNO charges_K'!$C$14:$C$203,MATCH($A161,'Annex 4 LDNO charges_K'!$A$14:$A$203,0)))</f>
        <v>0</v>
      </c>
      <c r="D161" s="228"/>
      <c r="E161" s="228"/>
      <c r="F161" s="224">
        <v>7.2194344479783387E-2</v>
      </c>
    </row>
    <row r="162" spans="1:6" ht="27.75" customHeight="1">
      <c r="A162" s="160" t="s">
        <v>700</v>
      </c>
      <c r="B162" s="42">
        <f>IFERROR(INDEX('Annex 1 LV, HV &amp; UMS charges_K'!$B$14:$B$45,MATCH($A162,'Annex 1 LV, HV &amp; UMS charges_K'!$A$14:$A$294,0)),INDEX('Annex 4 LDNO charges_K'!$B$14:$B$203,MATCH($A162,'Annex 4 LDNO charges_K'!$A$14:$A$203,0)))</f>
        <v>0</v>
      </c>
      <c r="C162" s="159">
        <f>IFERROR(INDEX('Annex 1 LV, HV &amp; UMS charges_K'!$C$14:$C$45,MATCH($A162,'Annex 1 LV, HV &amp; UMS charges_K'!$A$14:$A$294,0)),INDEX('Annex 4 LDNO charges_K'!$C$14:$C$203,MATCH($A162,'Annex 4 LDNO charges_K'!$A$14:$A$203,0)))</f>
        <v>0</v>
      </c>
      <c r="D162" s="228"/>
      <c r="E162" s="228"/>
      <c r="F162" s="224">
        <v>7.2194344479783387E-2</v>
      </c>
    </row>
  </sheetData>
  <mergeCells count="2">
    <mergeCell ref="B1:C1"/>
    <mergeCell ref="A2:F2"/>
  </mergeCells>
  <hyperlinks>
    <hyperlink ref="A1" location="Overview!A1" display="Back to Overview" xr:uid="{00000000-0004-0000-30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F162"/>
  <sheetViews>
    <sheetView zoomScale="70" zoomScaleNormal="70" zoomScaleSheetLayoutView="100" workbookViewId="0"/>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WPD South West Area (GSP Group _L)"</f>
        <v>Southern Electric Power Distribution plc - Effective from 1 April 2022 - Final Supplier of Last Resort and Eligible Bad Debt Pass-Through Costs in WPD South West Area (GSP Group _L)</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28.5" customHeight="1">
      <c r="A5" s="16" t="s">
        <v>67</v>
      </c>
      <c r="B5" s="42" t="str">
        <f>IFERROR(INDEX('Annex 1 LV, HV &amp; UMS charges_L'!$B$14:$B$45,MATCH($A5,'Annex 1 LV, HV &amp; UMS charges_L'!$A$14:$A$294,0)),INDEX('Annex 4 LDNO charges_L'!$B$14:$B$203,MATCH($A5,'Annex 4 LDNO charges_L'!$A$14:$A$203,0)))</f>
        <v>187, 381-382</v>
      </c>
      <c r="C5" s="159" t="str">
        <f>IFERROR(INDEX('Annex 1 LV, HV &amp; UMS charges_L'!$C$14:$C$45,MATCH($A5,'Annex 1 LV, HV &amp; UMS charges_L'!$A$14:$A$294,0)),INDEX('Annex 4 LDNO charges_L'!$C$14:$C$203,MATCH($A5,'Annex 4 LDNO charges_L'!$A$14:$A$203,0)))</f>
        <v>0, 1, 2</v>
      </c>
      <c r="D5" s="224">
        <v>2.5936578820108486E-2</v>
      </c>
      <c r="E5" s="224">
        <v>9.52985806923739</v>
      </c>
      <c r="F5" s="224">
        <v>9.5234905302665471E-2</v>
      </c>
    </row>
    <row r="6" spans="1:6" ht="28.5" customHeight="1">
      <c r="A6" s="16" t="s">
        <v>71</v>
      </c>
      <c r="B6" s="42" t="str">
        <f>IFERROR(INDEX('Annex 1 LV, HV &amp; UMS charges_L'!$B$14:$B$45,MATCH($A6,'Annex 1 LV, HV &amp; UMS charges_L'!$A$14:$A$294,0)),INDEX('Annex 4 LDNO charges_L'!$B$14:$B$203,MATCH($A6,'Annex 4 LDNO charges_L'!$A$14:$A$203,0)))</f>
        <v>L10, L15, L20, L30, L45, L50, L55, R55</v>
      </c>
      <c r="C6" s="159" t="str">
        <f>IFERROR(INDEX('Annex 1 LV, HV &amp; UMS charges_L'!$C$14:$C$45,MATCH($A6,'Annex 1 LV, HV &amp; UMS charges_L'!$A$14:$A$294,0)),INDEX('Annex 4 LDNO charges_L'!$C$14:$C$203,MATCH($A6,'Annex 4 LDNO charges_L'!$A$14:$A$203,0)))</f>
        <v>0, 3, 4, 5-8</v>
      </c>
      <c r="D6" s="228"/>
      <c r="E6" s="228"/>
      <c r="F6" s="224">
        <v>9.5234905302665471E-2</v>
      </c>
    </row>
    <row r="7" spans="1:6" ht="28.5" customHeight="1">
      <c r="A7" s="16" t="s">
        <v>74</v>
      </c>
      <c r="B7" s="42" t="str">
        <f>IFERROR(INDEX('Annex 1 LV, HV &amp; UMS charges_L'!$B$14:$B$45,MATCH($A7,'Annex 1 LV, HV &amp; UMS charges_L'!$A$14:$A$294,0)),INDEX('Annex 4 LDNO charges_L'!$B$14:$B$203,MATCH($A7,'Annex 4 LDNO charges_L'!$A$14:$A$203,0)))</f>
        <v>L11, L16, L21, L31, L46, L51, L56, R56</v>
      </c>
      <c r="C7" s="159" t="str">
        <f>IFERROR(INDEX('Annex 1 LV, HV &amp; UMS charges_L'!$C$14:$C$45,MATCH($A7,'Annex 1 LV, HV &amp; UMS charges_L'!$A$14:$A$294,0)),INDEX('Annex 4 LDNO charges_L'!$C$14:$C$203,MATCH($A7,'Annex 4 LDNO charges_L'!$A$14:$A$203,0)))</f>
        <v>0, 3, 4, 5-8</v>
      </c>
      <c r="D7" s="228"/>
      <c r="E7" s="228"/>
      <c r="F7" s="224">
        <v>9.5234905302665471E-2</v>
      </c>
    </row>
    <row r="8" spans="1:6" ht="28.5" customHeight="1">
      <c r="A8" s="16" t="s">
        <v>76</v>
      </c>
      <c r="B8" s="42" t="str">
        <f>IFERROR(INDEX('Annex 1 LV, HV &amp; UMS charges_L'!$B$14:$B$45,MATCH($A8,'Annex 1 LV, HV &amp; UMS charges_L'!$A$14:$A$294,0)),INDEX('Annex 4 LDNO charges_L'!$B$14:$B$203,MATCH($A8,'Annex 4 LDNO charges_L'!$A$14:$A$203,0)))</f>
        <v>L12, L17, L22, L32, L47, L52, L57, R57</v>
      </c>
      <c r="C8" s="159" t="str">
        <f>IFERROR(INDEX('Annex 1 LV, HV &amp; UMS charges_L'!$C$14:$C$45,MATCH($A8,'Annex 1 LV, HV &amp; UMS charges_L'!$A$14:$A$294,0)),INDEX('Annex 4 LDNO charges_L'!$C$14:$C$203,MATCH($A8,'Annex 4 LDNO charges_L'!$A$14:$A$203,0)))</f>
        <v>0, 3, 4, 5-8</v>
      </c>
      <c r="D8" s="228"/>
      <c r="E8" s="228"/>
      <c r="F8" s="224">
        <v>9.5234905302665471E-2</v>
      </c>
    </row>
    <row r="9" spans="1:6" ht="28.5" customHeight="1">
      <c r="A9" s="16" t="s">
        <v>78</v>
      </c>
      <c r="B9" s="42" t="str">
        <f>IFERROR(INDEX('Annex 1 LV, HV &amp; UMS charges_L'!$B$14:$B$45,MATCH($A9,'Annex 1 LV, HV &amp; UMS charges_L'!$A$14:$A$294,0)),INDEX('Annex 4 LDNO charges_L'!$B$14:$B$203,MATCH($A9,'Annex 4 LDNO charges_L'!$A$14:$A$203,0)))</f>
        <v>L13, L18, L23, L33, L48, L53, L58, R58</v>
      </c>
      <c r="C9" s="159" t="str">
        <f>IFERROR(INDEX('Annex 1 LV, HV &amp; UMS charges_L'!$C$14:$C$45,MATCH($A9,'Annex 1 LV, HV &amp; UMS charges_L'!$A$14:$A$294,0)),INDEX('Annex 4 LDNO charges_L'!$C$14:$C$203,MATCH($A9,'Annex 4 LDNO charges_L'!$A$14:$A$203,0)))</f>
        <v>0, 3, 4, 5-8</v>
      </c>
      <c r="D9" s="228"/>
      <c r="E9" s="228"/>
      <c r="F9" s="224">
        <v>9.5234905302665471E-2</v>
      </c>
    </row>
    <row r="10" spans="1:6" ht="28.5" customHeight="1">
      <c r="A10" s="16" t="s">
        <v>80</v>
      </c>
      <c r="B10" s="42" t="str">
        <f>IFERROR(INDEX('Annex 1 LV, HV &amp; UMS charges_L'!$B$14:$B$45,MATCH($A10,'Annex 1 LV, HV &amp; UMS charges_L'!$A$14:$A$294,0)),INDEX('Annex 4 LDNO charges_L'!$B$14:$B$203,MATCH($A10,'Annex 4 LDNO charges_L'!$A$14:$A$203,0)))</f>
        <v>L14, L19, L24, L34, L49, L54, L59, R59</v>
      </c>
      <c r="C10" s="159" t="str">
        <f>IFERROR(INDEX('Annex 1 LV, HV &amp; UMS charges_L'!$C$14:$C$45,MATCH($A10,'Annex 1 LV, HV &amp; UMS charges_L'!$A$14:$A$294,0)),INDEX('Annex 4 LDNO charges_L'!$C$14:$C$203,MATCH($A10,'Annex 4 LDNO charges_L'!$A$14:$A$203,0)))</f>
        <v>0, 3, 4, 5-8</v>
      </c>
      <c r="D10" s="228"/>
      <c r="E10" s="228"/>
      <c r="F10" s="224">
        <v>9.5234905302665471E-2</v>
      </c>
    </row>
    <row r="11" spans="1:6" ht="28.5" customHeight="1">
      <c r="A11" s="160" t="s">
        <v>83</v>
      </c>
      <c r="B11" s="42" t="str">
        <f>IFERROR(INDEX('Annex 1 LV, HV &amp; UMS charges_L'!$B$14:$B$45,MATCH($A11,'Annex 1 LV, HV &amp; UMS charges_L'!$A$14:$A$294,0)),INDEX('Annex 4 LDNO charges_L'!$B$14:$B$203,MATCH($A11,'Annex 4 LDNO charges_L'!$A$14:$A$203,0)))</f>
        <v>L60, R60</v>
      </c>
      <c r="C11" s="159">
        <f>IFERROR(INDEX('Annex 1 LV, HV &amp; UMS charges_L'!$C$14:$C$45,MATCH($A11,'Annex 1 LV, HV &amp; UMS charges_L'!$A$14:$A$294,0)),INDEX('Annex 4 LDNO charges_L'!$C$14:$C$203,MATCH($A11,'Annex 4 LDNO charges_L'!$A$14:$A$203,0)))</f>
        <v>0</v>
      </c>
      <c r="D11" s="228"/>
      <c r="E11" s="228"/>
      <c r="F11" s="224">
        <v>9.5234905302665471E-2</v>
      </c>
    </row>
    <row r="12" spans="1:6" ht="28.5" customHeight="1">
      <c r="A12" s="160" t="s">
        <v>85</v>
      </c>
      <c r="B12" s="42" t="str">
        <f>IFERROR(INDEX('Annex 1 LV, HV &amp; UMS charges_L'!$B$14:$B$45,MATCH($A12,'Annex 1 LV, HV &amp; UMS charges_L'!$A$14:$A$294,0)),INDEX('Annex 4 LDNO charges_L'!$B$14:$B$203,MATCH($A12,'Annex 4 LDNO charges_L'!$A$14:$A$203,0)))</f>
        <v>L61, R61</v>
      </c>
      <c r="C12" s="159">
        <f>IFERROR(INDEX('Annex 1 LV, HV &amp; UMS charges_L'!$C$14:$C$45,MATCH($A12,'Annex 1 LV, HV &amp; UMS charges_L'!$A$14:$A$294,0)),INDEX('Annex 4 LDNO charges_L'!$C$14:$C$203,MATCH($A12,'Annex 4 LDNO charges_L'!$A$14:$A$203,0)))</f>
        <v>0</v>
      </c>
      <c r="D12" s="228"/>
      <c r="E12" s="228"/>
      <c r="F12" s="224">
        <v>9.5234905302665471E-2</v>
      </c>
    </row>
    <row r="13" spans="1:6" ht="28.5" customHeight="1">
      <c r="A13" s="160" t="s">
        <v>87</v>
      </c>
      <c r="B13" s="42" t="str">
        <f>IFERROR(INDEX('Annex 1 LV, HV &amp; UMS charges_L'!$B$14:$B$45,MATCH($A13,'Annex 1 LV, HV &amp; UMS charges_L'!$A$14:$A$294,0)),INDEX('Annex 4 LDNO charges_L'!$B$14:$B$203,MATCH($A13,'Annex 4 LDNO charges_L'!$A$14:$A$203,0)))</f>
        <v>L62, R62</v>
      </c>
      <c r="C13" s="159">
        <f>IFERROR(INDEX('Annex 1 LV, HV &amp; UMS charges_L'!$C$14:$C$45,MATCH($A13,'Annex 1 LV, HV &amp; UMS charges_L'!$A$14:$A$294,0)),INDEX('Annex 4 LDNO charges_L'!$C$14:$C$203,MATCH($A13,'Annex 4 LDNO charges_L'!$A$14:$A$203,0)))</f>
        <v>0</v>
      </c>
      <c r="D13" s="228"/>
      <c r="E13" s="228"/>
      <c r="F13" s="224">
        <v>9.5234905302665471E-2</v>
      </c>
    </row>
    <row r="14" spans="1:6" ht="28.5" customHeight="1">
      <c r="A14" s="160" t="s">
        <v>89</v>
      </c>
      <c r="B14" s="42" t="str">
        <f>IFERROR(INDEX('Annex 1 LV, HV &amp; UMS charges_L'!$B$14:$B$45,MATCH($A14,'Annex 1 LV, HV &amp; UMS charges_L'!$A$14:$A$294,0)),INDEX('Annex 4 LDNO charges_L'!$B$14:$B$203,MATCH($A14,'Annex 4 LDNO charges_L'!$A$14:$A$203,0)))</f>
        <v>L63, R63</v>
      </c>
      <c r="C14" s="159">
        <f>IFERROR(INDEX('Annex 1 LV, HV &amp; UMS charges_L'!$C$14:$C$45,MATCH($A14,'Annex 1 LV, HV &amp; UMS charges_L'!$A$14:$A$294,0)),INDEX('Annex 4 LDNO charges_L'!$C$14:$C$203,MATCH($A14,'Annex 4 LDNO charges_L'!$A$14:$A$203,0)))</f>
        <v>0</v>
      </c>
      <c r="D14" s="228"/>
      <c r="E14" s="228"/>
      <c r="F14" s="224">
        <v>9.5234905302665471E-2</v>
      </c>
    </row>
    <row r="15" spans="1:6" ht="28.5" customHeight="1">
      <c r="A15" s="164" t="s">
        <v>91</v>
      </c>
      <c r="B15" s="42" t="str">
        <f>IFERROR(INDEX('Annex 1 LV, HV &amp; UMS charges_L'!$B$14:$B$45,MATCH($A15,'Annex 1 LV, HV &amp; UMS charges_L'!$A$14:$A$294,0)),INDEX('Annex 4 LDNO charges_L'!$B$14:$B$203,MATCH($A15,'Annex 4 LDNO charges_L'!$A$14:$A$203,0)))</f>
        <v>L64, R64</v>
      </c>
      <c r="C15" s="159">
        <f>IFERROR(INDEX('Annex 1 LV, HV &amp; UMS charges_L'!$C$14:$C$45,MATCH($A15,'Annex 1 LV, HV &amp; UMS charges_L'!$A$14:$A$294,0)),INDEX('Annex 4 LDNO charges_L'!$C$14:$C$203,MATCH($A15,'Annex 4 LDNO charges_L'!$A$14:$A$203,0)))</f>
        <v>0</v>
      </c>
      <c r="D15" s="228"/>
      <c r="E15" s="228"/>
      <c r="F15" s="224">
        <v>9.5234905302665471E-2</v>
      </c>
    </row>
    <row r="16" spans="1:6" ht="28.5" customHeight="1">
      <c r="A16" s="164" t="s">
        <v>93</v>
      </c>
      <c r="B16" s="42" t="str">
        <f>IFERROR(INDEX('Annex 1 LV, HV &amp; UMS charges_L'!$B$14:$B$45,MATCH($A16,'Annex 1 LV, HV &amp; UMS charges_L'!$A$14:$A$294,0)),INDEX('Annex 4 LDNO charges_L'!$B$14:$B$203,MATCH($A16,'Annex 4 LDNO charges_L'!$A$14:$A$203,0)))</f>
        <v>L35</v>
      </c>
      <c r="C16" s="159">
        <f>IFERROR(INDEX('Annex 1 LV, HV &amp; UMS charges_L'!$C$14:$C$45,MATCH($A16,'Annex 1 LV, HV &amp; UMS charges_L'!$A$14:$A$294,0)),INDEX('Annex 4 LDNO charges_L'!$C$14:$C$203,MATCH($A16,'Annex 4 LDNO charges_L'!$A$14:$A$203,0)))</f>
        <v>0</v>
      </c>
      <c r="D16" s="228"/>
      <c r="E16" s="228"/>
      <c r="F16" s="224">
        <v>9.5234905302665471E-2</v>
      </c>
    </row>
    <row r="17" spans="1:6" ht="28.5" customHeight="1">
      <c r="A17" s="164" t="s">
        <v>95</v>
      </c>
      <c r="B17" s="42" t="str">
        <f>IFERROR(INDEX('Annex 1 LV, HV &amp; UMS charges_L'!$B$14:$B$45,MATCH($A17,'Annex 1 LV, HV &amp; UMS charges_L'!$A$14:$A$294,0)),INDEX('Annex 4 LDNO charges_L'!$B$14:$B$203,MATCH($A17,'Annex 4 LDNO charges_L'!$A$14:$A$203,0)))</f>
        <v>L36</v>
      </c>
      <c r="C17" s="159">
        <f>IFERROR(INDEX('Annex 1 LV, HV &amp; UMS charges_L'!$C$14:$C$45,MATCH($A17,'Annex 1 LV, HV &amp; UMS charges_L'!$A$14:$A$294,0)),INDEX('Annex 4 LDNO charges_L'!$C$14:$C$203,MATCH($A17,'Annex 4 LDNO charges_L'!$A$14:$A$203,0)))</f>
        <v>0</v>
      </c>
      <c r="D17" s="228"/>
      <c r="E17" s="228"/>
      <c r="F17" s="224">
        <v>9.5234905302665471E-2</v>
      </c>
    </row>
    <row r="18" spans="1:6" ht="28.5" customHeight="1">
      <c r="A18" s="164" t="s">
        <v>97</v>
      </c>
      <c r="B18" s="42" t="str">
        <f>IFERROR(INDEX('Annex 1 LV, HV &amp; UMS charges_L'!$B$14:$B$45,MATCH($A18,'Annex 1 LV, HV &amp; UMS charges_L'!$A$14:$A$294,0)),INDEX('Annex 4 LDNO charges_L'!$B$14:$B$203,MATCH($A18,'Annex 4 LDNO charges_L'!$A$14:$A$203,0)))</f>
        <v>L37</v>
      </c>
      <c r="C18" s="159">
        <f>IFERROR(INDEX('Annex 1 LV, HV &amp; UMS charges_L'!$C$14:$C$45,MATCH($A18,'Annex 1 LV, HV &amp; UMS charges_L'!$A$14:$A$294,0)),INDEX('Annex 4 LDNO charges_L'!$C$14:$C$203,MATCH($A18,'Annex 4 LDNO charges_L'!$A$14:$A$203,0)))</f>
        <v>0</v>
      </c>
      <c r="D18" s="228"/>
      <c r="E18" s="228"/>
      <c r="F18" s="224">
        <v>9.5234905302665471E-2</v>
      </c>
    </row>
    <row r="19" spans="1:6" ht="28.5" customHeight="1">
      <c r="A19" s="164" t="s">
        <v>99</v>
      </c>
      <c r="B19" s="42" t="str">
        <f>IFERROR(INDEX('Annex 1 LV, HV &amp; UMS charges_L'!$B$14:$B$45,MATCH($A19,'Annex 1 LV, HV &amp; UMS charges_L'!$A$14:$A$294,0)),INDEX('Annex 4 LDNO charges_L'!$B$14:$B$203,MATCH($A19,'Annex 4 LDNO charges_L'!$A$14:$A$203,0)))</f>
        <v>L38</v>
      </c>
      <c r="C19" s="159">
        <f>IFERROR(INDEX('Annex 1 LV, HV &amp; UMS charges_L'!$C$14:$C$45,MATCH($A19,'Annex 1 LV, HV &amp; UMS charges_L'!$A$14:$A$294,0)),INDEX('Annex 4 LDNO charges_L'!$C$14:$C$203,MATCH($A19,'Annex 4 LDNO charges_L'!$A$14:$A$203,0)))</f>
        <v>0</v>
      </c>
      <c r="D19" s="228"/>
      <c r="E19" s="228"/>
      <c r="F19" s="224">
        <v>9.5234905302665471E-2</v>
      </c>
    </row>
    <row r="20" spans="1:6" ht="28.5" customHeight="1">
      <c r="A20" s="164" t="s">
        <v>101</v>
      </c>
      <c r="B20" s="42" t="str">
        <f>IFERROR(INDEX('Annex 1 LV, HV &amp; UMS charges_L'!$B$14:$B$45,MATCH($A20,'Annex 1 LV, HV &amp; UMS charges_L'!$A$14:$A$294,0)),INDEX('Annex 4 LDNO charges_L'!$B$14:$B$203,MATCH($A20,'Annex 4 LDNO charges_L'!$A$14:$A$203,0)))</f>
        <v>L39</v>
      </c>
      <c r="C20" s="159">
        <f>IFERROR(INDEX('Annex 1 LV, HV &amp; UMS charges_L'!$C$14:$C$45,MATCH($A20,'Annex 1 LV, HV &amp; UMS charges_L'!$A$14:$A$294,0)),INDEX('Annex 4 LDNO charges_L'!$C$14:$C$203,MATCH($A20,'Annex 4 LDNO charges_L'!$A$14:$A$203,0)))</f>
        <v>0</v>
      </c>
      <c r="D20" s="228"/>
      <c r="E20" s="228"/>
      <c r="F20" s="224">
        <v>9.5234905302665471E-2</v>
      </c>
    </row>
    <row r="21" spans="1:6" ht="28.5" customHeight="1">
      <c r="A21" s="164" t="s">
        <v>103</v>
      </c>
      <c r="B21" s="42" t="str">
        <f>IFERROR(INDEX('Annex 1 LV, HV &amp; UMS charges_L'!$B$14:$B$45,MATCH($A21,'Annex 1 LV, HV &amp; UMS charges_L'!$A$14:$A$294,0)),INDEX('Annex 4 LDNO charges_L'!$B$14:$B$203,MATCH($A21,'Annex 4 LDNO charges_L'!$A$14:$A$203,0)))</f>
        <v>L25, L40</v>
      </c>
      <c r="C21" s="159">
        <f>IFERROR(INDEX('Annex 1 LV, HV &amp; UMS charges_L'!$C$14:$C$45,MATCH($A21,'Annex 1 LV, HV &amp; UMS charges_L'!$A$14:$A$294,0)),INDEX('Annex 4 LDNO charges_L'!$C$14:$C$203,MATCH($A21,'Annex 4 LDNO charges_L'!$A$14:$A$203,0)))</f>
        <v>0</v>
      </c>
      <c r="D21" s="228"/>
      <c r="E21" s="228"/>
      <c r="F21" s="224">
        <v>9.5234905302665471E-2</v>
      </c>
    </row>
    <row r="22" spans="1:6" ht="28.5" customHeight="1">
      <c r="A22" s="164" t="s">
        <v>105</v>
      </c>
      <c r="B22" s="42" t="str">
        <f>IFERROR(INDEX('Annex 1 LV, HV &amp; UMS charges_L'!$B$14:$B$45,MATCH($A22,'Annex 1 LV, HV &amp; UMS charges_L'!$A$14:$A$294,0)),INDEX('Annex 4 LDNO charges_L'!$B$14:$B$203,MATCH($A22,'Annex 4 LDNO charges_L'!$A$14:$A$203,0)))</f>
        <v>L26, L41</v>
      </c>
      <c r="C22" s="159">
        <f>IFERROR(INDEX('Annex 1 LV, HV &amp; UMS charges_L'!$C$14:$C$45,MATCH($A22,'Annex 1 LV, HV &amp; UMS charges_L'!$A$14:$A$294,0)),INDEX('Annex 4 LDNO charges_L'!$C$14:$C$203,MATCH($A22,'Annex 4 LDNO charges_L'!$A$14:$A$203,0)))</f>
        <v>0</v>
      </c>
      <c r="D22" s="228"/>
      <c r="E22" s="228"/>
      <c r="F22" s="224">
        <v>9.5234905302665471E-2</v>
      </c>
    </row>
    <row r="23" spans="1:6" ht="28.5" customHeight="1">
      <c r="A23" s="160" t="s">
        <v>107</v>
      </c>
      <c r="B23" s="42" t="str">
        <f>IFERROR(INDEX('Annex 1 LV, HV &amp; UMS charges_L'!$B$14:$B$45,MATCH($A23,'Annex 1 LV, HV &amp; UMS charges_L'!$A$14:$A$294,0)),INDEX('Annex 4 LDNO charges_L'!$B$14:$B$203,MATCH($A23,'Annex 4 LDNO charges_L'!$A$14:$A$203,0)))</f>
        <v>L27, L42</v>
      </c>
      <c r="C23" s="159">
        <f>IFERROR(INDEX('Annex 1 LV, HV &amp; UMS charges_L'!$C$14:$C$45,MATCH($A23,'Annex 1 LV, HV &amp; UMS charges_L'!$A$14:$A$294,0)),INDEX('Annex 4 LDNO charges_L'!$C$14:$C$203,MATCH($A23,'Annex 4 LDNO charges_L'!$A$14:$A$203,0)))</f>
        <v>0</v>
      </c>
      <c r="D23" s="228"/>
      <c r="E23" s="228"/>
      <c r="F23" s="224">
        <v>9.5234905302665471E-2</v>
      </c>
    </row>
    <row r="24" spans="1:6" ht="28.5" customHeight="1">
      <c r="A24" s="160" t="s">
        <v>109</v>
      </c>
      <c r="B24" s="42" t="str">
        <f>IFERROR(INDEX('Annex 1 LV, HV &amp; UMS charges_L'!$B$14:$B$45,MATCH($A24,'Annex 1 LV, HV &amp; UMS charges_L'!$A$14:$A$294,0)),INDEX('Annex 4 LDNO charges_L'!$B$14:$B$203,MATCH($A24,'Annex 4 LDNO charges_L'!$A$14:$A$203,0)))</f>
        <v>L28, L43</v>
      </c>
      <c r="C24" s="159">
        <f>IFERROR(INDEX('Annex 1 LV, HV &amp; UMS charges_L'!$C$14:$C$45,MATCH($A24,'Annex 1 LV, HV &amp; UMS charges_L'!$A$14:$A$294,0)),INDEX('Annex 4 LDNO charges_L'!$C$14:$C$203,MATCH($A24,'Annex 4 LDNO charges_L'!$A$14:$A$203,0)))</f>
        <v>0</v>
      </c>
      <c r="D24" s="228"/>
      <c r="E24" s="228"/>
      <c r="F24" s="224">
        <v>9.5234905302665471E-2</v>
      </c>
    </row>
    <row r="25" spans="1:6" ht="28.5" customHeight="1">
      <c r="A25" s="160" t="s">
        <v>111</v>
      </c>
      <c r="B25" s="42" t="str">
        <f>IFERROR(INDEX('Annex 1 LV, HV &amp; UMS charges_L'!$B$14:$B$45,MATCH($A25,'Annex 1 LV, HV &amp; UMS charges_L'!$A$14:$A$294,0)),INDEX('Annex 4 LDNO charges_L'!$B$14:$B$203,MATCH($A25,'Annex 4 LDNO charges_L'!$A$14:$A$203,0)))</f>
        <v>L29, L44</v>
      </c>
      <c r="C25" s="159">
        <f>IFERROR(INDEX('Annex 1 LV, HV &amp; UMS charges_L'!$C$14:$C$45,MATCH($A25,'Annex 1 LV, HV &amp; UMS charges_L'!$A$14:$A$294,0)),INDEX('Annex 4 LDNO charges_L'!$C$14:$C$203,MATCH($A25,'Annex 4 LDNO charges_L'!$A$14:$A$203,0)))</f>
        <v>0</v>
      </c>
      <c r="D25" s="228"/>
      <c r="E25" s="228"/>
      <c r="F25" s="224">
        <v>9.5234905302665471E-2</v>
      </c>
    </row>
    <row r="26" spans="1:6" ht="28.5" customHeight="1">
      <c r="A26" s="160" t="s">
        <v>517</v>
      </c>
      <c r="B26" s="42">
        <f>IFERROR(INDEX('Annex 1 LV, HV &amp; UMS charges_L'!$B$14:$B$45,MATCH($A26,'Annex 1 LV, HV &amp; UMS charges_L'!$A$14:$A$294,0)),INDEX('Annex 4 LDNO charges_L'!$B$14:$B$203,MATCH($A26,'Annex 4 LDNO charges_L'!$A$14:$A$203,0)))</f>
        <v>0</v>
      </c>
      <c r="C26" s="159" t="str">
        <f>IFERROR(INDEX('Annex 1 LV, HV &amp; UMS charges_L'!$C$14:$C$45,MATCH($A26,'Annex 1 LV, HV &amp; UMS charges_L'!$A$14:$A$294,0)),INDEX('Annex 4 LDNO charges_L'!$C$14:$C$203,MATCH($A26,'Annex 4 LDNO charges_L'!$A$14:$A$203,0)))</f>
        <v>0, 1, 2</v>
      </c>
      <c r="D26" s="224">
        <v>2.5936578820108486E-2</v>
      </c>
      <c r="E26" s="224">
        <v>9.52985806923739</v>
      </c>
      <c r="F26" s="224">
        <v>9.5234905302665471E-2</v>
      </c>
    </row>
    <row r="27" spans="1:6" ht="28.5" customHeight="1">
      <c r="A27" s="160" t="s">
        <v>519</v>
      </c>
      <c r="B27" s="42">
        <f>IFERROR(INDEX('Annex 1 LV, HV &amp; UMS charges_L'!$B$14:$B$45,MATCH($A27,'Annex 1 LV, HV &amp; UMS charges_L'!$A$14:$A$294,0)),INDEX('Annex 4 LDNO charges_L'!$B$14:$B$203,MATCH($A27,'Annex 4 LDNO charges_L'!$A$14:$A$203,0)))</f>
        <v>0</v>
      </c>
      <c r="C27" s="159" t="str">
        <f>IFERROR(INDEX('Annex 1 LV, HV &amp; UMS charges_L'!$C$14:$C$45,MATCH($A27,'Annex 1 LV, HV &amp; UMS charges_L'!$A$14:$A$294,0)),INDEX('Annex 4 LDNO charges_L'!$C$14:$C$203,MATCH($A27,'Annex 4 LDNO charges_L'!$A$14:$A$203,0)))</f>
        <v>0, 3, 4, 5-8</v>
      </c>
      <c r="D27" s="228"/>
      <c r="E27" s="228"/>
      <c r="F27" s="224">
        <v>9.5234905302665471E-2</v>
      </c>
    </row>
    <row r="28" spans="1:6" ht="28.5" customHeight="1">
      <c r="A28" s="160" t="s">
        <v>520</v>
      </c>
      <c r="B28" s="42">
        <f>IFERROR(INDEX('Annex 1 LV, HV &amp; UMS charges_L'!$B$14:$B$45,MATCH($A28,'Annex 1 LV, HV &amp; UMS charges_L'!$A$14:$A$294,0)),INDEX('Annex 4 LDNO charges_L'!$B$14:$B$203,MATCH($A28,'Annex 4 LDNO charges_L'!$A$14:$A$203,0)))</f>
        <v>0</v>
      </c>
      <c r="C28" s="159" t="str">
        <f>IFERROR(INDEX('Annex 1 LV, HV &amp; UMS charges_L'!$C$14:$C$45,MATCH($A28,'Annex 1 LV, HV &amp; UMS charges_L'!$A$14:$A$294,0)),INDEX('Annex 4 LDNO charges_L'!$C$14:$C$203,MATCH($A28,'Annex 4 LDNO charges_L'!$A$14:$A$203,0)))</f>
        <v>0, 3, 4, 5-8</v>
      </c>
      <c r="D28" s="228"/>
      <c r="E28" s="228"/>
      <c r="F28" s="224">
        <v>9.5234905302665471E-2</v>
      </c>
    </row>
    <row r="29" spans="1:6" ht="28.5" customHeight="1">
      <c r="A29" s="160" t="s">
        <v>521</v>
      </c>
      <c r="B29" s="42">
        <f>IFERROR(INDEX('Annex 1 LV, HV &amp; UMS charges_L'!$B$14:$B$45,MATCH($A29,'Annex 1 LV, HV &amp; UMS charges_L'!$A$14:$A$294,0)),INDEX('Annex 4 LDNO charges_L'!$B$14:$B$203,MATCH($A29,'Annex 4 LDNO charges_L'!$A$14:$A$203,0)))</f>
        <v>0</v>
      </c>
      <c r="C29" s="159" t="str">
        <f>IFERROR(INDEX('Annex 1 LV, HV &amp; UMS charges_L'!$C$14:$C$45,MATCH($A29,'Annex 1 LV, HV &amp; UMS charges_L'!$A$14:$A$294,0)),INDEX('Annex 4 LDNO charges_L'!$C$14:$C$203,MATCH($A29,'Annex 4 LDNO charges_L'!$A$14:$A$203,0)))</f>
        <v>0, 3, 4, 5-8</v>
      </c>
      <c r="D29" s="228"/>
      <c r="E29" s="228"/>
      <c r="F29" s="224">
        <v>9.5234905302665471E-2</v>
      </c>
    </row>
    <row r="30" spans="1:6" ht="28.5" customHeight="1">
      <c r="A30" s="160" t="s">
        <v>522</v>
      </c>
      <c r="B30" s="42">
        <f>IFERROR(INDEX('Annex 1 LV, HV &amp; UMS charges_L'!$B$14:$B$45,MATCH($A30,'Annex 1 LV, HV &amp; UMS charges_L'!$A$14:$A$294,0)),INDEX('Annex 4 LDNO charges_L'!$B$14:$B$203,MATCH($A30,'Annex 4 LDNO charges_L'!$A$14:$A$203,0)))</f>
        <v>0</v>
      </c>
      <c r="C30" s="159" t="str">
        <f>IFERROR(INDEX('Annex 1 LV, HV &amp; UMS charges_L'!$C$14:$C$45,MATCH($A30,'Annex 1 LV, HV &amp; UMS charges_L'!$A$14:$A$294,0)),INDEX('Annex 4 LDNO charges_L'!$C$14:$C$203,MATCH($A30,'Annex 4 LDNO charges_L'!$A$14:$A$203,0)))</f>
        <v>0, 3, 4, 5-8</v>
      </c>
      <c r="D30" s="228"/>
      <c r="E30" s="228"/>
      <c r="F30" s="224">
        <v>9.5234905302665471E-2</v>
      </c>
    </row>
    <row r="31" spans="1:6" ht="28.5" customHeight="1">
      <c r="A31" s="160" t="s">
        <v>523</v>
      </c>
      <c r="B31" s="42">
        <f>IFERROR(INDEX('Annex 1 LV, HV &amp; UMS charges_L'!$B$14:$B$45,MATCH($A31,'Annex 1 LV, HV &amp; UMS charges_L'!$A$14:$A$294,0)),INDEX('Annex 4 LDNO charges_L'!$B$14:$B$203,MATCH($A31,'Annex 4 LDNO charges_L'!$A$14:$A$203,0)))</f>
        <v>0</v>
      </c>
      <c r="C31" s="159" t="str">
        <f>IFERROR(INDEX('Annex 1 LV, HV &amp; UMS charges_L'!$C$14:$C$45,MATCH($A31,'Annex 1 LV, HV &amp; UMS charges_L'!$A$14:$A$294,0)),INDEX('Annex 4 LDNO charges_L'!$C$14:$C$203,MATCH($A31,'Annex 4 LDNO charges_L'!$A$14:$A$203,0)))</f>
        <v>0, 3, 4, 5-8</v>
      </c>
      <c r="D31" s="228"/>
      <c r="E31" s="228"/>
      <c r="F31" s="224">
        <v>9.5234905302665471E-2</v>
      </c>
    </row>
    <row r="32" spans="1:6" ht="28.5" customHeight="1">
      <c r="A32" s="160" t="s">
        <v>525</v>
      </c>
      <c r="B32" s="42">
        <f>IFERROR(INDEX('Annex 1 LV, HV &amp; UMS charges_L'!$B$14:$B$45,MATCH($A32,'Annex 1 LV, HV &amp; UMS charges_L'!$A$14:$A$294,0)),INDEX('Annex 4 LDNO charges_L'!$B$14:$B$203,MATCH($A32,'Annex 4 LDNO charges_L'!$A$14:$A$203,0)))</f>
        <v>0</v>
      </c>
      <c r="C32" s="159">
        <f>IFERROR(INDEX('Annex 1 LV, HV &amp; UMS charges_L'!$C$14:$C$45,MATCH($A32,'Annex 1 LV, HV &amp; UMS charges_L'!$A$14:$A$294,0)),INDEX('Annex 4 LDNO charges_L'!$C$14:$C$203,MATCH($A32,'Annex 4 LDNO charges_L'!$A$14:$A$203,0)))</f>
        <v>0</v>
      </c>
      <c r="D32" s="228"/>
      <c r="E32" s="228"/>
      <c r="F32" s="224">
        <v>9.5234905302665471E-2</v>
      </c>
    </row>
    <row r="33" spans="1:6" ht="27.75" customHeight="1">
      <c r="A33" s="160" t="s">
        <v>526</v>
      </c>
      <c r="B33" s="42">
        <f>IFERROR(INDEX('Annex 1 LV, HV &amp; UMS charges_L'!$B$14:$B$45,MATCH($A33,'Annex 1 LV, HV &amp; UMS charges_L'!$A$14:$A$294,0)),INDEX('Annex 4 LDNO charges_L'!$B$14:$B$203,MATCH($A33,'Annex 4 LDNO charges_L'!$A$14:$A$203,0)))</f>
        <v>0</v>
      </c>
      <c r="C33" s="159">
        <f>IFERROR(INDEX('Annex 1 LV, HV &amp; UMS charges_L'!$C$14:$C$45,MATCH($A33,'Annex 1 LV, HV &amp; UMS charges_L'!$A$14:$A$294,0)),INDEX('Annex 4 LDNO charges_L'!$C$14:$C$203,MATCH($A33,'Annex 4 LDNO charges_L'!$A$14:$A$203,0)))</f>
        <v>0</v>
      </c>
      <c r="D33" s="228"/>
      <c r="E33" s="228"/>
      <c r="F33" s="224">
        <v>9.5234905302665471E-2</v>
      </c>
    </row>
    <row r="34" spans="1:6" ht="27.75" customHeight="1">
      <c r="A34" s="160" t="s">
        <v>527</v>
      </c>
      <c r="B34" s="42">
        <f>IFERROR(INDEX('Annex 1 LV, HV &amp; UMS charges_L'!$B$14:$B$45,MATCH($A34,'Annex 1 LV, HV &amp; UMS charges_L'!$A$14:$A$294,0)),INDEX('Annex 4 LDNO charges_L'!$B$14:$B$203,MATCH($A34,'Annex 4 LDNO charges_L'!$A$14:$A$203,0)))</f>
        <v>0</v>
      </c>
      <c r="C34" s="159">
        <f>IFERROR(INDEX('Annex 1 LV, HV &amp; UMS charges_L'!$C$14:$C$45,MATCH($A34,'Annex 1 LV, HV &amp; UMS charges_L'!$A$14:$A$294,0)),INDEX('Annex 4 LDNO charges_L'!$C$14:$C$203,MATCH($A34,'Annex 4 LDNO charges_L'!$A$14:$A$203,0)))</f>
        <v>0</v>
      </c>
      <c r="D34" s="228"/>
      <c r="E34" s="228"/>
      <c r="F34" s="224">
        <v>9.5234905302665471E-2</v>
      </c>
    </row>
    <row r="35" spans="1:6" ht="27.75" customHeight="1">
      <c r="A35" s="160" t="s">
        <v>528</v>
      </c>
      <c r="B35" s="42">
        <f>IFERROR(INDEX('Annex 1 LV, HV &amp; UMS charges_L'!$B$14:$B$45,MATCH($A35,'Annex 1 LV, HV &amp; UMS charges_L'!$A$14:$A$294,0)),INDEX('Annex 4 LDNO charges_L'!$B$14:$B$203,MATCH($A35,'Annex 4 LDNO charges_L'!$A$14:$A$203,0)))</f>
        <v>0</v>
      </c>
      <c r="C35" s="159">
        <f>IFERROR(INDEX('Annex 1 LV, HV &amp; UMS charges_L'!$C$14:$C$45,MATCH($A35,'Annex 1 LV, HV &amp; UMS charges_L'!$A$14:$A$294,0)),INDEX('Annex 4 LDNO charges_L'!$C$14:$C$203,MATCH($A35,'Annex 4 LDNO charges_L'!$A$14:$A$203,0)))</f>
        <v>0</v>
      </c>
      <c r="D35" s="228"/>
      <c r="E35" s="228"/>
      <c r="F35" s="224">
        <v>9.5234905302665471E-2</v>
      </c>
    </row>
    <row r="36" spans="1:6" ht="27.75" customHeight="1">
      <c r="A36" s="160" t="s">
        <v>529</v>
      </c>
      <c r="B36" s="42">
        <f>IFERROR(INDEX('Annex 1 LV, HV &amp; UMS charges_L'!$B$14:$B$45,MATCH($A36,'Annex 1 LV, HV &amp; UMS charges_L'!$A$14:$A$294,0)),INDEX('Annex 4 LDNO charges_L'!$B$14:$B$203,MATCH($A36,'Annex 4 LDNO charges_L'!$A$14:$A$203,0)))</f>
        <v>0</v>
      </c>
      <c r="C36" s="159">
        <f>IFERROR(INDEX('Annex 1 LV, HV &amp; UMS charges_L'!$C$14:$C$45,MATCH($A36,'Annex 1 LV, HV &amp; UMS charges_L'!$A$14:$A$294,0)),INDEX('Annex 4 LDNO charges_L'!$C$14:$C$203,MATCH($A36,'Annex 4 LDNO charges_L'!$A$14:$A$203,0)))</f>
        <v>0</v>
      </c>
      <c r="D36" s="228"/>
      <c r="E36" s="228"/>
      <c r="F36" s="224">
        <v>9.5234905302665471E-2</v>
      </c>
    </row>
    <row r="37" spans="1:6" ht="27.75" customHeight="1">
      <c r="A37" s="164" t="s">
        <v>533</v>
      </c>
      <c r="B37" s="42">
        <f>IFERROR(INDEX('Annex 1 LV, HV &amp; UMS charges_L'!$B$14:$B$45,MATCH($A37,'Annex 1 LV, HV &amp; UMS charges_L'!$A$14:$A$294,0)),INDEX('Annex 4 LDNO charges_L'!$B$14:$B$203,MATCH($A37,'Annex 4 LDNO charges_L'!$A$14:$A$203,0)))</f>
        <v>0</v>
      </c>
      <c r="C37" s="159" t="str">
        <f>IFERROR(INDEX('Annex 1 LV, HV &amp; UMS charges_L'!$C$14:$C$45,MATCH($A37,'Annex 1 LV, HV &amp; UMS charges_L'!$A$14:$A$294,0)),INDEX('Annex 4 LDNO charges_L'!$C$14:$C$203,MATCH($A37,'Annex 4 LDNO charges_L'!$A$14:$A$203,0)))</f>
        <v>0, 1, 2</v>
      </c>
      <c r="D37" s="224">
        <v>2.5936578820108486E-2</v>
      </c>
      <c r="E37" s="224">
        <v>9.52985806923739</v>
      </c>
      <c r="F37" s="224">
        <v>9.5234905302665471E-2</v>
      </c>
    </row>
    <row r="38" spans="1:6" ht="27.75" customHeight="1">
      <c r="A38" s="160" t="s">
        <v>535</v>
      </c>
      <c r="B38" s="42">
        <f>IFERROR(INDEX('Annex 1 LV, HV &amp; UMS charges_L'!$B$14:$B$45,MATCH($A38,'Annex 1 LV, HV &amp; UMS charges_L'!$A$14:$A$294,0)),INDEX('Annex 4 LDNO charges_L'!$B$14:$B$203,MATCH($A38,'Annex 4 LDNO charges_L'!$A$14:$A$203,0)))</f>
        <v>0</v>
      </c>
      <c r="C38" s="159" t="str">
        <f>IFERROR(INDEX('Annex 1 LV, HV &amp; UMS charges_L'!$C$14:$C$45,MATCH($A38,'Annex 1 LV, HV &amp; UMS charges_L'!$A$14:$A$294,0)),INDEX('Annex 4 LDNO charges_L'!$C$14:$C$203,MATCH($A38,'Annex 4 LDNO charges_L'!$A$14:$A$203,0)))</f>
        <v>0, 3, 4, 5-8</v>
      </c>
      <c r="D38" s="228"/>
      <c r="E38" s="228"/>
      <c r="F38" s="224">
        <v>9.5234905302665471E-2</v>
      </c>
    </row>
    <row r="39" spans="1:6" ht="27.75" customHeight="1">
      <c r="A39" s="160" t="s">
        <v>536</v>
      </c>
      <c r="B39" s="42">
        <f>IFERROR(INDEX('Annex 1 LV, HV &amp; UMS charges_L'!$B$14:$B$45,MATCH($A39,'Annex 1 LV, HV &amp; UMS charges_L'!$A$14:$A$294,0)),INDEX('Annex 4 LDNO charges_L'!$B$14:$B$203,MATCH($A39,'Annex 4 LDNO charges_L'!$A$14:$A$203,0)))</f>
        <v>0</v>
      </c>
      <c r="C39" s="159" t="str">
        <f>IFERROR(INDEX('Annex 1 LV, HV &amp; UMS charges_L'!$C$14:$C$45,MATCH($A39,'Annex 1 LV, HV &amp; UMS charges_L'!$A$14:$A$294,0)),INDEX('Annex 4 LDNO charges_L'!$C$14:$C$203,MATCH($A39,'Annex 4 LDNO charges_L'!$A$14:$A$203,0)))</f>
        <v>0, 3, 4, 5-8</v>
      </c>
      <c r="D39" s="228"/>
      <c r="E39" s="228"/>
      <c r="F39" s="224">
        <v>9.5234905302665471E-2</v>
      </c>
    </row>
    <row r="40" spans="1:6" ht="27.75" customHeight="1">
      <c r="A40" s="160" t="s">
        <v>537</v>
      </c>
      <c r="B40" s="42">
        <f>IFERROR(INDEX('Annex 1 LV, HV &amp; UMS charges_L'!$B$14:$B$45,MATCH($A40,'Annex 1 LV, HV &amp; UMS charges_L'!$A$14:$A$294,0)),INDEX('Annex 4 LDNO charges_L'!$B$14:$B$203,MATCH($A40,'Annex 4 LDNO charges_L'!$A$14:$A$203,0)))</f>
        <v>0</v>
      </c>
      <c r="C40" s="159" t="str">
        <f>IFERROR(INDEX('Annex 1 LV, HV &amp; UMS charges_L'!$C$14:$C$45,MATCH($A40,'Annex 1 LV, HV &amp; UMS charges_L'!$A$14:$A$294,0)),INDEX('Annex 4 LDNO charges_L'!$C$14:$C$203,MATCH($A40,'Annex 4 LDNO charges_L'!$A$14:$A$203,0)))</f>
        <v>0, 3, 4, 5-8</v>
      </c>
      <c r="D40" s="228"/>
      <c r="E40" s="228"/>
      <c r="F40" s="224">
        <v>9.5234905302665471E-2</v>
      </c>
    </row>
    <row r="41" spans="1:6" ht="27.75" customHeight="1">
      <c r="A41" s="160" t="s">
        <v>538</v>
      </c>
      <c r="B41" s="42">
        <f>IFERROR(INDEX('Annex 1 LV, HV &amp; UMS charges_L'!$B$14:$B$45,MATCH($A41,'Annex 1 LV, HV &amp; UMS charges_L'!$A$14:$A$294,0)),INDEX('Annex 4 LDNO charges_L'!$B$14:$B$203,MATCH($A41,'Annex 4 LDNO charges_L'!$A$14:$A$203,0)))</f>
        <v>0</v>
      </c>
      <c r="C41" s="159" t="str">
        <f>IFERROR(INDEX('Annex 1 LV, HV &amp; UMS charges_L'!$C$14:$C$45,MATCH($A41,'Annex 1 LV, HV &amp; UMS charges_L'!$A$14:$A$294,0)),INDEX('Annex 4 LDNO charges_L'!$C$14:$C$203,MATCH($A41,'Annex 4 LDNO charges_L'!$A$14:$A$203,0)))</f>
        <v>0, 3, 4, 5-8</v>
      </c>
      <c r="D41" s="228"/>
      <c r="E41" s="228"/>
      <c r="F41" s="224">
        <v>9.5234905302665471E-2</v>
      </c>
    </row>
    <row r="42" spans="1:6" ht="27.75" customHeight="1">
      <c r="A42" s="160" t="s">
        <v>539</v>
      </c>
      <c r="B42" s="42">
        <f>IFERROR(INDEX('Annex 1 LV, HV &amp; UMS charges_L'!$B$14:$B$45,MATCH($A42,'Annex 1 LV, HV &amp; UMS charges_L'!$A$14:$A$294,0)),INDEX('Annex 4 LDNO charges_L'!$B$14:$B$203,MATCH($A42,'Annex 4 LDNO charges_L'!$A$14:$A$203,0)))</f>
        <v>0</v>
      </c>
      <c r="C42" s="159" t="str">
        <f>IFERROR(INDEX('Annex 1 LV, HV &amp; UMS charges_L'!$C$14:$C$45,MATCH($A42,'Annex 1 LV, HV &amp; UMS charges_L'!$A$14:$A$294,0)),INDEX('Annex 4 LDNO charges_L'!$C$14:$C$203,MATCH($A42,'Annex 4 LDNO charges_L'!$A$14:$A$203,0)))</f>
        <v>0, 3, 4, 5-8</v>
      </c>
      <c r="D42" s="228"/>
      <c r="E42" s="228"/>
      <c r="F42" s="224">
        <v>9.5234905302665471E-2</v>
      </c>
    </row>
    <row r="43" spans="1:6" ht="27.75" customHeight="1">
      <c r="A43" s="160" t="s">
        <v>541</v>
      </c>
      <c r="B43" s="42">
        <f>IFERROR(INDEX('Annex 1 LV, HV &amp; UMS charges_L'!$B$14:$B$45,MATCH($A43,'Annex 1 LV, HV &amp; UMS charges_L'!$A$14:$A$294,0)),INDEX('Annex 4 LDNO charges_L'!$B$14:$B$203,MATCH($A43,'Annex 4 LDNO charges_L'!$A$14:$A$203,0)))</f>
        <v>0</v>
      </c>
      <c r="C43" s="159">
        <f>IFERROR(INDEX('Annex 1 LV, HV &amp; UMS charges_L'!$C$14:$C$45,MATCH($A43,'Annex 1 LV, HV &amp; UMS charges_L'!$A$14:$A$294,0)),INDEX('Annex 4 LDNO charges_L'!$C$14:$C$203,MATCH($A43,'Annex 4 LDNO charges_L'!$A$14:$A$203,0)))</f>
        <v>0</v>
      </c>
      <c r="D43" s="228"/>
      <c r="E43" s="228"/>
      <c r="F43" s="224">
        <v>9.5234905302665471E-2</v>
      </c>
    </row>
    <row r="44" spans="1:6" ht="27.75" customHeight="1">
      <c r="A44" s="160" t="s">
        <v>542</v>
      </c>
      <c r="B44" s="42">
        <f>IFERROR(INDEX('Annex 1 LV, HV &amp; UMS charges_L'!$B$14:$B$45,MATCH($A44,'Annex 1 LV, HV &amp; UMS charges_L'!$A$14:$A$294,0)),INDEX('Annex 4 LDNO charges_L'!$B$14:$B$203,MATCH($A44,'Annex 4 LDNO charges_L'!$A$14:$A$203,0)))</f>
        <v>0</v>
      </c>
      <c r="C44" s="159">
        <f>IFERROR(INDEX('Annex 1 LV, HV &amp; UMS charges_L'!$C$14:$C$45,MATCH($A44,'Annex 1 LV, HV &amp; UMS charges_L'!$A$14:$A$294,0)),INDEX('Annex 4 LDNO charges_L'!$C$14:$C$203,MATCH($A44,'Annex 4 LDNO charges_L'!$A$14:$A$203,0)))</f>
        <v>0</v>
      </c>
      <c r="D44" s="228"/>
      <c r="E44" s="228"/>
      <c r="F44" s="224">
        <v>9.5234905302665471E-2</v>
      </c>
    </row>
    <row r="45" spans="1:6" ht="27.75" customHeight="1">
      <c r="A45" s="160" t="s">
        <v>543</v>
      </c>
      <c r="B45" s="42">
        <f>IFERROR(INDEX('Annex 1 LV, HV &amp; UMS charges_L'!$B$14:$B$45,MATCH($A45,'Annex 1 LV, HV &amp; UMS charges_L'!$A$14:$A$294,0)),INDEX('Annex 4 LDNO charges_L'!$B$14:$B$203,MATCH($A45,'Annex 4 LDNO charges_L'!$A$14:$A$203,0)))</f>
        <v>0</v>
      </c>
      <c r="C45" s="159">
        <f>IFERROR(INDEX('Annex 1 LV, HV &amp; UMS charges_L'!$C$14:$C$45,MATCH($A45,'Annex 1 LV, HV &amp; UMS charges_L'!$A$14:$A$294,0)),INDEX('Annex 4 LDNO charges_L'!$C$14:$C$203,MATCH($A45,'Annex 4 LDNO charges_L'!$A$14:$A$203,0)))</f>
        <v>0</v>
      </c>
      <c r="D45" s="228"/>
      <c r="E45" s="228"/>
      <c r="F45" s="224">
        <v>9.5234905302665471E-2</v>
      </c>
    </row>
    <row r="46" spans="1:6" ht="27.75" customHeight="1">
      <c r="A46" s="160" t="s">
        <v>544</v>
      </c>
      <c r="B46" s="42">
        <f>IFERROR(INDEX('Annex 1 LV, HV &amp; UMS charges_L'!$B$14:$B$45,MATCH($A46,'Annex 1 LV, HV &amp; UMS charges_L'!$A$14:$A$294,0)),INDEX('Annex 4 LDNO charges_L'!$B$14:$B$203,MATCH($A46,'Annex 4 LDNO charges_L'!$A$14:$A$203,0)))</f>
        <v>0</v>
      </c>
      <c r="C46" s="159">
        <f>IFERROR(INDEX('Annex 1 LV, HV &amp; UMS charges_L'!$C$14:$C$45,MATCH($A46,'Annex 1 LV, HV &amp; UMS charges_L'!$A$14:$A$294,0)),INDEX('Annex 4 LDNO charges_L'!$C$14:$C$203,MATCH($A46,'Annex 4 LDNO charges_L'!$A$14:$A$203,0)))</f>
        <v>0</v>
      </c>
      <c r="D46" s="228"/>
      <c r="E46" s="228"/>
      <c r="F46" s="224">
        <v>9.5234905302665471E-2</v>
      </c>
    </row>
    <row r="47" spans="1:6" ht="27.75" customHeight="1">
      <c r="A47" s="160" t="s">
        <v>545</v>
      </c>
      <c r="B47" s="42">
        <f>IFERROR(INDEX('Annex 1 LV, HV &amp; UMS charges_L'!$B$14:$B$45,MATCH($A47,'Annex 1 LV, HV &amp; UMS charges_L'!$A$14:$A$294,0)),INDEX('Annex 4 LDNO charges_L'!$B$14:$B$203,MATCH($A47,'Annex 4 LDNO charges_L'!$A$14:$A$203,0)))</f>
        <v>0</v>
      </c>
      <c r="C47" s="159">
        <f>IFERROR(INDEX('Annex 1 LV, HV &amp; UMS charges_L'!$C$14:$C$45,MATCH($A47,'Annex 1 LV, HV &amp; UMS charges_L'!$A$14:$A$294,0)),INDEX('Annex 4 LDNO charges_L'!$C$14:$C$203,MATCH($A47,'Annex 4 LDNO charges_L'!$A$14:$A$203,0)))</f>
        <v>0</v>
      </c>
      <c r="D47" s="228"/>
      <c r="E47" s="228"/>
      <c r="F47" s="224">
        <v>9.5234905302665471E-2</v>
      </c>
    </row>
    <row r="48" spans="1:6" ht="27.75" customHeight="1">
      <c r="A48" s="160" t="s">
        <v>546</v>
      </c>
      <c r="B48" s="42">
        <f>IFERROR(INDEX('Annex 1 LV, HV &amp; UMS charges_L'!$B$14:$B$45,MATCH($A48,'Annex 1 LV, HV &amp; UMS charges_L'!$A$14:$A$294,0)),INDEX('Annex 4 LDNO charges_L'!$B$14:$B$203,MATCH($A48,'Annex 4 LDNO charges_L'!$A$14:$A$203,0)))</f>
        <v>0</v>
      </c>
      <c r="C48" s="159">
        <f>IFERROR(INDEX('Annex 1 LV, HV &amp; UMS charges_L'!$C$14:$C$45,MATCH($A48,'Annex 1 LV, HV &amp; UMS charges_L'!$A$14:$A$294,0)),INDEX('Annex 4 LDNO charges_L'!$C$14:$C$203,MATCH($A48,'Annex 4 LDNO charges_L'!$A$14:$A$203,0)))</f>
        <v>0</v>
      </c>
      <c r="D48" s="228"/>
      <c r="E48" s="228"/>
      <c r="F48" s="224">
        <v>9.5234905302665471E-2</v>
      </c>
    </row>
    <row r="49" spans="1:6" ht="27.75" customHeight="1">
      <c r="A49" s="160" t="s">
        <v>547</v>
      </c>
      <c r="B49" s="42">
        <f>IFERROR(INDEX('Annex 1 LV, HV &amp; UMS charges_L'!$B$14:$B$45,MATCH($A49,'Annex 1 LV, HV &amp; UMS charges_L'!$A$14:$A$294,0)),INDEX('Annex 4 LDNO charges_L'!$B$14:$B$203,MATCH($A49,'Annex 4 LDNO charges_L'!$A$14:$A$203,0)))</f>
        <v>0</v>
      </c>
      <c r="C49" s="159">
        <f>IFERROR(INDEX('Annex 1 LV, HV &amp; UMS charges_L'!$C$14:$C$45,MATCH($A49,'Annex 1 LV, HV &amp; UMS charges_L'!$A$14:$A$294,0)),INDEX('Annex 4 LDNO charges_L'!$C$14:$C$203,MATCH($A49,'Annex 4 LDNO charges_L'!$A$14:$A$203,0)))</f>
        <v>0</v>
      </c>
      <c r="D49" s="228"/>
      <c r="E49" s="228"/>
      <c r="F49" s="224">
        <v>9.5234905302665471E-2</v>
      </c>
    </row>
    <row r="50" spans="1:6" ht="27.75" customHeight="1">
      <c r="A50" s="160" t="s">
        <v>548</v>
      </c>
      <c r="B50" s="42">
        <f>IFERROR(INDEX('Annex 1 LV, HV &amp; UMS charges_L'!$B$14:$B$45,MATCH($A50,'Annex 1 LV, HV &amp; UMS charges_L'!$A$14:$A$294,0)),INDEX('Annex 4 LDNO charges_L'!$B$14:$B$203,MATCH($A50,'Annex 4 LDNO charges_L'!$A$14:$A$203,0)))</f>
        <v>0</v>
      </c>
      <c r="C50" s="159">
        <f>IFERROR(INDEX('Annex 1 LV, HV &amp; UMS charges_L'!$C$14:$C$45,MATCH($A50,'Annex 1 LV, HV &amp; UMS charges_L'!$A$14:$A$294,0)),INDEX('Annex 4 LDNO charges_L'!$C$14:$C$203,MATCH($A50,'Annex 4 LDNO charges_L'!$A$14:$A$203,0)))</f>
        <v>0</v>
      </c>
      <c r="D50" s="228"/>
      <c r="E50" s="228"/>
      <c r="F50" s="224">
        <v>9.5234905302665471E-2</v>
      </c>
    </row>
    <row r="51" spans="1:6" ht="27.75" customHeight="1">
      <c r="A51" s="160" t="s">
        <v>549</v>
      </c>
      <c r="B51" s="42">
        <f>IFERROR(INDEX('Annex 1 LV, HV &amp; UMS charges_L'!$B$14:$B$45,MATCH($A51,'Annex 1 LV, HV &amp; UMS charges_L'!$A$14:$A$294,0)),INDEX('Annex 4 LDNO charges_L'!$B$14:$B$203,MATCH($A51,'Annex 4 LDNO charges_L'!$A$14:$A$203,0)))</f>
        <v>0</v>
      </c>
      <c r="C51" s="159">
        <f>IFERROR(INDEX('Annex 1 LV, HV &amp; UMS charges_L'!$C$14:$C$45,MATCH($A51,'Annex 1 LV, HV &amp; UMS charges_L'!$A$14:$A$294,0)),INDEX('Annex 4 LDNO charges_L'!$C$14:$C$203,MATCH($A51,'Annex 4 LDNO charges_L'!$A$14:$A$203,0)))</f>
        <v>0</v>
      </c>
      <c r="D51" s="228"/>
      <c r="E51" s="228"/>
      <c r="F51" s="224">
        <v>9.5234905302665471E-2</v>
      </c>
    </row>
    <row r="52" spans="1:6" ht="27.75" customHeight="1">
      <c r="A52" s="160" t="s">
        <v>550</v>
      </c>
      <c r="B52" s="42">
        <f>IFERROR(INDEX('Annex 1 LV, HV &amp; UMS charges_L'!$B$14:$B$45,MATCH($A52,'Annex 1 LV, HV &amp; UMS charges_L'!$A$14:$A$294,0)),INDEX('Annex 4 LDNO charges_L'!$B$14:$B$203,MATCH($A52,'Annex 4 LDNO charges_L'!$A$14:$A$203,0)))</f>
        <v>0</v>
      </c>
      <c r="C52" s="159">
        <f>IFERROR(INDEX('Annex 1 LV, HV &amp; UMS charges_L'!$C$14:$C$45,MATCH($A52,'Annex 1 LV, HV &amp; UMS charges_L'!$A$14:$A$294,0)),INDEX('Annex 4 LDNO charges_L'!$C$14:$C$203,MATCH($A52,'Annex 4 LDNO charges_L'!$A$14:$A$203,0)))</f>
        <v>0</v>
      </c>
      <c r="D52" s="228"/>
      <c r="E52" s="228"/>
      <c r="F52" s="224">
        <v>9.5234905302665471E-2</v>
      </c>
    </row>
    <row r="53" spans="1:6" ht="27.75" customHeight="1">
      <c r="A53" s="160" t="s">
        <v>551</v>
      </c>
      <c r="B53" s="42">
        <f>IFERROR(INDEX('Annex 1 LV, HV &amp; UMS charges_L'!$B$14:$B$45,MATCH($A53,'Annex 1 LV, HV &amp; UMS charges_L'!$A$14:$A$294,0)),INDEX('Annex 4 LDNO charges_L'!$B$14:$B$203,MATCH($A53,'Annex 4 LDNO charges_L'!$A$14:$A$203,0)))</f>
        <v>0</v>
      </c>
      <c r="C53" s="159">
        <f>IFERROR(INDEX('Annex 1 LV, HV &amp; UMS charges_L'!$C$14:$C$45,MATCH($A53,'Annex 1 LV, HV &amp; UMS charges_L'!$A$14:$A$294,0)),INDEX('Annex 4 LDNO charges_L'!$C$14:$C$203,MATCH($A53,'Annex 4 LDNO charges_L'!$A$14:$A$203,0)))</f>
        <v>0</v>
      </c>
      <c r="D53" s="228"/>
      <c r="E53" s="228"/>
      <c r="F53" s="224">
        <v>9.5234905302665471E-2</v>
      </c>
    </row>
    <row r="54" spans="1:6" ht="27.75" customHeight="1">
      <c r="A54" s="160" t="s">
        <v>552</v>
      </c>
      <c r="B54" s="42">
        <f>IFERROR(INDEX('Annex 1 LV, HV &amp; UMS charges_L'!$B$14:$B$45,MATCH($A54,'Annex 1 LV, HV &amp; UMS charges_L'!$A$14:$A$294,0)),INDEX('Annex 4 LDNO charges_L'!$B$14:$B$203,MATCH($A54,'Annex 4 LDNO charges_L'!$A$14:$A$203,0)))</f>
        <v>0</v>
      </c>
      <c r="C54" s="159">
        <f>IFERROR(INDEX('Annex 1 LV, HV &amp; UMS charges_L'!$C$14:$C$45,MATCH($A54,'Annex 1 LV, HV &amp; UMS charges_L'!$A$14:$A$294,0)),INDEX('Annex 4 LDNO charges_L'!$C$14:$C$203,MATCH($A54,'Annex 4 LDNO charges_L'!$A$14:$A$203,0)))</f>
        <v>0</v>
      </c>
      <c r="D54" s="228"/>
      <c r="E54" s="228"/>
      <c r="F54" s="224">
        <v>9.5234905302665471E-2</v>
      </c>
    </row>
    <row r="55" spans="1:6" ht="27.75" customHeight="1">
      <c r="A55" s="160" t="s">
        <v>553</v>
      </c>
      <c r="B55" s="42">
        <f>IFERROR(INDEX('Annex 1 LV, HV &amp; UMS charges_L'!$B$14:$B$45,MATCH($A55,'Annex 1 LV, HV &amp; UMS charges_L'!$A$14:$A$294,0)),INDEX('Annex 4 LDNO charges_L'!$B$14:$B$203,MATCH($A55,'Annex 4 LDNO charges_L'!$A$14:$A$203,0)))</f>
        <v>0</v>
      </c>
      <c r="C55" s="159">
        <f>IFERROR(INDEX('Annex 1 LV, HV &amp; UMS charges_L'!$C$14:$C$45,MATCH($A55,'Annex 1 LV, HV &amp; UMS charges_L'!$A$14:$A$294,0)),INDEX('Annex 4 LDNO charges_L'!$C$14:$C$203,MATCH($A55,'Annex 4 LDNO charges_L'!$A$14:$A$203,0)))</f>
        <v>0</v>
      </c>
      <c r="D55" s="228"/>
      <c r="E55" s="228"/>
      <c r="F55" s="224">
        <v>9.5234905302665471E-2</v>
      </c>
    </row>
    <row r="56" spans="1:6" ht="27.75" customHeight="1">
      <c r="A56" s="160" t="s">
        <v>554</v>
      </c>
      <c r="B56" s="42">
        <f>IFERROR(INDEX('Annex 1 LV, HV &amp; UMS charges_L'!$B$14:$B$45,MATCH($A56,'Annex 1 LV, HV &amp; UMS charges_L'!$A$14:$A$294,0)),INDEX('Annex 4 LDNO charges_L'!$B$14:$B$203,MATCH($A56,'Annex 4 LDNO charges_L'!$A$14:$A$203,0)))</f>
        <v>0</v>
      </c>
      <c r="C56" s="159">
        <f>IFERROR(INDEX('Annex 1 LV, HV &amp; UMS charges_L'!$C$14:$C$45,MATCH($A56,'Annex 1 LV, HV &amp; UMS charges_L'!$A$14:$A$294,0)),INDEX('Annex 4 LDNO charges_L'!$C$14:$C$203,MATCH($A56,'Annex 4 LDNO charges_L'!$A$14:$A$203,0)))</f>
        <v>0</v>
      </c>
      <c r="D56" s="228"/>
      <c r="E56" s="228"/>
      <c r="F56" s="224">
        <v>9.5234905302665471E-2</v>
      </c>
    </row>
    <row r="57" spans="1:6" ht="27.75" customHeight="1">
      <c r="A57" s="160" t="s">
        <v>555</v>
      </c>
      <c r="B57" s="42">
        <f>IFERROR(INDEX('Annex 1 LV, HV &amp; UMS charges_L'!$B$14:$B$45,MATCH($A57,'Annex 1 LV, HV &amp; UMS charges_L'!$A$14:$A$294,0)),INDEX('Annex 4 LDNO charges_L'!$B$14:$B$203,MATCH($A57,'Annex 4 LDNO charges_L'!$A$14:$A$203,0)))</f>
        <v>0</v>
      </c>
      <c r="C57" s="159">
        <f>IFERROR(INDEX('Annex 1 LV, HV &amp; UMS charges_L'!$C$14:$C$45,MATCH($A57,'Annex 1 LV, HV &amp; UMS charges_L'!$A$14:$A$294,0)),INDEX('Annex 4 LDNO charges_L'!$C$14:$C$203,MATCH($A57,'Annex 4 LDNO charges_L'!$A$14:$A$203,0)))</f>
        <v>0</v>
      </c>
      <c r="D57" s="228"/>
      <c r="E57" s="228"/>
      <c r="F57" s="224">
        <v>9.5234905302665471E-2</v>
      </c>
    </row>
    <row r="58" spans="1:6" ht="27.75" customHeight="1">
      <c r="A58" s="160" t="s">
        <v>562</v>
      </c>
      <c r="B58" s="42">
        <f>IFERROR(INDEX('Annex 1 LV, HV &amp; UMS charges_L'!$B$14:$B$45,MATCH($A58,'Annex 1 LV, HV &amp; UMS charges_L'!$A$14:$A$294,0)),INDEX('Annex 4 LDNO charges_L'!$B$14:$B$203,MATCH($A58,'Annex 4 LDNO charges_L'!$A$14:$A$203,0)))</f>
        <v>0</v>
      </c>
      <c r="C58" s="159" t="str">
        <f>IFERROR(INDEX('Annex 1 LV, HV &amp; UMS charges_L'!$C$14:$C$45,MATCH($A58,'Annex 1 LV, HV &amp; UMS charges_L'!$A$14:$A$294,0)),INDEX('Annex 4 LDNO charges_L'!$C$14:$C$203,MATCH($A58,'Annex 4 LDNO charges_L'!$A$14:$A$203,0)))</f>
        <v>0, 1, 2</v>
      </c>
      <c r="D58" s="224">
        <v>2.5936578820108486E-2</v>
      </c>
      <c r="E58" s="224">
        <v>9.52985806923739</v>
      </c>
      <c r="F58" s="224">
        <v>9.5234905302665471E-2</v>
      </c>
    </row>
    <row r="59" spans="1:6" ht="27.75" customHeight="1">
      <c r="A59" s="160" t="s">
        <v>564</v>
      </c>
      <c r="B59" s="42">
        <f>IFERROR(INDEX('Annex 1 LV, HV &amp; UMS charges_L'!$B$14:$B$45,MATCH($A59,'Annex 1 LV, HV &amp; UMS charges_L'!$A$14:$A$294,0)),INDEX('Annex 4 LDNO charges_L'!$B$14:$B$203,MATCH($A59,'Annex 4 LDNO charges_L'!$A$14:$A$203,0)))</f>
        <v>0</v>
      </c>
      <c r="C59" s="159" t="str">
        <f>IFERROR(INDEX('Annex 1 LV, HV &amp; UMS charges_L'!$C$14:$C$45,MATCH($A59,'Annex 1 LV, HV &amp; UMS charges_L'!$A$14:$A$294,0)),INDEX('Annex 4 LDNO charges_L'!$C$14:$C$203,MATCH($A59,'Annex 4 LDNO charges_L'!$A$14:$A$203,0)))</f>
        <v>0, 3, 4, 5-8</v>
      </c>
      <c r="D59" s="228"/>
      <c r="E59" s="228"/>
      <c r="F59" s="224">
        <v>9.5234905302665471E-2</v>
      </c>
    </row>
    <row r="60" spans="1:6" ht="27.75" customHeight="1">
      <c r="A60" s="160" t="s">
        <v>565</v>
      </c>
      <c r="B60" s="42">
        <f>IFERROR(INDEX('Annex 1 LV, HV &amp; UMS charges_L'!$B$14:$B$45,MATCH($A60,'Annex 1 LV, HV &amp; UMS charges_L'!$A$14:$A$294,0)),INDEX('Annex 4 LDNO charges_L'!$B$14:$B$203,MATCH($A60,'Annex 4 LDNO charges_L'!$A$14:$A$203,0)))</f>
        <v>0</v>
      </c>
      <c r="C60" s="159" t="str">
        <f>IFERROR(INDEX('Annex 1 LV, HV &amp; UMS charges_L'!$C$14:$C$45,MATCH($A60,'Annex 1 LV, HV &amp; UMS charges_L'!$A$14:$A$294,0)),INDEX('Annex 4 LDNO charges_L'!$C$14:$C$203,MATCH($A60,'Annex 4 LDNO charges_L'!$A$14:$A$203,0)))</f>
        <v>0, 3, 4, 5-8</v>
      </c>
      <c r="D60" s="228"/>
      <c r="E60" s="228"/>
      <c r="F60" s="224">
        <v>9.5234905302665471E-2</v>
      </c>
    </row>
    <row r="61" spans="1:6" ht="27.75" customHeight="1">
      <c r="A61" s="160" t="s">
        <v>566</v>
      </c>
      <c r="B61" s="42">
        <f>IFERROR(INDEX('Annex 1 LV, HV &amp; UMS charges_L'!$B$14:$B$45,MATCH($A61,'Annex 1 LV, HV &amp; UMS charges_L'!$A$14:$A$294,0)),INDEX('Annex 4 LDNO charges_L'!$B$14:$B$203,MATCH($A61,'Annex 4 LDNO charges_L'!$A$14:$A$203,0)))</f>
        <v>0</v>
      </c>
      <c r="C61" s="159" t="str">
        <f>IFERROR(INDEX('Annex 1 LV, HV &amp; UMS charges_L'!$C$14:$C$45,MATCH($A61,'Annex 1 LV, HV &amp; UMS charges_L'!$A$14:$A$294,0)),INDEX('Annex 4 LDNO charges_L'!$C$14:$C$203,MATCH($A61,'Annex 4 LDNO charges_L'!$A$14:$A$203,0)))</f>
        <v>0, 3, 4, 5-8</v>
      </c>
      <c r="D61" s="228"/>
      <c r="E61" s="228"/>
      <c r="F61" s="224">
        <v>9.5234905302665471E-2</v>
      </c>
    </row>
    <row r="62" spans="1:6" ht="27.75" customHeight="1">
      <c r="A62" s="160" t="s">
        <v>567</v>
      </c>
      <c r="B62" s="42">
        <f>IFERROR(INDEX('Annex 1 LV, HV &amp; UMS charges_L'!$B$14:$B$45,MATCH($A62,'Annex 1 LV, HV &amp; UMS charges_L'!$A$14:$A$294,0)),INDEX('Annex 4 LDNO charges_L'!$B$14:$B$203,MATCH($A62,'Annex 4 LDNO charges_L'!$A$14:$A$203,0)))</f>
        <v>0</v>
      </c>
      <c r="C62" s="159" t="str">
        <f>IFERROR(INDEX('Annex 1 LV, HV &amp; UMS charges_L'!$C$14:$C$45,MATCH($A62,'Annex 1 LV, HV &amp; UMS charges_L'!$A$14:$A$294,0)),INDEX('Annex 4 LDNO charges_L'!$C$14:$C$203,MATCH($A62,'Annex 4 LDNO charges_L'!$A$14:$A$203,0)))</f>
        <v>0, 3, 4, 5-8</v>
      </c>
      <c r="D62" s="228"/>
      <c r="E62" s="228"/>
      <c r="F62" s="224">
        <v>9.5234905302665471E-2</v>
      </c>
    </row>
    <row r="63" spans="1:6" ht="27.75" customHeight="1">
      <c r="A63" s="160" t="s">
        <v>568</v>
      </c>
      <c r="B63" s="42">
        <f>IFERROR(INDEX('Annex 1 LV, HV &amp; UMS charges_L'!$B$14:$B$45,MATCH($A63,'Annex 1 LV, HV &amp; UMS charges_L'!$A$14:$A$294,0)),INDEX('Annex 4 LDNO charges_L'!$B$14:$B$203,MATCH($A63,'Annex 4 LDNO charges_L'!$A$14:$A$203,0)))</f>
        <v>0</v>
      </c>
      <c r="C63" s="159" t="str">
        <f>IFERROR(INDEX('Annex 1 LV, HV &amp; UMS charges_L'!$C$14:$C$45,MATCH($A63,'Annex 1 LV, HV &amp; UMS charges_L'!$A$14:$A$294,0)),INDEX('Annex 4 LDNO charges_L'!$C$14:$C$203,MATCH($A63,'Annex 4 LDNO charges_L'!$A$14:$A$203,0)))</f>
        <v>0, 3, 4, 5-8</v>
      </c>
      <c r="D63" s="228"/>
      <c r="E63" s="228"/>
      <c r="F63" s="224">
        <v>9.5234905302665471E-2</v>
      </c>
    </row>
    <row r="64" spans="1:6" ht="27.75" customHeight="1">
      <c r="A64" s="160" t="s">
        <v>570</v>
      </c>
      <c r="B64" s="42">
        <f>IFERROR(INDEX('Annex 1 LV, HV &amp; UMS charges_L'!$B$14:$B$45,MATCH($A64,'Annex 1 LV, HV &amp; UMS charges_L'!$A$14:$A$294,0)),INDEX('Annex 4 LDNO charges_L'!$B$14:$B$203,MATCH($A64,'Annex 4 LDNO charges_L'!$A$14:$A$203,0)))</f>
        <v>0</v>
      </c>
      <c r="C64" s="159">
        <f>IFERROR(INDEX('Annex 1 LV, HV &amp; UMS charges_L'!$C$14:$C$45,MATCH($A64,'Annex 1 LV, HV &amp; UMS charges_L'!$A$14:$A$294,0)),INDEX('Annex 4 LDNO charges_L'!$C$14:$C$203,MATCH($A64,'Annex 4 LDNO charges_L'!$A$14:$A$203,0)))</f>
        <v>0</v>
      </c>
      <c r="D64" s="228"/>
      <c r="E64" s="228"/>
      <c r="F64" s="224">
        <v>9.5234905302665471E-2</v>
      </c>
    </row>
    <row r="65" spans="1:6" ht="27.75" customHeight="1">
      <c r="A65" s="160" t="s">
        <v>571</v>
      </c>
      <c r="B65" s="42">
        <f>IFERROR(INDEX('Annex 1 LV, HV &amp; UMS charges_L'!$B$14:$B$45,MATCH($A65,'Annex 1 LV, HV &amp; UMS charges_L'!$A$14:$A$294,0)),INDEX('Annex 4 LDNO charges_L'!$B$14:$B$203,MATCH($A65,'Annex 4 LDNO charges_L'!$A$14:$A$203,0)))</f>
        <v>0</v>
      </c>
      <c r="C65" s="159">
        <f>IFERROR(INDEX('Annex 1 LV, HV &amp; UMS charges_L'!$C$14:$C$45,MATCH($A65,'Annex 1 LV, HV &amp; UMS charges_L'!$A$14:$A$294,0)),INDEX('Annex 4 LDNO charges_L'!$C$14:$C$203,MATCH($A65,'Annex 4 LDNO charges_L'!$A$14:$A$203,0)))</f>
        <v>0</v>
      </c>
      <c r="D65" s="228"/>
      <c r="E65" s="228"/>
      <c r="F65" s="224">
        <v>9.5234905302665471E-2</v>
      </c>
    </row>
    <row r="66" spans="1:6" ht="27.75" customHeight="1">
      <c r="A66" s="160" t="s">
        <v>572</v>
      </c>
      <c r="B66" s="42">
        <f>IFERROR(INDEX('Annex 1 LV, HV &amp; UMS charges_L'!$B$14:$B$45,MATCH($A66,'Annex 1 LV, HV &amp; UMS charges_L'!$A$14:$A$294,0)),INDEX('Annex 4 LDNO charges_L'!$B$14:$B$203,MATCH($A66,'Annex 4 LDNO charges_L'!$A$14:$A$203,0)))</f>
        <v>0</v>
      </c>
      <c r="C66" s="159">
        <f>IFERROR(INDEX('Annex 1 LV, HV &amp; UMS charges_L'!$C$14:$C$45,MATCH($A66,'Annex 1 LV, HV &amp; UMS charges_L'!$A$14:$A$294,0)),INDEX('Annex 4 LDNO charges_L'!$C$14:$C$203,MATCH($A66,'Annex 4 LDNO charges_L'!$A$14:$A$203,0)))</f>
        <v>0</v>
      </c>
      <c r="D66" s="228"/>
      <c r="E66" s="228"/>
      <c r="F66" s="224">
        <v>9.5234905302665471E-2</v>
      </c>
    </row>
    <row r="67" spans="1:6" ht="27.75" customHeight="1">
      <c r="A67" s="160" t="s">
        <v>573</v>
      </c>
      <c r="B67" s="42">
        <f>IFERROR(INDEX('Annex 1 LV, HV &amp; UMS charges_L'!$B$14:$B$45,MATCH($A67,'Annex 1 LV, HV &amp; UMS charges_L'!$A$14:$A$294,0)),INDEX('Annex 4 LDNO charges_L'!$B$14:$B$203,MATCH($A67,'Annex 4 LDNO charges_L'!$A$14:$A$203,0)))</f>
        <v>0</v>
      </c>
      <c r="C67" s="159">
        <f>IFERROR(INDEX('Annex 1 LV, HV &amp; UMS charges_L'!$C$14:$C$45,MATCH($A67,'Annex 1 LV, HV &amp; UMS charges_L'!$A$14:$A$294,0)),INDEX('Annex 4 LDNO charges_L'!$C$14:$C$203,MATCH($A67,'Annex 4 LDNO charges_L'!$A$14:$A$203,0)))</f>
        <v>0</v>
      </c>
      <c r="D67" s="228"/>
      <c r="E67" s="228"/>
      <c r="F67" s="224">
        <v>9.5234905302665471E-2</v>
      </c>
    </row>
    <row r="68" spans="1:6" ht="27.75" customHeight="1">
      <c r="A68" s="160" t="s">
        <v>574</v>
      </c>
      <c r="B68" s="42">
        <f>IFERROR(INDEX('Annex 1 LV, HV &amp; UMS charges_L'!$B$14:$B$45,MATCH($A68,'Annex 1 LV, HV &amp; UMS charges_L'!$A$14:$A$294,0)),INDEX('Annex 4 LDNO charges_L'!$B$14:$B$203,MATCH($A68,'Annex 4 LDNO charges_L'!$A$14:$A$203,0)))</f>
        <v>0</v>
      </c>
      <c r="C68" s="159">
        <f>IFERROR(INDEX('Annex 1 LV, HV &amp; UMS charges_L'!$C$14:$C$45,MATCH($A68,'Annex 1 LV, HV &amp; UMS charges_L'!$A$14:$A$294,0)),INDEX('Annex 4 LDNO charges_L'!$C$14:$C$203,MATCH($A68,'Annex 4 LDNO charges_L'!$A$14:$A$203,0)))</f>
        <v>0</v>
      </c>
      <c r="D68" s="228"/>
      <c r="E68" s="228"/>
      <c r="F68" s="224">
        <v>9.5234905302665471E-2</v>
      </c>
    </row>
    <row r="69" spans="1:6" ht="27.75" customHeight="1">
      <c r="A69" s="160" t="s">
        <v>575</v>
      </c>
      <c r="B69" s="42">
        <f>IFERROR(INDEX('Annex 1 LV, HV &amp; UMS charges_L'!$B$14:$B$45,MATCH($A69,'Annex 1 LV, HV &amp; UMS charges_L'!$A$14:$A$294,0)),INDEX('Annex 4 LDNO charges_L'!$B$14:$B$203,MATCH($A69,'Annex 4 LDNO charges_L'!$A$14:$A$203,0)))</f>
        <v>0</v>
      </c>
      <c r="C69" s="159">
        <f>IFERROR(INDEX('Annex 1 LV, HV &amp; UMS charges_L'!$C$14:$C$45,MATCH($A69,'Annex 1 LV, HV &amp; UMS charges_L'!$A$14:$A$294,0)),INDEX('Annex 4 LDNO charges_L'!$C$14:$C$203,MATCH($A69,'Annex 4 LDNO charges_L'!$A$14:$A$203,0)))</f>
        <v>0</v>
      </c>
      <c r="D69" s="228"/>
      <c r="E69" s="228"/>
      <c r="F69" s="224">
        <v>9.5234905302665471E-2</v>
      </c>
    </row>
    <row r="70" spans="1:6" ht="27.75" customHeight="1">
      <c r="A70" s="160" t="s">
        <v>576</v>
      </c>
      <c r="B70" s="42">
        <f>IFERROR(INDEX('Annex 1 LV, HV &amp; UMS charges_L'!$B$14:$B$45,MATCH($A70,'Annex 1 LV, HV &amp; UMS charges_L'!$A$14:$A$294,0)),INDEX('Annex 4 LDNO charges_L'!$B$14:$B$203,MATCH($A70,'Annex 4 LDNO charges_L'!$A$14:$A$203,0)))</f>
        <v>0</v>
      </c>
      <c r="C70" s="159">
        <f>IFERROR(INDEX('Annex 1 LV, HV &amp; UMS charges_L'!$C$14:$C$45,MATCH($A70,'Annex 1 LV, HV &amp; UMS charges_L'!$A$14:$A$294,0)),INDEX('Annex 4 LDNO charges_L'!$C$14:$C$203,MATCH($A70,'Annex 4 LDNO charges_L'!$A$14:$A$203,0)))</f>
        <v>0</v>
      </c>
      <c r="D70" s="228"/>
      <c r="E70" s="228"/>
      <c r="F70" s="224">
        <v>9.5234905302665471E-2</v>
      </c>
    </row>
    <row r="71" spans="1:6" ht="27.75" customHeight="1">
      <c r="A71" s="160" t="s">
        <v>577</v>
      </c>
      <c r="B71" s="42">
        <f>IFERROR(INDEX('Annex 1 LV, HV &amp; UMS charges_L'!$B$14:$B$45,MATCH($A71,'Annex 1 LV, HV &amp; UMS charges_L'!$A$14:$A$294,0)),INDEX('Annex 4 LDNO charges_L'!$B$14:$B$203,MATCH($A71,'Annex 4 LDNO charges_L'!$A$14:$A$203,0)))</f>
        <v>0</v>
      </c>
      <c r="C71" s="159">
        <f>IFERROR(INDEX('Annex 1 LV, HV &amp; UMS charges_L'!$C$14:$C$45,MATCH($A71,'Annex 1 LV, HV &amp; UMS charges_L'!$A$14:$A$294,0)),INDEX('Annex 4 LDNO charges_L'!$C$14:$C$203,MATCH($A71,'Annex 4 LDNO charges_L'!$A$14:$A$203,0)))</f>
        <v>0</v>
      </c>
      <c r="D71" s="228"/>
      <c r="E71" s="228"/>
      <c r="F71" s="224">
        <v>9.5234905302665471E-2</v>
      </c>
    </row>
    <row r="72" spans="1:6" ht="27.75" customHeight="1">
      <c r="A72" s="160" t="s">
        <v>578</v>
      </c>
      <c r="B72" s="42">
        <f>IFERROR(INDEX('Annex 1 LV, HV &amp; UMS charges_L'!$B$14:$B$45,MATCH($A72,'Annex 1 LV, HV &amp; UMS charges_L'!$A$14:$A$294,0)),INDEX('Annex 4 LDNO charges_L'!$B$14:$B$203,MATCH($A72,'Annex 4 LDNO charges_L'!$A$14:$A$203,0)))</f>
        <v>0</v>
      </c>
      <c r="C72" s="159">
        <f>IFERROR(INDEX('Annex 1 LV, HV &amp; UMS charges_L'!$C$14:$C$45,MATCH($A72,'Annex 1 LV, HV &amp; UMS charges_L'!$A$14:$A$294,0)),INDEX('Annex 4 LDNO charges_L'!$C$14:$C$203,MATCH($A72,'Annex 4 LDNO charges_L'!$A$14:$A$203,0)))</f>
        <v>0</v>
      </c>
      <c r="D72" s="228"/>
      <c r="E72" s="228"/>
      <c r="F72" s="224">
        <v>9.5234905302665471E-2</v>
      </c>
    </row>
    <row r="73" spans="1:6" ht="27.75" customHeight="1">
      <c r="A73" s="160" t="s">
        <v>579</v>
      </c>
      <c r="B73" s="42">
        <f>IFERROR(INDEX('Annex 1 LV, HV &amp; UMS charges_L'!$B$14:$B$45,MATCH($A73,'Annex 1 LV, HV &amp; UMS charges_L'!$A$14:$A$294,0)),INDEX('Annex 4 LDNO charges_L'!$B$14:$B$203,MATCH($A73,'Annex 4 LDNO charges_L'!$A$14:$A$203,0)))</f>
        <v>0</v>
      </c>
      <c r="C73" s="159">
        <f>IFERROR(INDEX('Annex 1 LV, HV &amp; UMS charges_L'!$C$14:$C$45,MATCH($A73,'Annex 1 LV, HV &amp; UMS charges_L'!$A$14:$A$294,0)),INDEX('Annex 4 LDNO charges_L'!$C$14:$C$203,MATCH($A73,'Annex 4 LDNO charges_L'!$A$14:$A$203,0)))</f>
        <v>0</v>
      </c>
      <c r="D73" s="228"/>
      <c r="E73" s="228"/>
      <c r="F73" s="224">
        <v>9.5234905302665471E-2</v>
      </c>
    </row>
    <row r="74" spans="1:6" ht="27.75" customHeight="1">
      <c r="A74" s="160" t="s">
        <v>580</v>
      </c>
      <c r="B74" s="42">
        <f>IFERROR(INDEX('Annex 1 LV, HV &amp; UMS charges_L'!$B$14:$B$45,MATCH($A74,'Annex 1 LV, HV &amp; UMS charges_L'!$A$14:$A$294,0)),INDEX('Annex 4 LDNO charges_L'!$B$14:$B$203,MATCH($A74,'Annex 4 LDNO charges_L'!$A$14:$A$203,0)))</f>
        <v>0</v>
      </c>
      <c r="C74" s="159">
        <f>IFERROR(INDEX('Annex 1 LV, HV &amp; UMS charges_L'!$C$14:$C$45,MATCH($A74,'Annex 1 LV, HV &amp; UMS charges_L'!$A$14:$A$294,0)),INDEX('Annex 4 LDNO charges_L'!$C$14:$C$203,MATCH($A74,'Annex 4 LDNO charges_L'!$A$14:$A$203,0)))</f>
        <v>0</v>
      </c>
      <c r="D74" s="228"/>
      <c r="E74" s="228"/>
      <c r="F74" s="224">
        <v>9.5234905302665471E-2</v>
      </c>
    </row>
    <row r="75" spans="1:6" ht="27.75" customHeight="1">
      <c r="A75" s="160" t="s">
        <v>581</v>
      </c>
      <c r="B75" s="42">
        <f>IFERROR(INDEX('Annex 1 LV, HV &amp; UMS charges_L'!$B$14:$B$45,MATCH($A75,'Annex 1 LV, HV &amp; UMS charges_L'!$A$14:$A$294,0)),INDEX('Annex 4 LDNO charges_L'!$B$14:$B$203,MATCH($A75,'Annex 4 LDNO charges_L'!$A$14:$A$203,0)))</f>
        <v>0</v>
      </c>
      <c r="C75" s="159">
        <f>IFERROR(INDEX('Annex 1 LV, HV &amp; UMS charges_L'!$C$14:$C$45,MATCH($A75,'Annex 1 LV, HV &amp; UMS charges_L'!$A$14:$A$294,0)),INDEX('Annex 4 LDNO charges_L'!$C$14:$C$203,MATCH($A75,'Annex 4 LDNO charges_L'!$A$14:$A$203,0)))</f>
        <v>0</v>
      </c>
      <c r="D75" s="228"/>
      <c r="E75" s="228"/>
      <c r="F75" s="224">
        <v>9.5234905302665471E-2</v>
      </c>
    </row>
    <row r="76" spans="1:6" ht="27.75" customHeight="1">
      <c r="A76" s="160" t="s">
        <v>582</v>
      </c>
      <c r="B76" s="42">
        <f>IFERROR(INDEX('Annex 1 LV, HV &amp; UMS charges_L'!$B$14:$B$45,MATCH($A76,'Annex 1 LV, HV &amp; UMS charges_L'!$A$14:$A$294,0)),INDEX('Annex 4 LDNO charges_L'!$B$14:$B$203,MATCH($A76,'Annex 4 LDNO charges_L'!$A$14:$A$203,0)))</f>
        <v>0</v>
      </c>
      <c r="C76" s="159">
        <f>IFERROR(INDEX('Annex 1 LV, HV &amp; UMS charges_L'!$C$14:$C$45,MATCH($A76,'Annex 1 LV, HV &amp; UMS charges_L'!$A$14:$A$294,0)),INDEX('Annex 4 LDNO charges_L'!$C$14:$C$203,MATCH($A76,'Annex 4 LDNO charges_L'!$A$14:$A$203,0)))</f>
        <v>0</v>
      </c>
      <c r="D76" s="228"/>
      <c r="E76" s="228"/>
      <c r="F76" s="224">
        <v>9.5234905302665471E-2</v>
      </c>
    </row>
    <row r="77" spans="1:6" ht="27.75" customHeight="1">
      <c r="A77" s="160" t="s">
        <v>583</v>
      </c>
      <c r="B77" s="42">
        <f>IFERROR(INDEX('Annex 1 LV, HV &amp; UMS charges_L'!$B$14:$B$45,MATCH($A77,'Annex 1 LV, HV &amp; UMS charges_L'!$A$14:$A$294,0)),INDEX('Annex 4 LDNO charges_L'!$B$14:$B$203,MATCH($A77,'Annex 4 LDNO charges_L'!$A$14:$A$203,0)))</f>
        <v>0</v>
      </c>
      <c r="C77" s="159">
        <f>IFERROR(INDEX('Annex 1 LV, HV &amp; UMS charges_L'!$C$14:$C$45,MATCH($A77,'Annex 1 LV, HV &amp; UMS charges_L'!$A$14:$A$294,0)),INDEX('Annex 4 LDNO charges_L'!$C$14:$C$203,MATCH($A77,'Annex 4 LDNO charges_L'!$A$14:$A$203,0)))</f>
        <v>0</v>
      </c>
      <c r="D77" s="228"/>
      <c r="E77" s="228"/>
      <c r="F77" s="224">
        <v>9.5234905302665471E-2</v>
      </c>
    </row>
    <row r="78" spans="1:6" ht="27.75" customHeight="1">
      <c r="A78" s="160" t="s">
        <v>584</v>
      </c>
      <c r="B78" s="42">
        <f>IFERROR(INDEX('Annex 1 LV, HV &amp; UMS charges_L'!$B$14:$B$45,MATCH($A78,'Annex 1 LV, HV &amp; UMS charges_L'!$A$14:$A$294,0)),INDEX('Annex 4 LDNO charges_L'!$B$14:$B$203,MATCH($A78,'Annex 4 LDNO charges_L'!$A$14:$A$203,0)))</f>
        <v>0</v>
      </c>
      <c r="C78" s="159">
        <f>IFERROR(INDEX('Annex 1 LV, HV &amp; UMS charges_L'!$C$14:$C$45,MATCH($A78,'Annex 1 LV, HV &amp; UMS charges_L'!$A$14:$A$294,0)),INDEX('Annex 4 LDNO charges_L'!$C$14:$C$203,MATCH($A78,'Annex 4 LDNO charges_L'!$A$14:$A$203,0)))</f>
        <v>0</v>
      </c>
      <c r="D78" s="228"/>
      <c r="E78" s="228"/>
      <c r="F78" s="224">
        <v>9.5234905302665471E-2</v>
      </c>
    </row>
    <row r="79" spans="1:6" ht="27.75" customHeight="1">
      <c r="A79" s="160" t="s">
        <v>591</v>
      </c>
      <c r="B79" s="42">
        <f>IFERROR(INDEX('Annex 1 LV, HV &amp; UMS charges_L'!$B$14:$B$45,MATCH($A79,'Annex 1 LV, HV &amp; UMS charges_L'!$A$14:$A$294,0)),INDEX('Annex 4 LDNO charges_L'!$B$14:$B$203,MATCH($A79,'Annex 4 LDNO charges_L'!$A$14:$A$203,0)))</f>
        <v>0</v>
      </c>
      <c r="C79" s="159" t="str">
        <f>IFERROR(INDEX('Annex 1 LV, HV &amp; UMS charges_L'!$C$14:$C$45,MATCH($A79,'Annex 1 LV, HV &amp; UMS charges_L'!$A$14:$A$294,0)),INDEX('Annex 4 LDNO charges_L'!$C$14:$C$203,MATCH($A79,'Annex 4 LDNO charges_L'!$A$14:$A$203,0)))</f>
        <v>0, 1, 2</v>
      </c>
      <c r="D79" s="224">
        <v>2.5936578820108486E-2</v>
      </c>
      <c r="E79" s="224">
        <v>9.52985806923739</v>
      </c>
      <c r="F79" s="224">
        <v>9.5234905302665471E-2</v>
      </c>
    </row>
    <row r="80" spans="1:6" ht="27.75" customHeight="1">
      <c r="A80" s="160" t="s">
        <v>593</v>
      </c>
      <c r="B80" s="42">
        <f>IFERROR(INDEX('Annex 1 LV, HV &amp; UMS charges_L'!$B$14:$B$45,MATCH($A80,'Annex 1 LV, HV &amp; UMS charges_L'!$A$14:$A$294,0)),INDEX('Annex 4 LDNO charges_L'!$B$14:$B$203,MATCH($A80,'Annex 4 LDNO charges_L'!$A$14:$A$203,0)))</f>
        <v>0</v>
      </c>
      <c r="C80" s="159" t="str">
        <f>IFERROR(INDEX('Annex 1 LV, HV &amp; UMS charges_L'!$C$14:$C$45,MATCH($A80,'Annex 1 LV, HV &amp; UMS charges_L'!$A$14:$A$294,0)),INDEX('Annex 4 LDNO charges_L'!$C$14:$C$203,MATCH($A80,'Annex 4 LDNO charges_L'!$A$14:$A$203,0)))</f>
        <v>0, 3, 4, 5-8</v>
      </c>
      <c r="D80" s="228"/>
      <c r="E80" s="228"/>
      <c r="F80" s="224">
        <v>9.5234905302665471E-2</v>
      </c>
    </row>
    <row r="81" spans="1:6" ht="27.75" customHeight="1">
      <c r="A81" s="160" t="s">
        <v>594</v>
      </c>
      <c r="B81" s="42">
        <f>IFERROR(INDEX('Annex 1 LV, HV &amp; UMS charges_L'!$B$14:$B$45,MATCH($A81,'Annex 1 LV, HV &amp; UMS charges_L'!$A$14:$A$294,0)),INDEX('Annex 4 LDNO charges_L'!$B$14:$B$203,MATCH($A81,'Annex 4 LDNO charges_L'!$A$14:$A$203,0)))</f>
        <v>0</v>
      </c>
      <c r="C81" s="159" t="str">
        <f>IFERROR(INDEX('Annex 1 LV, HV &amp; UMS charges_L'!$C$14:$C$45,MATCH($A81,'Annex 1 LV, HV &amp; UMS charges_L'!$A$14:$A$294,0)),INDEX('Annex 4 LDNO charges_L'!$C$14:$C$203,MATCH($A81,'Annex 4 LDNO charges_L'!$A$14:$A$203,0)))</f>
        <v>0, 3, 4, 5-8</v>
      </c>
      <c r="D81" s="228"/>
      <c r="E81" s="228"/>
      <c r="F81" s="224">
        <v>9.5234905302665471E-2</v>
      </c>
    </row>
    <row r="82" spans="1:6" ht="27.75" customHeight="1">
      <c r="A82" s="160" t="s">
        <v>595</v>
      </c>
      <c r="B82" s="42">
        <f>IFERROR(INDEX('Annex 1 LV, HV &amp; UMS charges_L'!$B$14:$B$45,MATCH($A82,'Annex 1 LV, HV &amp; UMS charges_L'!$A$14:$A$294,0)),INDEX('Annex 4 LDNO charges_L'!$B$14:$B$203,MATCH($A82,'Annex 4 LDNO charges_L'!$A$14:$A$203,0)))</f>
        <v>0</v>
      </c>
      <c r="C82" s="159" t="str">
        <f>IFERROR(INDEX('Annex 1 LV, HV &amp; UMS charges_L'!$C$14:$C$45,MATCH($A82,'Annex 1 LV, HV &amp; UMS charges_L'!$A$14:$A$294,0)),INDEX('Annex 4 LDNO charges_L'!$C$14:$C$203,MATCH($A82,'Annex 4 LDNO charges_L'!$A$14:$A$203,0)))</f>
        <v>0, 3, 4, 5-8</v>
      </c>
      <c r="D82" s="228"/>
      <c r="E82" s="228"/>
      <c r="F82" s="224">
        <v>9.5234905302665471E-2</v>
      </c>
    </row>
    <row r="83" spans="1:6" ht="27.75" customHeight="1">
      <c r="A83" s="160" t="s">
        <v>596</v>
      </c>
      <c r="B83" s="42">
        <f>IFERROR(INDEX('Annex 1 LV, HV &amp; UMS charges_L'!$B$14:$B$45,MATCH($A83,'Annex 1 LV, HV &amp; UMS charges_L'!$A$14:$A$294,0)),INDEX('Annex 4 LDNO charges_L'!$B$14:$B$203,MATCH($A83,'Annex 4 LDNO charges_L'!$A$14:$A$203,0)))</f>
        <v>0</v>
      </c>
      <c r="C83" s="159" t="str">
        <f>IFERROR(INDEX('Annex 1 LV, HV &amp; UMS charges_L'!$C$14:$C$45,MATCH($A83,'Annex 1 LV, HV &amp; UMS charges_L'!$A$14:$A$294,0)),INDEX('Annex 4 LDNO charges_L'!$C$14:$C$203,MATCH($A83,'Annex 4 LDNO charges_L'!$A$14:$A$203,0)))</f>
        <v>0, 3, 4, 5-8</v>
      </c>
      <c r="D83" s="228"/>
      <c r="E83" s="228"/>
      <c r="F83" s="224">
        <v>9.5234905302665471E-2</v>
      </c>
    </row>
    <row r="84" spans="1:6" ht="27.75" customHeight="1">
      <c r="A84" s="160" t="s">
        <v>597</v>
      </c>
      <c r="B84" s="42">
        <f>IFERROR(INDEX('Annex 1 LV, HV &amp; UMS charges_L'!$B$14:$B$45,MATCH($A84,'Annex 1 LV, HV &amp; UMS charges_L'!$A$14:$A$294,0)),INDEX('Annex 4 LDNO charges_L'!$B$14:$B$203,MATCH($A84,'Annex 4 LDNO charges_L'!$A$14:$A$203,0)))</f>
        <v>0</v>
      </c>
      <c r="C84" s="159" t="str">
        <f>IFERROR(INDEX('Annex 1 LV, HV &amp; UMS charges_L'!$C$14:$C$45,MATCH($A84,'Annex 1 LV, HV &amp; UMS charges_L'!$A$14:$A$294,0)),INDEX('Annex 4 LDNO charges_L'!$C$14:$C$203,MATCH($A84,'Annex 4 LDNO charges_L'!$A$14:$A$203,0)))</f>
        <v>0, 3, 4, 5-8</v>
      </c>
      <c r="D84" s="228"/>
      <c r="E84" s="228"/>
      <c r="F84" s="224">
        <v>9.5234905302665471E-2</v>
      </c>
    </row>
    <row r="85" spans="1:6" ht="27.75" customHeight="1">
      <c r="A85" s="160" t="s">
        <v>599</v>
      </c>
      <c r="B85" s="42">
        <f>IFERROR(INDEX('Annex 1 LV, HV &amp; UMS charges_L'!$B$14:$B$45,MATCH($A85,'Annex 1 LV, HV &amp; UMS charges_L'!$A$14:$A$294,0)),INDEX('Annex 4 LDNO charges_L'!$B$14:$B$203,MATCH($A85,'Annex 4 LDNO charges_L'!$A$14:$A$203,0)))</f>
        <v>0</v>
      </c>
      <c r="C85" s="159">
        <f>IFERROR(INDEX('Annex 1 LV, HV &amp; UMS charges_L'!$C$14:$C$45,MATCH($A85,'Annex 1 LV, HV &amp; UMS charges_L'!$A$14:$A$294,0)),INDEX('Annex 4 LDNO charges_L'!$C$14:$C$203,MATCH($A85,'Annex 4 LDNO charges_L'!$A$14:$A$203,0)))</f>
        <v>0</v>
      </c>
      <c r="D85" s="228"/>
      <c r="E85" s="228"/>
      <c r="F85" s="224">
        <v>9.5234905302665471E-2</v>
      </c>
    </row>
    <row r="86" spans="1:6" ht="27.75" customHeight="1">
      <c r="A86" s="160" t="s">
        <v>600</v>
      </c>
      <c r="B86" s="42">
        <f>IFERROR(INDEX('Annex 1 LV, HV &amp; UMS charges_L'!$B$14:$B$45,MATCH($A86,'Annex 1 LV, HV &amp; UMS charges_L'!$A$14:$A$294,0)),INDEX('Annex 4 LDNO charges_L'!$B$14:$B$203,MATCH($A86,'Annex 4 LDNO charges_L'!$A$14:$A$203,0)))</f>
        <v>0</v>
      </c>
      <c r="C86" s="159">
        <f>IFERROR(INDEX('Annex 1 LV, HV &amp; UMS charges_L'!$C$14:$C$45,MATCH($A86,'Annex 1 LV, HV &amp; UMS charges_L'!$A$14:$A$294,0)),INDEX('Annex 4 LDNO charges_L'!$C$14:$C$203,MATCH($A86,'Annex 4 LDNO charges_L'!$A$14:$A$203,0)))</f>
        <v>0</v>
      </c>
      <c r="D86" s="228"/>
      <c r="E86" s="228"/>
      <c r="F86" s="224">
        <v>9.5234905302665471E-2</v>
      </c>
    </row>
    <row r="87" spans="1:6" ht="27.75" customHeight="1">
      <c r="A87" s="160" t="s">
        <v>601</v>
      </c>
      <c r="B87" s="42">
        <f>IFERROR(INDEX('Annex 1 LV, HV &amp; UMS charges_L'!$B$14:$B$45,MATCH($A87,'Annex 1 LV, HV &amp; UMS charges_L'!$A$14:$A$294,0)),INDEX('Annex 4 LDNO charges_L'!$B$14:$B$203,MATCH($A87,'Annex 4 LDNO charges_L'!$A$14:$A$203,0)))</f>
        <v>0</v>
      </c>
      <c r="C87" s="159">
        <f>IFERROR(INDEX('Annex 1 LV, HV &amp; UMS charges_L'!$C$14:$C$45,MATCH($A87,'Annex 1 LV, HV &amp; UMS charges_L'!$A$14:$A$294,0)),INDEX('Annex 4 LDNO charges_L'!$C$14:$C$203,MATCH($A87,'Annex 4 LDNO charges_L'!$A$14:$A$203,0)))</f>
        <v>0</v>
      </c>
      <c r="D87" s="228"/>
      <c r="E87" s="228"/>
      <c r="F87" s="224">
        <v>9.5234905302665471E-2</v>
      </c>
    </row>
    <row r="88" spans="1:6" ht="27.75" customHeight="1">
      <c r="A88" s="160" t="s">
        <v>602</v>
      </c>
      <c r="B88" s="42">
        <f>IFERROR(INDEX('Annex 1 LV, HV &amp; UMS charges_L'!$B$14:$B$45,MATCH($A88,'Annex 1 LV, HV &amp; UMS charges_L'!$A$14:$A$294,0)),INDEX('Annex 4 LDNO charges_L'!$B$14:$B$203,MATCH($A88,'Annex 4 LDNO charges_L'!$A$14:$A$203,0)))</f>
        <v>0</v>
      </c>
      <c r="C88" s="159">
        <f>IFERROR(INDEX('Annex 1 LV, HV &amp; UMS charges_L'!$C$14:$C$45,MATCH($A88,'Annex 1 LV, HV &amp; UMS charges_L'!$A$14:$A$294,0)),INDEX('Annex 4 LDNO charges_L'!$C$14:$C$203,MATCH($A88,'Annex 4 LDNO charges_L'!$A$14:$A$203,0)))</f>
        <v>0</v>
      </c>
      <c r="D88" s="228"/>
      <c r="E88" s="228"/>
      <c r="F88" s="224">
        <v>9.5234905302665471E-2</v>
      </c>
    </row>
    <row r="89" spans="1:6" ht="27.75" customHeight="1">
      <c r="A89" s="160" t="s">
        <v>603</v>
      </c>
      <c r="B89" s="42">
        <f>IFERROR(INDEX('Annex 1 LV, HV &amp; UMS charges_L'!$B$14:$B$45,MATCH($A89,'Annex 1 LV, HV &amp; UMS charges_L'!$A$14:$A$294,0)),INDEX('Annex 4 LDNO charges_L'!$B$14:$B$203,MATCH($A89,'Annex 4 LDNO charges_L'!$A$14:$A$203,0)))</f>
        <v>0</v>
      </c>
      <c r="C89" s="159">
        <f>IFERROR(INDEX('Annex 1 LV, HV &amp; UMS charges_L'!$C$14:$C$45,MATCH($A89,'Annex 1 LV, HV &amp; UMS charges_L'!$A$14:$A$294,0)),INDEX('Annex 4 LDNO charges_L'!$C$14:$C$203,MATCH($A89,'Annex 4 LDNO charges_L'!$A$14:$A$203,0)))</f>
        <v>0</v>
      </c>
      <c r="D89" s="228"/>
      <c r="E89" s="228"/>
      <c r="F89" s="224">
        <v>9.5234905302665471E-2</v>
      </c>
    </row>
    <row r="90" spans="1:6" ht="27.75" customHeight="1">
      <c r="A90" s="160" t="s">
        <v>604</v>
      </c>
      <c r="B90" s="42">
        <f>IFERROR(INDEX('Annex 1 LV, HV &amp; UMS charges_L'!$B$14:$B$45,MATCH($A90,'Annex 1 LV, HV &amp; UMS charges_L'!$A$14:$A$294,0)),INDEX('Annex 4 LDNO charges_L'!$B$14:$B$203,MATCH($A90,'Annex 4 LDNO charges_L'!$A$14:$A$203,0)))</f>
        <v>0</v>
      </c>
      <c r="C90" s="159">
        <f>IFERROR(INDEX('Annex 1 LV, HV &amp; UMS charges_L'!$C$14:$C$45,MATCH($A90,'Annex 1 LV, HV &amp; UMS charges_L'!$A$14:$A$294,0)),INDEX('Annex 4 LDNO charges_L'!$C$14:$C$203,MATCH($A90,'Annex 4 LDNO charges_L'!$A$14:$A$203,0)))</f>
        <v>0</v>
      </c>
      <c r="D90" s="228"/>
      <c r="E90" s="228"/>
      <c r="F90" s="224">
        <v>9.5234905302665471E-2</v>
      </c>
    </row>
    <row r="91" spans="1:6" ht="27.75" customHeight="1">
      <c r="A91" s="160" t="s">
        <v>605</v>
      </c>
      <c r="B91" s="42">
        <f>IFERROR(INDEX('Annex 1 LV, HV &amp; UMS charges_L'!$B$14:$B$45,MATCH($A91,'Annex 1 LV, HV &amp; UMS charges_L'!$A$14:$A$294,0)),INDEX('Annex 4 LDNO charges_L'!$B$14:$B$203,MATCH($A91,'Annex 4 LDNO charges_L'!$A$14:$A$203,0)))</f>
        <v>0</v>
      </c>
      <c r="C91" s="159">
        <f>IFERROR(INDEX('Annex 1 LV, HV &amp; UMS charges_L'!$C$14:$C$45,MATCH($A91,'Annex 1 LV, HV &amp; UMS charges_L'!$A$14:$A$294,0)),INDEX('Annex 4 LDNO charges_L'!$C$14:$C$203,MATCH($A91,'Annex 4 LDNO charges_L'!$A$14:$A$203,0)))</f>
        <v>0</v>
      </c>
      <c r="D91" s="228"/>
      <c r="E91" s="228"/>
      <c r="F91" s="224">
        <v>9.5234905302665471E-2</v>
      </c>
    </row>
    <row r="92" spans="1:6" ht="27.75" customHeight="1">
      <c r="A92" s="160" t="s">
        <v>606</v>
      </c>
      <c r="B92" s="42">
        <f>IFERROR(INDEX('Annex 1 LV, HV &amp; UMS charges_L'!$B$14:$B$45,MATCH($A92,'Annex 1 LV, HV &amp; UMS charges_L'!$A$14:$A$294,0)),INDEX('Annex 4 LDNO charges_L'!$B$14:$B$203,MATCH($A92,'Annex 4 LDNO charges_L'!$A$14:$A$203,0)))</f>
        <v>0</v>
      </c>
      <c r="C92" s="159">
        <f>IFERROR(INDEX('Annex 1 LV, HV &amp; UMS charges_L'!$C$14:$C$45,MATCH($A92,'Annex 1 LV, HV &amp; UMS charges_L'!$A$14:$A$294,0)),INDEX('Annex 4 LDNO charges_L'!$C$14:$C$203,MATCH($A92,'Annex 4 LDNO charges_L'!$A$14:$A$203,0)))</f>
        <v>0</v>
      </c>
      <c r="D92" s="228"/>
      <c r="E92" s="228"/>
      <c r="F92" s="224">
        <v>9.5234905302665471E-2</v>
      </c>
    </row>
    <row r="93" spans="1:6" ht="27.75" customHeight="1">
      <c r="A93" s="160" t="s">
        <v>607</v>
      </c>
      <c r="B93" s="42">
        <f>IFERROR(INDEX('Annex 1 LV, HV &amp; UMS charges_L'!$B$14:$B$45,MATCH($A93,'Annex 1 LV, HV &amp; UMS charges_L'!$A$14:$A$294,0)),INDEX('Annex 4 LDNO charges_L'!$B$14:$B$203,MATCH($A93,'Annex 4 LDNO charges_L'!$A$14:$A$203,0)))</f>
        <v>0</v>
      </c>
      <c r="C93" s="159">
        <f>IFERROR(INDEX('Annex 1 LV, HV &amp; UMS charges_L'!$C$14:$C$45,MATCH($A93,'Annex 1 LV, HV &amp; UMS charges_L'!$A$14:$A$294,0)),INDEX('Annex 4 LDNO charges_L'!$C$14:$C$203,MATCH($A93,'Annex 4 LDNO charges_L'!$A$14:$A$203,0)))</f>
        <v>0</v>
      </c>
      <c r="D93" s="228"/>
      <c r="E93" s="228"/>
      <c r="F93" s="224">
        <v>9.5234905302665471E-2</v>
      </c>
    </row>
    <row r="94" spans="1:6" ht="27.75" customHeight="1">
      <c r="A94" s="160" t="s">
        <v>608</v>
      </c>
      <c r="B94" s="42">
        <f>IFERROR(INDEX('Annex 1 LV, HV &amp; UMS charges_L'!$B$14:$B$45,MATCH($A94,'Annex 1 LV, HV &amp; UMS charges_L'!$A$14:$A$294,0)),INDEX('Annex 4 LDNO charges_L'!$B$14:$B$203,MATCH($A94,'Annex 4 LDNO charges_L'!$A$14:$A$203,0)))</f>
        <v>0</v>
      </c>
      <c r="C94" s="159">
        <f>IFERROR(INDEX('Annex 1 LV, HV &amp; UMS charges_L'!$C$14:$C$45,MATCH($A94,'Annex 1 LV, HV &amp; UMS charges_L'!$A$14:$A$294,0)),INDEX('Annex 4 LDNO charges_L'!$C$14:$C$203,MATCH($A94,'Annex 4 LDNO charges_L'!$A$14:$A$203,0)))</f>
        <v>0</v>
      </c>
      <c r="D94" s="228"/>
      <c r="E94" s="228"/>
      <c r="F94" s="224">
        <v>9.5234905302665471E-2</v>
      </c>
    </row>
    <row r="95" spans="1:6" ht="27.75" customHeight="1">
      <c r="A95" s="160" t="s">
        <v>609</v>
      </c>
      <c r="B95" s="42">
        <f>IFERROR(INDEX('Annex 1 LV, HV &amp; UMS charges_L'!$B$14:$B$45,MATCH($A95,'Annex 1 LV, HV &amp; UMS charges_L'!$A$14:$A$294,0)),INDEX('Annex 4 LDNO charges_L'!$B$14:$B$203,MATCH($A95,'Annex 4 LDNO charges_L'!$A$14:$A$203,0)))</f>
        <v>0</v>
      </c>
      <c r="C95" s="159">
        <f>IFERROR(INDEX('Annex 1 LV, HV &amp; UMS charges_L'!$C$14:$C$45,MATCH($A95,'Annex 1 LV, HV &amp; UMS charges_L'!$A$14:$A$294,0)),INDEX('Annex 4 LDNO charges_L'!$C$14:$C$203,MATCH($A95,'Annex 4 LDNO charges_L'!$A$14:$A$203,0)))</f>
        <v>0</v>
      </c>
      <c r="D95" s="228"/>
      <c r="E95" s="228"/>
      <c r="F95" s="224">
        <v>9.5234905302665471E-2</v>
      </c>
    </row>
    <row r="96" spans="1:6" ht="27.75" customHeight="1">
      <c r="A96" s="160" t="s">
        <v>610</v>
      </c>
      <c r="B96" s="42">
        <f>IFERROR(INDEX('Annex 1 LV, HV &amp; UMS charges_L'!$B$14:$B$45,MATCH($A96,'Annex 1 LV, HV &amp; UMS charges_L'!$A$14:$A$294,0)),INDEX('Annex 4 LDNO charges_L'!$B$14:$B$203,MATCH($A96,'Annex 4 LDNO charges_L'!$A$14:$A$203,0)))</f>
        <v>0</v>
      </c>
      <c r="C96" s="159">
        <f>IFERROR(INDEX('Annex 1 LV, HV &amp; UMS charges_L'!$C$14:$C$45,MATCH($A96,'Annex 1 LV, HV &amp; UMS charges_L'!$A$14:$A$294,0)),INDEX('Annex 4 LDNO charges_L'!$C$14:$C$203,MATCH($A96,'Annex 4 LDNO charges_L'!$A$14:$A$203,0)))</f>
        <v>0</v>
      </c>
      <c r="D96" s="228"/>
      <c r="E96" s="228"/>
      <c r="F96" s="224">
        <v>9.5234905302665471E-2</v>
      </c>
    </row>
    <row r="97" spans="1:6" ht="27.75" customHeight="1">
      <c r="A97" s="160" t="s">
        <v>611</v>
      </c>
      <c r="B97" s="42">
        <f>IFERROR(INDEX('Annex 1 LV, HV &amp; UMS charges_L'!$B$14:$B$45,MATCH($A97,'Annex 1 LV, HV &amp; UMS charges_L'!$A$14:$A$294,0)),INDEX('Annex 4 LDNO charges_L'!$B$14:$B$203,MATCH($A97,'Annex 4 LDNO charges_L'!$A$14:$A$203,0)))</f>
        <v>0</v>
      </c>
      <c r="C97" s="159">
        <f>IFERROR(INDEX('Annex 1 LV, HV &amp; UMS charges_L'!$C$14:$C$45,MATCH($A97,'Annex 1 LV, HV &amp; UMS charges_L'!$A$14:$A$294,0)),INDEX('Annex 4 LDNO charges_L'!$C$14:$C$203,MATCH($A97,'Annex 4 LDNO charges_L'!$A$14:$A$203,0)))</f>
        <v>0</v>
      </c>
      <c r="D97" s="228"/>
      <c r="E97" s="228"/>
      <c r="F97" s="224">
        <v>9.5234905302665471E-2</v>
      </c>
    </row>
    <row r="98" spans="1:6" ht="27.75" customHeight="1">
      <c r="A98" s="160" t="s">
        <v>612</v>
      </c>
      <c r="B98" s="42">
        <f>IFERROR(INDEX('Annex 1 LV, HV &amp; UMS charges_L'!$B$14:$B$45,MATCH($A98,'Annex 1 LV, HV &amp; UMS charges_L'!$A$14:$A$294,0)),INDEX('Annex 4 LDNO charges_L'!$B$14:$B$203,MATCH($A98,'Annex 4 LDNO charges_L'!$A$14:$A$203,0)))</f>
        <v>0</v>
      </c>
      <c r="C98" s="159">
        <f>IFERROR(INDEX('Annex 1 LV, HV &amp; UMS charges_L'!$C$14:$C$45,MATCH($A98,'Annex 1 LV, HV &amp; UMS charges_L'!$A$14:$A$294,0)),INDEX('Annex 4 LDNO charges_L'!$C$14:$C$203,MATCH($A98,'Annex 4 LDNO charges_L'!$A$14:$A$203,0)))</f>
        <v>0</v>
      </c>
      <c r="D98" s="228"/>
      <c r="E98" s="228"/>
      <c r="F98" s="224">
        <v>9.5234905302665471E-2</v>
      </c>
    </row>
    <row r="99" spans="1:6" ht="27.75" customHeight="1">
      <c r="A99" s="160" t="s">
        <v>613</v>
      </c>
      <c r="B99" s="42">
        <f>IFERROR(INDEX('Annex 1 LV, HV &amp; UMS charges_L'!$B$14:$B$45,MATCH($A99,'Annex 1 LV, HV &amp; UMS charges_L'!$A$14:$A$294,0)),INDEX('Annex 4 LDNO charges_L'!$B$14:$B$203,MATCH($A99,'Annex 4 LDNO charges_L'!$A$14:$A$203,0)))</f>
        <v>0</v>
      </c>
      <c r="C99" s="159">
        <f>IFERROR(INDEX('Annex 1 LV, HV &amp; UMS charges_L'!$C$14:$C$45,MATCH($A99,'Annex 1 LV, HV &amp; UMS charges_L'!$A$14:$A$294,0)),INDEX('Annex 4 LDNO charges_L'!$C$14:$C$203,MATCH($A99,'Annex 4 LDNO charges_L'!$A$14:$A$203,0)))</f>
        <v>0</v>
      </c>
      <c r="D99" s="228"/>
      <c r="E99" s="228"/>
      <c r="F99" s="224">
        <v>9.5234905302665471E-2</v>
      </c>
    </row>
    <row r="100" spans="1:6" ht="27.75" customHeight="1">
      <c r="A100" s="160" t="s">
        <v>620</v>
      </c>
      <c r="B100" s="42">
        <f>IFERROR(INDEX('Annex 1 LV, HV &amp; UMS charges_L'!$B$14:$B$45,MATCH($A100,'Annex 1 LV, HV &amp; UMS charges_L'!$A$14:$A$294,0)),INDEX('Annex 4 LDNO charges_L'!$B$14:$B$203,MATCH($A100,'Annex 4 LDNO charges_L'!$A$14:$A$203,0)))</f>
        <v>0</v>
      </c>
      <c r="C100" s="159" t="str">
        <f>IFERROR(INDEX('Annex 1 LV, HV &amp; UMS charges_L'!$C$14:$C$45,MATCH($A100,'Annex 1 LV, HV &amp; UMS charges_L'!$A$14:$A$294,0)),INDEX('Annex 4 LDNO charges_L'!$C$14:$C$203,MATCH($A100,'Annex 4 LDNO charges_L'!$A$14:$A$203,0)))</f>
        <v>0, 1, 2</v>
      </c>
      <c r="D100" s="224">
        <v>2.5936578820108486E-2</v>
      </c>
      <c r="E100" s="224">
        <v>9.52985806923739</v>
      </c>
      <c r="F100" s="224">
        <v>9.5234905302665471E-2</v>
      </c>
    </row>
    <row r="101" spans="1:6" ht="27.75" customHeight="1">
      <c r="A101" s="160" t="s">
        <v>622</v>
      </c>
      <c r="B101" s="42">
        <f>IFERROR(INDEX('Annex 1 LV, HV &amp; UMS charges_L'!$B$14:$B$45,MATCH($A101,'Annex 1 LV, HV &amp; UMS charges_L'!$A$14:$A$294,0)),INDEX('Annex 4 LDNO charges_L'!$B$14:$B$203,MATCH($A101,'Annex 4 LDNO charges_L'!$A$14:$A$203,0)))</f>
        <v>0</v>
      </c>
      <c r="C101" s="159" t="str">
        <f>IFERROR(INDEX('Annex 1 LV, HV &amp; UMS charges_L'!$C$14:$C$45,MATCH($A101,'Annex 1 LV, HV &amp; UMS charges_L'!$A$14:$A$294,0)),INDEX('Annex 4 LDNO charges_L'!$C$14:$C$203,MATCH($A101,'Annex 4 LDNO charges_L'!$A$14:$A$203,0)))</f>
        <v>0, 3, 4, 5-8</v>
      </c>
      <c r="D101" s="228"/>
      <c r="E101" s="228"/>
      <c r="F101" s="224">
        <v>9.5234905302665471E-2</v>
      </c>
    </row>
    <row r="102" spans="1:6" ht="27.75" customHeight="1">
      <c r="A102" s="160" t="s">
        <v>623</v>
      </c>
      <c r="B102" s="42">
        <f>IFERROR(INDEX('Annex 1 LV, HV &amp; UMS charges_L'!$B$14:$B$45,MATCH($A102,'Annex 1 LV, HV &amp; UMS charges_L'!$A$14:$A$294,0)),INDEX('Annex 4 LDNO charges_L'!$B$14:$B$203,MATCH($A102,'Annex 4 LDNO charges_L'!$A$14:$A$203,0)))</f>
        <v>0</v>
      </c>
      <c r="C102" s="159" t="str">
        <f>IFERROR(INDEX('Annex 1 LV, HV &amp; UMS charges_L'!$C$14:$C$45,MATCH($A102,'Annex 1 LV, HV &amp; UMS charges_L'!$A$14:$A$294,0)),INDEX('Annex 4 LDNO charges_L'!$C$14:$C$203,MATCH($A102,'Annex 4 LDNO charges_L'!$A$14:$A$203,0)))</f>
        <v>0, 3, 4, 5-8</v>
      </c>
      <c r="D102" s="228"/>
      <c r="E102" s="228"/>
      <c r="F102" s="224">
        <v>9.5234905302665471E-2</v>
      </c>
    </row>
    <row r="103" spans="1:6" ht="27.75" customHeight="1">
      <c r="A103" s="160" t="s">
        <v>624</v>
      </c>
      <c r="B103" s="42">
        <f>IFERROR(INDEX('Annex 1 LV, HV &amp; UMS charges_L'!$B$14:$B$45,MATCH($A103,'Annex 1 LV, HV &amp; UMS charges_L'!$A$14:$A$294,0)),INDEX('Annex 4 LDNO charges_L'!$B$14:$B$203,MATCH($A103,'Annex 4 LDNO charges_L'!$A$14:$A$203,0)))</f>
        <v>0</v>
      </c>
      <c r="C103" s="159" t="str">
        <f>IFERROR(INDEX('Annex 1 LV, HV &amp; UMS charges_L'!$C$14:$C$45,MATCH($A103,'Annex 1 LV, HV &amp; UMS charges_L'!$A$14:$A$294,0)),INDEX('Annex 4 LDNO charges_L'!$C$14:$C$203,MATCH($A103,'Annex 4 LDNO charges_L'!$A$14:$A$203,0)))</f>
        <v>0, 3, 4, 5-8</v>
      </c>
      <c r="D103" s="228"/>
      <c r="E103" s="228"/>
      <c r="F103" s="224">
        <v>9.5234905302665471E-2</v>
      </c>
    </row>
    <row r="104" spans="1:6" ht="27.75" customHeight="1">
      <c r="A104" s="160" t="s">
        <v>625</v>
      </c>
      <c r="B104" s="42">
        <f>IFERROR(INDEX('Annex 1 LV, HV &amp; UMS charges_L'!$B$14:$B$45,MATCH($A104,'Annex 1 LV, HV &amp; UMS charges_L'!$A$14:$A$294,0)),INDEX('Annex 4 LDNO charges_L'!$B$14:$B$203,MATCH($A104,'Annex 4 LDNO charges_L'!$A$14:$A$203,0)))</f>
        <v>0</v>
      </c>
      <c r="C104" s="159" t="str">
        <f>IFERROR(INDEX('Annex 1 LV, HV &amp; UMS charges_L'!$C$14:$C$45,MATCH($A104,'Annex 1 LV, HV &amp; UMS charges_L'!$A$14:$A$294,0)),INDEX('Annex 4 LDNO charges_L'!$C$14:$C$203,MATCH($A104,'Annex 4 LDNO charges_L'!$A$14:$A$203,0)))</f>
        <v>0, 3, 4, 5-8</v>
      </c>
      <c r="D104" s="228"/>
      <c r="E104" s="228"/>
      <c r="F104" s="224">
        <v>9.5234905302665471E-2</v>
      </c>
    </row>
    <row r="105" spans="1:6" ht="27.75" customHeight="1">
      <c r="A105" s="160" t="s">
        <v>626</v>
      </c>
      <c r="B105" s="42">
        <f>IFERROR(INDEX('Annex 1 LV, HV &amp; UMS charges_L'!$B$14:$B$45,MATCH($A105,'Annex 1 LV, HV &amp; UMS charges_L'!$A$14:$A$294,0)),INDEX('Annex 4 LDNO charges_L'!$B$14:$B$203,MATCH($A105,'Annex 4 LDNO charges_L'!$A$14:$A$203,0)))</f>
        <v>0</v>
      </c>
      <c r="C105" s="159" t="str">
        <f>IFERROR(INDEX('Annex 1 LV, HV &amp; UMS charges_L'!$C$14:$C$45,MATCH($A105,'Annex 1 LV, HV &amp; UMS charges_L'!$A$14:$A$294,0)),INDEX('Annex 4 LDNO charges_L'!$C$14:$C$203,MATCH($A105,'Annex 4 LDNO charges_L'!$A$14:$A$203,0)))</f>
        <v>0, 3, 4, 5-8</v>
      </c>
      <c r="D105" s="228"/>
      <c r="E105" s="228"/>
      <c r="F105" s="224">
        <v>9.5234905302665471E-2</v>
      </c>
    </row>
    <row r="106" spans="1:6" ht="27.75" customHeight="1">
      <c r="A106" s="160" t="s">
        <v>628</v>
      </c>
      <c r="B106" s="42">
        <f>IFERROR(INDEX('Annex 1 LV, HV &amp; UMS charges_L'!$B$14:$B$45,MATCH($A106,'Annex 1 LV, HV &amp; UMS charges_L'!$A$14:$A$294,0)),INDEX('Annex 4 LDNO charges_L'!$B$14:$B$203,MATCH($A106,'Annex 4 LDNO charges_L'!$A$14:$A$203,0)))</f>
        <v>0</v>
      </c>
      <c r="C106" s="159">
        <f>IFERROR(INDEX('Annex 1 LV, HV &amp; UMS charges_L'!$C$14:$C$45,MATCH($A106,'Annex 1 LV, HV &amp; UMS charges_L'!$A$14:$A$294,0)),INDEX('Annex 4 LDNO charges_L'!$C$14:$C$203,MATCH($A106,'Annex 4 LDNO charges_L'!$A$14:$A$203,0)))</f>
        <v>0</v>
      </c>
      <c r="D106" s="228"/>
      <c r="E106" s="228"/>
      <c r="F106" s="224">
        <v>9.5234905302665471E-2</v>
      </c>
    </row>
    <row r="107" spans="1:6" ht="27.75" customHeight="1">
      <c r="A107" s="160" t="s">
        <v>629</v>
      </c>
      <c r="B107" s="42">
        <f>IFERROR(INDEX('Annex 1 LV, HV &amp; UMS charges_L'!$B$14:$B$45,MATCH($A107,'Annex 1 LV, HV &amp; UMS charges_L'!$A$14:$A$294,0)),INDEX('Annex 4 LDNO charges_L'!$B$14:$B$203,MATCH($A107,'Annex 4 LDNO charges_L'!$A$14:$A$203,0)))</f>
        <v>0</v>
      </c>
      <c r="C107" s="159">
        <f>IFERROR(INDEX('Annex 1 LV, HV &amp; UMS charges_L'!$C$14:$C$45,MATCH($A107,'Annex 1 LV, HV &amp; UMS charges_L'!$A$14:$A$294,0)),INDEX('Annex 4 LDNO charges_L'!$C$14:$C$203,MATCH($A107,'Annex 4 LDNO charges_L'!$A$14:$A$203,0)))</f>
        <v>0</v>
      </c>
      <c r="D107" s="228"/>
      <c r="E107" s="228"/>
      <c r="F107" s="224">
        <v>9.5234905302665471E-2</v>
      </c>
    </row>
    <row r="108" spans="1:6" ht="27.75" customHeight="1">
      <c r="A108" s="160" t="s">
        <v>630</v>
      </c>
      <c r="B108" s="42">
        <f>IFERROR(INDEX('Annex 1 LV, HV &amp; UMS charges_L'!$B$14:$B$45,MATCH($A108,'Annex 1 LV, HV &amp; UMS charges_L'!$A$14:$A$294,0)),INDEX('Annex 4 LDNO charges_L'!$B$14:$B$203,MATCH($A108,'Annex 4 LDNO charges_L'!$A$14:$A$203,0)))</f>
        <v>0</v>
      </c>
      <c r="C108" s="159">
        <f>IFERROR(INDEX('Annex 1 LV, HV &amp; UMS charges_L'!$C$14:$C$45,MATCH($A108,'Annex 1 LV, HV &amp; UMS charges_L'!$A$14:$A$294,0)),INDEX('Annex 4 LDNO charges_L'!$C$14:$C$203,MATCH($A108,'Annex 4 LDNO charges_L'!$A$14:$A$203,0)))</f>
        <v>0</v>
      </c>
      <c r="D108" s="228"/>
      <c r="E108" s="228"/>
      <c r="F108" s="224">
        <v>9.5234905302665471E-2</v>
      </c>
    </row>
    <row r="109" spans="1:6" ht="27.75" customHeight="1">
      <c r="A109" s="160" t="s">
        <v>631</v>
      </c>
      <c r="B109" s="42">
        <f>IFERROR(INDEX('Annex 1 LV, HV &amp; UMS charges_L'!$B$14:$B$45,MATCH($A109,'Annex 1 LV, HV &amp; UMS charges_L'!$A$14:$A$294,0)),INDEX('Annex 4 LDNO charges_L'!$B$14:$B$203,MATCH($A109,'Annex 4 LDNO charges_L'!$A$14:$A$203,0)))</f>
        <v>0</v>
      </c>
      <c r="C109" s="159">
        <f>IFERROR(INDEX('Annex 1 LV, HV &amp; UMS charges_L'!$C$14:$C$45,MATCH($A109,'Annex 1 LV, HV &amp; UMS charges_L'!$A$14:$A$294,0)),INDEX('Annex 4 LDNO charges_L'!$C$14:$C$203,MATCH($A109,'Annex 4 LDNO charges_L'!$A$14:$A$203,0)))</f>
        <v>0</v>
      </c>
      <c r="D109" s="228"/>
      <c r="E109" s="228"/>
      <c r="F109" s="224">
        <v>9.5234905302665471E-2</v>
      </c>
    </row>
    <row r="110" spans="1:6" ht="27.75" customHeight="1">
      <c r="A110" s="160" t="s">
        <v>632</v>
      </c>
      <c r="B110" s="42">
        <f>IFERROR(INDEX('Annex 1 LV, HV &amp; UMS charges_L'!$B$14:$B$45,MATCH($A110,'Annex 1 LV, HV &amp; UMS charges_L'!$A$14:$A$294,0)),INDEX('Annex 4 LDNO charges_L'!$B$14:$B$203,MATCH($A110,'Annex 4 LDNO charges_L'!$A$14:$A$203,0)))</f>
        <v>0</v>
      </c>
      <c r="C110" s="159">
        <f>IFERROR(INDEX('Annex 1 LV, HV &amp; UMS charges_L'!$C$14:$C$45,MATCH($A110,'Annex 1 LV, HV &amp; UMS charges_L'!$A$14:$A$294,0)),INDEX('Annex 4 LDNO charges_L'!$C$14:$C$203,MATCH($A110,'Annex 4 LDNO charges_L'!$A$14:$A$203,0)))</f>
        <v>0</v>
      </c>
      <c r="D110" s="228"/>
      <c r="E110" s="228"/>
      <c r="F110" s="224">
        <v>9.5234905302665471E-2</v>
      </c>
    </row>
    <row r="111" spans="1:6" ht="27.75" customHeight="1">
      <c r="A111" s="160" t="s">
        <v>633</v>
      </c>
      <c r="B111" s="42">
        <f>IFERROR(INDEX('Annex 1 LV, HV &amp; UMS charges_L'!$B$14:$B$45,MATCH($A111,'Annex 1 LV, HV &amp; UMS charges_L'!$A$14:$A$294,0)),INDEX('Annex 4 LDNO charges_L'!$B$14:$B$203,MATCH($A111,'Annex 4 LDNO charges_L'!$A$14:$A$203,0)))</f>
        <v>0</v>
      </c>
      <c r="C111" s="159">
        <f>IFERROR(INDEX('Annex 1 LV, HV &amp; UMS charges_L'!$C$14:$C$45,MATCH($A111,'Annex 1 LV, HV &amp; UMS charges_L'!$A$14:$A$294,0)),INDEX('Annex 4 LDNO charges_L'!$C$14:$C$203,MATCH($A111,'Annex 4 LDNO charges_L'!$A$14:$A$203,0)))</f>
        <v>0</v>
      </c>
      <c r="D111" s="228"/>
      <c r="E111" s="228"/>
      <c r="F111" s="224">
        <v>9.5234905302665471E-2</v>
      </c>
    </row>
    <row r="112" spans="1:6" ht="27.75" customHeight="1">
      <c r="A112" s="160" t="s">
        <v>634</v>
      </c>
      <c r="B112" s="42">
        <f>IFERROR(INDEX('Annex 1 LV, HV &amp; UMS charges_L'!$B$14:$B$45,MATCH($A112,'Annex 1 LV, HV &amp; UMS charges_L'!$A$14:$A$294,0)),INDEX('Annex 4 LDNO charges_L'!$B$14:$B$203,MATCH($A112,'Annex 4 LDNO charges_L'!$A$14:$A$203,0)))</f>
        <v>0</v>
      </c>
      <c r="C112" s="159">
        <f>IFERROR(INDEX('Annex 1 LV, HV &amp; UMS charges_L'!$C$14:$C$45,MATCH($A112,'Annex 1 LV, HV &amp; UMS charges_L'!$A$14:$A$294,0)),INDEX('Annex 4 LDNO charges_L'!$C$14:$C$203,MATCH($A112,'Annex 4 LDNO charges_L'!$A$14:$A$203,0)))</f>
        <v>0</v>
      </c>
      <c r="D112" s="228"/>
      <c r="E112" s="228"/>
      <c r="F112" s="224">
        <v>9.5234905302665471E-2</v>
      </c>
    </row>
    <row r="113" spans="1:6" ht="27.75" customHeight="1">
      <c r="A113" s="160" t="s">
        <v>635</v>
      </c>
      <c r="B113" s="42">
        <f>IFERROR(INDEX('Annex 1 LV, HV &amp; UMS charges_L'!$B$14:$B$45,MATCH($A113,'Annex 1 LV, HV &amp; UMS charges_L'!$A$14:$A$294,0)),INDEX('Annex 4 LDNO charges_L'!$B$14:$B$203,MATCH($A113,'Annex 4 LDNO charges_L'!$A$14:$A$203,0)))</f>
        <v>0</v>
      </c>
      <c r="C113" s="159">
        <f>IFERROR(INDEX('Annex 1 LV, HV &amp; UMS charges_L'!$C$14:$C$45,MATCH($A113,'Annex 1 LV, HV &amp; UMS charges_L'!$A$14:$A$294,0)),INDEX('Annex 4 LDNO charges_L'!$C$14:$C$203,MATCH($A113,'Annex 4 LDNO charges_L'!$A$14:$A$203,0)))</f>
        <v>0</v>
      </c>
      <c r="D113" s="228"/>
      <c r="E113" s="228"/>
      <c r="F113" s="224">
        <v>9.5234905302665471E-2</v>
      </c>
    </row>
    <row r="114" spans="1:6" ht="27.75" customHeight="1">
      <c r="A114" s="160" t="s">
        <v>636</v>
      </c>
      <c r="B114" s="42">
        <f>IFERROR(INDEX('Annex 1 LV, HV &amp; UMS charges_L'!$B$14:$B$45,MATCH($A114,'Annex 1 LV, HV &amp; UMS charges_L'!$A$14:$A$294,0)),INDEX('Annex 4 LDNO charges_L'!$B$14:$B$203,MATCH($A114,'Annex 4 LDNO charges_L'!$A$14:$A$203,0)))</f>
        <v>0</v>
      </c>
      <c r="C114" s="159">
        <f>IFERROR(INDEX('Annex 1 LV, HV &amp; UMS charges_L'!$C$14:$C$45,MATCH($A114,'Annex 1 LV, HV &amp; UMS charges_L'!$A$14:$A$294,0)),INDEX('Annex 4 LDNO charges_L'!$C$14:$C$203,MATCH($A114,'Annex 4 LDNO charges_L'!$A$14:$A$203,0)))</f>
        <v>0</v>
      </c>
      <c r="D114" s="228"/>
      <c r="E114" s="228"/>
      <c r="F114" s="224">
        <v>9.5234905302665471E-2</v>
      </c>
    </row>
    <row r="115" spans="1:6" ht="27.75" customHeight="1">
      <c r="A115" s="160" t="s">
        <v>637</v>
      </c>
      <c r="B115" s="42">
        <f>IFERROR(INDEX('Annex 1 LV, HV &amp; UMS charges_L'!$B$14:$B$45,MATCH($A115,'Annex 1 LV, HV &amp; UMS charges_L'!$A$14:$A$294,0)),INDEX('Annex 4 LDNO charges_L'!$B$14:$B$203,MATCH($A115,'Annex 4 LDNO charges_L'!$A$14:$A$203,0)))</f>
        <v>0</v>
      </c>
      <c r="C115" s="159">
        <f>IFERROR(INDEX('Annex 1 LV, HV &amp; UMS charges_L'!$C$14:$C$45,MATCH($A115,'Annex 1 LV, HV &amp; UMS charges_L'!$A$14:$A$294,0)),INDEX('Annex 4 LDNO charges_L'!$C$14:$C$203,MATCH($A115,'Annex 4 LDNO charges_L'!$A$14:$A$203,0)))</f>
        <v>0</v>
      </c>
      <c r="D115" s="228"/>
      <c r="E115" s="228"/>
      <c r="F115" s="224">
        <v>9.5234905302665471E-2</v>
      </c>
    </row>
    <row r="116" spans="1:6" ht="27.75" customHeight="1">
      <c r="A116" s="160" t="s">
        <v>638</v>
      </c>
      <c r="B116" s="42">
        <f>IFERROR(INDEX('Annex 1 LV, HV &amp; UMS charges_L'!$B$14:$B$45,MATCH($A116,'Annex 1 LV, HV &amp; UMS charges_L'!$A$14:$A$294,0)),INDEX('Annex 4 LDNO charges_L'!$B$14:$B$203,MATCH($A116,'Annex 4 LDNO charges_L'!$A$14:$A$203,0)))</f>
        <v>0</v>
      </c>
      <c r="C116" s="159">
        <f>IFERROR(INDEX('Annex 1 LV, HV &amp; UMS charges_L'!$C$14:$C$45,MATCH($A116,'Annex 1 LV, HV &amp; UMS charges_L'!$A$14:$A$294,0)),INDEX('Annex 4 LDNO charges_L'!$C$14:$C$203,MATCH($A116,'Annex 4 LDNO charges_L'!$A$14:$A$203,0)))</f>
        <v>0</v>
      </c>
      <c r="D116" s="228"/>
      <c r="E116" s="228"/>
      <c r="F116" s="224">
        <v>9.5234905302665471E-2</v>
      </c>
    </row>
    <row r="117" spans="1:6" ht="27.75" customHeight="1">
      <c r="A117" s="160" t="s">
        <v>639</v>
      </c>
      <c r="B117" s="42">
        <f>IFERROR(INDEX('Annex 1 LV, HV &amp; UMS charges_L'!$B$14:$B$45,MATCH($A117,'Annex 1 LV, HV &amp; UMS charges_L'!$A$14:$A$294,0)),INDEX('Annex 4 LDNO charges_L'!$B$14:$B$203,MATCH($A117,'Annex 4 LDNO charges_L'!$A$14:$A$203,0)))</f>
        <v>0</v>
      </c>
      <c r="C117" s="159">
        <f>IFERROR(INDEX('Annex 1 LV, HV &amp; UMS charges_L'!$C$14:$C$45,MATCH($A117,'Annex 1 LV, HV &amp; UMS charges_L'!$A$14:$A$294,0)),INDEX('Annex 4 LDNO charges_L'!$C$14:$C$203,MATCH($A117,'Annex 4 LDNO charges_L'!$A$14:$A$203,0)))</f>
        <v>0</v>
      </c>
      <c r="D117" s="228"/>
      <c r="E117" s="228"/>
      <c r="F117" s="224">
        <v>9.5234905302665471E-2</v>
      </c>
    </row>
    <row r="118" spans="1:6" ht="27.75" customHeight="1">
      <c r="A118" s="160" t="s">
        <v>640</v>
      </c>
      <c r="B118" s="42">
        <f>IFERROR(INDEX('Annex 1 LV, HV &amp; UMS charges_L'!$B$14:$B$45,MATCH($A118,'Annex 1 LV, HV &amp; UMS charges_L'!$A$14:$A$294,0)),INDEX('Annex 4 LDNO charges_L'!$B$14:$B$203,MATCH($A118,'Annex 4 LDNO charges_L'!$A$14:$A$203,0)))</f>
        <v>0</v>
      </c>
      <c r="C118" s="159">
        <f>IFERROR(INDEX('Annex 1 LV, HV &amp; UMS charges_L'!$C$14:$C$45,MATCH($A118,'Annex 1 LV, HV &amp; UMS charges_L'!$A$14:$A$294,0)),INDEX('Annex 4 LDNO charges_L'!$C$14:$C$203,MATCH($A118,'Annex 4 LDNO charges_L'!$A$14:$A$203,0)))</f>
        <v>0</v>
      </c>
      <c r="D118" s="228"/>
      <c r="E118" s="228"/>
      <c r="F118" s="224">
        <v>9.5234905302665471E-2</v>
      </c>
    </row>
    <row r="119" spans="1:6" ht="27.75" customHeight="1">
      <c r="A119" s="160" t="s">
        <v>641</v>
      </c>
      <c r="B119" s="42">
        <f>IFERROR(INDEX('Annex 1 LV, HV &amp; UMS charges_L'!$B$14:$B$45,MATCH($A119,'Annex 1 LV, HV &amp; UMS charges_L'!$A$14:$A$294,0)),INDEX('Annex 4 LDNO charges_L'!$B$14:$B$203,MATCH($A119,'Annex 4 LDNO charges_L'!$A$14:$A$203,0)))</f>
        <v>0</v>
      </c>
      <c r="C119" s="159">
        <f>IFERROR(INDEX('Annex 1 LV, HV &amp; UMS charges_L'!$C$14:$C$45,MATCH($A119,'Annex 1 LV, HV &amp; UMS charges_L'!$A$14:$A$294,0)),INDEX('Annex 4 LDNO charges_L'!$C$14:$C$203,MATCH($A119,'Annex 4 LDNO charges_L'!$A$14:$A$203,0)))</f>
        <v>0</v>
      </c>
      <c r="D119" s="228"/>
      <c r="E119" s="228"/>
      <c r="F119" s="224">
        <v>9.5234905302665471E-2</v>
      </c>
    </row>
    <row r="120" spans="1:6" ht="27.75" customHeight="1">
      <c r="A120" s="160" t="s">
        <v>642</v>
      </c>
      <c r="B120" s="42">
        <f>IFERROR(INDEX('Annex 1 LV, HV &amp; UMS charges_L'!$B$14:$B$45,MATCH($A120,'Annex 1 LV, HV &amp; UMS charges_L'!$A$14:$A$294,0)),INDEX('Annex 4 LDNO charges_L'!$B$14:$B$203,MATCH($A120,'Annex 4 LDNO charges_L'!$A$14:$A$203,0)))</f>
        <v>0</v>
      </c>
      <c r="C120" s="159">
        <f>IFERROR(INDEX('Annex 1 LV, HV &amp; UMS charges_L'!$C$14:$C$45,MATCH($A120,'Annex 1 LV, HV &amp; UMS charges_L'!$A$14:$A$294,0)),INDEX('Annex 4 LDNO charges_L'!$C$14:$C$203,MATCH($A120,'Annex 4 LDNO charges_L'!$A$14:$A$203,0)))</f>
        <v>0</v>
      </c>
      <c r="D120" s="228"/>
      <c r="E120" s="228"/>
      <c r="F120" s="224">
        <v>9.5234905302665471E-2</v>
      </c>
    </row>
    <row r="121" spans="1:6" ht="27.75" customHeight="1">
      <c r="A121" s="160" t="s">
        <v>649</v>
      </c>
      <c r="B121" s="42">
        <f>IFERROR(INDEX('Annex 1 LV, HV &amp; UMS charges_L'!$B$14:$B$45,MATCH($A121,'Annex 1 LV, HV &amp; UMS charges_L'!$A$14:$A$294,0)),INDEX('Annex 4 LDNO charges_L'!$B$14:$B$203,MATCH($A121,'Annex 4 LDNO charges_L'!$A$14:$A$203,0)))</f>
        <v>0</v>
      </c>
      <c r="C121" s="159" t="str">
        <f>IFERROR(INDEX('Annex 1 LV, HV &amp; UMS charges_L'!$C$14:$C$45,MATCH($A121,'Annex 1 LV, HV &amp; UMS charges_L'!$A$14:$A$294,0)),INDEX('Annex 4 LDNO charges_L'!$C$14:$C$203,MATCH($A121,'Annex 4 LDNO charges_L'!$A$14:$A$203,0)))</f>
        <v>0, 1, 2</v>
      </c>
      <c r="D121" s="224">
        <v>2.5936578820108486E-2</v>
      </c>
      <c r="E121" s="224">
        <v>9.52985806923739</v>
      </c>
      <c r="F121" s="224">
        <v>9.5234905302665471E-2</v>
      </c>
    </row>
    <row r="122" spans="1:6" ht="27.75" customHeight="1">
      <c r="A122" s="160" t="s">
        <v>651</v>
      </c>
      <c r="B122" s="42">
        <f>IFERROR(INDEX('Annex 1 LV, HV &amp; UMS charges_L'!$B$14:$B$45,MATCH($A122,'Annex 1 LV, HV &amp; UMS charges_L'!$A$14:$A$294,0)),INDEX('Annex 4 LDNO charges_L'!$B$14:$B$203,MATCH($A122,'Annex 4 LDNO charges_L'!$A$14:$A$203,0)))</f>
        <v>0</v>
      </c>
      <c r="C122" s="159" t="str">
        <f>IFERROR(INDEX('Annex 1 LV, HV &amp; UMS charges_L'!$C$14:$C$45,MATCH($A122,'Annex 1 LV, HV &amp; UMS charges_L'!$A$14:$A$294,0)),INDEX('Annex 4 LDNO charges_L'!$C$14:$C$203,MATCH($A122,'Annex 4 LDNO charges_L'!$A$14:$A$203,0)))</f>
        <v>0, 3, 4, 5-8</v>
      </c>
      <c r="D122" s="228"/>
      <c r="E122" s="228"/>
      <c r="F122" s="224">
        <v>9.5234905302665471E-2</v>
      </c>
    </row>
    <row r="123" spans="1:6" ht="27.75" customHeight="1">
      <c r="A123" s="160" t="s">
        <v>652</v>
      </c>
      <c r="B123" s="42">
        <f>IFERROR(INDEX('Annex 1 LV, HV &amp; UMS charges_L'!$B$14:$B$45,MATCH($A123,'Annex 1 LV, HV &amp; UMS charges_L'!$A$14:$A$294,0)),INDEX('Annex 4 LDNO charges_L'!$B$14:$B$203,MATCH($A123,'Annex 4 LDNO charges_L'!$A$14:$A$203,0)))</f>
        <v>0</v>
      </c>
      <c r="C123" s="159" t="str">
        <f>IFERROR(INDEX('Annex 1 LV, HV &amp; UMS charges_L'!$C$14:$C$45,MATCH($A123,'Annex 1 LV, HV &amp; UMS charges_L'!$A$14:$A$294,0)),INDEX('Annex 4 LDNO charges_L'!$C$14:$C$203,MATCH($A123,'Annex 4 LDNO charges_L'!$A$14:$A$203,0)))</f>
        <v>0, 3, 4, 5-8</v>
      </c>
      <c r="D123" s="228"/>
      <c r="E123" s="228"/>
      <c r="F123" s="224">
        <v>9.5234905302665471E-2</v>
      </c>
    </row>
    <row r="124" spans="1:6" ht="27.75" customHeight="1">
      <c r="A124" s="160" t="s">
        <v>653</v>
      </c>
      <c r="B124" s="42">
        <f>IFERROR(INDEX('Annex 1 LV, HV &amp; UMS charges_L'!$B$14:$B$45,MATCH($A124,'Annex 1 LV, HV &amp; UMS charges_L'!$A$14:$A$294,0)),INDEX('Annex 4 LDNO charges_L'!$B$14:$B$203,MATCH($A124,'Annex 4 LDNO charges_L'!$A$14:$A$203,0)))</f>
        <v>0</v>
      </c>
      <c r="C124" s="159" t="str">
        <f>IFERROR(INDEX('Annex 1 LV, HV &amp; UMS charges_L'!$C$14:$C$45,MATCH($A124,'Annex 1 LV, HV &amp; UMS charges_L'!$A$14:$A$294,0)),INDEX('Annex 4 LDNO charges_L'!$C$14:$C$203,MATCH($A124,'Annex 4 LDNO charges_L'!$A$14:$A$203,0)))</f>
        <v>0, 3, 4, 5-8</v>
      </c>
      <c r="D124" s="228"/>
      <c r="E124" s="228"/>
      <c r="F124" s="224">
        <v>9.5234905302665471E-2</v>
      </c>
    </row>
    <row r="125" spans="1:6" ht="27.75" customHeight="1">
      <c r="A125" s="160" t="s">
        <v>654</v>
      </c>
      <c r="B125" s="42">
        <f>IFERROR(INDEX('Annex 1 LV, HV &amp; UMS charges_L'!$B$14:$B$45,MATCH($A125,'Annex 1 LV, HV &amp; UMS charges_L'!$A$14:$A$294,0)),INDEX('Annex 4 LDNO charges_L'!$B$14:$B$203,MATCH($A125,'Annex 4 LDNO charges_L'!$A$14:$A$203,0)))</f>
        <v>0</v>
      </c>
      <c r="C125" s="159" t="str">
        <f>IFERROR(INDEX('Annex 1 LV, HV &amp; UMS charges_L'!$C$14:$C$45,MATCH($A125,'Annex 1 LV, HV &amp; UMS charges_L'!$A$14:$A$294,0)),INDEX('Annex 4 LDNO charges_L'!$C$14:$C$203,MATCH($A125,'Annex 4 LDNO charges_L'!$A$14:$A$203,0)))</f>
        <v>0, 3, 4, 5-8</v>
      </c>
      <c r="D125" s="228"/>
      <c r="E125" s="228"/>
      <c r="F125" s="224">
        <v>9.5234905302665471E-2</v>
      </c>
    </row>
    <row r="126" spans="1:6" ht="27.75" customHeight="1">
      <c r="A126" s="160" t="s">
        <v>655</v>
      </c>
      <c r="B126" s="42">
        <f>IFERROR(INDEX('Annex 1 LV, HV &amp; UMS charges_L'!$B$14:$B$45,MATCH($A126,'Annex 1 LV, HV &amp; UMS charges_L'!$A$14:$A$294,0)),INDEX('Annex 4 LDNO charges_L'!$B$14:$B$203,MATCH($A126,'Annex 4 LDNO charges_L'!$A$14:$A$203,0)))</f>
        <v>0</v>
      </c>
      <c r="C126" s="159" t="str">
        <f>IFERROR(INDEX('Annex 1 LV, HV &amp; UMS charges_L'!$C$14:$C$45,MATCH($A126,'Annex 1 LV, HV &amp; UMS charges_L'!$A$14:$A$294,0)),INDEX('Annex 4 LDNO charges_L'!$C$14:$C$203,MATCH($A126,'Annex 4 LDNO charges_L'!$A$14:$A$203,0)))</f>
        <v>0, 3, 4, 5-8</v>
      </c>
      <c r="D126" s="228"/>
      <c r="E126" s="228"/>
      <c r="F126" s="224">
        <v>9.5234905302665471E-2</v>
      </c>
    </row>
    <row r="127" spans="1:6" ht="27.75" customHeight="1">
      <c r="A127" s="160" t="s">
        <v>657</v>
      </c>
      <c r="B127" s="42">
        <f>IFERROR(INDEX('Annex 1 LV, HV &amp; UMS charges_L'!$B$14:$B$45,MATCH($A127,'Annex 1 LV, HV &amp; UMS charges_L'!$A$14:$A$294,0)),INDEX('Annex 4 LDNO charges_L'!$B$14:$B$203,MATCH($A127,'Annex 4 LDNO charges_L'!$A$14:$A$203,0)))</f>
        <v>0</v>
      </c>
      <c r="C127" s="159">
        <f>IFERROR(INDEX('Annex 1 LV, HV &amp; UMS charges_L'!$C$14:$C$45,MATCH($A127,'Annex 1 LV, HV &amp; UMS charges_L'!$A$14:$A$294,0)),INDEX('Annex 4 LDNO charges_L'!$C$14:$C$203,MATCH($A127,'Annex 4 LDNO charges_L'!$A$14:$A$203,0)))</f>
        <v>0</v>
      </c>
      <c r="D127" s="228"/>
      <c r="E127" s="228"/>
      <c r="F127" s="224">
        <v>9.5234905302665471E-2</v>
      </c>
    </row>
    <row r="128" spans="1:6" ht="27.75" customHeight="1">
      <c r="A128" s="160" t="s">
        <v>658</v>
      </c>
      <c r="B128" s="42">
        <f>IFERROR(INDEX('Annex 1 LV, HV &amp; UMS charges_L'!$B$14:$B$45,MATCH($A128,'Annex 1 LV, HV &amp; UMS charges_L'!$A$14:$A$294,0)),INDEX('Annex 4 LDNO charges_L'!$B$14:$B$203,MATCH($A128,'Annex 4 LDNO charges_L'!$A$14:$A$203,0)))</f>
        <v>0</v>
      </c>
      <c r="C128" s="159">
        <f>IFERROR(INDEX('Annex 1 LV, HV &amp; UMS charges_L'!$C$14:$C$45,MATCH($A128,'Annex 1 LV, HV &amp; UMS charges_L'!$A$14:$A$294,0)),INDEX('Annex 4 LDNO charges_L'!$C$14:$C$203,MATCH($A128,'Annex 4 LDNO charges_L'!$A$14:$A$203,0)))</f>
        <v>0</v>
      </c>
      <c r="D128" s="228"/>
      <c r="E128" s="228"/>
      <c r="F128" s="224">
        <v>9.5234905302665471E-2</v>
      </c>
    </row>
    <row r="129" spans="1:6" ht="27.75" customHeight="1">
      <c r="A129" s="160" t="s">
        <v>659</v>
      </c>
      <c r="B129" s="42">
        <f>IFERROR(INDEX('Annex 1 LV, HV &amp; UMS charges_L'!$B$14:$B$45,MATCH($A129,'Annex 1 LV, HV &amp; UMS charges_L'!$A$14:$A$294,0)),INDEX('Annex 4 LDNO charges_L'!$B$14:$B$203,MATCH($A129,'Annex 4 LDNO charges_L'!$A$14:$A$203,0)))</f>
        <v>0</v>
      </c>
      <c r="C129" s="159">
        <f>IFERROR(INDEX('Annex 1 LV, HV &amp; UMS charges_L'!$C$14:$C$45,MATCH($A129,'Annex 1 LV, HV &amp; UMS charges_L'!$A$14:$A$294,0)),INDEX('Annex 4 LDNO charges_L'!$C$14:$C$203,MATCH($A129,'Annex 4 LDNO charges_L'!$A$14:$A$203,0)))</f>
        <v>0</v>
      </c>
      <c r="D129" s="228"/>
      <c r="E129" s="228"/>
      <c r="F129" s="224">
        <v>9.5234905302665471E-2</v>
      </c>
    </row>
    <row r="130" spans="1:6" ht="27.75" customHeight="1">
      <c r="A130" s="160" t="s">
        <v>660</v>
      </c>
      <c r="B130" s="42">
        <f>IFERROR(INDEX('Annex 1 LV, HV &amp; UMS charges_L'!$B$14:$B$45,MATCH($A130,'Annex 1 LV, HV &amp; UMS charges_L'!$A$14:$A$294,0)),INDEX('Annex 4 LDNO charges_L'!$B$14:$B$203,MATCH($A130,'Annex 4 LDNO charges_L'!$A$14:$A$203,0)))</f>
        <v>0</v>
      </c>
      <c r="C130" s="159">
        <f>IFERROR(INDEX('Annex 1 LV, HV &amp; UMS charges_L'!$C$14:$C$45,MATCH($A130,'Annex 1 LV, HV &amp; UMS charges_L'!$A$14:$A$294,0)),INDEX('Annex 4 LDNO charges_L'!$C$14:$C$203,MATCH($A130,'Annex 4 LDNO charges_L'!$A$14:$A$203,0)))</f>
        <v>0</v>
      </c>
      <c r="D130" s="228"/>
      <c r="E130" s="228"/>
      <c r="F130" s="224">
        <v>9.5234905302665471E-2</v>
      </c>
    </row>
    <row r="131" spans="1:6" ht="27.75" customHeight="1">
      <c r="A131" s="160" t="s">
        <v>661</v>
      </c>
      <c r="B131" s="42">
        <f>IFERROR(INDEX('Annex 1 LV, HV &amp; UMS charges_L'!$B$14:$B$45,MATCH($A131,'Annex 1 LV, HV &amp; UMS charges_L'!$A$14:$A$294,0)),INDEX('Annex 4 LDNO charges_L'!$B$14:$B$203,MATCH($A131,'Annex 4 LDNO charges_L'!$A$14:$A$203,0)))</f>
        <v>0</v>
      </c>
      <c r="C131" s="159">
        <f>IFERROR(INDEX('Annex 1 LV, HV &amp; UMS charges_L'!$C$14:$C$45,MATCH($A131,'Annex 1 LV, HV &amp; UMS charges_L'!$A$14:$A$294,0)),INDEX('Annex 4 LDNO charges_L'!$C$14:$C$203,MATCH($A131,'Annex 4 LDNO charges_L'!$A$14:$A$203,0)))</f>
        <v>0</v>
      </c>
      <c r="D131" s="228"/>
      <c r="E131" s="228"/>
      <c r="F131" s="224">
        <v>9.5234905302665471E-2</v>
      </c>
    </row>
    <row r="132" spans="1:6" ht="27.75" customHeight="1">
      <c r="A132" s="160" t="s">
        <v>662</v>
      </c>
      <c r="B132" s="42">
        <f>IFERROR(INDEX('Annex 1 LV, HV &amp; UMS charges_L'!$B$14:$B$45,MATCH($A132,'Annex 1 LV, HV &amp; UMS charges_L'!$A$14:$A$294,0)),INDEX('Annex 4 LDNO charges_L'!$B$14:$B$203,MATCH($A132,'Annex 4 LDNO charges_L'!$A$14:$A$203,0)))</f>
        <v>0</v>
      </c>
      <c r="C132" s="159">
        <f>IFERROR(INDEX('Annex 1 LV, HV &amp; UMS charges_L'!$C$14:$C$45,MATCH($A132,'Annex 1 LV, HV &amp; UMS charges_L'!$A$14:$A$294,0)),INDEX('Annex 4 LDNO charges_L'!$C$14:$C$203,MATCH($A132,'Annex 4 LDNO charges_L'!$A$14:$A$203,0)))</f>
        <v>0</v>
      </c>
      <c r="D132" s="228"/>
      <c r="E132" s="228"/>
      <c r="F132" s="224">
        <v>9.5234905302665471E-2</v>
      </c>
    </row>
    <row r="133" spans="1:6" ht="27.75" customHeight="1">
      <c r="A133" s="160" t="s">
        <v>663</v>
      </c>
      <c r="B133" s="42">
        <f>IFERROR(INDEX('Annex 1 LV, HV &amp; UMS charges_L'!$B$14:$B$45,MATCH($A133,'Annex 1 LV, HV &amp; UMS charges_L'!$A$14:$A$294,0)),INDEX('Annex 4 LDNO charges_L'!$B$14:$B$203,MATCH($A133,'Annex 4 LDNO charges_L'!$A$14:$A$203,0)))</f>
        <v>0</v>
      </c>
      <c r="C133" s="159">
        <f>IFERROR(INDEX('Annex 1 LV, HV &amp; UMS charges_L'!$C$14:$C$45,MATCH($A133,'Annex 1 LV, HV &amp; UMS charges_L'!$A$14:$A$294,0)),INDEX('Annex 4 LDNO charges_L'!$C$14:$C$203,MATCH($A133,'Annex 4 LDNO charges_L'!$A$14:$A$203,0)))</f>
        <v>0</v>
      </c>
      <c r="D133" s="228"/>
      <c r="E133" s="228"/>
      <c r="F133" s="224">
        <v>9.5234905302665471E-2</v>
      </c>
    </row>
    <row r="134" spans="1:6" ht="27.75" customHeight="1">
      <c r="A134" s="160" t="s">
        <v>664</v>
      </c>
      <c r="B134" s="42">
        <f>IFERROR(INDEX('Annex 1 LV, HV &amp; UMS charges_L'!$B$14:$B$45,MATCH($A134,'Annex 1 LV, HV &amp; UMS charges_L'!$A$14:$A$294,0)),INDEX('Annex 4 LDNO charges_L'!$B$14:$B$203,MATCH($A134,'Annex 4 LDNO charges_L'!$A$14:$A$203,0)))</f>
        <v>0</v>
      </c>
      <c r="C134" s="159">
        <f>IFERROR(INDEX('Annex 1 LV, HV &amp; UMS charges_L'!$C$14:$C$45,MATCH($A134,'Annex 1 LV, HV &amp; UMS charges_L'!$A$14:$A$294,0)),INDEX('Annex 4 LDNO charges_L'!$C$14:$C$203,MATCH($A134,'Annex 4 LDNO charges_L'!$A$14:$A$203,0)))</f>
        <v>0</v>
      </c>
      <c r="D134" s="228"/>
      <c r="E134" s="228"/>
      <c r="F134" s="224">
        <v>9.5234905302665471E-2</v>
      </c>
    </row>
    <row r="135" spans="1:6" ht="27.75" customHeight="1">
      <c r="A135" s="160" t="s">
        <v>665</v>
      </c>
      <c r="B135" s="42">
        <f>IFERROR(INDEX('Annex 1 LV, HV &amp; UMS charges_L'!$B$14:$B$45,MATCH($A135,'Annex 1 LV, HV &amp; UMS charges_L'!$A$14:$A$294,0)),INDEX('Annex 4 LDNO charges_L'!$B$14:$B$203,MATCH($A135,'Annex 4 LDNO charges_L'!$A$14:$A$203,0)))</f>
        <v>0</v>
      </c>
      <c r="C135" s="159">
        <f>IFERROR(INDEX('Annex 1 LV, HV &amp; UMS charges_L'!$C$14:$C$45,MATCH($A135,'Annex 1 LV, HV &amp; UMS charges_L'!$A$14:$A$294,0)),INDEX('Annex 4 LDNO charges_L'!$C$14:$C$203,MATCH($A135,'Annex 4 LDNO charges_L'!$A$14:$A$203,0)))</f>
        <v>0</v>
      </c>
      <c r="D135" s="228"/>
      <c r="E135" s="228"/>
      <c r="F135" s="224">
        <v>9.5234905302665471E-2</v>
      </c>
    </row>
    <row r="136" spans="1:6" ht="27.75" customHeight="1">
      <c r="A136" s="160" t="s">
        <v>666</v>
      </c>
      <c r="B136" s="42">
        <f>IFERROR(INDEX('Annex 1 LV, HV &amp; UMS charges_L'!$B$14:$B$45,MATCH($A136,'Annex 1 LV, HV &amp; UMS charges_L'!$A$14:$A$294,0)),INDEX('Annex 4 LDNO charges_L'!$B$14:$B$203,MATCH($A136,'Annex 4 LDNO charges_L'!$A$14:$A$203,0)))</f>
        <v>0</v>
      </c>
      <c r="C136" s="159">
        <f>IFERROR(INDEX('Annex 1 LV, HV &amp; UMS charges_L'!$C$14:$C$45,MATCH($A136,'Annex 1 LV, HV &amp; UMS charges_L'!$A$14:$A$294,0)),INDEX('Annex 4 LDNO charges_L'!$C$14:$C$203,MATCH($A136,'Annex 4 LDNO charges_L'!$A$14:$A$203,0)))</f>
        <v>0</v>
      </c>
      <c r="D136" s="228"/>
      <c r="E136" s="228"/>
      <c r="F136" s="224">
        <v>9.5234905302665471E-2</v>
      </c>
    </row>
    <row r="137" spans="1:6" ht="27.75" customHeight="1">
      <c r="A137" s="160" t="s">
        <v>667</v>
      </c>
      <c r="B137" s="42">
        <f>IFERROR(INDEX('Annex 1 LV, HV &amp; UMS charges_L'!$B$14:$B$45,MATCH($A137,'Annex 1 LV, HV &amp; UMS charges_L'!$A$14:$A$294,0)),INDEX('Annex 4 LDNO charges_L'!$B$14:$B$203,MATCH($A137,'Annex 4 LDNO charges_L'!$A$14:$A$203,0)))</f>
        <v>0</v>
      </c>
      <c r="C137" s="159">
        <f>IFERROR(INDEX('Annex 1 LV, HV &amp; UMS charges_L'!$C$14:$C$45,MATCH($A137,'Annex 1 LV, HV &amp; UMS charges_L'!$A$14:$A$294,0)),INDEX('Annex 4 LDNO charges_L'!$C$14:$C$203,MATCH($A137,'Annex 4 LDNO charges_L'!$A$14:$A$203,0)))</f>
        <v>0</v>
      </c>
      <c r="D137" s="228"/>
      <c r="E137" s="228"/>
      <c r="F137" s="224">
        <v>9.5234905302665471E-2</v>
      </c>
    </row>
    <row r="138" spans="1:6" ht="27.75" customHeight="1">
      <c r="A138" s="160" t="s">
        <v>668</v>
      </c>
      <c r="B138" s="42">
        <f>IFERROR(INDEX('Annex 1 LV, HV &amp; UMS charges_L'!$B$14:$B$45,MATCH($A138,'Annex 1 LV, HV &amp; UMS charges_L'!$A$14:$A$294,0)),INDEX('Annex 4 LDNO charges_L'!$B$14:$B$203,MATCH($A138,'Annex 4 LDNO charges_L'!$A$14:$A$203,0)))</f>
        <v>0</v>
      </c>
      <c r="C138" s="159">
        <f>IFERROR(INDEX('Annex 1 LV, HV &amp; UMS charges_L'!$C$14:$C$45,MATCH($A138,'Annex 1 LV, HV &amp; UMS charges_L'!$A$14:$A$294,0)),INDEX('Annex 4 LDNO charges_L'!$C$14:$C$203,MATCH($A138,'Annex 4 LDNO charges_L'!$A$14:$A$203,0)))</f>
        <v>0</v>
      </c>
      <c r="D138" s="228"/>
      <c r="E138" s="228"/>
      <c r="F138" s="224">
        <v>9.5234905302665471E-2</v>
      </c>
    </row>
    <row r="139" spans="1:6" ht="27.75" customHeight="1">
      <c r="A139" s="160" t="s">
        <v>669</v>
      </c>
      <c r="B139" s="42">
        <f>IFERROR(INDEX('Annex 1 LV, HV &amp; UMS charges_L'!$B$14:$B$45,MATCH($A139,'Annex 1 LV, HV &amp; UMS charges_L'!$A$14:$A$294,0)),INDEX('Annex 4 LDNO charges_L'!$B$14:$B$203,MATCH($A139,'Annex 4 LDNO charges_L'!$A$14:$A$203,0)))</f>
        <v>0</v>
      </c>
      <c r="C139" s="159">
        <f>IFERROR(INDEX('Annex 1 LV, HV &amp; UMS charges_L'!$C$14:$C$45,MATCH($A139,'Annex 1 LV, HV &amp; UMS charges_L'!$A$14:$A$294,0)),INDEX('Annex 4 LDNO charges_L'!$C$14:$C$203,MATCH($A139,'Annex 4 LDNO charges_L'!$A$14:$A$203,0)))</f>
        <v>0</v>
      </c>
      <c r="D139" s="228"/>
      <c r="E139" s="228"/>
      <c r="F139" s="224">
        <v>9.5234905302665471E-2</v>
      </c>
    </row>
    <row r="140" spans="1:6" ht="27.75" customHeight="1">
      <c r="A140" s="160" t="s">
        <v>670</v>
      </c>
      <c r="B140" s="42">
        <f>IFERROR(INDEX('Annex 1 LV, HV &amp; UMS charges_L'!$B$14:$B$45,MATCH($A140,'Annex 1 LV, HV &amp; UMS charges_L'!$A$14:$A$294,0)),INDEX('Annex 4 LDNO charges_L'!$B$14:$B$203,MATCH($A140,'Annex 4 LDNO charges_L'!$A$14:$A$203,0)))</f>
        <v>0</v>
      </c>
      <c r="C140" s="159">
        <f>IFERROR(INDEX('Annex 1 LV, HV &amp; UMS charges_L'!$C$14:$C$45,MATCH($A140,'Annex 1 LV, HV &amp; UMS charges_L'!$A$14:$A$294,0)),INDEX('Annex 4 LDNO charges_L'!$C$14:$C$203,MATCH($A140,'Annex 4 LDNO charges_L'!$A$14:$A$203,0)))</f>
        <v>0</v>
      </c>
      <c r="D140" s="228"/>
      <c r="E140" s="228"/>
      <c r="F140" s="224">
        <v>9.5234905302665471E-2</v>
      </c>
    </row>
    <row r="141" spans="1:6" ht="27.75" customHeight="1">
      <c r="A141" s="160" t="s">
        <v>671</v>
      </c>
      <c r="B141" s="42">
        <f>IFERROR(INDEX('Annex 1 LV, HV &amp; UMS charges_L'!$B$14:$B$45,MATCH($A141,'Annex 1 LV, HV &amp; UMS charges_L'!$A$14:$A$294,0)),INDEX('Annex 4 LDNO charges_L'!$B$14:$B$203,MATCH($A141,'Annex 4 LDNO charges_L'!$A$14:$A$203,0)))</f>
        <v>0</v>
      </c>
      <c r="C141" s="159">
        <f>IFERROR(INDEX('Annex 1 LV, HV &amp; UMS charges_L'!$C$14:$C$45,MATCH($A141,'Annex 1 LV, HV &amp; UMS charges_L'!$A$14:$A$294,0)),INDEX('Annex 4 LDNO charges_L'!$C$14:$C$203,MATCH($A141,'Annex 4 LDNO charges_L'!$A$14:$A$203,0)))</f>
        <v>0</v>
      </c>
      <c r="D141" s="228"/>
      <c r="E141" s="228"/>
      <c r="F141" s="224">
        <v>9.5234905302665471E-2</v>
      </c>
    </row>
    <row r="142" spans="1:6" ht="27.75" customHeight="1">
      <c r="A142" s="160" t="s">
        <v>678</v>
      </c>
      <c r="B142" s="42">
        <f>IFERROR(INDEX('Annex 1 LV, HV &amp; UMS charges_L'!$B$14:$B$45,MATCH($A142,'Annex 1 LV, HV &amp; UMS charges_L'!$A$14:$A$294,0)),INDEX('Annex 4 LDNO charges_L'!$B$14:$B$203,MATCH($A142,'Annex 4 LDNO charges_L'!$A$14:$A$203,0)))</f>
        <v>0</v>
      </c>
      <c r="C142" s="159" t="str">
        <f>IFERROR(INDEX('Annex 1 LV, HV &amp; UMS charges_L'!$C$14:$C$45,MATCH($A142,'Annex 1 LV, HV &amp; UMS charges_L'!$A$14:$A$294,0)),INDEX('Annex 4 LDNO charges_L'!$C$14:$C$203,MATCH($A142,'Annex 4 LDNO charges_L'!$A$14:$A$203,0)))</f>
        <v>0, 1, 2</v>
      </c>
      <c r="D142" s="224">
        <v>2.5936578820108486E-2</v>
      </c>
      <c r="E142" s="224">
        <v>9.52985806923739</v>
      </c>
      <c r="F142" s="224">
        <v>9.5234905302665471E-2</v>
      </c>
    </row>
    <row r="143" spans="1:6" ht="27.75" customHeight="1">
      <c r="A143" s="160" t="s">
        <v>680</v>
      </c>
      <c r="B143" s="42">
        <f>IFERROR(INDEX('Annex 1 LV, HV &amp; UMS charges_L'!$B$14:$B$45,MATCH($A143,'Annex 1 LV, HV &amp; UMS charges_L'!$A$14:$A$294,0)),INDEX('Annex 4 LDNO charges_L'!$B$14:$B$203,MATCH($A143,'Annex 4 LDNO charges_L'!$A$14:$A$203,0)))</f>
        <v>0</v>
      </c>
      <c r="C143" s="159" t="str">
        <f>IFERROR(INDEX('Annex 1 LV, HV &amp; UMS charges_L'!$C$14:$C$45,MATCH($A143,'Annex 1 LV, HV &amp; UMS charges_L'!$A$14:$A$294,0)),INDEX('Annex 4 LDNO charges_L'!$C$14:$C$203,MATCH($A143,'Annex 4 LDNO charges_L'!$A$14:$A$203,0)))</f>
        <v>0, 3, 4, 5-8</v>
      </c>
      <c r="D143" s="228"/>
      <c r="E143" s="228"/>
      <c r="F143" s="224">
        <v>9.5234905302665471E-2</v>
      </c>
    </row>
    <row r="144" spans="1:6" ht="27.75" customHeight="1">
      <c r="A144" s="160" t="s">
        <v>681</v>
      </c>
      <c r="B144" s="42">
        <f>IFERROR(INDEX('Annex 1 LV, HV &amp; UMS charges_L'!$B$14:$B$45,MATCH($A144,'Annex 1 LV, HV &amp; UMS charges_L'!$A$14:$A$294,0)),INDEX('Annex 4 LDNO charges_L'!$B$14:$B$203,MATCH($A144,'Annex 4 LDNO charges_L'!$A$14:$A$203,0)))</f>
        <v>0</v>
      </c>
      <c r="C144" s="159" t="str">
        <f>IFERROR(INDEX('Annex 1 LV, HV &amp; UMS charges_L'!$C$14:$C$45,MATCH($A144,'Annex 1 LV, HV &amp; UMS charges_L'!$A$14:$A$294,0)),INDEX('Annex 4 LDNO charges_L'!$C$14:$C$203,MATCH($A144,'Annex 4 LDNO charges_L'!$A$14:$A$203,0)))</f>
        <v>0, 3, 4, 5-8</v>
      </c>
      <c r="D144" s="228"/>
      <c r="E144" s="228"/>
      <c r="F144" s="224">
        <v>9.5234905302665471E-2</v>
      </c>
    </row>
    <row r="145" spans="1:6" ht="27.75" customHeight="1">
      <c r="A145" s="160" t="s">
        <v>682</v>
      </c>
      <c r="B145" s="42">
        <f>IFERROR(INDEX('Annex 1 LV, HV &amp; UMS charges_L'!$B$14:$B$45,MATCH($A145,'Annex 1 LV, HV &amp; UMS charges_L'!$A$14:$A$294,0)),INDEX('Annex 4 LDNO charges_L'!$B$14:$B$203,MATCH($A145,'Annex 4 LDNO charges_L'!$A$14:$A$203,0)))</f>
        <v>0</v>
      </c>
      <c r="C145" s="159" t="str">
        <f>IFERROR(INDEX('Annex 1 LV, HV &amp; UMS charges_L'!$C$14:$C$45,MATCH($A145,'Annex 1 LV, HV &amp; UMS charges_L'!$A$14:$A$294,0)),INDEX('Annex 4 LDNO charges_L'!$C$14:$C$203,MATCH($A145,'Annex 4 LDNO charges_L'!$A$14:$A$203,0)))</f>
        <v>0, 3, 4, 5-8</v>
      </c>
      <c r="D145" s="228"/>
      <c r="E145" s="228"/>
      <c r="F145" s="224">
        <v>9.5234905302665471E-2</v>
      </c>
    </row>
    <row r="146" spans="1:6" ht="27.75" customHeight="1">
      <c r="A146" s="160" t="s">
        <v>683</v>
      </c>
      <c r="B146" s="42">
        <f>IFERROR(INDEX('Annex 1 LV, HV &amp; UMS charges_L'!$B$14:$B$45,MATCH($A146,'Annex 1 LV, HV &amp; UMS charges_L'!$A$14:$A$294,0)),INDEX('Annex 4 LDNO charges_L'!$B$14:$B$203,MATCH($A146,'Annex 4 LDNO charges_L'!$A$14:$A$203,0)))</f>
        <v>0</v>
      </c>
      <c r="C146" s="159" t="str">
        <f>IFERROR(INDEX('Annex 1 LV, HV &amp; UMS charges_L'!$C$14:$C$45,MATCH($A146,'Annex 1 LV, HV &amp; UMS charges_L'!$A$14:$A$294,0)),INDEX('Annex 4 LDNO charges_L'!$C$14:$C$203,MATCH($A146,'Annex 4 LDNO charges_L'!$A$14:$A$203,0)))</f>
        <v>0, 3, 4, 5-8</v>
      </c>
      <c r="D146" s="228"/>
      <c r="E146" s="228"/>
      <c r="F146" s="224">
        <v>9.5234905302665471E-2</v>
      </c>
    </row>
    <row r="147" spans="1:6" ht="27.75" customHeight="1">
      <c r="A147" s="160" t="s">
        <v>684</v>
      </c>
      <c r="B147" s="42">
        <f>IFERROR(INDEX('Annex 1 LV, HV &amp; UMS charges_L'!$B$14:$B$45,MATCH($A147,'Annex 1 LV, HV &amp; UMS charges_L'!$A$14:$A$294,0)),INDEX('Annex 4 LDNO charges_L'!$B$14:$B$203,MATCH($A147,'Annex 4 LDNO charges_L'!$A$14:$A$203,0)))</f>
        <v>0</v>
      </c>
      <c r="C147" s="159" t="str">
        <f>IFERROR(INDEX('Annex 1 LV, HV &amp; UMS charges_L'!$C$14:$C$45,MATCH($A147,'Annex 1 LV, HV &amp; UMS charges_L'!$A$14:$A$294,0)),INDEX('Annex 4 LDNO charges_L'!$C$14:$C$203,MATCH($A147,'Annex 4 LDNO charges_L'!$A$14:$A$203,0)))</f>
        <v>0, 3, 4, 5-8</v>
      </c>
      <c r="D147" s="228"/>
      <c r="E147" s="228"/>
      <c r="F147" s="224">
        <v>9.5234905302665471E-2</v>
      </c>
    </row>
    <row r="148" spans="1:6" ht="27.75" customHeight="1">
      <c r="A148" s="160" t="s">
        <v>686</v>
      </c>
      <c r="B148" s="42">
        <f>IFERROR(INDEX('Annex 1 LV, HV &amp; UMS charges_L'!$B$14:$B$45,MATCH($A148,'Annex 1 LV, HV &amp; UMS charges_L'!$A$14:$A$294,0)),INDEX('Annex 4 LDNO charges_L'!$B$14:$B$203,MATCH($A148,'Annex 4 LDNO charges_L'!$A$14:$A$203,0)))</f>
        <v>0</v>
      </c>
      <c r="C148" s="159">
        <f>IFERROR(INDEX('Annex 1 LV, HV &amp; UMS charges_L'!$C$14:$C$45,MATCH($A148,'Annex 1 LV, HV &amp; UMS charges_L'!$A$14:$A$294,0)),INDEX('Annex 4 LDNO charges_L'!$C$14:$C$203,MATCH($A148,'Annex 4 LDNO charges_L'!$A$14:$A$203,0)))</f>
        <v>0</v>
      </c>
      <c r="D148" s="228"/>
      <c r="E148" s="228"/>
      <c r="F148" s="224">
        <v>9.5234905302665471E-2</v>
      </c>
    </row>
    <row r="149" spans="1:6" ht="27.75" customHeight="1">
      <c r="A149" s="160" t="s">
        <v>687</v>
      </c>
      <c r="B149" s="42">
        <f>IFERROR(INDEX('Annex 1 LV, HV &amp; UMS charges_L'!$B$14:$B$45,MATCH($A149,'Annex 1 LV, HV &amp; UMS charges_L'!$A$14:$A$294,0)),INDEX('Annex 4 LDNO charges_L'!$B$14:$B$203,MATCH($A149,'Annex 4 LDNO charges_L'!$A$14:$A$203,0)))</f>
        <v>0</v>
      </c>
      <c r="C149" s="159">
        <f>IFERROR(INDEX('Annex 1 LV, HV &amp; UMS charges_L'!$C$14:$C$45,MATCH($A149,'Annex 1 LV, HV &amp; UMS charges_L'!$A$14:$A$294,0)),INDEX('Annex 4 LDNO charges_L'!$C$14:$C$203,MATCH($A149,'Annex 4 LDNO charges_L'!$A$14:$A$203,0)))</f>
        <v>0</v>
      </c>
      <c r="D149" s="228"/>
      <c r="E149" s="228"/>
      <c r="F149" s="224">
        <v>9.5234905302665471E-2</v>
      </c>
    </row>
    <row r="150" spans="1:6" ht="27.75" customHeight="1">
      <c r="A150" s="160" t="s">
        <v>688</v>
      </c>
      <c r="B150" s="42">
        <f>IFERROR(INDEX('Annex 1 LV, HV &amp; UMS charges_L'!$B$14:$B$45,MATCH($A150,'Annex 1 LV, HV &amp; UMS charges_L'!$A$14:$A$294,0)),INDEX('Annex 4 LDNO charges_L'!$B$14:$B$203,MATCH($A150,'Annex 4 LDNO charges_L'!$A$14:$A$203,0)))</f>
        <v>0</v>
      </c>
      <c r="C150" s="159">
        <f>IFERROR(INDEX('Annex 1 LV, HV &amp; UMS charges_L'!$C$14:$C$45,MATCH($A150,'Annex 1 LV, HV &amp; UMS charges_L'!$A$14:$A$294,0)),INDEX('Annex 4 LDNO charges_L'!$C$14:$C$203,MATCH($A150,'Annex 4 LDNO charges_L'!$A$14:$A$203,0)))</f>
        <v>0</v>
      </c>
      <c r="D150" s="228"/>
      <c r="E150" s="228"/>
      <c r="F150" s="224">
        <v>9.5234905302665471E-2</v>
      </c>
    </row>
    <row r="151" spans="1:6" ht="27.75" customHeight="1">
      <c r="A151" s="160" t="s">
        <v>689</v>
      </c>
      <c r="B151" s="42">
        <f>IFERROR(INDEX('Annex 1 LV, HV &amp; UMS charges_L'!$B$14:$B$45,MATCH($A151,'Annex 1 LV, HV &amp; UMS charges_L'!$A$14:$A$294,0)),INDEX('Annex 4 LDNO charges_L'!$B$14:$B$203,MATCH($A151,'Annex 4 LDNO charges_L'!$A$14:$A$203,0)))</f>
        <v>0</v>
      </c>
      <c r="C151" s="159">
        <f>IFERROR(INDEX('Annex 1 LV, HV &amp; UMS charges_L'!$C$14:$C$45,MATCH($A151,'Annex 1 LV, HV &amp; UMS charges_L'!$A$14:$A$294,0)),INDEX('Annex 4 LDNO charges_L'!$C$14:$C$203,MATCH($A151,'Annex 4 LDNO charges_L'!$A$14:$A$203,0)))</f>
        <v>0</v>
      </c>
      <c r="D151" s="228"/>
      <c r="E151" s="228"/>
      <c r="F151" s="224">
        <v>9.5234905302665471E-2</v>
      </c>
    </row>
    <row r="152" spans="1:6" ht="27.75" customHeight="1">
      <c r="A152" s="160" t="s">
        <v>690</v>
      </c>
      <c r="B152" s="42">
        <f>IFERROR(INDEX('Annex 1 LV, HV &amp; UMS charges_L'!$B$14:$B$45,MATCH($A152,'Annex 1 LV, HV &amp; UMS charges_L'!$A$14:$A$294,0)),INDEX('Annex 4 LDNO charges_L'!$B$14:$B$203,MATCH($A152,'Annex 4 LDNO charges_L'!$A$14:$A$203,0)))</f>
        <v>0</v>
      </c>
      <c r="C152" s="159">
        <f>IFERROR(INDEX('Annex 1 LV, HV &amp; UMS charges_L'!$C$14:$C$45,MATCH($A152,'Annex 1 LV, HV &amp; UMS charges_L'!$A$14:$A$294,0)),INDEX('Annex 4 LDNO charges_L'!$C$14:$C$203,MATCH($A152,'Annex 4 LDNO charges_L'!$A$14:$A$203,0)))</f>
        <v>0</v>
      </c>
      <c r="D152" s="228"/>
      <c r="E152" s="228"/>
      <c r="F152" s="224">
        <v>9.5234905302665471E-2</v>
      </c>
    </row>
    <row r="153" spans="1:6" ht="27.75" customHeight="1">
      <c r="A153" s="160" t="s">
        <v>691</v>
      </c>
      <c r="B153" s="42">
        <f>IFERROR(INDEX('Annex 1 LV, HV &amp; UMS charges_L'!$B$14:$B$45,MATCH($A153,'Annex 1 LV, HV &amp; UMS charges_L'!$A$14:$A$294,0)),INDEX('Annex 4 LDNO charges_L'!$B$14:$B$203,MATCH($A153,'Annex 4 LDNO charges_L'!$A$14:$A$203,0)))</f>
        <v>0</v>
      </c>
      <c r="C153" s="159">
        <f>IFERROR(INDEX('Annex 1 LV, HV &amp; UMS charges_L'!$C$14:$C$45,MATCH($A153,'Annex 1 LV, HV &amp; UMS charges_L'!$A$14:$A$294,0)),INDEX('Annex 4 LDNO charges_L'!$C$14:$C$203,MATCH($A153,'Annex 4 LDNO charges_L'!$A$14:$A$203,0)))</f>
        <v>0</v>
      </c>
      <c r="D153" s="228"/>
      <c r="E153" s="228"/>
      <c r="F153" s="224">
        <v>9.5234905302665471E-2</v>
      </c>
    </row>
    <row r="154" spans="1:6" ht="27.75" customHeight="1">
      <c r="A154" s="160" t="s">
        <v>692</v>
      </c>
      <c r="B154" s="42">
        <f>IFERROR(INDEX('Annex 1 LV, HV &amp; UMS charges_L'!$B$14:$B$45,MATCH($A154,'Annex 1 LV, HV &amp; UMS charges_L'!$A$14:$A$294,0)),INDEX('Annex 4 LDNO charges_L'!$B$14:$B$203,MATCH($A154,'Annex 4 LDNO charges_L'!$A$14:$A$203,0)))</f>
        <v>0</v>
      </c>
      <c r="C154" s="159">
        <f>IFERROR(INDEX('Annex 1 LV, HV &amp; UMS charges_L'!$C$14:$C$45,MATCH($A154,'Annex 1 LV, HV &amp; UMS charges_L'!$A$14:$A$294,0)),INDEX('Annex 4 LDNO charges_L'!$C$14:$C$203,MATCH($A154,'Annex 4 LDNO charges_L'!$A$14:$A$203,0)))</f>
        <v>0</v>
      </c>
      <c r="D154" s="228"/>
      <c r="E154" s="228"/>
      <c r="F154" s="224">
        <v>9.5234905302665471E-2</v>
      </c>
    </row>
    <row r="155" spans="1:6" ht="27.75" customHeight="1">
      <c r="A155" s="160" t="s">
        <v>693</v>
      </c>
      <c r="B155" s="42">
        <f>IFERROR(INDEX('Annex 1 LV, HV &amp; UMS charges_L'!$B$14:$B$45,MATCH($A155,'Annex 1 LV, HV &amp; UMS charges_L'!$A$14:$A$294,0)),INDEX('Annex 4 LDNO charges_L'!$B$14:$B$203,MATCH($A155,'Annex 4 LDNO charges_L'!$A$14:$A$203,0)))</f>
        <v>0</v>
      </c>
      <c r="C155" s="159">
        <f>IFERROR(INDEX('Annex 1 LV, HV &amp; UMS charges_L'!$C$14:$C$45,MATCH($A155,'Annex 1 LV, HV &amp; UMS charges_L'!$A$14:$A$294,0)),INDEX('Annex 4 LDNO charges_L'!$C$14:$C$203,MATCH($A155,'Annex 4 LDNO charges_L'!$A$14:$A$203,0)))</f>
        <v>0</v>
      </c>
      <c r="D155" s="228"/>
      <c r="E155" s="228"/>
      <c r="F155" s="224">
        <v>9.5234905302665471E-2</v>
      </c>
    </row>
    <row r="156" spans="1:6" ht="27.75" customHeight="1">
      <c r="A156" s="160" t="s">
        <v>694</v>
      </c>
      <c r="B156" s="42">
        <f>IFERROR(INDEX('Annex 1 LV, HV &amp; UMS charges_L'!$B$14:$B$45,MATCH($A156,'Annex 1 LV, HV &amp; UMS charges_L'!$A$14:$A$294,0)),INDEX('Annex 4 LDNO charges_L'!$B$14:$B$203,MATCH($A156,'Annex 4 LDNO charges_L'!$A$14:$A$203,0)))</f>
        <v>0</v>
      </c>
      <c r="C156" s="159">
        <f>IFERROR(INDEX('Annex 1 LV, HV &amp; UMS charges_L'!$C$14:$C$45,MATCH($A156,'Annex 1 LV, HV &amp; UMS charges_L'!$A$14:$A$294,0)),INDEX('Annex 4 LDNO charges_L'!$C$14:$C$203,MATCH($A156,'Annex 4 LDNO charges_L'!$A$14:$A$203,0)))</f>
        <v>0</v>
      </c>
      <c r="D156" s="228"/>
      <c r="E156" s="228"/>
      <c r="F156" s="224">
        <v>9.5234905302665471E-2</v>
      </c>
    </row>
    <row r="157" spans="1:6" ht="27.75" customHeight="1">
      <c r="A157" s="160" t="s">
        <v>695</v>
      </c>
      <c r="B157" s="42">
        <f>IFERROR(INDEX('Annex 1 LV, HV &amp; UMS charges_L'!$B$14:$B$45,MATCH($A157,'Annex 1 LV, HV &amp; UMS charges_L'!$A$14:$A$294,0)),INDEX('Annex 4 LDNO charges_L'!$B$14:$B$203,MATCH($A157,'Annex 4 LDNO charges_L'!$A$14:$A$203,0)))</f>
        <v>0</v>
      </c>
      <c r="C157" s="159">
        <f>IFERROR(INDEX('Annex 1 LV, HV &amp; UMS charges_L'!$C$14:$C$45,MATCH($A157,'Annex 1 LV, HV &amp; UMS charges_L'!$A$14:$A$294,0)),INDEX('Annex 4 LDNO charges_L'!$C$14:$C$203,MATCH($A157,'Annex 4 LDNO charges_L'!$A$14:$A$203,0)))</f>
        <v>0</v>
      </c>
      <c r="D157" s="228"/>
      <c r="E157" s="228"/>
      <c r="F157" s="224">
        <v>9.5234905302665471E-2</v>
      </c>
    </row>
    <row r="158" spans="1:6" ht="27.75" customHeight="1">
      <c r="A158" s="160" t="s">
        <v>696</v>
      </c>
      <c r="B158" s="42">
        <f>IFERROR(INDEX('Annex 1 LV, HV &amp; UMS charges_L'!$B$14:$B$45,MATCH($A158,'Annex 1 LV, HV &amp; UMS charges_L'!$A$14:$A$294,0)),INDEX('Annex 4 LDNO charges_L'!$B$14:$B$203,MATCH($A158,'Annex 4 LDNO charges_L'!$A$14:$A$203,0)))</f>
        <v>0</v>
      </c>
      <c r="C158" s="159">
        <f>IFERROR(INDEX('Annex 1 LV, HV &amp; UMS charges_L'!$C$14:$C$45,MATCH($A158,'Annex 1 LV, HV &amp; UMS charges_L'!$A$14:$A$294,0)),INDEX('Annex 4 LDNO charges_L'!$C$14:$C$203,MATCH($A158,'Annex 4 LDNO charges_L'!$A$14:$A$203,0)))</f>
        <v>0</v>
      </c>
      <c r="D158" s="228"/>
      <c r="E158" s="228"/>
      <c r="F158" s="224">
        <v>9.5234905302665471E-2</v>
      </c>
    </row>
    <row r="159" spans="1:6" ht="27.75" customHeight="1">
      <c r="A159" s="160" t="s">
        <v>697</v>
      </c>
      <c r="B159" s="42">
        <f>IFERROR(INDEX('Annex 1 LV, HV &amp; UMS charges_L'!$B$14:$B$45,MATCH($A159,'Annex 1 LV, HV &amp; UMS charges_L'!$A$14:$A$294,0)),INDEX('Annex 4 LDNO charges_L'!$B$14:$B$203,MATCH($A159,'Annex 4 LDNO charges_L'!$A$14:$A$203,0)))</f>
        <v>0</v>
      </c>
      <c r="C159" s="159">
        <f>IFERROR(INDEX('Annex 1 LV, HV &amp; UMS charges_L'!$C$14:$C$45,MATCH($A159,'Annex 1 LV, HV &amp; UMS charges_L'!$A$14:$A$294,0)),INDEX('Annex 4 LDNO charges_L'!$C$14:$C$203,MATCH($A159,'Annex 4 LDNO charges_L'!$A$14:$A$203,0)))</f>
        <v>0</v>
      </c>
      <c r="D159" s="228"/>
      <c r="E159" s="228"/>
      <c r="F159" s="224">
        <v>9.5234905302665471E-2</v>
      </c>
    </row>
    <row r="160" spans="1:6" ht="27.75" customHeight="1">
      <c r="A160" s="160" t="s">
        <v>698</v>
      </c>
      <c r="B160" s="42">
        <f>IFERROR(INDEX('Annex 1 LV, HV &amp; UMS charges_L'!$B$14:$B$45,MATCH($A160,'Annex 1 LV, HV &amp; UMS charges_L'!$A$14:$A$294,0)),INDEX('Annex 4 LDNO charges_L'!$B$14:$B$203,MATCH($A160,'Annex 4 LDNO charges_L'!$A$14:$A$203,0)))</f>
        <v>0</v>
      </c>
      <c r="C160" s="159">
        <f>IFERROR(INDEX('Annex 1 LV, HV &amp; UMS charges_L'!$C$14:$C$45,MATCH($A160,'Annex 1 LV, HV &amp; UMS charges_L'!$A$14:$A$294,0)),INDEX('Annex 4 LDNO charges_L'!$C$14:$C$203,MATCH($A160,'Annex 4 LDNO charges_L'!$A$14:$A$203,0)))</f>
        <v>0</v>
      </c>
      <c r="D160" s="228"/>
      <c r="E160" s="228"/>
      <c r="F160" s="224">
        <v>9.5234905302665471E-2</v>
      </c>
    </row>
    <row r="161" spans="1:6" ht="27.75" customHeight="1">
      <c r="A161" s="160" t="s">
        <v>699</v>
      </c>
      <c r="B161" s="42">
        <f>IFERROR(INDEX('Annex 1 LV, HV &amp; UMS charges_L'!$B$14:$B$45,MATCH($A161,'Annex 1 LV, HV &amp; UMS charges_L'!$A$14:$A$294,0)),INDEX('Annex 4 LDNO charges_L'!$B$14:$B$203,MATCH($A161,'Annex 4 LDNO charges_L'!$A$14:$A$203,0)))</f>
        <v>0</v>
      </c>
      <c r="C161" s="159">
        <f>IFERROR(INDEX('Annex 1 LV, HV &amp; UMS charges_L'!$C$14:$C$45,MATCH($A161,'Annex 1 LV, HV &amp; UMS charges_L'!$A$14:$A$294,0)),INDEX('Annex 4 LDNO charges_L'!$C$14:$C$203,MATCH($A161,'Annex 4 LDNO charges_L'!$A$14:$A$203,0)))</f>
        <v>0</v>
      </c>
      <c r="D161" s="228"/>
      <c r="E161" s="228"/>
      <c r="F161" s="224">
        <v>9.5234905302665471E-2</v>
      </c>
    </row>
    <row r="162" spans="1:6" ht="27.75" customHeight="1">
      <c r="A162" s="160" t="s">
        <v>700</v>
      </c>
      <c r="B162" s="42">
        <f>IFERROR(INDEX('Annex 1 LV, HV &amp; UMS charges_L'!$B$14:$B$45,MATCH($A162,'Annex 1 LV, HV &amp; UMS charges_L'!$A$14:$A$294,0)),INDEX('Annex 4 LDNO charges_L'!$B$14:$B$203,MATCH($A162,'Annex 4 LDNO charges_L'!$A$14:$A$203,0)))</f>
        <v>0</v>
      </c>
      <c r="C162" s="159">
        <f>IFERROR(INDEX('Annex 1 LV, HV &amp; UMS charges_L'!$C$14:$C$45,MATCH($A162,'Annex 1 LV, HV &amp; UMS charges_L'!$A$14:$A$294,0)),INDEX('Annex 4 LDNO charges_L'!$C$14:$C$203,MATCH($A162,'Annex 4 LDNO charges_L'!$A$14:$A$203,0)))</f>
        <v>0</v>
      </c>
      <c r="D162" s="228"/>
      <c r="E162" s="228"/>
      <c r="F162" s="224">
        <v>9.5234905302665471E-2</v>
      </c>
    </row>
  </sheetData>
  <mergeCells count="2">
    <mergeCell ref="B1:C1"/>
    <mergeCell ref="A2:F2"/>
  </mergeCells>
  <hyperlinks>
    <hyperlink ref="A1" location="Overview!A1" display="Back to Overview" xr:uid="{00000000-0004-0000-31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F162"/>
  <sheetViews>
    <sheetView zoomScale="70" zoomScaleNormal="70" zoomScaleSheetLayoutView="100" workbookViewId="0">
      <selection activeCell="G2" sqref="G2"/>
    </sheetView>
  </sheetViews>
  <sheetFormatPr defaultColWidth="9.1796875" defaultRowHeight="27.75" customHeight="1"/>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c r="A1" s="50" t="s">
        <v>36</v>
      </c>
      <c r="B1" s="412"/>
      <c r="C1" s="412"/>
      <c r="D1" s="168"/>
      <c r="E1" s="168"/>
      <c r="F1" s="168"/>
    </row>
    <row r="2" spans="1:6" ht="35.15" customHeight="1">
      <c r="A2" s="363" t="str">
        <f>Overview!B4&amp; " - Effective from "&amp;Overview!D4&amp;" - "&amp;Overview!E4&amp;" Supplier of Last Resort and Eligible Bad Debt Pass-Through Costs in NPG Yorkshire Area (GSP Group _M)"</f>
        <v>Southern Electric Power Distribution plc - Effective from 1 April 2022 - Final Supplier of Last Resort and Eligible Bad Debt Pass-Through Costs in NPG Yorkshire Area (GSP Group _M)</v>
      </c>
      <c r="B2" s="364"/>
      <c r="C2" s="364"/>
      <c r="D2" s="364"/>
      <c r="E2" s="364"/>
      <c r="F2" s="365"/>
    </row>
    <row r="3" spans="1:6" s="76" customFormat="1" ht="21" customHeight="1">
      <c r="A3" s="169"/>
      <c r="B3" s="169"/>
      <c r="C3" s="169"/>
      <c r="D3" s="169"/>
      <c r="E3" s="169"/>
      <c r="F3" s="169"/>
    </row>
    <row r="4" spans="1:6" ht="78.75" customHeight="1">
      <c r="A4" s="25" t="s">
        <v>56</v>
      </c>
      <c r="B4" s="165" t="s">
        <v>859</v>
      </c>
      <c r="C4" s="165" t="s">
        <v>58</v>
      </c>
      <c r="D4" s="165" t="s">
        <v>860</v>
      </c>
      <c r="E4" s="165" t="s">
        <v>861</v>
      </c>
      <c r="F4" s="165" t="s">
        <v>862</v>
      </c>
    </row>
    <row r="5" spans="1:6" ht="28">
      <c r="A5" s="16" t="s">
        <v>67</v>
      </c>
      <c r="B5" s="42" t="str">
        <f>IFERROR(INDEX('Annex 1 LV, HV &amp; UMS charges_M'!$B$14:$B$45,MATCH($A5,'Annex 1 LV, HV &amp; UMS charges_M'!$A$14:$A$294,0)),INDEX('Annex 4 LDNO charges_M'!$B$14:$B$203,MATCH($A5,'Annex 4 LDNO charges_M'!$A$14:$A$203,0)))</f>
        <v>189, 391-392, 491-492, 522</v>
      </c>
      <c r="C5" s="159" t="str">
        <f>IFERROR(INDEX('Annex 1 LV, HV &amp; UMS charges_M'!$C$14:$C$45,MATCH($A5,'Annex 1 LV, HV &amp; UMS charges_M'!$A$14:$A$294,0)),INDEX('Annex 4 LDNO charges_M'!$C$14:$C$203,MATCH($A5,'Annex 4 LDNO charges_M'!$A$14:$A$203,0)))</f>
        <v>0, 1, 2</v>
      </c>
      <c r="D5" s="281">
        <v>7.6282328154679599E-2</v>
      </c>
      <c r="E5" s="281">
        <v>9.3791435107168351</v>
      </c>
      <c r="F5" s="224">
        <v>4.4697751934454959E-2</v>
      </c>
    </row>
    <row r="6" spans="1:6" ht="28">
      <c r="A6" s="16" t="s">
        <v>71</v>
      </c>
      <c r="B6" s="42" t="str">
        <f>IFERROR(INDEX('Annex 1 LV, HV &amp; UMS charges_M'!$B$14:$B$45,MATCH($A6,'Annex 1 LV, HV &amp; UMS charges_M'!$A$14:$A$294,0)),INDEX('Annex 4 LDNO charges_M'!$B$14:$B$203,MATCH($A6,'Annex 4 LDNO charges_M'!$A$14:$A$203,0)))</f>
        <v>M10, M15, M20, M30, M35, M45, M50, M55, R70</v>
      </c>
      <c r="C6" s="159" t="str">
        <f>IFERROR(INDEX('Annex 1 LV, HV &amp; UMS charges_M'!$C$14:$C$45,MATCH($A6,'Annex 1 LV, HV &amp; UMS charges_M'!$A$14:$A$294,0)),INDEX('Annex 4 LDNO charges_M'!$C$14:$C$203,MATCH($A6,'Annex 4 LDNO charges_M'!$A$14:$A$203,0)))</f>
        <v>0, 3, 4, 5-8</v>
      </c>
      <c r="D6" s="228">
        <v>0</v>
      </c>
      <c r="E6" s="228"/>
      <c r="F6" s="224">
        <v>4.4697751934454959E-2</v>
      </c>
    </row>
    <row r="7" spans="1:6" ht="28.5" customHeight="1">
      <c r="A7" s="16" t="s">
        <v>74</v>
      </c>
      <c r="B7" s="42" t="str">
        <f>IFERROR(INDEX('Annex 1 LV, HV &amp; UMS charges_M'!$B$14:$B$45,MATCH($A7,'Annex 1 LV, HV &amp; UMS charges_M'!$A$14:$A$294,0)),INDEX('Annex 4 LDNO charges_M'!$B$14:$B$203,MATCH($A7,'Annex 4 LDNO charges_M'!$A$14:$A$203,0)))</f>
        <v>M11, M16, M21, M31, M36, M46, M51, M56, R71</v>
      </c>
      <c r="C7" s="159" t="str">
        <f>IFERROR(INDEX('Annex 1 LV, HV &amp; UMS charges_M'!$C$14:$C$45,MATCH($A7,'Annex 1 LV, HV &amp; UMS charges_M'!$A$14:$A$294,0)),INDEX('Annex 4 LDNO charges_M'!$C$14:$C$203,MATCH($A7,'Annex 4 LDNO charges_M'!$A$14:$A$203,0)))</f>
        <v>0, 3, 4, 5-8</v>
      </c>
      <c r="D7" s="228">
        <v>0</v>
      </c>
      <c r="E7" s="228"/>
      <c r="F7" s="224">
        <v>4.4697751934454959E-2</v>
      </c>
    </row>
    <row r="8" spans="1:6" ht="28.5" customHeight="1">
      <c r="A8" s="16" t="s">
        <v>76</v>
      </c>
      <c r="B8" s="42" t="str">
        <f>IFERROR(INDEX('Annex 1 LV, HV &amp; UMS charges_M'!$B$14:$B$45,MATCH($A8,'Annex 1 LV, HV &amp; UMS charges_M'!$A$14:$A$294,0)),INDEX('Annex 4 LDNO charges_M'!$B$14:$B$203,MATCH($A8,'Annex 4 LDNO charges_M'!$A$14:$A$203,0)))</f>
        <v>M12, M17, M22, M32, M37, M47, M52, M57, R72</v>
      </c>
      <c r="C8" s="159" t="str">
        <f>IFERROR(INDEX('Annex 1 LV, HV &amp; UMS charges_M'!$C$14:$C$45,MATCH($A8,'Annex 1 LV, HV &amp; UMS charges_M'!$A$14:$A$294,0)),INDEX('Annex 4 LDNO charges_M'!$C$14:$C$203,MATCH($A8,'Annex 4 LDNO charges_M'!$A$14:$A$203,0)))</f>
        <v>0, 3, 4, 5-8</v>
      </c>
      <c r="D8" s="228">
        <v>0</v>
      </c>
      <c r="E8" s="228"/>
      <c r="F8" s="224">
        <v>4.4697751934454959E-2</v>
      </c>
    </row>
    <row r="9" spans="1:6" ht="28.5" customHeight="1">
      <c r="A9" s="16" t="s">
        <v>78</v>
      </c>
      <c r="B9" s="42" t="str">
        <f>IFERROR(INDEX('Annex 1 LV, HV &amp; UMS charges_M'!$B$14:$B$45,MATCH($A9,'Annex 1 LV, HV &amp; UMS charges_M'!$A$14:$A$294,0)),INDEX('Annex 4 LDNO charges_M'!$B$14:$B$203,MATCH($A9,'Annex 4 LDNO charges_M'!$A$14:$A$203,0)))</f>
        <v>M13, M18, M23, M33, M38, M48, M53, M58, R73</v>
      </c>
      <c r="C9" s="159" t="str">
        <f>IFERROR(INDEX('Annex 1 LV, HV &amp; UMS charges_M'!$C$14:$C$45,MATCH($A9,'Annex 1 LV, HV &amp; UMS charges_M'!$A$14:$A$294,0)),INDEX('Annex 4 LDNO charges_M'!$C$14:$C$203,MATCH($A9,'Annex 4 LDNO charges_M'!$A$14:$A$203,0)))</f>
        <v>0, 3, 4, 5-8</v>
      </c>
      <c r="D9" s="228">
        <v>0</v>
      </c>
      <c r="E9" s="228"/>
      <c r="F9" s="224">
        <v>4.4697751934454959E-2</v>
      </c>
    </row>
    <row r="10" spans="1:6" ht="28.5" customHeight="1">
      <c r="A10" s="16" t="s">
        <v>80</v>
      </c>
      <c r="B10" s="42" t="str">
        <f>IFERROR(INDEX('Annex 1 LV, HV &amp; UMS charges_M'!$B$14:$B$45,MATCH($A10,'Annex 1 LV, HV &amp; UMS charges_M'!$A$14:$A$294,0)),INDEX('Annex 4 LDNO charges_M'!$B$14:$B$203,MATCH($A10,'Annex 4 LDNO charges_M'!$A$14:$A$203,0)))</f>
        <v>M14, M19, M24, M34, M39, M49, M54, M59, R74</v>
      </c>
      <c r="C10" s="159" t="str">
        <f>IFERROR(INDEX('Annex 1 LV, HV &amp; UMS charges_M'!$C$14:$C$45,MATCH($A10,'Annex 1 LV, HV &amp; UMS charges_M'!$A$14:$A$294,0)),INDEX('Annex 4 LDNO charges_M'!$C$14:$C$203,MATCH($A10,'Annex 4 LDNO charges_M'!$A$14:$A$203,0)))</f>
        <v>0, 3, 4, 5-8</v>
      </c>
      <c r="D10" s="228">
        <v>0</v>
      </c>
      <c r="E10" s="228"/>
      <c r="F10" s="224">
        <v>4.4697751934454959E-2</v>
      </c>
    </row>
    <row r="11" spans="1:6" ht="28.5" customHeight="1">
      <c r="A11" s="160" t="s">
        <v>83</v>
      </c>
      <c r="B11" s="42" t="str">
        <f>IFERROR(INDEX('Annex 1 LV, HV &amp; UMS charges_M'!$B$14:$B$45,MATCH($A11,'Annex 1 LV, HV &amp; UMS charges_M'!$A$14:$A$294,0)),INDEX('Annex 4 LDNO charges_M'!$B$14:$B$203,MATCH($A11,'Annex 4 LDNO charges_M'!$A$14:$A$203,0)))</f>
        <v>M60, R65</v>
      </c>
      <c r="C11" s="159">
        <f>IFERROR(INDEX('Annex 1 LV, HV &amp; UMS charges_M'!$C$14:$C$45,MATCH($A11,'Annex 1 LV, HV &amp; UMS charges_M'!$A$14:$A$294,0)),INDEX('Annex 4 LDNO charges_M'!$C$14:$C$203,MATCH($A11,'Annex 4 LDNO charges_M'!$A$14:$A$203,0)))</f>
        <v>0</v>
      </c>
      <c r="D11" s="228">
        <v>0</v>
      </c>
      <c r="E11" s="228"/>
      <c r="F11" s="224">
        <v>4.4697751934454959E-2</v>
      </c>
    </row>
    <row r="12" spans="1:6" ht="28.5" customHeight="1">
      <c r="A12" s="160" t="s">
        <v>85</v>
      </c>
      <c r="B12" s="42" t="str">
        <f>IFERROR(INDEX('Annex 1 LV, HV &amp; UMS charges_M'!$B$14:$B$45,MATCH($A12,'Annex 1 LV, HV &amp; UMS charges_M'!$A$14:$A$294,0)),INDEX('Annex 4 LDNO charges_M'!$B$14:$B$203,MATCH($A12,'Annex 4 LDNO charges_M'!$A$14:$A$203,0)))</f>
        <v>M61, R66</v>
      </c>
      <c r="C12" s="159">
        <f>IFERROR(INDEX('Annex 1 LV, HV &amp; UMS charges_M'!$C$14:$C$45,MATCH($A12,'Annex 1 LV, HV &amp; UMS charges_M'!$A$14:$A$294,0)),INDEX('Annex 4 LDNO charges_M'!$C$14:$C$203,MATCH($A12,'Annex 4 LDNO charges_M'!$A$14:$A$203,0)))</f>
        <v>0</v>
      </c>
      <c r="D12" s="228">
        <v>0</v>
      </c>
      <c r="E12" s="228"/>
      <c r="F12" s="224">
        <v>4.4697751934454959E-2</v>
      </c>
    </row>
    <row r="13" spans="1:6" ht="28.5" customHeight="1">
      <c r="A13" s="160" t="s">
        <v>87</v>
      </c>
      <c r="B13" s="42" t="str">
        <f>IFERROR(INDEX('Annex 1 LV, HV &amp; UMS charges_M'!$B$14:$B$45,MATCH($A13,'Annex 1 LV, HV &amp; UMS charges_M'!$A$14:$A$294,0)),INDEX('Annex 4 LDNO charges_M'!$B$14:$B$203,MATCH($A13,'Annex 4 LDNO charges_M'!$A$14:$A$203,0)))</f>
        <v>M62, R67</v>
      </c>
      <c r="C13" s="159">
        <f>IFERROR(INDEX('Annex 1 LV, HV &amp; UMS charges_M'!$C$14:$C$45,MATCH($A13,'Annex 1 LV, HV &amp; UMS charges_M'!$A$14:$A$294,0)),INDEX('Annex 4 LDNO charges_M'!$C$14:$C$203,MATCH($A13,'Annex 4 LDNO charges_M'!$A$14:$A$203,0)))</f>
        <v>0</v>
      </c>
      <c r="D13" s="228">
        <v>0</v>
      </c>
      <c r="E13" s="228"/>
      <c r="F13" s="224">
        <v>4.4697751934454959E-2</v>
      </c>
    </row>
    <row r="14" spans="1:6" ht="28.5" customHeight="1">
      <c r="A14" s="160" t="s">
        <v>89</v>
      </c>
      <c r="B14" s="42" t="str">
        <f>IFERROR(INDEX('Annex 1 LV, HV &amp; UMS charges_M'!$B$14:$B$45,MATCH($A14,'Annex 1 LV, HV &amp; UMS charges_M'!$A$14:$A$294,0)),INDEX('Annex 4 LDNO charges_M'!$B$14:$B$203,MATCH($A14,'Annex 4 LDNO charges_M'!$A$14:$A$203,0)))</f>
        <v>M63, R68</v>
      </c>
      <c r="C14" s="159">
        <f>IFERROR(INDEX('Annex 1 LV, HV &amp; UMS charges_M'!$C$14:$C$45,MATCH($A14,'Annex 1 LV, HV &amp; UMS charges_M'!$A$14:$A$294,0)),INDEX('Annex 4 LDNO charges_M'!$C$14:$C$203,MATCH($A14,'Annex 4 LDNO charges_M'!$A$14:$A$203,0)))</f>
        <v>0</v>
      </c>
      <c r="D14" s="228">
        <v>0</v>
      </c>
      <c r="E14" s="228"/>
      <c r="F14" s="224">
        <v>4.4697751934454959E-2</v>
      </c>
    </row>
    <row r="15" spans="1:6" ht="28.5" customHeight="1">
      <c r="A15" s="164" t="s">
        <v>91</v>
      </c>
      <c r="B15" s="42" t="str">
        <f>IFERROR(INDEX('Annex 1 LV, HV &amp; UMS charges_M'!$B$14:$B$45,MATCH($A15,'Annex 1 LV, HV &amp; UMS charges_M'!$A$14:$A$294,0)),INDEX('Annex 4 LDNO charges_M'!$B$14:$B$203,MATCH($A15,'Annex 4 LDNO charges_M'!$A$14:$A$203,0)))</f>
        <v>M64, R69</v>
      </c>
      <c r="C15" s="159">
        <f>IFERROR(INDEX('Annex 1 LV, HV &amp; UMS charges_M'!$C$14:$C$45,MATCH($A15,'Annex 1 LV, HV &amp; UMS charges_M'!$A$14:$A$294,0)),INDEX('Annex 4 LDNO charges_M'!$C$14:$C$203,MATCH($A15,'Annex 4 LDNO charges_M'!$A$14:$A$203,0)))</f>
        <v>0</v>
      </c>
      <c r="D15" s="228">
        <v>0</v>
      </c>
      <c r="E15" s="228"/>
      <c r="F15" s="224">
        <v>4.4697751934454959E-2</v>
      </c>
    </row>
    <row r="16" spans="1:6" ht="28.5" customHeight="1">
      <c r="A16" s="164" t="s">
        <v>93</v>
      </c>
      <c r="B16" s="42" t="str">
        <f>IFERROR(INDEX('Annex 1 LV, HV &amp; UMS charges_M'!$B$14:$B$45,MATCH($A16,'Annex 1 LV, HV &amp; UMS charges_M'!$A$14:$A$294,0)),INDEX('Annex 4 LDNO charges_M'!$B$14:$B$203,MATCH($A16,'Annex 4 LDNO charges_M'!$A$14:$A$203,0)))</f>
        <v>M40</v>
      </c>
      <c r="C16" s="159">
        <f>IFERROR(INDEX('Annex 1 LV, HV &amp; UMS charges_M'!$C$14:$C$45,MATCH($A16,'Annex 1 LV, HV &amp; UMS charges_M'!$A$14:$A$294,0)),INDEX('Annex 4 LDNO charges_M'!$C$14:$C$203,MATCH($A16,'Annex 4 LDNO charges_M'!$A$14:$A$203,0)))</f>
        <v>0</v>
      </c>
      <c r="D16" s="228">
        <v>0</v>
      </c>
      <c r="E16" s="228"/>
      <c r="F16" s="224">
        <v>4.4697751934454959E-2</v>
      </c>
    </row>
    <row r="17" spans="1:6" ht="28.5" customHeight="1">
      <c r="A17" s="164" t="s">
        <v>95</v>
      </c>
      <c r="B17" s="42" t="str">
        <f>IFERROR(INDEX('Annex 1 LV, HV &amp; UMS charges_M'!$B$14:$B$45,MATCH($A17,'Annex 1 LV, HV &amp; UMS charges_M'!$A$14:$A$294,0)),INDEX('Annex 4 LDNO charges_M'!$B$14:$B$203,MATCH($A17,'Annex 4 LDNO charges_M'!$A$14:$A$203,0)))</f>
        <v>M41</v>
      </c>
      <c r="C17" s="159">
        <f>IFERROR(INDEX('Annex 1 LV, HV &amp; UMS charges_M'!$C$14:$C$45,MATCH($A17,'Annex 1 LV, HV &amp; UMS charges_M'!$A$14:$A$294,0)),INDEX('Annex 4 LDNO charges_M'!$C$14:$C$203,MATCH($A17,'Annex 4 LDNO charges_M'!$A$14:$A$203,0)))</f>
        <v>0</v>
      </c>
      <c r="D17" s="228">
        <v>0</v>
      </c>
      <c r="E17" s="228"/>
      <c r="F17" s="224">
        <v>4.4697751934454959E-2</v>
      </c>
    </row>
    <row r="18" spans="1:6" ht="28.5" customHeight="1">
      <c r="A18" s="164" t="s">
        <v>97</v>
      </c>
      <c r="B18" s="42" t="str">
        <f>IFERROR(INDEX('Annex 1 LV, HV &amp; UMS charges_M'!$B$14:$B$45,MATCH($A18,'Annex 1 LV, HV &amp; UMS charges_M'!$A$14:$A$294,0)),INDEX('Annex 4 LDNO charges_M'!$B$14:$B$203,MATCH($A18,'Annex 4 LDNO charges_M'!$A$14:$A$203,0)))</f>
        <v>M42</v>
      </c>
      <c r="C18" s="159">
        <f>IFERROR(INDEX('Annex 1 LV, HV &amp; UMS charges_M'!$C$14:$C$45,MATCH($A18,'Annex 1 LV, HV &amp; UMS charges_M'!$A$14:$A$294,0)),INDEX('Annex 4 LDNO charges_M'!$C$14:$C$203,MATCH($A18,'Annex 4 LDNO charges_M'!$A$14:$A$203,0)))</f>
        <v>0</v>
      </c>
      <c r="D18" s="228">
        <v>0</v>
      </c>
      <c r="E18" s="228"/>
      <c r="F18" s="224">
        <v>4.4697751934454959E-2</v>
      </c>
    </row>
    <row r="19" spans="1:6" ht="28.5" customHeight="1">
      <c r="A19" s="164" t="s">
        <v>99</v>
      </c>
      <c r="B19" s="42" t="str">
        <f>IFERROR(INDEX('Annex 1 LV, HV &amp; UMS charges_M'!$B$14:$B$45,MATCH($A19,'Annex 1 LV, HV &amp; UMS charges_M'!$A$14:$A$294,0)),INDEX('Annex 4 LDNO charges_M'!$B$14:$B$203,MATCH($A19,'Annex 4 LDNO charges_M'!$A$14:$A$203,0)))</f>
        <v>M43</v>
      </c>
      <c r="C19" s="159">
        <f>IFERROR(INDEX('Annex 1 LV, HV &amp; UMS charges_M'!$C$14:$C$45,MATCH($A19,'Annex 1 LV, HV &amp; UMS charges_M'!$A$14:$A$294,0)),INDEX('Annex 4 LDNO charges_M'!$C$14:$C$203,MATCH($A19,'Annex 4 LDNO charges_M'!$A$14:$A$203,0)))</f>
        <v>0</v>
      </c>
      <c r="D19" s="228">
        <v>0</v>
      </c>
      <c r="E19" s="228"/>
      <c r="F19" s="224">
        <v>4.4697751934454959E-2</v>
      </c>
    </row>
    <row r="20" spans="1:6" ht="28.5" customHeight="1">
      <c r="A20" s="164" t="s">
        <v>101</v>
      </c>
      <c r="B20" s="42" t="str">
        <f>IFERROR(INDEX('Annex 1 LV, HV &amp; UMS charges_M'!$B$14:$B$45,MATCH($A20,'Annex 1 LV, HV &amp; UMS charges_M'!$A$14:$A$294,0)),INDEX('Annex 4 LDNO charges_M'!$B$14:$B$203,MATCH($A20,'Annex 4 LDNO charges_M'!$A$14:$A$203,0)))</f>
        <v>M44</v>
      </c>
      <c r="C20" s="159">
        <f>IFERROR(INDEX('Annex 1 LV, HV &amp; UMS charges_M'!$C$14:$C$45,MATCH($A20,'Annex 1 LV, HV &amp; UMS charges_M'!$A$14:$A$294,0)),INDEX('Annex 4 LDNO charges_M'!$C$14:$C$203,MATCH($A20,'Annex 4 LDNO charges_M'!$A$14:$A$203,0)))</f>
        <v>0</v>
      </c>
      <c r="D20" s="228">
        <v>0</v>
      </c>
      <c r="E20" s="228"/>
      <c r="F20" s="224">
        <v>4.4697751934454959E-2</v>
      </c>
    </row>
    <row r="21" spans="1:6" ht="28.5" customHeight="1">
      <c r="A21" s="164" t="s">
        <v>103</v>
      </c>
      <c r="B21" s="42" t="str">
        <f>IFERROR(INDEX('Annex 1 LV, HV &amp; UMS charges_M'!$B$14:$B$45,MATCH($A21,'Annex 1 LV, HV &amp; UMS charges_M'!$A$14:$A$294,0)),INDEX('Annex 4 LDNO charges_M'!$B$14:$B$203,MATCH($A21,'Annex 4 LDNO charges_M'!$A$14:$A$203,0)))</f>
        <v>M25</v>
      </c>
      <c r="C21" s="159">
        <f>IFERROR(INDEX('Annex 1 LV, HV &amp; UMS charges_M'!$C$14:$C$45,MATCH($A21,'Annex 1 LV, HV &amp; UMS charges_M'!$A$14:$A$294,0)),INDEX('Annex 4 LDNO charges_M'!$C$14:$C$203,MATCH($A21,'Annex 4 LDNO charges_M'!$A$14:$A$203,0)))</f>
        <v>0</v>
      </c>
      <c r="D21" s="228">
        <v>0</v>
      </c>
      <c r="E21" s="228"/>
      <c r="F21" s="224">
        <v>4.4697751934454959E-2</v>
      </c>
    </row>
    <row r="22" spans="1:6" ht="28.5" customHeight="1">
      <c r="A22" s="164" t="s">
        <v>105</v>
      </c>
      <c r="B22" s="42" t="str">
        <f>IFERROR(INDEX('Annex 1 LV, HV &amp; UMS charges_M'!$B$14:$B$45,MATCH($A22,'Annex 1 LV, HV &amp; UMS charges_M'!$A$14:$A$294,0)),INDEX('Annex 4 LDNO charges_M'!$B$14:$B$203,MATCH($A22,'Annex 4 LDNO charges_M'!$A$14:$A$203,0)))</f>
        <v>M26</v>
      </c>
      <c r="C22" s="159">
        <f>IFERROR(INDEX('Annex 1 LV, HV &amp; UMS charges_M'!$C$14:$C$45,MATCH($A22,'Annex 1 LV, HV &amp; UMS charges_M'!$A$14:$A$294,0)),INDEX('Annex 4 LDNO charges_M'!$C$14:$C$203,MATCH($A22,'Annex 4 LDNO charges_M'!$A$14:$A$203,0)))</f>
        <v>0</v>
      </c>
      <c r="D22" s="228">
        <v>0</v>
      </c>
      <c r="E22" s="228"/>
      <c r="F22" s="224">
        <v>4.4697751934454959E-2</v>
      </c>
    </row>
    <row r="23" spans="1:6" ht="28.5" customHeight="1">
      <c r="A23" s="160" t="s">
        <v>107</v>
      </c>
      <c r="B23" s="42" t="str">
        <f>IFERROR(INDEX('Annex 1 LV, HV &amp; UMS charges_M'!$B$14:$B$45,MATCH($A23,'Annex 1 LV, HV &amp; UMS charges_M'!$A$14:$A$294,0)),INDEX('Annex 4 LDNO charges_M'!$B$14:$B$203,MATCH($A23,'Annex 4 LDNO charges_M'!$A$14:$A$203,0)))</f>
        <v>M27</v>
      </c>
      <c r="C23" s="159">
        <f>IFERROR(INDEX('Annex 1 LV, HV &amp; UMS charges_M'!$C$14:$C$45,MATCH($A23,'Annex 1 LV, HV &amp; UMS charges_M'!$A$14:$A$294,0)),INDEX('Annex 4 LDNO charges_M'!$C$14:$C$203,MATCH($A23,'Annex 4 LDNO charges_M'!$A$14:$A$203,0)))</f>
        <v>0</v>
      </c>
      <c r="D23" s="228">
        <v>0</v>
      </c>
      <c r="E23" s="228"/>
      <c r="F23" s="224">
        <v>4.4697751934454959E-2</v>
      </c>
    </row>
    <row r="24" spans="1:6" ht="28.5" customHeight="1">
      <c r="A24" s="160" t="s">
        <v>109</v>
      </c>
      <c r="B24" s="42" t="str">
        <f>IFERROR(INDEX('Annex 1 LV, HV &amp; UMS charges_M'!$B$14:$B$45,MATCH($A24,'Annex 1 LV, HV &amp; UMS charges_M'!$A$14:$A$294,0)),INDEX('Annex 4 LDNO charges_M'!$B$14:$B$203,MATCH($A24,'Annex 4 LDNO charges_M'!$A$14:$A$203,0)))</f>
        <v>M28</v>
      </c>
      <c r="C24" s="159">
        <f>IFERROR(INDEX('Annex 1 LV, HV &amp; UMS charges_M'!$C$14:$C$45,MATCH($A24,'Annex 1 LV, HV &amp; UMS charges_M'!$A$14:$A$294,0)),INDEX('Annex 4 LDNO charges_M'!$C$14:$C$203,MATCH($A24,'Annex 4 LDNO charges_M'!$A$14:$A$203,0)))</f>
        <v>0</v>
      </c>
      <c r="D24" s="228">
        <v>0</v>
      </c>
      <c r="E24" s="228"/>
      <c r="F24" s="224">
        <v>4.4697751934454959E-2</v>
      </c>
    </row>
    <row r="25" spans="1:6" ht="28.5" customHeight="1">
      <c r="A25" s="160" t="s">
        <v>111</v>
      </c>
      <c r="B25" s="42" t="str">
        <f>IFERROR(INDEX('Annex 1 LV, HV &amp; UMS charges_M'!$B$14:$B$45,MATCH($A25,'Annex 1 LV, HV &amp; UMS charges_M'!$A$14:$A$294,0)),INDEX('Annex 4 LDNO charges_M'!$B$14:$B$203,MATCH($A25,'Annex 4 LDNO charges_M'!$A$14:$A$203,0)))</f>
        <v>M29</v>
      </c>
      <c r="C25" s="159">
        <f>IFERROR(INDEX('Annex 1 LV, HV &amp; UMS charges_M'!$C$14:$C$45,MATCH($A25,'Annex 1 LV, HV &amp; UMS charges_M'!$A$14:$A$294,0)),INDEX('Annex 4 LDNO charges_M'!$C$14:$C$203,MATCH($A25,'Annex 4 LDNO charges_M'!$A$14:$A$203,0)))</f>
        <v>0</v>
      </c>
      <c r="D25" s="228">
        <v>0</v>
      </c>
      <c r="E25" s="228"/>
      <c r="F25" s="224">
        <v>4.4697751934454959E-2</v>
      </c>
    </row>
    <row r="26" spans="1:6" ht="28.5" customHeight="1">
      <c r="A26" s="160" t="s">
        <v>517</v>
      </c>
      <c r="B26" s="42">
        <f>IFERROR(INDEX('Annex 1 LV, HV &amp; UMS charges_M'!$B$14:$B$45,MATCH($A26,'Annex 1 LV, HV &amp; UMS charges_M'!$A$14:$A$294,0)),INDEX('Annex 4 LDNO charges_M'!$B$14:$B$203,MATCH($A26,'Annex 4 LDNO charges_M'!$A$14:$A$203,0)))</f>
        <v>0</v>
      </c>
      <c r="C26" s="159" t="str">
        <f>IFERROR(INDEX('Annex 1 LV, HV &amp; UMS charges_M'!$C$14:$C$45,MATCH($A26,'Annex 1 LV, HV &amp; UMS charges_M'!$A$14:$A$294,0)),INDEX('Annex 4 LDNO charges_M'!$C$14:$C$203,MATCH($A26,'Annex 4 LDNO charges_M'!$A$14:$A$203,0)))</f>
        <v>0, 1, 2</v>
      </c>
      <c r="D26" s="281">
        <v>7.6282328154679599E-2</v>
      </c>
      <c r="E26" s="281">
        <v>9.3791435107168351</v>
      </c>
      <c r="F26" s="224">
        <v>4.4697751934454959E-2</v>
      </c>
    </row>
    <row r="27" spans="1:6" ht="28.5" customHeight="1">
      <c r="A27" s="160" t="s">
        <v>519</v>
      </c>
      <c r="B27" s="42">
        <f>IFERROR(INDEX('Annex 1 LV, HV &amp; UMS charges_M'!$B$14:$B$45,MATCH($A27,'Annex 1 LV, HV &amp; UMS charges_M'!$A$14:$A$294,0)),INDEX('Annex 4 LDNO charges_M'!$B$14:$B$203,MATCH($A27,'Annex 4 LDNO charges_M'!$A$14:$A$203,0)))</f>
        <v>0</v>
      </c>
      <c r="C27" s="159" t="str">
        <f>IFERROR(INDEX('Annex 1 LV, HV &amp; UMS charges_M'!$C$14:$C$45,MATCH($A27,'Annex 1 LV, HV &amp; UMS charges_M'!$A$14:$A$294,0)),INDEX('Annex 4 LDNO charges_M'!$C$14:$C$203,MATCH($A27,'Annex 4 LDNO charges_M'!$A$14:$A$203,0)))</f>
        <v>0, 3, 4, 5-8</v>
      </c>
      <c r="D27" s="228">
        <v>0</v>
      </c>
      <c r="E27" s="228"/>
      <c r="F27" s="224">
        <v>4.4697751934454959E-2</v>
      </c>
    </row>
    <row r="28" spans="1:6" ht="28.5" customHeight="1">
      <c r="A28" s="160" t="s">
        <v>520</v>
      </c>
      <c r="B28" s="42">
        <f>IFERROR(INDEX('Annex 1 LV, HV &amp; UMS charges_M'!$B$14:$B$45,MATCH($A28,'Annex 1 LV, HV &amp; UMS charges_M'!$A$14:$A$294,0)),INDEX('Annex 4 LDNO charges_M'!$B$14:$B$203,MATCH($A28,'Annex 4 LDNO charges_M'!$A$14:$A$203,0)))</f>
        <v>0</v>
      </c>
      <c r="C28" s="159" t="str">
        <f>IFERROR(INDEX('Annex 1 LV, HV &amp; UMS charges_M'!$C$14:$C$45,MATCH($A28,'Annex 1 LV, HV &amp; UMS charges_M'!$A$14:$A$294,0)),INDEX('Annex 4 LDNO charges_M'!$C$14:$C$203,MATCH($A28,'Annex 4 LDNO charges_M'!$A$14:$A$203,0)))</f>
        <v>0, 3, 4, 5-8</v>
      </c>
      <c r="D28" s="228">
        <v>0</v>
      </c>
      <c r="E28" s="228"/>
      <c r="F28" s="224">
        <v>4.4697751934454959E-2</v>
      </c>
    </row>
    <row r="29" spans="1:6" ht="28.5" customHeight="1">
      <c r="A29" s="160" t="s">
        <v>521</v>
      </c>
      <c r="B29" s="42">
        <f>IFERROR(INDEX('Annex 1 LV, HV &amp; UMS charges_M'!$B$14:$B$45,MATCH($A29,'Annex 1 LV, HV &amp; UMS charges_M'!$A$14:$A$294,0)),INDEX('Annex 4 LDNO charges_M'!$B$14:$B$203,MATCH($A29,'Annex 4 LDNO charges_M'!$A$14:$A$203,0)))</f>
        <v>0</v>
      </c>
      <c r="C29" s="159" t="str">
        <f>IFERROR(INDEX('Annex 1 LV, HV &amp; UMS charges_M'!$C$14:$C$45,MATCH($A29,'Annex 1 LV, HV &amp; UMS charges_M'!$A$14:$A$294,0)),INDEX('Annex 4 LDNO charges_M'!$C$14:$C$203,MATCH($A29,'Annex 4 LDNO charges_M'!$A$14:$A$203,0)))</f>
        <v>0, 3, 4, 5-8</v>
      </c>
      <c r="D29" s="228">
        <v>0</v>
      </c>
      <c r="E29" s="228"/>
      <c r="F29" s="224">
        <v>4.4697751934454959E-2</v>
      </c>
    </row>
    <row r="30" spans="1:6" ht="28.5" customHeight="1">
      <c r="A30" s="160" t="s">
        <v>522</v>
      </c>
      <c r="B30" s="42">
        <f>IFERROR(INDEX('Annex 1 LV, HV &amp; UMS charges_M'!$B$14:$B$45,MATCH($A30,'Annex 1 LV, HV &amp; UMS charges_M'!$A$14:$A$294,0)),INDEX('Annex 4 LDNO charges_M'!$B$14:$B$203,MATCH($A30,'Annex 4 LDNO charges_M'!$A$14:$A$203,0)))</f>
        <v>0</v>
      </c>
      <c r="C30" s="159" t="str">
        <f>IFERROR(INDEX('Annex 1 LV, HV &amp; UMS charges_M'!$C$14:$C$45,MATCH($A30,'Annex 1 LV, HV &amp; UMS charges_M'!$A$14:$A$294,0)),INDEX('Annex 4 LDNO charges_M'!$C$14:$C$203,MATCH($A30,'Annex 4 LDNO charges_M'!$A$14:$A$203,0)))</f>
        <v>0, 3, 4, 5-8</v>
      </c>
      <c r="D30" s="228">
        <v>0</v>
      </c>
      <c r="E30" s="228"/>
      <c r="F30" s="224">
        <v>4.4697751934454959E-2</v>
      </c>
    </row>
    <row r="31" spans="1:6" ht="28.5" customHeight="1">
      <c r="A31" s="160" t="s">
        <v>523</v>
      </c>
      <c r="B31" s="42">
        <f>IFERROR(INDEX('Annex 1 LV, HV &amp; UMS charges_M'!$B$14:$B$45,MATCH($A31,'Annex 1 LV, HV &amp; UMS charges_M'!$A$14:$A$294,0)),INDEX('Annex 4 LDNO charges_M'!$B$14:$B$203,MATCH($A31,'Annex 4 LDNO charges_M'!$A$14:$A$203,0)))</f>
        <v>0</v>
      </c>
      <c r="C31" s="159" t="str">
        <f>IFERROR(INDEX('Annex 1 LV, HV &amp; UMS charges_M'!$C$14:$C$45,MATCH($A31,'Annex 1 LV, HV &amp; UMS charges_M'!$A$14:$A$294,0)),INDEX('Annex 4 LDNO charges_M'!$C$14:$C$203,MATCH($A31,'Annex 4 LDNO charges_M'!$A$14:$A$203,0)))</f>
        <v>0, 3, 4, 5-8</v>
      </c>
      <c r="D31" s="228">
        <v>0</v>
      </c>
      <c r="E31" s="228"/>
      <c r="F31" s="224">
        <v>4.4697751934454959E-2</v>
      </c>
    </row>
    <row r="32" spans="1:6" ht="28.5" customHeight="1">
      <c r="A32" s="160" t="s">
        <v>525</v>
      </c>
      <c r="B32" s="42">
        <f>IFERROR(INDEX('Annex 1 LV, HV &amp; UMS charges_M'!$B$14:$B$45,MATCH($A32,'Annex 1 LV, HV &amp; UMS charges_M'!$A$14:$A$294,0)),INDEX('Annex 4 LDNO charges_M'!$B$14:$B$203,MATCH($A32,'Annex 4 LDNO charges_M'!$A$14:$A$203,0)))</f>
        <v>0</v>
      </c>
      <c r="C32" s="159">
        <f>IFERROR(INDEX('Annex 1 LV, HV &amp; UMS charges_M'!$C$14:$C$45,MATCH($A32,'Annex 1 LV, HV &amp; UMS charges_M'!$A$14:$A$294,0)),INDEX('Annex 4 LDNO charges_M'!$C$14:$C$203,MATCH($A32,'Annex 4 LDNO charges_M'!$A$14:$A$203,0)))</f>
        <v>0</v>
      </c>
      <c r="D32" s="228">
        <v>0</v>
      </c>
      <c r="E32" s="228"/>
      <c r="F32" s="224">
        <v>4.4697751934454959E-2</v>
      </c>
    </row>
    <row r="33" spans="1:6" ht="27.75" customHeight="1">
      <c r="A33" s="160" t="s">
        <v>526</v>
      </c>
      <c r="B33" s="42">
        <f>IFERROR(INDEX('Annex 1 LV, HV &amp; UMS charges_M'!$B$14:$B$45,MATCH($A33,'Annex 1 LV, HV &amp; UMS charges_M'!$A$14:$A$294,0)),INDEX('Annex 4 LDNO charges_M'!$B$14:$B$203,MATCH($A33,'Annex 4 LDNO charges_M'!$A$14:$A$203,0)))</f>
        <v>0</v>
      </c>
      <c r="C33" s="159">
        <f>IFERROR(INDEX('Annex 1 LV, HV &amp; UMS charges_M'!$C$14:$C$45,MATCH($A33,'Annex 1 LV, HV &amp; UMS charges_M'!$A$14:$A$294,0)),INDEX('Annex 4 LDNO charges_M'!$C$14:$C$203,MATCH($A33,'Annex 4 LDNO charges_M'!$A$14:$A$203,0)))</f>
        <v>0</v>
      </c>
      <c r="D33" s="228">
        <v>0</v>
      </c>
      <c r="E33" s="228"/>
      <c r="F33" s="224">
        <v>4.4697751934454959E-2</v>
      </c>
    </row>
    <row r="34" spans="1:6" ht="27.75" customHeight="1">
      <c r="A34" s="160" t="s">
        <v>527</v>
      </c>
      <c r="B34" s="42">
        <f>IFERROR(INDEX('Annex 1 LV, HV &amp; UMS charges_M'!$B$14:$B$45,MATCH($A34,'Annex 1 LV, HV &amp; UMS charges_M'!$A$14:$A$294,0)),INDEX('Annex 4 LDNO charges_M'!$B$14:$B$203,MATCH($A34,'Annex 4 LDNO charges_M'!$A$14:$A$203,0)))</f>
        <v>0</v>
      </c>
      <c r="C34" s="159">
        <f>IFERROR(INDEX('Annex 1 LV, HV &amp; UMS charges_M'!$C$14:$C$45,MATCH($A34,'Annex 1 LV, HV &amp; UMS charges_M'!$A$14:$A$294,0)),INDEX('Annex 4 LDNO charges_M'!$C$14:$C$203,MATCH($A34,'Annex 4 LDNO charges_M'!$A$14:$A$203,0)))</f>
        <v>0</v>
      </c>
      <c r="D34" s="228">
        <v>0</v>
      </c>
      <c r="E34" s="228"/>
      <c r="F34" s="224">
        <v>4.4697751934454959E-2</v>
      </c>
    </row>
    <row r="35" spans="1:6" ht="27.75" customHeight="1">
      <c r="A35" s="160" t="s">
        <v>528</v>
      </c>
      <c r="B35" s="42">
        <f>IFERROR(INDEX('Annex 1 LV, HV &amp; UMS charges_M'!$B$14:$B$45,MATCH($A35,'Annex 1 LV, HV &amp; UMS charges_M'!$A$14:$A$294,0)),INDEX('Annex 4 LDNO charges_M'!$B$14:$B$203,MATCH($A35,'Annex 4 LDNO charges_M'!$A$14:$A$203,0)))</f>
        <v>0</v>
      </c>
      <c r="C35" s="159">
        <f>IFERROR(INDEX('Annex 1 LV, HV &amp; UMS charges_M'!$C$14:$C$45,MATCH($A35,'Annex 1 LV, HV &amp; UMS charges_M'!$A$14:$A$294,0)),INDEX('Annex 4 LDNO charges_M'!$C$14:$C$203,MATCH($A35,'Annex 4 LDNO charges_M'!$A$14:$A$203,0)))</f>
        <v>0</v>
      </c>
      <c r="D35" s="228">
        <v>0</v>
      </c>
      <c r="E35" s="228"/>
      <c r="F35" s="224">
        <v>4.4697751934454959E-2</v>
      </c>
    </row>
    <row r="36" spans="1:6" ht="27.75" customHeight="1">
      <c r="A36" s="160" t="s">
        <v>529</v>
      </c>
      <c r="B36" s="42">
        <f>IFERROR(INDEX('Annex 1 LV, HV &amp; UMS charges_M'!$B$14:$B$45,MATCH($A36,'Annex 1 LV, HV &amp; UMS charges_M'!$A$14:$A$294,0)),INDEX('Annex 4 LDNO charges_M'!$B$14:$B$203,MATCH($A36,'Annex 4 LDNO charges_M'!$A$14:$A$203,0)))</f>
        <v>0</v>
      </c>
      <c r="C36" s="159">
        <f>IFERROR(INDEX('Annex 1 LV, HV &amp; UMS charges_M'!$C$14:$C$45,MATCH($A36,'Annex 1 LV, HV &amp; UMS charges_M'!$A$14:$A$294,0)),INDEX('Annex 4 LDNO charges_M'!$C$14:$C$203,MATCH($A36,'Annex 4 LDNO charges_M'!$A$14:$A$203,0)))</f>
        <v>0</v>
      </c>
      <c r="D36" s="228">
        <v>0</v>
      </c>
      <c r="E36" s="228"/>
      <c r="F36" s="224">
        <v>4.4697751934454959E-2</v>
      </c>
    </row>
    <row r="37" spans="1:6" ht="27.75" customHeight="1">
      <c r="A37" s="164" t="s">
        <v>533</v>
      </c>
      <c r="B37" s="42">
        <f>IFERROR(INDEX('Annex 1 LV, HV &amp; UMS charges_M'!$B$14:$B$45,MATCH($A37,'Annex 1 LV, HV &amp; UMS charges_M'!$A$14:$A$294,0)),INDEX('Annex 4 LDNO charges_M'!$B$14:$B$203,MATCH($A37,'Annex 4 LDNO charges_M'!$A$14:$A$203,0)))</f>
        <v>0</v>
      </c>
      <c r="C37" s="159" t="str">
        <f>IFERROR(INDEX('Annex 1 LV, HV &amp; UMS charges_M'!$C$14:$C$45,MATCH($A37,'Annex 1 LV, HV &amp; UMS charges_M'!$A$14:$A$294,0)),INDEX('Annex 4 LDNO charges_M'!$C$14:$C$203,MATCH($A37,'Annex 4 LDNO charges_M'!$A$14:$A$203,0)))</f>
        <v>0, 1, 2</v>
      </c>
      <c r="D37" s="281">
        <v>7.6282328154679599E-2</v>
      </c>
      <c r="E37" s="281">
        <v>9.3791435107168351</v>
      </c>
      <c r="F37" s="224">
        <v>4.4697751934454959E-2</v>
      </c>
    </row>
    <row r="38" spans="1:6" ht="27.75" customHeight="1">
      <c r="A38" s="160" t="s">
        <v>535</v>
      </c>
      <c r="B38" s="42">
        <f>IFERROR(INDEX('Annex 1 LV, HV &amp; UMS charges_M'!$B$14:$B$45,MATCH($A38,'Annex 1 LV, HV &amp; UMS charges_M'!$A$14:$A$294,0)),INDEX('Annex 4 LDNO charges_M'!$B$14:$B$203,MATCH($A38,'Annex 4 LDNO charges_M'!$A$14:$A$203,0)))</f>
        <v>0</v>
      </c>
      <c r="C38" s="159" t="str">
        <f>IFERROR(INDEX('Annex 1 LV, HV &amp; UMS charges_M'!$C$14:$C$45,MATCH($A38,'Annex 1 LV, HV &amp; UMS charges_M'!$A$14:$A$294,0)),INDEX('Annex 4 LDNO charges_M'!$C$14:$C$203,MATCH($A38,'Annex 4 LDNO charges_M'!$A$14:$A$203,0)))</f>
        <v>0, 3, 4, 5-8</v>
      </c>
      <c r="D38" s="228">
        <v>0</v>
      </c>
      <c r="E38" s="228"/>
      <c r="F38" s="224">
        <v>4.4697751934454959E-2</v>
      </c>
    </row>
    <row r="39" spans="1:6" ht="27.75" customHeight="1">
      <c r="A39" s="160" t="s">
        <v>536</v>
      </c>
      <c r="B39" s="42">
        <f>IFERROR(INDEX('Annex 1 LV, HV &amp; UMS charges_M'!$B$14:$B$45,MATCH($A39,'Annex 1 LV, HV &amp; UMS charges_M'!$A$14:$A$294,0)),INDEX('Annex 4 LDNO charges_M'!$B$14:$B$203,MATCH($A39,'Annex 4 LDNO charges_M'!$A$14:$A$203,0)))</f>
        <v>0</v>
      </c>
      <c r="C39" s="159" t="str">
        <f>IFERROR(INDEX('Annex 1 LV, HV &amp; UMS charges_M'!$C$14:$C$45,MATCH($A39,'Annex 1 LV, HV &amp; UMS charges_M'!$A$14:$A$294,0)),INDEX('Annex 4 LDNO charges_M'!$C$14:$C$203,MATCH($A39,'Annex 4 LDNO charges_M'!$A$14:$A$203,0)))</f>
        <v>0, 3, 4, 5-8</v>
      </c>
      <c r="D39" s="228">
        <v>0</v>
      </c>
      <c r="E39" s="228"/>
      <c r="F39" s="224">
        <v>4.4697751934454959E-2</v>
      </c>
    </row>
    <row r="40" spans="1:6" ht="27.75" customHeight="1">
      <c r="A40" s="160" t="s">
        <v>537</v>
      </c>
      <c r="B40" s="42">
        <f>IFERROR(INDEX('Annex 1 LV, HV &amp; UMS charges_M'!$B$14:$B$45,MATCH($A40,'Annex 1 LV, HV &amp; UMS charges_M'!$A$14:$A$294,0)),INDEX('Annex 4 LDNO charges_M'!$B$14:$B$203,MATCH($A40,'Annex 4 LDNO charges_M'!$A$14:$A$203,0)))</f>
        <v>0</v>
      </c>
      <c r="C40" s="159" t="str">
        <f>IFERROR(INDEX('Annex 1 LV, HV &amp; UMS charges_M'!$C$14:$C$45,MATCH($A40,'Annex 1 LV, HV &amp; UMS charges_M'!$A$14:$A$294,0)),INDEX('Annex 4 LDNO charges_M'!$C$14:$C$203,MATCH($A40,'Annex 4 LDNO charges_M'!$A$14:$A$203,0)))</f>
        <v>0, 3, 4, 5-8</v>
      </c>
      <c r="D40" s="228">
        <v>0</v>
      </c>
      <c r="E40" s="228"/>
      <c r="F40" s="224">
        <v>4.4697751934454959E-2</v>
      </c>
    </row>
    <row r="41" spans="1:6" ht="27.75" customHeight="1">
      <c r="A41" s="160" t="s">
        <v>538</v>
      </c>
      <c r="B41" s="42">
        <f>IFERROR(INDEX('Annex 1 LV, HV &amp; UMS charges_M'!$B$14:$B$45,MATCH($A41,'Annex 1 LV, HV &amp; UMS charges_M'!$A$14:$A$294,0)),INDEX('Annex 4 LDNO charges_M'!$B$14:$B$203,MATCH($A41,'Annex 4 LDNO charges_M'!$A$14:$A$203,0)))</f>
        <v>0</v>
      </c>
      <c r="C41" s="159" t="str">
        <f>IFERROR(INDEX('Annex 1 LV, HV &amp; UMS charges_M'!$C$14:$C$45,MATCH($A41,'Annex 1 LV, HV &amp; UMS charges_M'!$A$14:$A$294,0)),INDEX('Annex 4 LDNO charges_M'!$C$14:$C$203,MATCH($A41,'Annex 4 LDNO charges_M'!$A$14:$A$203,0)))</f>
        <v>0, 3, 4, 5-8</v>
      </c>
      <c r="D41" s="228">
        <v>0</v>
      </c>
      <c r="E41" s="228"/>
      <c r="F41" s="224">
        <v>4.4697751934454959E-2</v>
      </c>
    </row>
    <row r="42" spans="1:6" ht="27.75" customHeight="1">
      <c r="A42" s="160" t="s">
        <v>539</v>
      </c>
      <c r="B42" s="42">
        <f>IFERROR(INDEX('Annex 1 LV, HV &amp; UMS charges_M'!$B$14:$B$45,MATCH($A42,'Annex 1 LV, HV &amp; UMS charges_M'!$A$14:$A$294,0)),INDEX('Annex 4 LDNO charges_M'!$B$14:$B$203,MATCH($A42,'Annex 4 LDNO charges_M'!$A$14:$A$203,0)))</f>
        <v>0</v>
      </c>
      <c r="C42" s="159" t="str">
        <f>IFERROR(INDEX('Annex 1 LV, HV &amp; UMS charges_M'!$C$14:$C$45,MATCH($A42,'Annex 1 LV, HV &amp; UMS charges_M'!$A$14:$A$294,0)),INDEX('Annex 4 LDNO charges_M'!$C$14:$C$203,MATCH($A42,'Annex 4 LDNO charges_M'!$A$14:$A$203,0)))</f>
        <v>0, 3, 4, 5-8</v>
      </c>
      <c r="D42" s="228">
        <v>0</v>
      </c>
      <c r="E42" s="228"/>
      <c r="F42" s="224">
        <v>4.4697751934454959E-2</v>
      </c>
    </row>
    <row r="43" spans="1:6" ht="27.75" customHeight="1">
      <c r="A43" s="160" t="s">
        <v>541</v>
      </c>
      <c r="B43" s="42">
        <f>IFERROR(INDEX('Annex 1 LV, HV &amp; UMS charges_M'!$B$14:$B$45,MATCH($A43,'Annex 1 LV, HV &amp; UMS charges_M'!$A$14:$A$294,0)),INDEX('Annex 4 LDNO charges_M'!$B$14:$B$203,MATCH($A43,'Annex 4 LDNO charges_M'!$A$14:$A$203,0)))</f>
        <v>0</v>
      </c>
      <c r="C43" s="159">
        <f>IFERROR(INDEX('Annex 1 LV, HV &amp; UMS charges_M'!$C$14:$C$45,MATCH($A43,'Annex 1 LV, HV &amp; UMS charges_M'!$A$14:$A$294,0)),INDEX('Annex 4 LDNO charges_M'!$C$14:$C$203,MATCH($A43,'Annex 4 LDNO charges_M'!$A$14:$A$203,0)))</f>
        <v>0</v>
      </c>
      <c r="D43" s="228">
        <v>0</v>
      </c>
      <c r="E43" s="228"/>
      <c r="F43" s="224">
        <v>4.4697751934454959E-2</v>
      </c>
    </row>
    <row r="44" spans="1:6" ht="27.75" customHeight="1">
      <c r="A44" s="160" t="s">
        <v>542</v>
      </c>
      <c r="B44" s="42">
        <f>IFERROR(INDEX('Annex 1 LV, HV &amp; UMS charges_M'!$B$14:$B$45,MATCH($A44,'Annex 1 LV, HV &amp; UMS charges_M'!$A$14:$A$294,0)),INDEX('Annex 4 LDNO charges_M'!$B$14:$B$203,MATCH($A44,'Annex 4 LDNO charges_M'!$A$14:$A$203,0)))</f>
        <v>0</v>
      </c>
      <c r="C44" s="159">
        <f>IFERROR(INDEX('Annex 1 LV, HV &amp; UMS charges_M'!$C$14:$C$45,MATCH($A44,'Annex 1 LV, HV &amp; UMS charges_M'!$A$14:$A$294,0)),INDEX('Annex 4 LDNO charges_M'!$C$14:$C$203,MATCH($A44,'Annex 4 LDNO charges_M'!$A$14:$A$203,0)))</f>
        <v>0</v>
      </c>
      <c r="D44" s="228">
        <v>0</v>
      </c>
      <c r="E44" s="228"/>
      <c r="F44" s="224">
        <v>4.4697751934454959E-2</v>
      </c>
    </row>
    <row r="45" spans="1:6" ht="27.75" customHeight="1">
      <c r="A45" s="160" t="s">
        <v>543</v>
      </c>
      <c r="B45" s="42">
        <f>IFERROR(INDEX('Annex 1 LV, HV &amp; UMS charges_M'!$B$14:$B$45,MATCH($A45,'Annex 1 LV, HV &amp; UMS charges_M'!$A$14:$A$294,0)),INDEX('Annex 4 LDNO charges_M'!$B$14:$B$203,MATCH($A45,'Annex 4 LDNO charges_M'!$A$14:$A$203,0)))</f>
        <v>0</v>
      </c>
      <c r="C45" s="159">
        <f>IFERROR(INDEX('Annex 1 LV, HV &amp; UMS charges_M'!$C$14:$C$45,MATCH($A45,'Annex 1 LV, HV &amp; UMS charges_M'!$A$14:$A$294,0)),INDEX('Annex 4 LDNO charges_M'!$C$14:$C$203,MATCH($A45,'Annex 4 LDNO charges_M'!$A$14:$A$203,0)))</f>
        <v>0</v>
      </c>
      <c r="D45" s="228">
        <v>0</v>
      </c>
      <c r="E45" s="228"/>
      <c r="F45" s="224">
        <v>4.4697751934454959E-2</v>
      </c>
    </row>
    <row r="46" spans="1:6" ht="27.75" customHeight="1">
      <c r="A46" s="160" t="s">
        <v>544</v>
      </c>
      <c r="B46" s="42">
        <f>IFERROR(INDEX('Annex 1 LV, HV &amp; UMS charges_M'!$B$14:$B$45,MATCH($A46,'Annex 1 LV, HV &amp; UMS charges_M'!$A$14:$A$294,0)),INDEX('Annex 4 LDNO charges_M'!$B$14:$B$203,MATCH($A46,'Annex 4 LDNO charges_M'!$A$14:$A$203,0)))</f>
        <v>0</v>
      </c>
      <c r="C46" s="159">
        <f>IFERROR(INDEX('Annex 1 LV, HV &amp; UMS charges_M'!$C$14:$C$45,MATCH($A46,'Annex 1 LV, HV &amp; UMS charges_M'!$A$14:$A$294,0)),INDEX('Annex 4 LDNO charges_M'!$C$14:$C$203,MATCH($A46,'Annex 4 LDNO charges_M'!$A$14:$A$203,0)))</f>
        <v>0</v>
      </c>
      <c r="D46" s="228">
        <v>0</v>
      </c>
      <c r="E46" s="228"/>
      <c r="F46" s="224">
        <v>4.4697751934454959E-2</v>
      </c>
    </row>
    <row r="47" spans="1:6" ht="27.75" customHeight="1">
      <c r="A47" s="160" t="s">
        <v>545</v>
      </c>
      <c r="B47" s="42">
        <f>IFERROR(INDEX('Annex 1 LV, HV &amp; UMS charges_M'!$B$14:$B$45,MATCH($A47,'Annex 1 LV, HV &amp; UMS charges_M'!$A$14:$A$294,0)),INDEX('Annex 4 LDNO charges_M'!$B$14:$B$203,MATCH($A47,'Annex 4 LDNO charges_M'!$A$14:$A$203,0)))</f>
        <v>0</v>
      </c>
      <c r="C47" s="159">
        <f>IFERROR(INDEX('Annex 1 LV, HV &amp; UMS charges_M'!$C$14:$C$45,MATCH($A47,'Annex 1 LV, HV &amp; UMS charges_M'!$A$14:$A$294,0)),INDEX('Annex 4 LDNO charges_M'!$C$14:$C$203,MATCH($A47,'Annex 4 LDNO charges_M'!$A$14:$A$203,0)))</f>
        <v>0</v>
      </c>
      <c r="D47" s="228">
        <v>0</v>
      </c>
      <c r="E47" s="228"/>
      <c r="F47" s="224">
        <v>4.4697751934454959E-2</v>
      </c>
    </row>
    <row r="48" spans="1:6" ht="27.75" customHeight="1">
      <c r="A48" s="160" t="s">
        <v>546</v>
      </c>
      <c r="B48" s="42">
        <f>IFERROR(INDEX('Annex 1 LV, HV &amp; UMS charges_M'!$B$14:$B$45,MATCH($A48,'Annex 1 LV, HV &amp; UMS charges_M'!$A$14:$A$294,0)),INDEX('Annex 4 LDNO charges_M'!$B$14:$B$203,MATCH($A48,'Annex 4 LDNO charges_M'!$A$14:$A$203,0)))</f>
        <v>0</v>
      </c>
      <c r="C48" s="159">
        <f>IFERROR(INDEX('Annex 1 LV, HV &amp; UMS charges_M'!$C$14:$C$45,MATCH($A48,'Annex 1 LV, HV &amp; UMS charges_M'!$A$14:$A$294,0)),INDEX('Annex 4 LDNO charges_M'!$C$14:$C$203,MATCH($A48,'Annex 4 LDNO charges_M'!$A$14:$A$203,0)))</f>
        <v>0</v>
      </c>
      <c r="D48" s="228">
        <v>0</v>
      </c>
      <c r="E48" s="228"/>
      <c r="F48" s="224">
        <v>4.4697751934454959E-2</v>
      </c>
    </row>
    <row r="49" spans="1:6" ht="27.75" customHeight="1">
      <c r="A49" s="160" t="s">
        <v>547</v>
      </c>
      <c r="B49" s="42">
        <f>IFERROR(INDEX('Annex 1 LV, HV &amp; UMS charges_M'!$B$14:$B$45,MATCH($A49,'Annex 1 LV, HV &amp; UMS charges_M'!$A$14:$A$294,0)),INDEX('Annex 4 LDNO charges_M'!$B$14:$B$203,MATCH($A49,'Annex 4 LDNO charges_M'!$A$14:$A$203,0)))</f>
        <v>0</v>
      </c>
      <c r="C49" s="159">
        <f>IFERROR(INDEX('Annex 1 LV, HV &amp; UMS charges_M'!$C$14:$C$45,MATCH($A49,'Annex 1 LV, HV &amp; UMS charges_M'!$A$14:$A$294,0)),INDEX('Annex 4 LDNO charges_M'!$C$14:$C$203,MATCH($A49,'Annex 4 LDNO charges_M'!$A$14:$A$203,0)))</f>
        <v>0</v>
      </c>
      <c r="D49" s="228">
        <v>0</v>
      </c>
      <c r="E49" s="228"/>
      <c r="F49" s="224">
        <v>4.4697751934454959E-2</v>
      </c>
    </row>
    <row r="50" spans="1:6" ht="27.75" customHeight="1">
      <c r="A50" s="160" t="s">
        <v>548</v>
      </c>
      <c r="B50" s="42">
        <f>IFERROR(INDEX('Annex 1 LV, HV &amp; UMS charges_M'!$B$14:$B$45,MATCH($A50,'Annex 1 LV, HV &amp; UMS charges_M'!$A$14:$A$294,0)),INDEX('Annex 4 LDNO charges_M'!$B$14:$B$203,MATCH($A50,'Annex 4 LDNO charges_M'!$A$14:$A$203,0)))</f>
        <v>0</v>
      </c>
      <c r="C50" s="159">
        <f>IFERROR(INDEX('Annex 1 LV, HV &amp; UMS charges_M'!$C$14:$C$45,MATCH($A50,'Annex 1 LV, HV &amp; UMS charges_M'!$A$14:$A$294,0)),INDEX('Annex 4 LDNO charges_M'!$C$14:$C$203,MATCH($A50,'Annex 4 LDNO charges_M'!$A$14:$A$203,0)))</f>
        <v>0</v>
      </c>
      <c r="D50" s="228">
        <v>0</v>
      </c>
      <c r="E50" s="228"/>
      <c r="F50" s="224">
        <v>4.4697751934454959E-2</v>
      </c>
    </row>
    <row r="51" spans="1:6" ht="27.75" customHeight="1">
      <c r="A51" s="160" t="s">
        <v>549</v>
      </c>
      <c r="B51" s="42">
        <f>IFERROR(INDEX('Annex 1 LV, HV &amp; UMS charges_M'!$B$14:$B$45,MATCH($A51,'Annex 1 LV, HV &amp; UMS charges_M'!$A$14:$A$294,0)),INDEX('Annex 4 LDNO charges_M'!$B$14:$B$203,MATCH($A51,'Annex 4 LDNO charges_M'!$A$14:$A$203,0)))</f>
        <v>0</v>
      </c>
      <c r="C51" s="159">
        <f>IFERROR(INDEX('Annex 1 LV, HV &amp; UMS charges_M'!$C$14:$C$45,MATCH($A51,'Annex 1 LV, HV &amp; UMS charges_M'!$A$14:$A$294,0)),INDEX('Annex 4 LDNO charges_M'!$C$14:$C$203,MATCH($A51,'Annex 4 LDNO charges_M'!$A$14:$A$203,0)))</f>
        <v>0</v>
      </c>
      <c r="D51" s="228">
        <v>0</v>
      </c>
      <c r="E51" s="228"/>
      <c r="F51" s="224">
        <v>4.4697751934454959E-2</v>
      </c>
    </row>
    <row r="52" spans="1:6" ht="27.75" customHeight="1">
      <c r="A52" s="160" t="s">
        <v>550</v>
      </c>
      <c r="B52" s="42">
        <f>IFERROR(INDEX('Annex 1 LV, HV &amp; UMS charges_M'!$B$14:$B$45,MATCH($A52,'Annex 1 LV, HV &amp; UMS charges_M'!$A$14:$A$294,0)),INDEX('Annex 4 LDNO charges_M'!$B$14:$B$203,MATCH($A52,'Annex 4 LDNO charges_M'!$A$14:$A$203,0)))</f>
        <v>0</v>
      </c>
      <c r="C52" s="159">
        <f>IFERROR(INDEX('Annex 1 LV, HV &amp; UMS charges_M'!$C$14:$C$45,MATCH($A52,'Annex 1 LV, HV &amp; UMS charges_M'!$A$14:$A$294,0)),INDEX('Annex 4 LDNO charges_M'!$C$14:$C$203,MATCH($A52,'Annex 4 LDNO charges_M'!$A$14:$A$203,0)))</f>
        <v>0</v>
      </c>
      <c r="D52" s="228">
        <v>0</v>
      </c>
      <c r="E52" s="228"/>
      <c r="F52" s="224">
        <v>4.4697751934454959E-2</v>
      </c>
    </row>
    <row r="53" spans="1:6" ht="27.75" customHeight="1">
      <c r="A53" s="160" t="s">
        <v>551</v>
      </c>
      <c r="B53" s="42">
        <f>IFERROR(INDEX('Annex 1 LV, HV &amp; UMS charges_M'!$B$14:$B$45,MATCH($A53,'Annex 1 LV, HV &amp; UMS charges_M'!$A$14:$A$294,0)),INDEX('Annex 4 LDNO charges_M'!$B$14:$B$203,MATCH($A53,'Annex 4 LDNO charges_M'!$A$14:$A$203,0)))</f>
        <v>0</v>
      </c>
      <c r="C53" s="159">
        <f>IFERROR(INDEX('Annex 1 LV, HV &amp; UMS charges_M'!$C$14:$C$45,MATCH($A53,'Annex 1 LV, HV &amp; UMS charges_M'!$A$14:$A$294,0)),INDEX('Annex 4 LDNO charges_M'!$C$14:$C$203,MATCH($A53,'Annex 4 LDNO charges_M'!$A$14:$A$203,0)))</f>
        <v>0</v>
      </c>
      <c r="D53" s="228">
        <v>0</v>
      </c>
      <c r="E53" s="228"/>
      <c r="F53" s="224">
        <v>4.4697751934454959E-2</v>
      </c>
    </row>
    <row r="54" spans="1:6" ht="27.75" customHeight="1">
      <c r="A54" s="160" t="s">
        <v>552</v>
      </c>
      <c r="B54" s="42">
        <f>IFERROR(INDEX('Annex 1 LV, HV &amp; UMS charges_M'!$B$14:$B$45,MATCH($A54,'Annex 1 LV, HV &amp; UMS charges_M'!$A$14:$A$294,0)),INDEX('Annex 4 LDNO charges_M'!$B$14:$B$203,MATCH($A54,'Annex 4 LDNO charges_M'!$A$14:$A$203,0)))</f>
        <v>0</v>
      </c>
      <c r="C54" s="159">
        <f>IFERROR(INDEX('Annex 1 LV, HV &amp; UMS charges_M'!$C$14:$C$45,MATCH($A54,'Annex 1 LV, HV &amp; UMS charges_M'!$A$14:$A$294,0)),INDEX('Annex 4 LDNO charges_M'!$C$14:$C$203,MATCH($A54,'Annex 4 LDNO charges_M'!$A$14:$A$203,0)))</f>
        <v>0</v>
      </c>
      <c r="D54" s="228">
        <v>0</v>
      </c>
      <c r="E54" s="228"/>
      <c r="F54" s="224">
        <v>4.4697751934454959E-2</v>
      </c>
    </row>
    <row r="55" spans="1:6" ht="27.75" customHeight="1">
      <c r="A55" s="160" t="s">
        <v>553</v>
      </c>
      <c r="B55" s="42">
        <f>IFERROR(INDEX('Annex 1 LV, HV &amp; UMS charges_M'!$B$14:$B$45,MATCH($A55,'Annex 1 LV, HV &amp; UMS charges_M'!$A$14:$A$294,0)),INDEX('Annex 4 LDNO charges_M'!$B$14:$B$203,MATCH($A55,'Annex 4 LDNO charges_M'!$A$14:$A$203,0)))</f>
        <v>0</v>
      </c>
      <c r="C55" s="159">
        <f>IFERROR(INDEX('Annex 1 LV, HV &amp; UMS charges_M'!$C$14:$C$45,MATCH($A55,'Annex 1 LV, HV &amp; UMS charges_M'!$A$14:$A$294,0)),INDEX('Annex 4 LDNO charges_M'!$C$14:$C$203,MATCH($A55,'Annex 4 LDNO charges_M'!$A$14:$A$203,0)))</f>
        <v>0</v>
      </c>
      <c r="D55" s="228">
        <v>0</v>
      </c>
      <c r="E55" s="228"/>
      <c r="F55" s="224">
        <v>4.4697751934454959E-2</v>
      </c>
    </row>
    <row r="56" spans="1:6" ht="27.75" customHeight="1">
      <c r="A56" s="160" t="s">
        <v>554</v>
      </c>
      <c r="B56" s="42">
        <f>IFERROR(INDEX('Annex 1 LV, HV &amp; UMS charges_M'!$B$14:$B$45,MATCH($A56,'Annex 1 LV, HV &amp; UMS charges_M'!$A$14:$A$294,0)),INDEX('Annex 4 LDNO charges_M'!$B$14:$B$203,MATCH($A56,'Annex 4 LDNO charges_M'!$A$14:$A$203,0)))</f>
        <v>0</v>
      </c>
      <c r="C56" s="159">
        <f>IFERROR(INDEX('Annex 1 LV, HV &amp; UMS charges_M'!$C$14:$C$45,MATCH($A56,'Annex 1 LV, HV &amp; UMS charges_M'!$A$14:$A$294,0)),INDEX('Annex 4 LDNO charges_M'!$C$14:$C$203,MATCH($A56,'Annex 4 LDNO charges_M'!$A$14:$A$203,0)))</f>
        <v>0</v>
      </c>
      <c r="D56" s="228">
        <v>0</v>
      </c>
      <c r="E56" s="228"/>
      <c r="F56" s="224">
        <v>4.4697751934454959E-2</v>
      </c>
    </row>
    <row r="57" spans="1:6" ht="27.75" customHeight="1">
      <c r="A57" s="160" t="s">
        <v>555</v>
      </c>
      <c r="B57" s="42">
        <f>IFERROR(INDEX('Annex 1 LV, HV &amp; UMS charges_M'!$B$14:$B$45,MATCH($A57,'Annex 1 LV, HV &amp; UMS charges_M'!$A$14:$A$294,0)),INDEX('Annex 4 LDNO charges_M'!$B$14:$B$203,MATCH($A57,'Annex 4 LDNO charges_M'!$A$14:$A$203,0)))</f>
        <v>0</v>
      </c>
      <c r="C57" s="159">
        <f>IFERROR(INDEX('Annex 1 LV, HV &amp; UMS charges_M'!$C$14:$C$45,MATCH($A57,'Annex 1 LV, HV &amp; UMS charges_M'!$A$14:$A$294,0)),INDEX('Annex 4 LDNO charges_M'!$C$14:$C$203,MATCH($A57,'Annex 4 LDNO charges_M'!$A$14:$A$203,0)))</f>
        <v>0</v>
      </c>
      <c r="D57" s="228">
        <v>0</v>
      </c>
      <c r="E57" s="228"/>
      <c r="F57" s="224">
        <v>4.4697751934454959E-2</v>
      </c>
    </row>
    <row r="58" spans="1:6" ht="27.75" customHeight="1">
      <c r="A58" s="160" t="s">
        <v>562</v>
      </c>
      <c r="B58" s="42">
        <f>IFERROR(INDEX('Annex 1 LV, HV &amp; UMS charges_M'!$B$14:$B$45,MATCH($A58,'Annex 1 LV, HV &amp; UMS charges_M'!$A$14:$A$294,0)),INDEX('Annex 4 LDNO charges_M'!$B$14:$B$203,MATCH($A58,'Annex 4 LDNO charges_M'!$A$14:$A$203,0)))</f>
        <v>0</v>
      </c>
      <c r="C58" s="159" t="str">
        <f>IFERROR(INDEX('Annex 1 LV, HV &amp; UMS charges_M'!$C$14:$C$45,MATCH($A58,'Annex 1 LV, HV &amp; UMS charges_M'!$A$14:$A$294,0)),INDEX('Annex 4 LDNO charges_M'!$C$14:$C$203,MATCH($A58,'Annex 4 LDNO charges_M'!$A$14:$A$203,0)))</f>
        <v>0, 1, 2</v>
      </c>
      <c r="D58" s="281">
        <v>7.6282328154679599E-2</v>
      </c>
      <c r="E58" s="281">
        <v>9.3791435107168351</v>
      </c>
      <c r="F58" s="224">
        <v>4.4697751934454959E-2</v>
      </c>
    </row>
    <row r="59" spans="1:6" ht="27.75" customHeight="1">
      <c r="A59" s="160" t="s">
        <v>564</v>
      </c>
      <c r="B59" s="42">
        <f>IFERROR(INDEX('Annex 1 LV, HV &amp; UMS charges_M'!$B$14:$B$45,MATCH($A59,'Annex 1 LV, HV &amp; UMS charges_M'!$A$14:$A$294,0)),INDEX('Annex 4 LDNO charges_M'!$B$14:$B$203,MATCH($A59,'Annex 4 LDNO charges_M'!$A$14:$A$203,0)))</f>
        <v>0</v>
      </c>
      <c r="C59" s="159" t="str">
        <f>IFERROR(INDEX('Annex 1 LV, HV &amp; UMS charges_M'!$C$14:$C$45,MATCH($A59,'Annex 1 LV, HV &amp; UMS charges_M'!$A$14:$A$294,0)),INDEX('Annex 4 LDNO charges_M'!$C$14:$C$203,MATCH($A59,'Annex 4 LDNO charges_M'!$A$14:$A$203,0)))</f>
        <v>0, 3, 4, 5-8</v>
      </c>
      <c r="D59" s="228">
        <v>0</v>
      </c>
      <c r="E59" s="228"/>
      <c r="F59" s="224">
        <v>4.4697751934454959E-2</v>
      </c>
    </row>
    <row r="60" spans="1:6" ht="27.75" customHeight="1">
      <c r="A60" s="160" t="s">
        <v>565</v>
      </c>
      <c r="B60" s="42">
        <f>IFERROR(INDEX('Annex 1 LV, HV &amp; UMS charges_M'!$B$14:$B$45,MATCH($A60,'Annex 1 LV, HV &amp; UMS charges_M'!$A$14:$A$294,0)),INDEX('Annex 4 LDNO charges_M'!$B$14:$B$203,MATCH($A60,'Annex 4 LDNO charges_M'!$A$14:$A$203,0)))</f>
        <v>0</v>
      </c>
      <c r="C60" s="159" t="str">
        <f>IFERROR(INDEX('Annex 1 LV, HV &amp; UMS charges_M'!$C$14:$C$45,MATCH($A60,'Annex 1 LV, HV &amp; UMS charges_M'!$A$14:$A$294,0)),INDEX('Annex 4 LDNO charges_M'!$C$14:$C$203,MATCH($A60,'Annex 4 LDNO charges_M'!$A$14:$A$203,0)))</f>
        <v>0, 3, 4, 5-8</v>
      </c>
      <c r="D60" s="228">
        <v>0</v>
      </c>
      <c r="E60" s="228"/>
      <c r="F60" s="224">
        <v>4.4697751934454959E-2</v>
      </c>
    </row>
    <row r="61" spans="1:6" ht="27.75" customHeight="1">
      <c r="A61" s="160" t="s">
        <v>566</v>
      </c>
      <c r="B61" s="42">
        <f>IFERROR(INDEX('Annex 1 LV, HV &amp; UMS charges_M'!$B$14:$B$45,MATCH($A61,'Annex 1 LV, HV &amp; UMS charges_M'!$A$14:$A$294,0)),INDEX('Annex 4 LDNO charges_M'!$B$14:$B$203,MATCH($A61,'Annex 4 LDNO charges_M'!$A$14:$A$203,0)))</f>
        <v>0</v>
      </c>
      <c r="C61" s="159" t="str">
        <f>IFERROR(INDEX('Annex 1 LV, HV &amp; UMS charges_M'!$C$14:$C$45,MATCH($A61,'Annex 1 LV, HV &amp; UMS charges_M'!$A$14:$A$294,0)),INDEX('Annex 4 LDNO charges_M'!$C$14:$C$203,MATCH($A61,'Annex 4 LDNO charges_M'!$A$14:$A$203,0)))</f>
        <v>0, 3, 4, 5-8</v>
      </c>
      <c r="D61" s="228">
        <v>0</v>
      </c>
      <c r="E61" s="228"/>
      <c r="F61" s="224">
        <v>4.4697751934454959E-2</v>
      </c>
    </row>
    <row r="62" spans="1:6" ht="27.75" customHeight="1">
      <c r="A62" s="160" t="s">
        <v>567</v>
      </c>
      <c r="B62" s="42">
        <f>IFERROR(INDEX('Annex 1 LV, HV &amp; UMS charges_M'!$B$14:$B$45,MATCH($A62,'Annex 1 LV, HV &amp; UMS charges_M'!$A$14:$A$294,0)),INDEX('Annex 4 LDNO charges_M'!$B$14:$B$203,MATCH($A62,'Annex 4 LDNO charges_M'!$A$14:$A$203,0)))</f>
        <v>0</v>
      </c>
      <c r="C62" s="159" t="str">
        <f>IFERROR(INDEX('Annex 1 LV, HV &amp; UMS charges_M'!$C$14:$C$45,MATCH($A62,'Annex 1 LV, HV &amp; UMS charges_M'!$A$14:$A$294,0)),INDEX('Annex 4 LDNO charges_M'!$C$14:$C$203,MATCH($A62,'Annex 4 LDNO charges_M'!$A$14:$A$203,0)))</f>
        <v>0, 3, 4, 5-8</v>
      </c>
      <c r="D62" s="228">
        <v>0</v>
      </c>
      <c r="E62" s="228"/>
      <c r="F62" s="224">
        <v>4.4697751934454959E-2</v>
      </c>
    </row>
    <row r="63" spans="1:6" ht="27.75" customHeight="1">
      <c r="A63" s="160" t="s">
        <v>568</v>
      </c>
      <c r="B63" s="42">
        <f>IFERROR(INDEX('Annex 1 LV, HV &amp; UMS charges_M'!$B$14:$B$45,MATCH($A63,'Annex 1 LV, HV &amp; UMS charges_M'!$A$14:$A$294,0)),INDEX('Annex 4 LDNO charges_M'!$B$14:$B$203,MATCH($A63,'Annex 4 LDNO charges_M'!$A$14:$A$203,0)))</f>
        <v>0</v>
      </c>
      <c r="C63" s="159" t="str">
        <f>IFERROR(INDEX('Annex 1 LV, HV &amp; UMS charges_M'!$C$14:$C$45,MATCH($A63,'Annex 1 LV, HV &amp; UMS charges_M'!$A$14:$A$294,0)),INDEX('Annex 4 LDNO charges_M'!$C$14:$C$203,MATCH($A63,'Annex 4 LDNO charges_M'!$A$14:$A$203,0)))</f>
        <v>0, 3, 4, 5-8</v>
      </c>
      <c r="D63" s="228">
        <v>0</v>
      </c>
      <c r="E63" s="228"/>
      <c r="F63" s="224">
        <v>4.4697751934454959E-2</v>
      </c>
    </row>
    <row r="64" spans="1:6" ht="27.75" customHeight="1">
      <c r="A64" s="160" t="s">
        <v>570</v>
      </c>
      <c r="B64" s="42">
        <f>IFERROR(INDEX('Annex 1 LV, HV &amp; UMS charges_M'!$B$14:$B$45,MATCH($A64,'Annex 1 LV, HV &amp; UMS charges_M'!$A$14:$A$294,0)),INDEX('Annex 4 LDNO charges_M'!$B$14:$B$203,MATCH($A64,'Annex 4 LDNO charges_M'!$A$14:$A$203,0)))</f>
        <v>0</v>
      </c>
      <c r="C64" s="159">
        <f>IFERROR(INDEX('Annex 1 LV, HV &amp; UMS charges_M'!$C$14:$C$45,MATCH($A64,'Annex 1 LV, HV &amp; UMS charges_M'!$A$14:$A$294,0)),INDEX('Annex 4 LDNO charges_M'!$C$14:$C$203,MATCH($A64,'Annex 4 LDNO charges_M'!$A$14:$A$203,0)))</f>
        <v>0</v>
      </c>
      <c r="D64" s="228">
        <v>0</v>
      </c>
      <c r="E64" s="228"/>
      <c r="F64" s="224">
        <v>4.4697751934454959E-2</v>
      </c>
    </row>
    <row r="65" spans="1:6" ht="27.75" customHeight="1">
      <c r="A65" s="160" t="s">
        <v>571</v>
      </c>
      <c r="B65" s="42">
        <f>IFERROR(INDEX('Annex 1 LV, HV &amp; UMS charges_M'!$B$14:$B$45,MATCH($A65,'Annex 1 LV, HV &amp; UMS charges_M'!$A$14:$A$294,0)),INDEX('Annex 4 LDNO charges_M'!$B$14:$B$203,MATCH($A65,'Annex 4 LDNO charges_M'!$A$14:$A$203,0)))</f>
        <v>0</v>
      </c>
      <c r="C65" s="159">
        <f>IFERROR(INDEX('Annex 1 LV, HV &amp; UMS charges_M'!$C$14:$C$45,MATCH($A65,'Annex 1 LV, HV &amp; UMS charges_M'!$A$14:$A$294,0)),INDEX('Annex 4 LDNO charges_M'!$C$14:$C$203,MATCH($A65,'Annex 4 LDNO charges_M'!$A$14:$A$203,0)))</f>
        <v>0</v>
      </c>
      <c r="D65" s="228">
        <v>0</v>
      </c>
      <c r="E65" s="228"/>
      <c r="F65" s="224">
        <v>4.4697751934454959E-2</v>
      </c>
    </row>
    <row r="66" spans="1:6" ht="27.75" customHeight="1">
      <c r="A66" s="160" t="s">
        <v>572</v>
      </c>
      <c r="B66" s="42">
        <f>IFERROR(INDEX('Annex 1 LV, HV &amp; UMS charges_M'!$B$14:$B$45,MATCH($A66,'Annex 1 LV, HV &amp; UMS charges_M'!$A$14:$A$294,0)),INDEX('Annex 4 LDNO charges_M'!$B$14:$B$203,MATCH($A66,'Annex 4 LDNO charges_M'!$A$14:$A$203,0)))</f>
        <v>0</v>
      </c>
      <c r="C66" s="159">
        <f>IFERROR(INDEX('Annex 1 LV, HV &amp; UMS charges_M'!$C$14:$C$45,MATCH($A66,'Annex 1 LV, HV &amp; UMS charges_M'!$A$14:$A$294,0)),INDEX('Annex 4 LDNO charges_M'!$C$14:$C$203,MATCH($A66,'Annex 4 LDNO charges_M'!$A$14:$A$203,0)))</f>
        <v>0</v>
      </c>
      <c r="D66" s="228">
        <v>0</v>
      </c>
      <c r="E66" s="228"/>
      <c r="F66" s="224">
        <v>4.4697751934454959E-2</v>
      </c>
    </row>
    <row r="67" spans="1:6" ht="27.75" customHeight="1">
      <c r="A67" s="160" t="s">
        <v>573</v>
      </c>
      <c r="B67" s="42">
        <f>IFERROR(INDEX('Annex 1 LV, HV &amp; UMS charges_M'!$B$14:$B$45,MATCH($A67,'Annex 1 LV, HV &amp; UMS charges_M'!$A$14:$A$294,0)),INDEX('Annex 4 LDNO charges_M'!$B$14:$B$203,MATCH($A67,'Annex 4 LDNO charges_M'!$A$14:$A$203,0)))</f>
        <v>0</v>
      </c>
      <c r="C67" s="159">
        <f>IFERROR(INDEX('Annex 1 LV, HV &amp; UMS charges_M'!$C$14:$C$45,MATCH($A67,'Annex 1 LV, HV &amp; UMS charges_M'!$A$14:$A$294,0)),INDEX('Annex 4 LDNO charges_M'!$C$14:$C$203,MATCH($A67,'Annex 4 LDNO charges_M'!$A$14:$A$203,0)))</f>
        <v>0</v>
      </c>
      <c r="D67" s="228">
        <v>0</v>
      </c>
      <c r="E67" s="228"/>
      <c r="F67" s="224">
        <v>4.4697751934454959E-2</v>
      </c>
    </row>
    <row r="68" spans="1:6" ht="27.75" customHeight="1">
      <c r="A68" s="160" t="s">
        <v>574</v>
      </c>
      <c r="B68" s="42">
        <f>IFERROR(INDEX('Annex 1 LV, HV &amp; UMS charges_M'!$B$14:$B$45,MATCH($A68,'Annex 1 LV, HV &amp; UMS charges_M'!$A$14:$A$294,0)),INDEX('Annex 4 LDNO charges_M'!$B$14:$B$203,MATCH($A68,'Annex 4 LDNO charges_M'!$A$14:$A$203,0)))</f>
        <v>0</v>
      </c>
      <c r="C68" s="159">
        <f>IFERROR(INDEX('Annex 1 LV, HV &amp; UMS charges_M'!$C$14:$C$45,MATCH($A68,'Annex 1 LV, HV &amp; UMS charges_M'!$A$14:$A$294,0)),INDEX('Annex 4 LDNO charges_M'!$C$14:$C$203,MATCH($A68,'Annex 4 LDNO charges_M'!$A$14:$A$203,0)))</f>
        <v>0</v>
      </c>
      <c r="D68" s="228">
        <v>0</v>
      </c>
      <c r="E68" s="228"/>
      <c r="F68" s="224">
        <v>4.4697751934454959E-2</v>
      </c>
    </row>
    <row r="69" spans="1:6" ht="27.75" customHeight="1">
      <c r="A69" s="160" t="s">
        <v>575</v>
      </c>
      <c r="B69" s="42">
        <f>IFERROR(INDEX('Annex 1 LV, HV &amp; UMS charges_M'!$B$14:$B$45,MATCH($A69,'Annex 1 LV, HV &amp; UMS charges_M'!$A$14:$A$294,0)),INDEX('Annex 4 LDNO charges_M'!$B$14:$B$203,MATCH($A69,'Annex 4 LDNO charges_M'!$A$14:$A$203,0)))</f>
        <v>0</v>
      </c>
      <c r="C69" s="159">
        <f>IFERROR(INDEX('Annex 1 LV, HV &amp; UMS charges_M'!$C$14:$C$45,MATCH($A69,'Annex 1 LV, HV &amp; UMS charges_M'!$A$14:$A$294,0)),INDEX('Annex 4 LDNO charges_M'!$C$14:$C$203,MATCH($A69,'Annex 4 LDNO charges_M'!$A$14:$A$203,0)))</f>
        <v>0</v>
      </c>
      <c r="D69" s="228">
        <v>0</v>
      </c>
      <c r="E69" s="228"/>
      <c r="F69" s="224">
        <v>4.4697751934454959E-2</v>
      </c>
    </row>
    <row r="70" spans="1:6" ht="27.75" customHeight="1">
      <c r="A70" s="160" t="s">
        <v>576</v>
      </c>
      <c r="B70" s="42">
        <f>IFERROR(INDEX('Annex 1 LV, HV &amp; UMS charges_M'!$B$14:$B$45,MATCH($A70,'Annex 1 LV, HV &amp; UMS charges_M'!$A$14:$A$294,0)),INDEX('Annex 4 LDNO charges_M'!$B$14:$B$203,MATCH($A70,'Annex 4 LDNO charges_M'!$A$14:$A$203,0)))</f>
        <v>0</v>
      </c>
      <c r="C70" s="159">
        <f>IFERROR(INDEX('Annex 1 LV, HV &amp; UMS charges_M'!$C$14:$C$45,MATCH($A70,'Annex 1 LV, HV &amp; UMS charges_M'!$A$14:$A$294,0)),INDEX('Annex 4 LDNO charges_M'!$C$14:$C$203,MATCH($A70,'Annex 4 LDNO charges_M'!$A$14:$A$203,0)))</f>
        <v>0</v>
      </c>
      <c r="D70" s="228">
        <v>0</v>
      </c>
      <c r="E70" s="228"/>
      <c r="F70" s="224">
        <v>4.4697751934454959E-2</v>
      </c>
    </row>
    <row r="71" spans="1:6" ht="27.75" customHeight="1">
      <c r="A71" s="160" t="s">
        <v>577</v>
      </c>
      <c r="B71" s="42">
        <f>IFERROR(INDEX('Annex 1 LV, HV &amp; UMS charges_M'!$B$14:$B$45,MATCH($A71,'Annex 1 LV, HV &amp; UMS charges_M'!$A$14:$A$294,0)),INDEX('Annex 4 LDNO charges_M'!$B$14:$B$203,MATCH($A71,'Annex 4 LDNO charges_M'!$A$14:$A$203,0)))</f>
        <v>0</v>
      </c>
      <c r="C71" s="159">
        <f>IFERROR(INDEX('Annex 1 LV, HV &amp; UMS charges_M'!$C$14:$C$45,MATCH($A71,'Annex 1 LV, HV &amp; UMS charges_M'!$A$14:$A$294,0)),INDEX('Annex 4 LDNO charges_M'!$C$14:$C$203,MATCH($A71,'Annex 4 LDNO charges_M'!$A$14:$A$203,0)))</f>
        <v>0</v>
      </c>
      <c r="D71" s="228">
        <v>0</v>
      </c>
      <c r="E71" s="228"/>
      <c r="F71" s="224">
        <v>4.4697751934454959E-2</v>
      </c>
    </row>
    <row r="72" spans="1:6" ht="27.75" customHeight="1">
      <c r="A72" s="160" t="s">
        <v>578</v>
      </c>
      <c r="B72" s="42">
        <f>IFERROR(INDEX('Annex 1 LV, HV &amp; UMS charges_M'!$B$14:$B$45,MATCH($A72,'Annex 1 LV, HV &amp; UMS charges_M'!$A$14:$A$294,0)),INDEX('Annex 4 LDNO charges_M'!$B$14:$B$203,MATCH($A72,'Annex 4 LDNO charges_M'!$A$14:$A$203,0)))</f>
        <v>0</v>
      </c>
      <c r="C72" s="159">
        <f>IFERROR(INDEX('Annex 1 LV, HV &amp; UMS charges_M'!$C$14:$C$45,MATCH($A72,'Annex 1 LV, HV &amp; UMS charges_M'!$A$14:$A$294,0)),INDEX('Annex 4 LDNO charges_M'!$C$14:$C$203,MATCH($A72,'Annex 4 LDNO charges_M'!$A$14:$A$203,0)))</f>
        <v>0</v>
      </c>
      <c r="D72" s="228">
        <v>0</v>
      </c>
      <c r="E72" s="228"/>
      <c r="F72" s="224">
        <v>4.4697751934454959E-2</v>
      </c>
    </row>
    <row r="73" spans="1:6" ht="27.75" customHeight="1">
      <c r="A73" s="160" t="s">
        <v>579</v>
      </c>
      <c r="B73" s="42">
        <f>IFERROR(INDEX('Annex 1 LV, HV &amp; UMS charges_M'!$B$14:$B$45,MATCH($A73,'Annex 1 LV, HV &amp; UMS charges_M'!$A$14:$A$294,0)),INDEX('Annex 4 LDNO charges_M'!$B$14:$B$203,MATCH($A73,'Annex 4 LDNO charges_M'!$A$14:$A$203,0)))</f>
        <v>0</v>
      </c>
      <c r="C73" s="159">
        <f>IFERROR(INDEX('Annex 1 LV, HV &amp; UMS charges_M'!$C$14:$C$45,MATCH($A73,'Annex 1 LV, HV &amp; UMS charges_M'!$A$14:$A$294,0)),INDEX('Annex 4 LDNO charges_M'!$C$14:$C$203,MATCH($A73,'Annex 4 LDNO charges_M'!$A$14:$A$203,0)))</f>
        <v>0</v>
      </c>
      <c r="D73" s="228">
        <v>0</v>
      </c>
      <c r="E73" s="228"/>
      <c r="F73" s="224">
        <v>4.4697751934454959E-2</v>
      </c>
    </row>
    <row r="74" spans="1:6" ht="27.75" customHeight="1">
      <c r="A74" s="160" t="s">
        <v>580</v>
      </c>
      <c r="B74" s="42">
        <f>IFERROR(INDEX('Annex 1 LV, HV &amp; UMS charges_M'!$B$14:$B$45,MATCH($A74,'Annex 1 LV, HV &amp; UMS charges_M'!$A$14:$A$294,0)),INDEX('Annex 4 LDNO charges_M'!$B$14:$B$203,MATCH($A74,'Annex 4 LDNO charges_M'!$A$14:$A$203,0)))</f>
        <v>0</v>
      </c>
      <c r="C74" s="159">
        <f>IFERROR(INDEX('Annex 1 LV, HV &amp; UMS charges_M'!$C$14:$C$45,MATCH($A74,'Annex 1 LV, HV &amp; UMS charges_M'!$A$14:$A$294,0)),INDEX('Annex 4 LDNO charges_M'!$C$14:$C$203,MATCH($A74,'Annex 4 LDNO charges_M'!$A$14:$A$203,0)))</f>
        <v>0</v>
      </c>
      <c r="D74" s="228">
        <v>0</v>
      </c>
      <c r="E74" s="228"/>
      <c r="F74" s="224">
        <v>4.4697751934454959E-2</v>
      </c>
    </row>
    <row r="75" spans="1:6" ht="27.75" customHeight="1">
      <c r="A75" s="160" t="s">
        <v>581</v>
      </c>
      <c r="B75" s="42">
        <f>IFERROR(INDEX('Annex 1 LV, HV &amp; UMS charges_M'!$B$14:$B$45,MATCH($A75,'Annex 1 LV, HV &amp; UMS charges_M'!$A$14:$A$294,0)),INDEX('Annex 4 LDNO charges_M'!$B$14:$B$203,MATCH($A75,'Annex 4 LDNO charges_M'!$A$14:$A$203,0)))</f>
        <v>0</v>
      </c>
      <c r="C75" s="159">
        <f>IFERROR(INDEX('Annex 1 LV, HV &amp; UMS charges_M'!$C$14:$C$45,MATCH($A75,'Annex 1 LV, HV &amp; UMS charges_M'!$A$14:$A$294,0)),INDEX('Annex 4 LDNO charges_M'!$C$14:$C$203,MATCH($A75,'Annex 4 LDNO charges_M'!$A$14:$A$203,0)))</f>
        <v>0</v>
      </c>
      <c r="D75" s="228">
        <v>0</v>
      </c>
      <c r="E75" s="228"/>
      <c r="F75" s="224">
        <v>4.4697751934454959E-2</v>
      </c>
    </row>
    <row r="76" spans="1:6" ht="27.75" customHeight="1">
      <c r="A76" s="160" t="s">
        <v>582</v>
      </c>
      <c r="B76" s="42">
        <f>IFERROR(INDEX('Annex 1 LV, HV &amp; UMS charges_M'!$B$14:$B$45,MATCH($A76,'Annex 1 LV, HV &amp; UMS charges_M'!$A$14:$A$294,0)),INDEX('Annex 4 LDNO charges_M'!$B$14:$B$203,MATCH($A76,'Annex 4 LDNO charges_M'!$A$14:$A$203,0)))</f>
        <v>0</v>
      </c>
      <c r="C76" s="159">
        <f>IFERROR(INDEX('Annex 1 LV, HV &amp; UMS charges_M'!$C$14:$C$45,MATCH($A76,'Annex 1 LV, HV &amp; UMS charges_M'!$A$14:$A$294,0)),INDEX('Annex 4 LDNO charges_M'!$C$14:$C$203,MATCH($A76,'Annex 4 LDNO charges_M'!$A$14:$A$203,0)))</f>
        <v>0</v>
      </c>
      <c r="D76" s="228">
        <v>0</v>
      </c>
      <c r="E76" s="228"/>
      <c r="F76" s="224">
        <v>4.4697751934454959E-2</v>
      </c>
    </row>
    <row r="77" spans="1:6" ht="27.75" customHeight="1">
      <c r="A77" s="160" t="s">
        <v>583</v>
      </c>
      <c r="B77" s="42">
        <f>IFERROR(INDEX('Annex 1 LV, HV &amp; UMS charges_M'!$B$14:$B$45,MATCH($A77,'Annex 1 LV, HV &amp; UMS charges_M'!$A$14:$A$294,0)),INDEX('Annex 4 LDNO charges_M'!$B$14:$B$203,MATCH($A77,'Annex 4 LDNO charges_M'!$A$14:$A$203,0)))</f>
        <v>0</v>
      </c>
      <c r="C77" s="159">
        <f>IFERROR(INDEX('Annex 1 LV, HV &amp; UMS charges_M'!$C$14:$C$45,MATCH($A77,'Annex 1 LV, HV &amp; UMS charges_M'!$A$14:$A$294,0)),INDEX('Annex 4 LDNO charges_M'!$C$14:$C$203,MATCH($A77,'Annex 4 LDNO charges_M'!$A$14:$A$203,0)))</f>
        <v>0</v>
      </c>
      <c r="D77" s="228">
        <v>0</v>
      </c>
      <c r="E77" s="228"/>
      <c r="F77" s="224">
        <v>4.4697751934454959E-2</v>
      </c>
    </row>
    <row r="78" spans="1:6" ht="27.75" customHeight="1">
      <c r="A78" s="160" t="s">
        <v>584</v>
      </c>
      <c r="B78" s="42">
        <f>IFERROR(INDEX('Annex 1 LV, HV &amp; UMS charges_M'!$B$14:$B$45,MATCH($A78,'Annex 1 LV, HV &amp; UMS charges_M'!$A$14:$A$294,0)),INDEX('Annex 4 LDNO charges_M'!$B$14:$B$203,MATCH($A78,'Annex 4 LDNO charges_M'!$A$14:$A$203,0)))</f>
        <v>0</v>
      </c>
      <c r="C78" s="159">
        <f>IFERROR(INDEX('Annex 1 LV, HV &amp; UMS charges_M'!$C$14:$C$45,MATCH($A78,'Annex 1 LV, HV &amp; UMS charges_M'!$A$14:$A$294,0)),INDEX('Annex 4 LDNO charges_M'!$C$14:$C$203,MATCH($A78,'Annex 4 LDNO charges_M'!$A$14:$A$203,0)))</f>
        <v>0</v>
      </c>
      <c r="D78" s="228">
        <v>0</v>
      </c>
      <c r="E78" s="228"/>
      <c r="F78" s="224">
        <v>4.4697751934454959E-2</v>
      </c>
    </row>
    <row r="79" spans="1:6" ht="27.75" customHeight="1">
      <c r="A79" s="160" t="s">
        <v>591</v>
      </c>
      <c r="B79" s="42">
        <f>IFERROR(INDEX('Annex 1 LV, HV &amp; UMS charges_M'!$B$14:$B$45,MATCH($A79,'Annex 1 LV, HV &amp; UMS charges_M'!$A$14:$A$294,0)),INDEX('Annex 4 LDNO charges_M'!$B$14:$B$203,MATCH($A79,'Annex 4 LDNO charges_M'!$A$14:$A$203,0)))</f>
        <v>0</v>
      </c>
      <c r="C79" s="159" t="str">
        <f>IFERROR(INDEX('Annex 1 LV, HV &amp; UMS charges_M'!$C$14:$C$45,MATCH($A79,'Annex 1 LV, HV &amp; UMS charges_M'!$A$14:$A$294,0)),INDEX('Annex 4 LDNO charges_M'!$C$14:$C$203,MATCH($A79,'Annex 4 LDNO charges_M'!$A$14:$A$203,0)))</f>
        <v>0, 1, 2</v>
      </c>
      <c r="D79" s="281">
        <v>7.6282328154679599E-2</v>
      </c>
      <c r="E79" s="281">
        <v>9.3791435107168351</v>
      </c>
      <c r="F79" s="224">
        <v>4.4697751934454959E-2</v>
      </c>
    </row>
    <row r="80" spans="1:6" ht="27.75" customHeight="1">
      <c r="A80" s="160" t="s">
        <v>593</v>
      </c>
      <c r="B80" s="42">
        <f>IFERROR(INDEX('Annex 1 LV, HV &amp; UMS charges_M'!$B$14:$B$45,MATCH($A80,'Annex 1 LV, HV &amp; UMS charges_M'!$A$14:$A$294,0)),INDEX('Annex 4 LDNO charges_M'!$B$14:$B$203,MATCH($A80,'Annex 4 LDNO charges_M'!$A$14:$A$203,0)))</f>
        <v>0</v>
      </c>
      <c r="C80" s="159" t="str">
        <f>IFERROR(INDEX('Annex 1 LV, HV &amp; UMS charges_M'!$C$14:$C$45,MATCH($A80,'Annex 1 LV, HV &amp; UMS charges_M'!$A$14:$A$294,0)),INDEX('Annex 4 LDNO charges_M'!$C$14:$C$203,MATCH($A80,'Annex 4 LDNO charges_M'!$A$14:$A$203,0)))</f>
        <v>0, 3, 4, 5-8</v>
      </c>
      <c r="D80" s="228">
        <v>0</v>
      </c>
      <c r="E80" s="228"/>
      <c r="F80" s="224">
        <v>4.4697751934454959E-2</v>
      </c>
    </row>
    <row r="81" spans="1:6" ht="27.75" customHeight="1">
      <c r="A81" s="160" t="s">
        <v>594</v>
      </c>
      <c r="B81" s="42">
        <f>IFERROR(INDEX('Annex 1 LV, HV &amp; UMS charges_M'!$B$14:$B$45,MATCH($A81,'Annex 1 LV, HV &amp; UMS charges_M'!$A$14:$A$294,0)),INDEX('Annex 4 LDNO charges_M'!$B$14:$B$203,MATCH($A81,'Annex 4 LDNO charges_M'!$A$14:$A$203,0)))</f>
        <v>0</v>
      </c>
      <c r="C81" s="159" t="str">
        <f>IFERROR(INDEX('Annex 1 LV, HV &amp; UMS charges_M'!$C$14:$C$45,MATCH($A81,'Annex 1 LV, HV &amp; UMS charges_M'!$A$14:$A$294,0)),INDEX('Annex 4 LDNO charges_M'!$C$14:$C$203,MATCH($A81,'Annex 4 LDNO charges_M'!$A$14:$A$203,0)))</f>
        <v>0, 3, 4, 5-8</v>
      </c>
      <c r="D81" s="228">
        <v>0</v>
      </c>
      <c r="E81" s="228"/>
      <c r="F81" s="224">
        <v>4.4697751934454959E-2</v>
      </c>
    </row>
    <row r="82" spans="1:6" ht="27.75" customHeight="1">
      <c r="A82" s="160" t="s">
        <v>595</v>
      </c>
      <c r="B82" s="42">
        <f>IFERROR(INDEX('Annex 1 LV, HV &amp; UMS charges_M'!$B$14:$B$45,MATCH($A82,'Annex 1 LV, HV &amp; UMS charges_M'!$A$14:$A$294,0)),INDEX('Annex 4 LDNO charges_M'!$B$14:$B$203,MATCH($A82,'Annex 4 LDNO charges_M'!$A$14:$A$203,0)))</f>
        <v>0</v>
      </c>
      <c r="C82" s="159" t="str">
        <f>IFERROR(INDEX('Annex 1 LV, HV &amp; UMS charges_M'!$C$14:$C$45,MATCH($A82,'Annex 1 LV, HV &amp; UMS charges_M'!$A$14:$A$294,0)),INDEX('Annex 4 LDNO charges_M'!$C$14:$C$203,MATCH($A82,'Annex 4 LDNO charges_M'!$A$14:$A$203,0)))</f>
        <v>0, 3, 4, 5-8</v>
      </c>
      <c r="D82" s="228">
        <v>0</v>
      </c>
      <c r="E82" s="228"/>
      <c r="F82" s="224">
        <v>4.4697751934454959E-2</v>
      </c>
    </row>
    <row r="83" spans="1:6" ht="27.75" customHeight="1">
      <c r="A83" s="160" t="s">
        <v>596</v>
      </c>
      <c r="B83" s="42">
        <f>IFERROR(INDEX('Annex 1 LV, HV &amp; UMS charges_M'!$B$14:$B$45,MATCH($A83,'Annex 1 LV, HV &amp; UMS charges_M'!$A$14:$A$294,0)),INDEX('Annex 4 LDNO charges_M'!$B$14:$B$203,MATCH($A83,'Annex 4 LDNO charges_M'!$A$14:$A$203,0)))</f>
        <v>0</v>
      </c>
      <c r="C83" s="159" t="str">
        <f>IFERROR(INDEX('Annex 1 LV, HV &amp; UMS charges_M'!$C$14:$C$45,MATCH($A83,'Annex 1 LV, HV &amp; UMS charges_M'!$A$14:$A$294,0)),INDEX('Annex 4 LDNO charges_M'!$C$14:$C$203,MATCH($A83,'Annex 4 LDNO charges_M'!$A$14:$A$203,0)))</f>
        <v>0, 3, 4, 5-8</v>
      </c>
      <c r="D83" s="228">
        <v>0</v>
      </c>
      <c r="E83" s="228"/>
      <c r="F83" s="224">
        <v>4.4697751934454959E-2</v>
      </c>
    </row>
    <row r="84" spans="1:6" ht="27.75" customHeight="1">
      <c r="A84" s="160" t="s">
        <v>597</v>
      </c>
      <c r="B84" s="42">
        <f>IFERROR(INDEX('Annex 1 LV, HV &amp; UMS charges_M'!$B$14:$B$45,MATCH($A84,'Annex 1 LV, HV &amp; UMS charges_M'!$A$14:$A$294,0)),INDEX('Annex 4 LDNO charges_M'!$B$14:$B$203,MATCH($A84,'Annex 4 LDNO charges_M'!$A$14:$A$203,0)))</f>
        <v>0</v>
      </c>
      <c r="C84" s="159" t="str">
        <f>IFERROR(INDEX('Annex 1 LV, HV &amp; UMS charges_M'!$C$14:$C$45,MATCH($A84,'Annex 1 LV, HV &amp; UMS charges_M'!$A$14:$A$294,0)),INDEX('Annex 4 LDNO charges_M'!$C$14:$C$203,MATCH($A84,'Annex 4 LDNO charges_M'!$A$14:$A$203,0)))</f>
        <v>0, 3, 4, 5-8</v>
      </c>
      <c r="D84" s="228">
        <v>0</v>
      </c>
      <c r="E84" s="228"/>
      <c r="F84" s="224">
        <v>4.4697751934454959E-2</v>
      </c>
    </row>
    <row r="85" spans="1:6" ht="27.75" customHeight="1">
      <c r="A85" s="160" t="s">
        <v>599</v>
      </c>
      <c r="B85" s="42">
        <f>IFERROR(INDEX('Annex 1 LV, HV &amp; UMS charges_M'!$B$14:$B$45,MATCH($A85,'Annex 1 LV, HV &amp; UMS charges_M'!$A$14:$A$294,0)),INDEX('Annex 4 LDNO charges_M'!$B$14:$B$203,MATCH($A85,'Annex 4 LDNO charges_M'!$A$14:$A$203,0)))</f>
        <v>0</v>
      </c>
      <c r="C85" s="159">
        <f>IFERROR(INDEX('Annex 1 LV, HV &amp; UMS charges_M'!$C$14:$C$45,MATCH($A85,'Annex 1 LV, HV &amp; UMS charges_M'!$A$14:$A$294,0)),INDEX('Annex 4 LDNO charges_M'!$C$14:$C$203,MATCH($A85,'Annex 4 LDNO charges_M'!$A$14:$A$203,0)))</f>
        <v>0</v>
      </c>
      <c r="D85" s="228">
        <v>0</v>
      </c>
      <c r="E85" s="228"/>
      <c r="F85" s="224">
        <v>4.4697751934454959E-2</v>
      </c>
    </row>
    <row r="86" spans="1:6" ht="27.75" customHeight="1">
      <c r="A86" s="160" t="s">
        <v>600</v>
      </c>
      <c r="B86" s="42">
        <f>IFERROR(INDEX('Annex 1 LV, HV &amp; UMS charges_M'!$B$14:$B$45,MATCH($A86,'Annex 1 LV, HV &amp; UMS charges_M'!$A$14:$A$294,0)),INDEX('Annex 4 LDNO charges_M'!$B$14:$B$203,MATCH($A86,'Annex 4 LDNO charges_M'!$A$14:$A$203,0)))</f>
        <v>0</v>
      </c>
      <c r="C86" s="159">
        <f>IFERROR(INDEX('Annex 1 LV, HV &amp; UMS charges_M'!$C$14:$C$45,MATCH($A86,'Annex 1 LV, HV &amp; UMS charges_M'!$A$14:$A$294,0)),INDEX('Annex 4 LDNO charges_M'!$C$14:$C$203,MATCH($A86,'Annex 4 LDNO charges_M'!$A$14:$A$203,0)))</f>
        <v>0</v>
      </c>
      <c r="D86" s="228">
        <v>0</v>
      </c>
      <c r="E86" s="228"/>
      <c r="F86" s="224">
        <v>4.4697751934454959E-2</v>
      </c>
    </row>
    <row r="87" spans="1:6" ht="27.75" customHeight="1">
      <c r="A87" s="160" t="s">
        <v>601</v>
      </c>
      <c r="B87" s="42">
        <f>IFERROR(INDEX('Annex 1 LV, HV &amp; UMS charges_M'!$B$14:$B$45,MATCH($A87,'Annex 1 LV, HV &amp; UMS charges_M'!$A$14:$A$294,0)),INDEX('Annex 4 LDNO charges_M'!$B$14:$B$203,MATCH($A87,'Annex 4 LDNO charges_M'!$A$14:$A$203,0)))</f>
        <v>0</v>
      </c>
      <c r="C87" s="159">
        <f>IFERROR(INDEX('Annex 1 LV, HV &amp; UMS charges_M'!$C$14:$C$45,MATCH($A87,'Annex 1 LV, HV &amp; UMS charges_M'!$A$14:$A$294,0)),INDEX('Annex 4 LDNO charges_M'!$C$14:$C$203,MATCH($A87,'Annex 4 LDNO charges_M'!$A$14:$A$203,0)))</f>
        <v>0</v>
      </c>
      <c r="D87" s="228">
        <v>0</v>
      </c>
      <c r="E87" s="228"/>
      <c r="F87" s="224">
        <v>4.4697751934454959E-2</v>
      </c>
    </row>
    <row r="88" spans="1:6" ht="27.75" customHeight="1">
      <c r="A88" s="160" t="s">
        <v>602</v>
      </c>
      <c r="B88" s="42">
        <f>IFERROR(INDEX('Annex 1 LV, HV &amp; UMS charges_M'!$B$14:$B$45,MATCH($A88,'Annex 1 LV, HV &amp; UMS charges_M'!$A$14:$A$294,0)),INDEX('Annex 4 LDNO charges_M'!$B$14:$B$203,MATCH($A88,'Annex 4 LDNO charges_M'!$A$14:$A$203,0)))</f>
        <v>0</v>
      </c>
      <c r="C88" s="159">
        <f>IFERROR(INDEX('Annex 1 LV, HV &amp; UMS charges_M'!$C$14:$C$45,MATCH($A88,'Annex 1 LV, HV &amp; UMS charges_M'!$A$14:$A$294,0)),INDEX('Annex 4 LDNO charges_M'!$C$14:$C$203,MATCH($A88,'Annex 4 LDNO charges_M'!$A$14:$A$203,0)))</f>
        <v>0</v>
      </c>
      <c r="D88" s="228">
        <v>0</v>
      </c>
      <c r="E88" s="228"/>
      <c r="F88" s="224">
        <v>4.4697751934454959E-2</v>
      </c>
    </row>
    <row r="89" spans="1:6" ht="27.75" customHeight="1">
      <c r="A89" s="160" t="s">
        <v>603</v>
      </c>
      <c r="B89" s="42">
        <f>IFERROR(INDEX('Annex 1 LV, HV &amp; UMS charges_M'!$B$14:$B$45,MATCH($A89,'Annex 1 LV, HV &amp; UMS charges_M'!$A$14:$A$294,0)),INDEX('Annex 4 LDNO charges_M'!$B$14:$B$203,MATCH($A89,'Annex 4 LDNO charges_M'!$A$14:$A$203,0)))</f>
        <v>0</v>
      </c>
      <c r="C89" s="159">
        <f>IFERROR(INDEX('Annex 1 LV, HV &amp; UMS charges_M'!$C$14:$C$45,MATCH($A89,'Annex 1 LV, HV &amp; UMS charges_M'!$A$14:$A$294,0)),INDEX('Annex 4 LDNO charges_M'!$C$14:$C$203,MATCH($A89,'Annex 4 LDNO charges_M'!$A$14:$A$203,0)))</f>
        <v>0</v>
      </c>
      <c r="D89" s="228">
        <v>0</v>
      </c>
      <c r="E89" s="228"/>
      <c r="F89" s="224">
        <v>4.4697751934454959E-2</v>
      </c>
    </row>
    <row r="90" spans="1:6" ht="27.75" customHeight="1">
      <c r="A90" s="160" t="s">
        <v>604</v>
      </c>
      <c r="B90" s="42">
        <f>IFERROR(INDEX('Annex 1 LV, HV &amp; UMS charges_M'!$B$14:$B$45,MATCH($A90,'Annex 1 LV, HV &amp; UMS charges_M'!$A$14:$A$294,0)),INDEX('Annex 4 LDNO charges_M'!$B$14:$B$203,MATCH($A90,'Annex 4 LDNO charges_M'!$A$14:$A$203,0)))</f>
        <v>0</v>
      </c>
      <c r="C90" s="159">
        <f>IFERROR(INDEX('Annex 1 LV, HV &amp; UMS charges_M'!$C$14:$C$45,MATCH($A90,'Annex 1 LV, HV &amp; UMS charges_M'!$A$14:$A$294,0)),INDEX('Annex 4 LDNO charges_M'!$C$14:$C$203,MATCH($A90,'Annex 4 LDNO charges_M'!$A$14:$A$203,0)))</f>
        <v>0</v>
      </c>
      <c r="D90" s="228">
        <v>0</v>
      </c>
      <c r="E90" s="228"/>
      <c r="F90" s="224">
        <v>4.4697751934454959E-2</v>
      </c>
    </row>
    <row r="91" spans="1:6" ht="27.75" customHeight="1">
      <c r="A91" s="160" t="s">
        <v>605</v>
      </c>
      <c r="B91" s="42">
        <f>IFERROR(INDEX('Annex 1 LV, HV &amp; UMS charges_M'!$B$14:$B$45,MATCH($A91,'Annex 1 LV, HV &amp; UMS charges_M'!$A$14:$A$294,0)),INDEX('Annex 4 LDNO charges_M'!$B$14:$B$203,MATCH($A91,'Annex 4 LDNO charges_M'!$A$14:$A$203,0)))</f>
        <v>0</v>
      </c>
      <c r="C91" s="159">
        <f>IFERROR(INDEX('Annex 1 LV, HV &amp; UMS charges_M'!$C$14:$C$45,MATCH($A91,'Annex 1 LV, HV &amp; UMS charges_M'!$A$14:$A$294,0)),INDEX('Annex 4 LDNO charges_M'!$C$14:$C$203,MATCH($A91,'Annex 4 LDNO charges_M'!$A$14:$A$203,0)))</f>
        <v>0</v>
      </c>
      <c r="D91" s="228">
        <v>0</v>
      </c>
      <c r="E91" s="228"/>
      <c r="F91" s="224">
        <v>4.4697751934454959E-2</v>
      </c>
    </row>
    <row r="92" spans="1:6" ht="27.75" customHeight="1">
      <c r="A92" s="160" t="s">
        <v>606</v>
      </c>
      <c r="B92" s="42">
        <f>IFERROR(INDEX('Annex 1 LV, HV &amp; UMS charges_M'!$B$14:$B$45,MATCH($A92,'Annex 1 LV, HV &amp; UMS charges_M'!$A$14:$A$294,0)),INDEX('Annex 4 LDNO charges_M'!$B$14:$B$203,MATCH($A92,'Annex 4 LDNO charges_M'!$A$14:$A$203,0)))</f>
        <v>0</v>
      </c>
      <c r="C92" s="159">
        <f>IFERROR(INDEX('Annex 1 LV, HV &amp; UMS charges_M'!$C$14:$C$45,MATCH($A92,'Annex 1 LV, HV &amp; UMS charges_M'!$A$14:$A$294,0)),INDEX('Annex 4 LDNO charges_M'!$C$14:$C$203,MATCH($A92,'Annex 4 LDNO charges_M'!$A$14:$A$203,0)))</f>
        <v>0</v>
      </c>
      <c r="D92" s="228">
        <v>0</v>
      </c>
      <c r="E92" s="228"/>
      <c r="F92" s="224">
        <v>4.4697751934454959E-2</v>
      </c>
    </row>
    <row r="93" spans="1:6" ht="27.75" customHeight="1">
      <c r="A93" s="160" t="s">
        <v>607</v>
      </c>
      <c r="B93" s="42">
        <f>IFERROR(INDEX('Annex 1 LV, HV &amp; UMS charges_M'!$B$14:$B$45,MATCH($A93,'Annex 1 LV, HV &amp; UMS charges_M'!$A$14:$A$294,0)),INDEX('Annex 4 LDNO charges_M'!$B$14:$B$203,MATCH($A93,'Annex 4 LDNO charges_M'!$A$14:$A$203,0)))</f>
        <v>0</v>
      </c>
      <c r="C93" s="159">
        <f>IFERROR(INDEX('Annex 1 LV, HV &amp; UMS charges_M'!$C$14:$C$45,MATCH($A93,'Annex 1 LV, HV &amp; UMS charges_M'!$A$14:$A$294,0)),INDEX('Annex 4 LDNO charges_M'!$C$14:$C$203,MATCH($A93,'Annex 4 LDNO charges_M'!$A$14:$A$203,0)))</f>
        <v>0</v>
      </c>
      <c r="D93" s="228">
        <v>0</v>
      </c>
      <c r="E93" s="228"/>
      <c r="F93" s="224">
        <v>4.4697751934454959E-2</v>
      </c>
    </row>
    <row r="94" spans="1:6" ht="27.75" customHeight="1">
      <c r="A94" s="160" t="s">
        <v>608</v>
      </c>
      <c r="B94" s="42">
        <f>IFERROR(INDEX('Annex 1 LV, HV &amp; UMS charges_M'!$B$14:$B$45,MATCH($A94,'Annex 1 LV, HV &amp; UMS charges_M'!$A$14:$A$294,0)),INDEX('Annex 4 LDNO charges_M'!$B$14:$B$203,MATCH($A94,'Annex 4 LDNO charges_M'!$A$14:$A$203,0)))</f>
        <v>0</v>
      </c>
      <c r="C94" s="159">
        <f>IFERROR(INDEX('Annex 1 LV, HV &amp; UMS charges_M'!$C$14:$C$45,MATCH($A94,'Annex 1 LV, HV &amp; UMS charges_M'!$A$14:$A$294,0)),INDEX('Annex 4 LDNO charges_M'!$C$14:$C$203,MATCH($A94,'Annex 4 LDNO charges_M'!$A$14:$A$203,0)))</f>
        <v>0</v>
      </c>
      <c r="D94" s="228">
        <v>0</v>
      </c>
      <c r="E94" s="228"/>
      <c r="F94" s="224">
        <v>4.4697751934454959E-2</v>
      </c>
    </row>
    <row r="95" spans="1:6" ht="27.75" customHeight="1">
      <c r="A95" s="160" t="s">
        <v>609</v>
      </c>
      <c r="B95" s="42">
        <f>IFERROR(INDEX('Annex 1 LV, HV &amp; UMS charges_M'!$B$14:$B$45,MATCH($A95,'Annex 1 LV, HV &amp; UMS charges_M'!$A$14:$A$294,0)),INDEX('Annex 4 LDNO charges_M'!$B$14:$B$203,MATCH($A95,'Annex 4 LDNO charges_M'!$A$14:$A$203,0)))</f>
        <v>0</v>
      </c>
      <c r="C95" s="159">
        <f>IFERROR(INDEX('Annex 1 LV, HV &amp; UMS charges_M'!$C$14:$C$45,MATCH($A95,'Annex 1 LV, HV &amp; UMS charges_M'!$A$14:$A$294,0)),INDEX('Annex 4 LDNO charges_M'!$C$14:$C$203,MATCH($A95,'Annex 4 LDNO charges_M'!$A$14:$A$203,0)))</f>
        <v>0</v>
      </c>
      <c r="D95" s="228">
        <v>0</v>
      </c>
      <c r="E95" s="228"/>
      <c r="F95" s="224">
        <v>4.4697751934454959E-2</v>
      </c>
    </row>
    <row r="96" spans="1:6" ht="27.75" customHeight="1">
      <c r="A96" s="160" t="s">
        <v>610</v>
      </c>
      <c r="B96" s="42">
        <f>IFERROR(INDEX('Annex 1 LV, HV &amp; UMS charges_M'!$B$14:$B$45,MATCH($A96,'Annex 1 LV, HV &amp; UMS charges_M'!$A$14:$A$294,0)),INDEX('Annex 4 LDNO charges_M'!$B$14:$B$203,MATCH($A96,'Annex 4 LDNO charges_M'!$A$14:$A$203,0)))</f>
        <v>0</v>
      </c>
      <c r="C96" s="159">
        <f>IFERROR(INDEX('Annex 1 LV, HV &amp; UMS charges_M'!$C$14:$C$45,MATCH($A96,'Annex 1 LV, HV &amp; UMS charges_M'!$A$14:$A$294,0)),INDEX('Annex 4 LDNO charges_M'!$C$14:$C$203,MATCH($A96,'Annex 4 LDNO charges_M'!$A$14:$A$203,0)))</f>
        <v>0</v>
      </c>
      <c r="D96" s="228">
        <v>0</v>
      </c>
      <c r="E96" s="228"/>
      <c r="F96" s="224">
        <v>4.4697751934454959E-2</v>
      </c>
    </row>
    <row r="97" spans="1:6" ht="27.75" customHeight="1">
      <c r="A97" s="160" t="s">
        <v>611</v>
      </c>
      <c r="B97" s="42">
        <f>IFERROR(INDEX('Annex 1 LV, HV &amp; UMS charges_M'!$B$14:$B$45,MATCH($A97,'Annex 1 LV, HV &amp; UMS charges_M'!$A$14:$A$294,0)),INDEX('Annex 4 LDNO charges_M'!$B$14:$B$203,MATCH($A97,'Annex 4 LDNO charges_M'!$A$14:$A$203,0)))</f>
        <v>0</v>
      </c>
      <c r="C97" s="159">
        <f>IFERROR(INDEX('Annex 1 LV, HV &amp; UMS charges_M'!$C$14:$C$45,MATCH($A97,'Annex 1 LV, HV &amp; UMS charges_M'!$A$14:$A$294,0)),INDEX('Annex 4 LDNO charges_M'!$C$14:$C$203,MATCH($A97,'Annex 4 LDNO charges_M'!$A$14:$A$203,0)))</f>
        <v>0</v>
      </c>
      <c r="D97" s="228">
        <v>0</v>
      </c>
      <c r="E97" s="228"/>
      <c r="F97" s="224">
        <v>4.4697751934454959E-2</v>
      </c>
    </row>
    <row r="98" spans="1:6" ht="27.75" customHeight="1">
      <c r="A98" s="160" t="s">
        <v>612</v>
      </c>
      <c r="B98" s="42">
        <f>IFERROR(INDEX('Annex 1 LV, HV &amp; UMS charges_M'!$B$14:$B$45,MATCH($A98,'Annex 1 LV, HV &amp; UMS charges_M'!$A$14:$A$294,0)),INDEX('Annex 4 LDNO charges_M'!$B$14:$B$203,MATCH($A98,'Annex 4 LDNO charges_M'!$A$14:$A$203,0)))</f>
        <v>0</v>
      </c>
      <c r="C98" s="159">
        <f>IFERROR(INDEX('Annex 1 LV, HV &amp; UMS charges_M'!$C$14:$C$45,MATCH($A98,'Annex 1 LV, HV &amp; UMS charges_M'!$A$14:$A$294,0)),INDEX('Annex 4 LDNO charges_M'!$C$14:$C$203,MATCH($A98,'Annex 4 LDNO charges_M'!$A$14:$A$203,0)))</f>
        <v>0</v>
      </c>
      <c r="D98" s="228">
        <v>0</v>
      </c>
      <c r="E98" s="228"/>
      <c r="F98" s="224">
        <v>4.4697751934454959E-2</v>
      </c>
    </row>
    <row r="99" spans="1:6" ht="27.75" customHeight="1">
      <c r="A99" s="160" t="s">
        <v>613</v>
      </c>
      <c r="B99" s="42">
        <f>IFERROR(INDEX('Annex 1 LV, HV &amp; UMS charges_M'!$B$14:$B$45,MATCH($A99,'Annex 1 LV, HV &amp; UMS charges_M'!$A$14:$A$294,0)),INDEX('Annex 4 LDNO charges_M'!$B$14:$B$203,MATCH($A99,'Annex 4 LDNO charges_M'!$A$14:$A$203,0)))</f>
        <v>0</v>
      </c>
      <c r="C99" s="159">
        <f>IFERROR(INDEX('Annex 1 LV, HV &amp; UMS charges_M'!$C$14:$C$45,MATCH($A99,'Annex 1 LV, HV &amp; UMS charges_M'!$A$14:$A$294,0)),INDEX('Annex 4 LDNO charges_M'!$C$14:$C$203,MATCH($A99,'Annex 4 LDNO charges_M'!$A$14:$A$203,0)))</f>
        <v>0</v>
      </c>
      <c r="D99" s="228">
        <v>0</v>
      </c>
      <c r="E99" s="228"/>
      <c r="F99" s="224">
        <v>4.4697751934454959E-2</v>
      </c>
    </row>
    <row r="100" spans="1:6" ht="27.75" customHeight="1">
      <c r="A100" s="160" t="s">
        <v>620</v>
      </c>
      <c r="B100" s="42">
        <f>IFERROR(INDEX('Annex 1 LV, HV &amp; UMS charges_M'!$B$14:$B$45,MATCH($A100,'Annex 1 LV, HV &amp; UMS charges_M'!$A$14:$A$294,0)),INDEX('Annex 4 LDNO charges_M'!$B$14:$B$203,MATCH($A100,'Annex 4 LDNO charges_M'!$A$14:$A$203,0)))</f>
        <v>0</v>
      </c>
      <c r="C100" s="159" t="str">
        <f>IFERROR(INDEX('Annex 1 LV, HV &amp; UMS charges_M'!$C$14:$C$45,MATCH($A100,'Annex 1 LV, HV &amp; UMS charges_M'!$A$14:$A$294,0)),INDEX('Annex 4 LDNO charges_M'!$C$14:$C$203,MATCH($A100,'Annex 4 LDNO charges_M'!$A$14:$A$203,0)))</f>
        <v>0, 1, 2</v>
      </c>
      <c r="D100" s="281">
        <v>7.6282328154679599E-2</v>
      </c>
      <c r="E100" s="281">
        <v>9.3791435107168351</v>
      </c>
      <c r="F100" s="224">
        <v>4.4697751934454959E-2</v>
      </c>
    </row>
    <row r="101" spans="1:6" ht="27.75" customHeight="1">
      <c r="A101" s="160" t="s">
        <v>622</v>
      </c>
      <c r="B101" s="42">
        <f>IFERROR(INDEX('Annex 1 LV, HV &amp; UMS charges_M'!$B$14:$B$45,MATCH($A101,'Annex 1 LV, HV &amp; UMS charges_M'!$A$14:$A$294,0)),INDEX('Annex 4 LDNO charges_M'!$B$14:$B$203,MATCH($A101,'Annex 4 LDNO charges_M'!$A$14:$A$203,0)))</f>
        <v>0</v>
      </c>
      <c r="C101" s="159" t="str">
        <f>IFERROR(INDEX('Annex 1 LV, HV &amp; UMS charges_M'!$C$14:$C$45,MATCH($A101,'Annex 1 LV, HV &amp; UMS charges_M'!$A$14:$A$294,0)),INDEX('Annex 4 LDNO charges_M'!$C$14:$C$203,MATCH($A101,'Annex 4 LDNO charges_M'!$A$14:$A$203,0)))</f>
        <v>0, 3, 4, 5-8</v>
      </c>
      <c r="D101" s="228">
        <v>0</v>
      </c>
      <c r="E101" s="228"/>
      <c r="F101" s="224">
        <v>4.4697751934454959E-2</v>
      </c>
    </row>
    <row r="102" spans="1:6" ht="27.75" customHeight="1">
      <c r="A102" s="160" t="s">
        <v>623</v>
      </c>
      <c r="B102" s="42">
        <f>IFERROR(INDEX('Annex 1 LV, HV &amp; UMS charges_M'!$B$14:$B$45,MATCH($A102,'Annex 1 LV, HV &amp; UMS charges_M'!$A$14:$A$294,0)),INDEX('Annex 4 LDNO charges_M'!$B$14:$B$203,MATCH($A102,'Annex 4 LDNO charges_M'!$A$14:$A$203,0)))</f>
        <v>0</v>
      </c>
      <c r="C102" s="159" t="str">
        <f>IFERROR(INDEX('Annex 1 LV, HV &amp; UMS charges_M'!$C$14:$C$45,MATCH($A102,'Annex 1 LV, HV &amp; UMS charges_M'!$A$14:$A$294,0)),INDEX('Annex 4 LDNO charges_M'!$C$14:$C$203,MATCH($A102,'Annex 4 LDNO charges_M'!$A$14:$A$203,0)))</f>
        <v>0, 3, 4, 5-8</v>
      </c>
      <c r="D102" s="228">
        <v>0</v>
      </c>
      <c r="E102" s="228"/>
      <c r="F102" s="224">
        <v>4.4697751934454959E-2</v>
      </c>
    </row>
    <row r="103" spans="1:6" ht="27.75" customHeight="1">
      <c r="A103" s="160" t="s">
        <v>624</v>
      </c>
      <c r="B103" s="42">
        <f>IFERROR(INDEX('Annex 1 LV, HV &amp; UMS charges_M'!$B$14:$B$45,MATCH($A103,'Annex 1 LV, HV &amp; UMS charges_M'!$A$14:$A$294,0)),INDEX('Annex 4 LDNO charges_M'!$B$14:$B$203,MATCH($A103,'Annex 4 LDNO charges_M'!$A$14:$A$203,0)))</f>
        <v>0</v>
      </c>
      <c r="C103" s="159" t="str">
        <f>IFERROR(INDEX('Annex 1 LV, HV &amp; UMS charges_M'!$C$14:$C$45,MATCH($A103,'Annex 1 LV, HV &amp; UMS charges_M'!$A$14:$A$294,0)),INDEX('Annex 4 LDNO charges_M'!$C$14:$C$203,MATCH($A103,'Annex 4 LDNO charges_M'!$A$14:$A$203,0)))</f>
        <v>0, 3, 4, 5-8</v>
      </c>
      <c r="D103" s="228">
        <v>0</v>
      </c>
      <c r="E103" s="228"/>
      <c r="F103" s="224">
        <v>4.4697751934454959E-2</v>
      </c>
    </row>
    <row r="104" spans="1:6" ht="27.75" customHeight="1">
      <c r="A104" s="160" t="s">
        <v>625</v>
      </c>
      <c r="B104" s="42">
        <f>IFERROR(INDEX('Annex 1 LV, HV &amp; UMS charges_M'!$B$14:$B$45,MATCH($A104,'Annex 1 LV, HV &amp; UMS charges_M'!$A$14:$A$294,0)),INDEX('Annex 4 LDNO charges_M'!$B$14:$B$203,MATCH($A104,'Annex 4 LDNO charges_M'!$A$14:$A$203,0)))</f>
        <v>0</v>
      </c>
      <c r="C104" s="159" t="str">
        <f>IFERROR(INDEX('Annex 1 LV, HV &amp; UMS charges_M'!$C$14:$C$45,MATCH($A104,'Annex 1 LV, HV &amp; UMS charges_M'!$A$14:$A$294,0)),INDEX('Annex 4 LDNO charges_M'!$C$14:$C$203,MATCH($A104,'Annex 4 LDNO charges_M'!$A$14:$A$203,0)))</f>
        <v>0, 3, 4, 5-8</v>
      </c>
      <c r="D104" s="228">
        <v>0</v>
      </c>
      <c r="E104" s="228"/>
      <c r="F104" s="224">
        <v>4.4697751934454959E-2</v>
      </c>
    </row>
    <row r="105" spans="1:6" ht="27.75" customHeight="1">
      <c r="A105" s="160" t="s">
        <v>626</v>
      </c>
      <c r="B105" s="42">
        <f>IFERROR(INDEX('Annex 1 LV, HV &amp; UMS charges_M'!$B$14:$B$45,MATCH($A105,'Annex 1 LV, HV &amp; UMS charges_M'!$A$14:$A$294,0)),INDEX('Annex 4 LDNO charges_M'!$B$14:$B$203,MATCH($A105,'Annex 4 LDNO charges_M'!$A$14:$A$203,0)))</f>
        <v>0</v>
      </c>
      <c r="C105" s="159" t="str">
        <f>IFERROR(INDEX('Annex 1 LV, HV &amp; UMS charges_M'!$C$14:$C$45,MATCH($A105,'Annex 1 LV, HV &amp; UMS charges_M'!$A$14:$A$294,0)),INDEX('Annex 4 LDNO charges_M'!$C$14:$C$203,MATCH($A105,'Annex 4 LDNO charges_M'!$A$14:$A$203,0)))</f>
        <v>0, 3, 4, 5-8</v>
      </c>
      <c r="D105" s="228">
        <v>0</v>
      </c>
      <c r="E105" s="228"/>
      <c r="F105" s="224">
        <v>4.4697751934454959E-2</v>
      </c>
    </row>
    <row r="106" spans="1:6" ht="27.75" customHeight="1">
      <c r="A106" s="160" t="s">
        <v>628</v>
      </c>
      <c r="B106" s="42">
        <f>IFERROR(INDEX('Annex 1 LV, HV &amp; UMS charges_M'!$B$14:$B$45,MATCH($A106,'Annex 1 LV, HV &amp; UMS charges_M'!$A$14:$A$294,0)),INDEX('Annex 4 LDNO charges_M'!$B$14:$B$203,MATCH($A106,'Annex 4 LDNO charges_M'!$A$14:$A$203,0)))</f>
        <v>0</v>
      </c>
      <c r="C106" s="159">
        <f>IFERROR(INDEX('Annex 1 LV, HV &amp; UMS charges_M'!$C$14:$C$45,MATCH($A106,'Annex 1 LV, HV &amp; UMS charges_M'!$A$14:$A$294,0)),INDEX('Annex 4 LDNO charges_M'!$C$14:$C$203,MATCH($A106,'Annex 4 LDNO charges_M'!$A$14:$A$203,0)))</f>
        <v>0</v>
      </c>
      <c r="D106" s="228">
        <v>0</v>
      </c>
      <c r="E106" s="228"/>
      <c r="F106" s="224">
        <v>4.4697751934454959E-2</v>
      </c>
    </row>
    <row r="107" spans="1:6" ht="27.75" customHeight="1">
      <c r="A107" s="160" t="s">
        <v>629</v>
      </c>
      <c r="B107" s="42">
        <f>IFERROR(INDEX('Annex 1 LV, HV &amp; UMS charges_M'!$B$14:$B$45,MATCH($A107,'Annex 1 LV, HV &amp; UMS charges_M'!$A$14:$A$294,0)),INDEX('Annex 4 LDNO charges_M'!$B$14:$B$203,MATCH($A107,'Annex 4 LDNO charges_M'!$A$14:$A$203,0)))</f>
        <v>0</v>
      </c>
      <c r="C107" s="159">
        <f>IFERROR(INDEX('Annex 1 LV, HV &amp; UMS charges_M'!$C$14:$C$45,MATCH($A107,'Annex 1 LV, HV &amp; UMS charges_M'!$A$14:$A$294,0)),INDEX('Annex 4 LDNO charges_M'!$C$14:$C$203,MATCH($A107,'Annex 4 LDNO charges_M'!$A$14:$A$203,0)))</f>
        <v>0</v>
      </c>
      <c r="D107" s="228">
        <v>0</v>
      </c>
      <c r="E107" s="228"/>
      <c r="F107" s="224">
        <v>4.4697751934454959E-2</v>
      </c>
    </row>
    <row r="108" spans="1:6" ht="27.75" customHeight="1">
      <c r="A108" s="160" t="s">
        <v>630</v>
      </c>
      <c r="B108" s="42">
        <f>IFERROR(INDEX('Annex 1 LV, HV &amp; UMS charges_M'!$B$14:$B$45,MATCH($A108,'Annex 1 LV, HV &amp; UMS charges_M'!$A$14:$A$294,0)),INDEX('Annex 4 LDNO charges_M'!$B$14:$B$203,MATCH($A108,'Annex 4 LDNO charges_M'!$A$14:$A$203,0)))</f>
        <v>0</v>
      </c>
      <c r="C108" s="159">
        <f>IFERROR(INDEX('Annex 1 LV, HV &amp; UMS charges_M'!$C$14:$C$45,MATCH($A108,'Annex 1 LV, HV &amp; UMS charges_M'!$A$14:$A$294,0)),INDEX('Annex 4 LDNO charges_M'!$C$14:$C$203,MATCH($A108,'Annex 4 LDNO charges_M'!$A$14:$A$203,0)))</f>
        <v>0</v>
      </c>
      <c r="D108" s="228">
        <v>0</v>
      </c>
      <c r="E108" s="228"/>
      <c r="F108" s="224">
        <v>4.4697751934454959E-2</v>
      </c>
    </row>
    <row r="109" spans="1:6" ht="27.75" customHeight="1">
      <c r="A109" s="160" t="s">
        <v>631</v>
      </c>
      <c r="B109" s="42">
        <f>IFERROR(INDEX('Annex 1 LV, HV &amp; UMS charges_M'!$B$14:$B$45,MATCH($A109,'Annex 1 LV, HV &amp; UMS charges_M'!$A$14:$A$294,0)),INDEX('Annex 4 LDNO charges_M'!$B$14:$B$203,MATCH($A109,'Annex 4 LDNO charges_M'!$A$14:$A$203,0)))</f>
        <v>0</v>
      </c>
      <c r="C109" s="159">
        <f>IFERROR(INDEX('Annex 1 LV, HV &amp; UMS charges_M'!$C$14:$C$45,MATCH($A109,'Annex 1 LV, HV &amp; UMS charges_M'!$A$14:$A$294,0)),INDEX('Annex 4 LDNO charges_M'!$C$14:$C$203,MATCH($A109,'Annex 4 LDNO charges_M'!$A$14:$A$203,0)))</f>
        <v>0</v>
      </c>
      <c r="D109" s="228">
        <v>0</v>
      </c>
      <c r="E109" s="228"/>
      <c r="F109" s="224">
        <v>4.4697751934454959E-2</v>
      </c>
    </row>
    <row r="110" spans="1:6" ht="27.75" customHeight="1">
      <c r="A110" s="160" t="s">
        <v>632</v>
      </c>
      <c r="B110" s="42">
        <f>IFERROR(INDEX('Annex 1 LV, HV &amp; UMS charges_M'!$B$14:$B$45,MATCH($A110,'Annex 1 LV, HV &amp; UMS charges_M'!$A$14:$A$294,0)),INDEX('Annex 4 LDNO charges_M'!$B$14:$B$203,MATCH($A110,'Annex 4 LDNO charges_M'!$A$14:$A$203,0)))</f>
        <v>0</v>
      </c>
      <c r="C110" s="159">
        <f>IFERROR(INDEX('Annex 1 LV, HV &amp; UMS charges_M'!$C$14:$C$45,MATCH($A110,'Annex 1 LV, HV &amp; UMS charges_M'!$A$14:$A$294,0)),INDEX('Annex 4 LDNO charges_M'!$C$14:$C$203,MATCH($A110,'Annex 4 LDNO charges_M'!$A$14:$A$203,0)))</f>
        <v>0</v>
      </c>
      <c r="D110" s="228">
        <v>0</v>
      </c>
      <c r="E110" s="228"/>
      <c r="F110" s="224">
        <v>4.4697751934454959E-2</v>
      </c>
    </row>
    <row r="111" spans="1:6" ht="27.75" customHeight="1">
      <c r="A111" s="160" t="s">
        <v>633</v>
      </c>
      <c r="B111" s="42">
        <f>IFERROR(INDEX('Annex 1 LV, HV &amp; UMS charges_M'!$B$14:$B$45,MATCH($A111,'Annex 1 LV, HV &amp; UMS charges_M'!$A$14:$A$294,0)),INDEX('Annex 4 LDNO charges_M'!$B$14:$B$203,MATCH($A111,'Annex 4 LDNO charges_M'!$A$14:$A$203,0)))</f>
        <v>0</v>
      </c>
      <c r="C111" s="159">
        <f>IFERROR(INDEX('Annex 1 LV, HV &amp; UMS charges_M'!$C$14:$C$45,MATCH($A111,'Annex 1 LV, HV &amp; UMS charges_M'!$A$14:$A$294,0)),INDEX('Annex 4 LDNO charges_M'!$C$14:$C$203,MATCH($A111,'Annex 4 LDNO charges_M'!$A$14:$A$203,0)))</f>
        <v>0</v>
      </c>
      <c r="D111" s="228">
        <v>0</v>
      </c>
      <c r="E111" s="228"/>
      <c r="F111" s="224">
        <v>4.4697751934454959E-2</v>
      </c>
    </row>
    <row r="112" spans="1:6" ht="27.75" customHeight="1">
      <c r="A112" s="160" t="s">
        <v>634</v>
      </c>
      <c r="B112" s="42">
        <f>IFERROR(INDEX('Annex 1 LV, HV &amp; UMS charges_M'!$B$14:$B$45,MATCH($A112,'Annex 1 LV, HV &amp; UMS charges_M'!$A$14:$A$294,0)),INDEX('Annex 4 LDNO charges_M'!$B$14:$B$203,MATCH($A112,'Annex 4 LDNO charges_M'!$A$14:$A$203,0)))</f>
        <v>0</v>
      </c>
      <c r="C112" s="159">
        <f>IFERROR(INDEX('Annex 1 LV, HV &amp; UMS charges_M'!$C$14:$C$45,MATCH($A112,'Annex 1 LV, HV &amp; UMS charges_M'!$A$14:$A$294,0)),INDEX('Annex 4 LDNO charges_M'!$C$14:$C$203,MATCH($A112,'Annex 4 LDNO charges_M'!$A$14:$A$203,0)))</f>
        <v>0</v>
      </c>
      <c r="D112" s="228">
        <v>0</v>
      </c>
      <c r="E112" s="228"/>
      <c r="F112" s="224">
        <v>4.4697751934454959E-2</v>
      </c>
    </row>
    <row r="113" spans="1:6" ht="27.75" customHeight="1">
      <c r="A113" s="160" t="s">
        <v>635</v>
      </c>
      <c r="B113" s="42">
        <f>IFERROR(INDEX('Annex 1 LV, HV &amp; UMS charges_M'!$B$14:$B$45,MATCH($A113,'Annex 1 LV, HV &amp; UMS charges_M'!$A$14:$A$294,0)),INDEX('Annex 4 LDNO charges_M'!$B$14:$B$203,MATCH($A113,'Annex 4 LDNO charges_M'!$A$14:$A$203,0)))</f>
        <v>0</v>
      </c>
      <c r="C113" s="159">
        <f>IFERROR(INDEX('Annex 1 LV, HV &amp; UMS charges_M'!$C$14:$C$45,MATCH($A113,'Annex 1 LV, HV &amp; UMS charges_M'!$A$14:$A$294,0)),INDEX('Annex 4 LDNO charges_M'!$C$14:$C$203,MATCH($A113,'Annex 4 LDNO charges_M'!$A$14:$A$203,0)))</f>
        <v>0</v>
      </c>
      <c r="D113" s="228">
        <v>0</v>
      </c>
      <c r="E113" s="228"/>
      <c r="F113" s="224">
        <v>4.4697751934454959E-2</v>
      </c>
    </row>
    <row r="114" spans="1:6" ht="27.75" customHeight="1">
      <c r="A114" s="160" t="s">
        <v>636</v>
      </c>
      <c r="B114" s="42">
        <f>IFERROR(INDEX('Annex 1 LV, HV &amp; UMS charges_M'!$B$14:$B$45,MATCH($A114,'Annex 1 LV, HV &amp; UMS charges_M'!$A$14:$A$294,0)),INDEX('Annex 4 LDNO charges_M'!$B$14:$B$203,MATCH($A114,'Annex 4 LDNO charges_M'!$A$14:$A$203,0)))</f>
        <v>0</v>
      </c>
      <c r="C114" s="159">
        <f>IFERROR(INDEX('Annex 1 LV, HV &amp; UMS charges_M'!$C$14:$C$45,MATCH($A114,'Annex 1 LV, HV &amp; UMS charges_M'!$A$14:$A$294,0)),INDEX('Annex 4 LDNO charges_M'!$C$14:$C$203,MATCH($A114,'Annex 4 LDNO charges_M'!$A$14:$A$203,0)))</f>
        <v>0</v>
      </c>
      <c r="D114" s="228">
        <v>0</v>
      </c>
      <c r="E114" s="228"/>
      <c r="F114" s="224">
        <v>4.4697751934454959E-2</v>
      </c>
    </row>
    <row r="115" spans="1:6" ht="27.75" customHeight="1">
      <c r="A115" s="160" t="s">
        <v>637</v>
      </c>
      <c r="B115" s="42">
        <f>IFERROR(INDEX('Annex 1 LV, HV &amp; UMS charges_M'!$B$14:$B$45,MATCH($A115,'Annex 1 LV, HV &amp; UMS charges_M'!$A$14:$A$294,0)),INDEX('Annex 4 LDNO charges_M'!$B$14:$B$203,MATCH($A115,'Annex 4 LDNO charges_M'!$A$14:$A$203,0)))</f>
        <v>0</v>
      </c>
      <c r="C115" s="159">
        <f>IFERROR(INDEX('Annex 1 LV, HV &amp; UMS charges_M'!$C$14:$C$45,MATCH($A115,'Annex 1 LV, HV &amp; UMS charges_M'!$A$14:$A$294,0)),INDEX('Annex 4 LDNO charges_M'!$C$14:$C$203,MATCH($A115,'Annex 4 LDNO charges_M'!$A$14:$A$203,0)))</f>
        <v>0</v>
      </c>
      <c r="D115" s="228">
        <v>0</v>
      </c>
      <c r="E115" s="228"/>
      <c r="F115" s="224">
        <v>4.4697751934454959E-2</v>
      </c>
    </row>
    <row r="116" spans="1:6" ht="27.75" customHeight="1">
      <c r="A116" s="160" t="s">
        <v>638</v>
      </c>
      <c r="B116" s="42">
        <f>IFERROR(INDEX('Annex 1 LV, HV &amp; UMS charges_M'!$B$14:$B$45,MATCH($A116,'Annex 1 LV, HV &amp; UMS charges_M'!$A$14:$A$294,0)),INDEX('Annex 4 LDNO charges_M'!$B$14:$B$203,MATCH($A116,'Annex 4 LDNO charges_M'!$A$14:$A$203,0)))</f>
        <v>0</v>
      </c>
      <c r="C116" s="159">
        <f>IFERROR(INDEX('Annex 1 LV, HV &amp; UMS charges_M'!$C$14:$C$45,MATCH($A116,'Annex 1 LV, HV &amp; UMS charges_M'!$A$14:$A$294,0)),INDEX('Annex 4 LDNO charges_M'!$C$14:$C$203,MATCH($A116,'Annex 4 LDNO charges_M'!$A$14:$A$203,0)))</f>
        <v>0</v>
      </c>
      <c r="D116" s="228">
        <v>0</v>
      </c>
      <c r="E116" s="228"/>
      <c r="F116" s="224">
        <v>4.4697751934454959E-2</v>
      </c>
    </row>
    <row r="117" spans="1:6" ht="27.75" customHeight="1">
      <c r="A117" s="160" t="s">
        <v>639</v>
      </c>
      <c r="B117" s="42">
        <f>IFERROR(INDEX('Annex 1 LV, HV &amp; UMS charges_M'!$B$14:$B$45,MATCH($A117,'Annex 1 LV, HV &amp; UMS charges_M'!$A$14:$A$294,0)),INDEX('Annex 4 LDNO charges_M'!$B$14:$B$203,MATCH($A117,'Annex 4 LDNO charges_M'!$A$14:$A$203,0)))</f>
        <v>0</v>
      </c>
      <c r="C117" s="159">
        <f>IFERROR(INDEX('Annex 1 LV, HV &amp; UMS charges_M'!$C$14:$C$45,MATCH($A117,'Annex 1 LV, HV &amp; UMS charges_M'!$A$14:$A$294,0)),INDEX('Annex 4 LDNO charges_M'!$C$14:$C$203,MATCH($A117,'Annex 4 LDNO charges_M'!$A$14:$A$203,0)))</f>
        <v>0</v>
      </c>
      <c r="D117" s="228">
        <v>0</v>
      </c>
      <c r="E117" s="228"/>
      <c r="F117" s="224">
        <v>4.4697751934454959E-2</v>
      </c>
    </row>
    <row r="118" spans="1:6" ht="27.75" customHeight="1">
      <c r="A118" s="160" t="s">
        <v>640</v>
      </c>
      <c r="B118" s="42">
        <f>IFERROR(INDEX('Annex 1 LV, HV &amp; UMS charges_M'!$B$14:$B$45,MATCH($A118,'Annex 1 LV, HV &amp; UMS charges_M'!$A$14:$A$294,0)),INDEX('Annex 4 LDNO charges_M'!$B$14:$B$203,MATCH($A118,'Annex 4 LDNO charges_M'!$A$14:$A$203,0)))</f>
        <v>0</v>
      </c>
      <c r="C118" s="159">
        <f>IFERROR(INDEX('Annex 1 LV, HV &amp; UMS charges_M'!$C$14:$C$45,MATCH($A118,'Annex 1 LV, HV &amp; UMS charges_M'!$A$14:$A$294,0)),INDEX('Annex 4 LDNO charges_M'!$C$14:$C$203,MATCH($A118,'Annex 4 LDNO charges_M'!$A$14:$A$203,0)))</f>
        <v>0</v>
      </c>
      <c r="D118" s="228">
        <v>0</v>
      </c>
      <c r="E118" s="228"/>
      <c r="F118" s="224">
        <v>4.4697751934454959E-2</v>
      </c>
    </row>
    <row r="119" spans="1:6" ht="27.75" customHeight="1">
      <c r="A119" s="160" t="s">
        <v>641</v>
      </c>
      <c r="B119" s="42">
        <f>IFERROR(INDEX('Annex 1 LV, HV &amp; UMS charges_M'!$B$14:$B$45,MATCH($A119,'Annex 1 LV, HV &amp; UMS charges_M'!$A$14:$A$294,0)),INDEX('Annex 4 LDNO charges_M'!$B$14:$B$203,MATCH($A119,'Annex 4 LDNO charges_M'!$A$14:$A$203,0)))</f>
        <v>0</v>
      </c>
      <c r="C119" s="159">
        <f>IFERROR(INDEX('Annex 1 LV, HV &amp; UMS charges_M'!$C$14:$C$45,MATCH($A119,'Annex 1 LV, HV &amp; UMS charges_M'!$A$14:$A$294,0)),INDEX('Annex 4 LDNO charges_M'!$C$14:$C$203,MATCH($A119,'Annex 4 LDNO charges_M'!$A$14:$A$203,0)))</f>
        <v>0</v>
      </c>
      <c r="D119" s="228">
        <v>0</v>
      </c>
      <c r="E119" s="228"/>
      <c r="F119" s="224">
        <v>4.4697751934454959E-2</v>
      </c>
    </row>
    <row r="120" spans="1:6" ht="27.75" customHeight="1">
      <c r="A120" s="160" t="s">
        <v>642</v>
      </c>
      <c r="B120" s="42">
        <f>IFERROR(INDEX('Annex 1 LV, HV &amp; UMS charges_M'!$B$14:$B$45,MATCH($A120,'Annex 1 LV, HV &amp; UMS charges_M'!$A$14:$A$294,0)),INDEX('Annex 4 LDNO charges_M'!$B$14:$B$203,MATCH($A120,'Annex 4 LDNO charges_M'!$A$14:$A$203,0)))</f>
        <v>0</v>
      </c>
      <c r="C120" s="159">
        <f>IFERROR(INDEX('Annex 1 LV, HV &amp; UMS charges_M'!$C$14:$C$45,MATCH($A120,'Annex 1 LV, HV &amp; UMS charges_M'!$A$14:$A$294,0)),INDEX('Annex 4 LDNO charges_M'!$C$14:$C$203,MATCH($A120,'Annex 4 LDNO charges_M'!$A$14:$A$203,0)))</f>
        <v>0</v>
      </c>
      <c r="D120" s="228">
        <v>0</v>
      </c>
      <c r="E120" s="228"/>
      <c r="F120" s="224">
        <v>4.4697751934454959E-2</v>
      </c>
    </row>
    <row r="121" spans="1:6" ht="27.75" customHeight="1">
      <c r="A121" s="160" t="s">
        <v>649</v>
      </c>
      <c r="B121" s="42">
        <f>IFERROR(INDEX('Annex 1 LV, HV &amp; UMS charges_M'!$B$14:$B$45,MATCH($A121,'Annex 1 LV, HV &amp; UMS charges_M'!$A$14:$A$294,0)),INDEX('Annex 4 LDNO charges_M'!$B$14:$B$203,MATCH($A121,'Annex 4 LDNO charges_M'!$A$14:$A$203,0)))</f>
        <v>0</v>
      </c>
      <c r="C121" s="159" t="str">
        <f>IFERROR(INDEX('Annex 1 LV, HV &amp; UMS charges_M'!$C$14:$C$45,MATCH($A121,'Annex 1 LV, HV &amp; UMS charges_M'!$A$14:$A$294,0)),INDEX('Annex 4 LDNO charges_M'!$C$14:$C$203,MATCH($A121,'Annex 4 LDNO charges_M'!$A$14:$A$203,0)))</f>
        <v>0, 1, 2</v>
      </c>
      <c r="D121" s="281">
        <v>7.6282328154679599E-2</v>
      </c>
      <c r="E121" s="281">
        <v>9.3791435107168351</v>
      </c>
      <c r="F121" s="224">
        <v>4.4697751934454959E-2</v>
      </c>
    </row>
    <row r="122" spans="1:6" ht="27.75" customHeight="1">
      <c r="A122" s="160" t="s">
        <v>651</v>
      </c>
      <c r="B122" s="42">
        <f>IFERROR(INDEX('Annex 1 LV, HV &amp; UMS charges_M'!$B$14:$B$45,MATCH($A122,'Annex 1 LV, HV &amp; UMS charges_M'!$A$14:$A$294,0)),INDEX('Annex 4 LDNO charges_M'!$B$14:$B$203,MATCH($A122,'Annex 4 LDNO charges_M'!$A$14:$A$203,0)))</f>
        <v>0</v>
      </c>
      <c r="C122" s="159" t="str">
        <f>IFERROR(INDEX('Annex 1 LV, HV &amp; UMS charges_M'!$C$14:$C$45,MATCH($A122,'Annex 1 LV, HV &amp; UMS charges_M'!$A$14:$A$294,0)),INDEX('Annex 4 LDNO charges_M'!$C$14:$C$203,MATCH($A122,'Annex 4 LDNO charges_M'!$A$14:$A$203,0)))</f>
        <v>0, 3, 4, 5-8</v>
      </c>
      <c r="D122" s="228">
        <v>0</v>
      </c>
      <c r="E122" s="228"/>
      <c r="F122" s="224">
        <v>4.4697751934454959E-2</v>
      </c>
    </row>
    <row r="123" spans="1:6" ht="27.75" customHeight="1">
      <c r="A123" s="160" t="s">
        <v>652</v>
      </c>
      <c r="B123" s="42">
        <f>IFERROR(INDEX('Annex 1 LV, HV &amp; UMS charges_M'!$B$14:$B$45,MATCH($A123,'Annex 1 LV, HV &amp; UMS charges_M'!$A$14:$A$294,0)),INDEX('Annex 4 LDNO charges_M'!$B$14:$B$203,MATCH($A123,'Annex 4 LDNO charges_M'!$A$14:$A$203,0)))</f>
        <v>0</v>
      </c>
      <c r="C123" s="159" t="str">
        <f>IFERROR(INDEX('Annex 1 LV, HV &amp; UMS charges_M'!$C$14:$C$45,MATCH($A123,'Annex 1 LV, HV &amp; UMS charges_M'!$A$14:$A$294,0)),INDEX('Annex 4 LDNO charges_M'!$C$14:$C$203,MATCH($A123,'Annex 4 LDNO charges_M'!$A$14:$A$203,0)))</f>
        <v>0, 3, 4, 5-8</v>
      </c>
      <c r="D123" s="228">
        <v>0</v>
      </c>
      <c r="E123" s="228"/>
      <c r="F123" s="224">
        <v>4.4697751934454959E-2</v>
      </c>
    </row>
    <row r="124" spans="1:6" ht="27.75" customHeight="1">
      <c r="A124" s="160" t="s">
        <v>653</v>
      </c>
      <c r="B124" s="42">
        <f>IFERROR(INDEX('Annex 1 LV, HV &amp; UMS charges_M'!$B$14:$B$45,MATCH($A124,'Annex 1 LV, HV &amp; UMS charges_M'!$A$14:$A$294,0)),INDEX('Annex 4 LDNO charges_M'!$B$14:$B$203,MATCH($A124,'Annex 4 LDNO charges_M'!$A$14:$A$203,0)))</f>
        <v>0</v>
      </c>
      <c r="C124" s="159" t="str">
        <f>IFERROR(INDEX('Annex 1 LV, HV &amp; UMS charges_M'!$C$14:$C$45,MATCH($A124,'Annex 1 LV, HV &amp; UMS charges_M'!$A$14:$A$294,0)),INDEX('Annex 4 LDNO charges_M'!$C$14:$C$203,MATCH($A124,'Annex 4 LDNO charges_M'!$A$14:$A$203,0)))</f>
        <v>0, 3, 4, 5-8</v>
      </c>
      <c r="D124" s="228">
        <v>0</v>
      </c>
      <c r="E124" s="228"/>
      <c r="F124" s="224">
        <v>4.4697751934454959E-2</v>
      </c>
    </row>
    <row r="125" spans="1:6" ht="27.75" customHeight="1">
      <c r="A125" s="160" t="s">
        <v>654</v>
      </c>
      <c r="B125" s="42">
        <f>IFERROR(INDEX('Annex 1 LV, HV &amp; UMS charges_M'!$B$14:$B$45,MATCH($A125,'Annex 1 LV, HV &amp; UMS charges_M'!$A$14:$A$294,0)),INDEX('Annex 4 LDNO charges_M'!$B$14:$B$203,MATCH($A125,'Annex 4 LDNO charges_M'!$A$14:$A$203,0)))</f>
        <v>0</v>
      </c>
      <c r="C125" s="159" t="str">
        <f>IFERROR(INDEX('Annex 1 LV, HV &amp; UMS charges_M'!$C$14:$C$45,MATCH($A125,'Annex 1 LV, HV &amp; UMS charges_M'!$A$14:$A$294,0)),INDEX('Annex 4 LDNO charges_M'!$C$14:$C$203,MATCH($A125,'Annex 4 LDNO charges_M'!$A$14:$A$203,0)))</f>
        <v>0, 3, 4, 5-8</v>
      </c>
      <c r="D125" s="228">
        <v>0</v>
      </c>
      <c r="E125" s="228"/>
      <c r="F125" s="224">
        <v>4.4697751934454959E-2</v>
      </c>
    </row>
    <row r="126" spans="1:6" ht="27.75" customHeight="1">
      <c r="A126" s="160" t="s">
        <v>655</v>
      </c>
      <c r="B126" s="42">
        <f>IFERROR(INDEX('Annex 1 LV, HV &amp; UMS charges_M'!$B$14:$B$45,MATCH($A126,'Annex 1 LV, HV &amp; UMS charges_M'!$A$14:$A$294,0)),INDEX('Annex 4 LDNO charges_M'!$B$14:$B$203,MATCH($A126,'Annex 4 LDNO charges_M'!$A$14:$A$203,0)))</f>
        <v>0</v>
      </c>
      <c r="C126" s="159" t="str">
        <f>IFERROR(INDEX('Annex 1 LV, HV &amp; UMS charges_M'!$C$14:$C$45,MATCH($A126,'Annex 1 LV, HV &amp; UMS charges_M'!$A$14:$A$294,0)),INDEX('Annex 4 LDNO charges_M'!$C$14:$C$203,MATCH($A126,'Annex 4 LDNO charges_M'!$A$14:$A$203,0)))</f>
        <v>0, 3, 4, 5-8</v>
      </c>
      <c r="D126" s="228">
        <v>0</v>
      </c>
      <c r="E126" s="228"/>
      <c r="F126" s="224">
        <v>4.4697751934454959E-2</v>
      </c>
    </row>
    <row r="127" spans="1:6" ht="27.75" customHeight="1">
      <c r="A127" s="160" t="s">
        <v>657</v>
      </c>
      <c r="B127" s="42">
        <f>IFERROR(INDEX('Annex 1 LV, HV &amp; UMS charges_M'!$B$14:$B$45,MATCH($A127,'Annex 1 LV, HV &amp; UMS charges_M'!$A$14:$A$294,0)),INDEX('Annex 4 LDNO charges_M'!$B$14:$B$203,MATCH($A127,'Annex 4 LDNO charges_M'!$A$14:$A$203,0)))</f>
        <v>0</v>
      </c>
      <c r="C127" s="159">
        <f>IFERROR(INDEX('Annex 1 LV, HV &amp; UMS charges_M'!$C$14:$C$45,MATCH($A127,'Annex 1 LV, HV &amp; UMS charges_M'!$A$14:$A$294,0)),INDEX('Annex 4 LDNO charges_M'!$C$14:$C$203,MATCH($A127,'Annex 4 LDNO charges_M'!$A$14:$A$203,0)))</f>
        <v>0</v>
      </c>
      <c r="D127" s="228">
        <v>0</v>
      </c>
      <c r="E127" s="228"/>
      <c r="F127" s="224">
        <v>4.4697751934454959E-2</v>
      </c>
    </row>
    <row r="128" spans="1:6" ht="27.75" customHeight="1">
      <c r="A128" s="160" t="s">
        <v>658</v>
      </c>
      <c r="B128" s="42">
        <f>IFERROR(INDEX('Annex 1 LV, HV &amp; UMS charges_M'!$B$14:$B$45,MATCH($A128,'Annex 1 LV, HV &amp; UMS charges_M'!$A$14:$A$294,0)),INDEX('Annex 4 LDNO charges_M'!$B$14:$B$203,MATCH($A128,'Annex 4 LDNO charges_M'!$A$14:$A$203,0)))</f>
        <v>0</v>
      </c>
      <c r="C128" s="159">
        <f>IFERROR(INDEX('Annex 1 LV, HV &amp; UMS charges_M'!$C$14:$C$45,MATCH($A128,'Annex 1 LV, HV &amp; UMS charges_M'!$A$14:$A$294,0)),INDEX('Annex 4 LDNO charges_M'!$C$14:$C$203,MATCH($A128,'Annex 4 LDNO charges_M'!$A$14:$A$203,0)))</f>
        <v>0</v>
      </c>
      <c r="D128" s="228">
        <v>0</v>
      </c>
      <c r="E128" s="228"/>
      <c r="F128" s="224">
        <v>4.4697751934454959E-2</v>
      </c>
    </row>
    <row r="129" spans="1:6" ht="27.75" customHeight="1">
      <c r="A129" s="160" t="s">
        <v>659</v>
      </c>
      <c r="B129" s="42">
        <f>IFERROR(INDEX('Annex 1 LV, HV &amp; UMS charges_M'!$B$14:$B$45,MATCH($A129,'Annex 1 LV, HV &amp; UMS charges_M'!$A$14:$A$294,0)),INDEX('Annex 4 LDNO charges_M'!$B$14:$B$203,MATCH($A129,'Annex 4 LDNO charges_M'!$A$14:$A$203,0)))</f>
        <v>0</v>
      </c>
      <c r="C129" s="159">
        <f>IFERROR(INDEX('Annex 1 LV, HV &amp; UMS charges_M'!$C$14:$C$45,MATCH($A129,'Annex 1 LV, HV &amp; UMS charges_M'!$A$14:$A$294,0)),INDEX('Annex 4 LDNO charges_M'!$C$14:$C$203,MATCH($A129,'Annex 4 LDNO charges_M'!$A$14:$A$203,0)))</f>
        <v>0</v>
      </c>
      <c r="D129" s="228">
        <v>0</v>
      </c>
      <c r="E129" s="228"/>
      <c r="F129" s="224">
        <v>4.4697751934454959E-2</v>
      </c>
    </row>
    <row r="130" spans="1:6" ht="27.75" customHeight="1">
      <c r="A130" s="160" t="s">
        <v>660</v>
      </c>
      <c r="B130" s="42">
        <f>IFERROR(INDEX('Annex 1 LV, HV &amp; UMS charges_M'!$B$14:$B$45,MATCH($A130,'Annex 1 LV, HV &amp; UMS charges_M'!$A$14:$A$294,0)),INDEX('Annex 4 LDNO charges_M'!$B$14:$B$203,MATCH($A130,'Annex 4 LDNO charges_M'!$A$14:$A$203,0)))</f>
        <v>0</v>
      </c>
      <c r="C130" s="159">
        <f>IFERROR(INDEX('Annex 1 LV, HV &amp; UMS charges_M'!$C$14:$C$45,MATCH($A130,'Annex 1 LV, HV &amp; UMS charges_M'!$A$14:$A$294,0)),INDEX('Annex 4 LDNO charges_M'!$C$14:$C$203,MATCH($A130,'Annex 4 LDNO charges_M'!$A$14:$A$203,0)))</f>
        <v>0</v>
      </c>
      <c r="D130" s="228">
        <v>0</v>
      </c>
      <c r="E130" s="228"/>
      <c r="F130" s="224">
        <v>4.4697751934454959E-2</v>
      </c>
    </row>
    <row r="131" spans="1:6" ht="27.75" customHeight="1">
      <c r="A131" s="160" t="s">
        <v>661</v>
      </c>
      <c r="B131" s="42">
        <f>IFERROR(INDEX('Annex 1 LV, HV &amp; UMS charges_M'!$B$14:$B$45,MATCH($A131,'Annex 1 LV, HV &amp; UMS charges_M'!$A$14:$A$294,0)),INDEX('Annex 4 LDNO charges_M'!$B$14:$B$203,MATCH($A131,'Annex 4 LDNO charges_M'!$A$14:$A$203,0)))</f>
        <v>0</v>
      </c>
      <c r="C131" s="159">
        <f>IFERROR(INDEX('Annex 1 LV, HV &amp; UMS charges_M'!$C$14:$C$45,MATCH($A131,'Annex 1 LV, HV &amp; UMS charges_M'!$A$14:$A$294,0)),INDEX('Annex 4 LDNO charges_M'!$C$14:$C$203,MATCH($A131,'Annex 4 LDNO charges_M'!$A$14:$A$203,0)))</f>
        <v>0</v>
      </c>
      <c r="D131" s="228">
        <v>0</v>
      </c>
      <c r="E131" s="228"/>
      <c r="F131" s="224">
        <v>4.4697751934454959E-2</v>
      </c>
    </row>
    <row r="132" spans="1:6" ht="27.75" customHeight="1">
      <c r="A132" s="160" t="s">
        <v>662</v>
      </c>
      <c r="B132" s="42">
        <f>IFERROR(INDEX('Annex 1 LV, HV &amp; UMS charges_M'!$B$14:$B$45,MATCH($A132,'Annex 1 LV, HV &amp; UMS charges_M'!$A$14:$A$294,0)),INDEX('Annex 4 LDNO charges_M'!$B$14:$B$203,MATCH($A132,'Annex 4 LDNO charges_M'!$A$14:$A$203,0)))</f>
        <v>0</v>
      </c>
      <c r="C132" s="159">
        <f>IFERROR(INDEX('Annex 1 LV, HV &amp; UMS charges_M'!$C$14:$C$45,MATCH($A132,'Annex 1 LV, HV &amp; UMS charges_M'!$A$14:$A$294,0)),INDEX('Annex 4 LDNO charges_M'!$C$14:$C$203,MATCH($A132,'Annex 4 LDNO charges_M'!$A$14:$A$203,0)))</f>
        <v>0</v>
      </c>
      <c r="D132" s="228">
        <v>0</v>
      </c>
      <c r="E132" s="228"/>
      <c r="F132" s="224">
        <v>4.4697751934454959E-2</v>
      </c>
    </row>
    <row r="133" spans="1:6" ht="27.75" customHeight="1">
      <c r="A133" s="160" t="s">
        <v>663</v>
      </c>
      <c r="B133" s="42">
        <f>IFERROR(INDEX('Annex 1 LV, HV &amp; UMS charges_M'!$B$14:$B$45,MATCH($A133,'Annex 1 LV, HV &amp; UMS charges_M'!$A$14:$A$294,0)),INDEX('Annex 4 LDNO charges_M'!$B$14:$B$203,MATCH($A133,'Annex 4 LDNO charges_M'!$A$14:$A$203,0)))</f>
        <v>0</v>
      </c>
      <c r="C133" s="159">
        <f>IFERROR(INDEX('Annex 1 LV, HV &amp; UMS charges_M'!$C$14:$C$45,MATCH($A133,'Annex 1 LV, HV &amp; UMS charges_M'!$A$14:$A$294,0)),INDEX('Annex 4 LDNO charges_M'!$C$14:$C$203,MATCH($A133,'Annex 4 LDNO charges_M'!$A$14:$A$203,0)))</f>
        <v>0</v>
      </c>
      <c r="D133" s="228">
        <v>0</v>
      </c>
      <c r="E133" s="228"/>
      <c r="F133" s="224">
        <v>4.4697751934454959E-2</v>
      </c>
    </row>
    <row r="134" spans="1:6" ht="27.75" customHeight="1">
      <c r="A134" s="160" t="s">
        <v>664</v>
      </c>
      <c r="B134" s="42">
        <f>IFERROR(INDEX('Annex 1 LV, HV &amp; UMS charges_M'!$B$14:$B$45,MATCH($A134,'Annex 1 LV, HV &amp; UMS charges_M'!$A$14:$A$294,0)),INDEX('Annex 4 LDNO charges_M'!$B$14:$B$203,MATCH($A134,'Annex 4 LDNO charges_M'!$A$14:$A$203,0)))</f>
        <v>0</v>
      </c>
      <c r="C134" s="159">
        <f>IFERROR(INDEX('Annex 1 LV, HV &amp; UMS charges_M'!$C$14:$C$45,MATCH($A134,'Annex 1 LV, HV &amp; UMS charges_M'!$A$14:$A$294,0)),INDEX('Annex 4 LDNO charges_M'!$C$14:$C$203,MATCH($A134,'Annex 4 LDNO charges_M'!$A$14:$A$203,0)))</f>
        <v>0</v>
      </c>
      <c r="D134" s="228">
        <v>0</v>
      </c>
      <c r="E134" s="228"/>
      <c r="F134" s="224">
        <v>4.4697751934454959E-2</v>
      </c>
    </row>
    <row r="135" spans="1:6" ht="27.75" customHeight="1">
      <c r="A135" s="160" t="s">
        <v>665</v>
      </c>
      <c r="B135" s="42">
        <f>IFERROR(INDEX('Annex 1 LV, HV &amp; UMS charges_M'!$B$14:$B$45,MATCH($A135,'Annex 1 LV, HV &amp; UMS charges_M'!$A$14:$A$294,0)),INDEX('Annex 4 LDNO charges_M'!$B$14:$B$203,MATCH($A135,'Annex 4 LDNO charges_M'!$A$14:$A$203,0)))</f>
        <v>0</v>
      </c>
      <c r="C135" s="159">
        <f>IFERROR(INDEX('Annex 1 LV, HV &amp; UMS charges_M'!$C$14:$C$45,MATCH($A135,'Annex 1 LV, HV &amp; UMS charges_M'!$A$14:$A$294,0)),INDEX('Annex 4 LDNO charges_M'!$C$14:$C$203,MATCH($A135,'Annex 4 LDNO charges_M'!$A$14:$A$203,0)))</f>
        <v>0</v>
      </c>
      <c r="D135" s="228">
        <v>0</v>
      </c>
      <c r="E135" s="228"/>
      <c r="F135" s="224">
        <v>4.4697751934454959E-2</v>
      </c>
    </row>
    <row r="136" spans="1:6" ht="27.75" customHeight="1">
      <c r="A136" s="160" t="s">
        <v>666</v>
      </c>
      <c r="B136" s="42">
        <f>IFERROR(INDEX('Annex 1 LV, HV &amp; UMS charges_M'!$B$14:$B$45,MATCH($A136,'Annex 1 LV, HV &amp; UMS charges_M'!$A$14:$A$294,0)),INDEX('Annex 4 LDNO charges_M'!$B$14:$B$203,MATCH($A136,'Annex 4 LDNO charges_M'!$A$14:$A$203,0)))</f>
        <v>0</v>
      </c>
      <c r="C136" s="159">
        <f>IFERROR(INDEX('Annex 1 LV, HV &amp; UMS charges_M'!$C$14:$C$45,MATCH($A136,'Annex 1 LV, HV &amp; UMS charges_M'!$A$14:$A$294,0)),INDEX('Annex 4 LDNO charges_M'!$C$14:$C$203,MATCH($A136,'Annex 4 LDNO charges_M'!$A$14:$A$203,0)))</f>
        <v>0</v>
      </c>
      <c r="D136" s="228">
        <v>0</v>
      </c>
      <c r="E136" s="228"/>
      <c r="F136" s="224">
        <v>4.4697751934454959E-2</v>
      </c>
    </row>
    <row r="137" spans="1:6" ht="27.75" customHeight="1">
      <c r="A137" s="160" t="s">
        <v>667</v>
      </c>
      <c r="B137" s="42">
        <f>IFERROR(INDEX('Annex 1 LV, HV &amp; UMS charges_M'!$B$14:$B$45,MATCH($A137,'Annex 1 LV, HV &amp; UMS charges_M'!$A$14:$A$294,0)),INDEX('Annex 4 LDNO charges_M'!$B$14:$B$203,MATCH($A137,'Annex 4 LDNO charges_M'!$A$14:$A$203,0)))</f>
        <v>0</v>
      </c>
      <c r="C137" s="159">
        <f>IFERROR(INDEX('Annex 1 LV, HV &amp; UMS charges_M'!$C$14:$C$45,MATCH($A137,'Annex 1 LV, HV &amp; UMS charges_M'!$A$14:$A$294,0)),INDEX('Annex 4 LDNO charges_M'!$C$14:$C$203,MATCH($A137,'Annex 4 LDNO charges_M'!$A$14:$A$203,0)))</f>
        <v>0</v>
      </c>
      <c r="D137" s="228">
        <v>0</v>
      </c>
      <c r="E137" s="228"/>
      <c r="F137" s="224">
        <v>4.4697751934454959E-2</v>
      </c>
    </row>
    <row r="138" spans="1:6" ht="27.75" customHeight="1">
      <c r="A138" s="160" t="s">
        <v>668</v>
      </c>
      <c r="B138" s="42">
        <f>IFERROR(INDEX('Annex 1 LV, HV &amp; UMS charges_M'!$B$14:$B$45,MATCH($A138,'Annex 1 LV, HV &amp; UMS charges_M'!$A$14:$A$294,0)),INDEX('Annex 4 LDNO charges_M'!$B$14:$B$203,MATCH($A138,'Annex 4 LDNO charges_M'!$A$14:$A$203,0)))</f>
        <v>0</v>
      </c>
      <c r="C138" s="159">
        <f>IFERROR(INDEX('Annex 1 LV, HV &amp; UMS charges_M'!$C$14:$C$45,MATCH($A138,'Annex 1 LV, HV &amp; UMS charges_M'!$A$14:$A$294,0)),INDEX('Annex 4 LDNO charges_M'!$C$14:$C$203,MATCH($A138,'Annex 4 LDNO charges_M'!$A$14:$A$203,0)))</f>
        <v>0</v>
      </c>
      <c r="D138" s="228">
        <v>0</v>
      </c>
      <c r="E138" s="228"/>
      <c r="F138" s="224">
        <v>4.4697751934454959E-2</v>
      </c>
    </row>
    <row r="139" spans="1:6" ht="27.75" customHeight="1">
      <c r="A139" s="160" t="s">
        <v>669</v>
      </c>
      <c r="B139" s="42">
        <f>IFERROR(INDEX('Annex 1 LV, HV &amp; UMS charges_M'!$B$14:$B$45,MATCH($A139,'Annex 1 LV, HV &amp; UMS charges_M'!$A$14:$A$294,0)),INDEX('Annex 4 LDNO charges_M'!$B$14:$B$203,MATCH($A139,'Annex 4 LDNO charges_M'!$A$14:$A$203,0)))</f>
        <v>0</v>
      </c>
      <c r="C139" s="159">
        <f>IFERROR(INDEX('Annex 1 LV, HV &amp; UMS charges_M'!$C$14:$C$45,MATCH($A139,'Annex 1 LV, HV &amp; UMS charges_M'!$A$14:$A$294,0)),INDEX('Annex 4 LDNO charges_M'!$C$14:$C$203,MATCH($A139,'Annex 4 LDNO charges_M'!$A$14:$A$203,0)))</f>
        <v>0</v>
      </c>
      <c r="D139" s="228">
        <v>0</v>
      </c>
      <c r="E139" s="228"/>
      <c r="F139" s="224">
        <v>4.4697751934454959E-2</v>
      </c>
    </row>
    <row r="140" spans="1:6" ht="27.75" customHeight="1">
      <c r="A140" s="160" t="s">
        <v>670</v>
      </c>
      <c r="B140" s="42">
        <f>IFERROR(INDEX('Annex 1 LV, HV &amp; UMS charges_M'!$B$14:$B$45,MATCH($A140,'Annex 1 LV, HV &amp; UMS charges_M'!$A$14:$A$294,0)),INDEX('Annex 4 LDNO charges_M'!$B$14:$B$203,MATCH($A140,'Annex 4 LDNO charges_M'!$A$14:$A$203,0)))</f>
        <v>0</v>
      </c>
      <c r="C140" s="159">
        <f>IFERROR(INDEX('Annex 1 LV, HV &amp; UMS charges_M'!$C$14:$C$45,MATCH($A140,'Annex 1 LV, HV &amp; UMS charges_M'!$A$14:$A$294,0)),INDEX('Annex 4 LDNO charges_M'!$C$14:$C$203,MATCH($A140,'Annex 4 LDNO charges_M'!$A$14:$A$203,0)))</f>
        <v>0</v>
      </c>
      <c r="D140" s="228">
        <v>0</v>
      </c>
      <c r="E140" s="228"/>
      <c r="F140" s="224">
        <v>4.4697751934454959E-2</v>
      </c>
    </row>
    <row r="141" spans="1:6" ht="27.75" customHeight="1">
      <c r="A141" s="160" t="s">
        <v>671</v>
      </c>
      <c r="B141" s="42">
        <f>IFERROR(INDEX('Annex 1 LV, HV &amp; UMS charges_M'!$B$14:$B$45,MATCH($A141,'Annex 1 LV, HV &amp; UMS charges_M'!$A$14:$A$294,0)),INDEX('Annex 4 LDNO charges_M'!$B$14:$B$203,MATCH($A141,'Annex 4 LDNO charges_M'!$A$14:$A$203,0)))</f>
        <v>0</v>
      </c>
      <c r="C141" s="159">
        <f>IFERROR(INDEX('Annex 1 LV, HV &amp; UMS charges_M'!$C$14:$C$45,MATCH($A141,'Annex 1 LV, HV &amp; UMS charges_M'!$A$14:$A$294,0)),INDEX('Annex 4 LDNO charges_M'!$C$14:$C$203,MATCH($A141,'Annex 4 LDNO charges_M'!$A$14:$A$203,0)))</f>
        <v>0</v>
      </c>
      <c r="D141" s="228">
        <v>0</v>
      </c>
      <c r="E141" s="228"/>
      <c r="F141" s="224">
        <v>4.4697751934454959E-2</v>
      </c>
    </row>
    <row r="142" spans="1:6" ht="27.75" customHeight="1">
      <c r="A142" s="160" t="s">
        <v>678</v>
      </c>
      <c r="B142" s="42">
        <f>IFERROR(INDEX('Annex 1 LV, HV &amp; UMS charges_M'!$B$14:$B$45,MATCH($A142,'Annex 1 LV, HV &amp; UMS charges_M'!$A$14:$A$294,0)),INDEX('Annex 4 LDNO charges_M'!$B$14:$B$203,MATCH($A142,'Annex 4 LDNO charges_M'!$A$14:$A$203,0)))</f>
        <v>0</v>
      </c>
      <c r="C142" s="159" t="str">
        <f>IFERROR(INDEX('Annex 1 LV, HV &amp; UMS charges_M'!$C$14:$C$45,MATCH($A142,'Annex 1 LV, HV &amp; UMS charges_M'!$A$14:$A$294,0)),INDEX('Annex 4 LDNO charges_M'!$C$14:$C$203,MATCH($A142,'Annex 4 LDNO charges_M'!$A$14:$A$203,0)))</f>
        <v>0, 1, 2</v>
      </c>
      <c r="D142" s="281">
        <v>7.6282328154679599E-2</v>
      </c>
      <c r="E142" s="281">
        <v>9.3791435107168351</v>
      </c>
      <c r="F142" s="224">
        <v>4.4697751934454959E-2</v>
      </c>
    </row>
    <row r="143" spans="1:6" ht="27.75" customHeight="1">
      <c r="A143" s="160" t="s">
        <v>680</v>
      </c>
      <c r="B143" s="42">
        <f>IFERROR(INDEX('Annex 1 LV, HV &amp; UMS charges_M'!$B$14:$B$45,MATCH($A143,'Annex 1 LV, HV &amp; UMS charges_M'!$A$14:$A$294,0)),INDEX('Annex 4 LDNO charges_M'!$B$14:$B$203,MATCH($A143,'Annex 4 LDNO charges_M'!$A$14:$A$203,0)))</f>
        <v>0</v>
      </c>
      <c r="C143" s="159" t="str">
        <f>IFERROR(INDEX('Annex 1 LV, HV &amp; UMS charges_M'!$C$14:$C$45,MATCH($A143,'Annex 1 LV, HV &amp; UMS charges_M'!$A$14:$A$294,0)),INDEX('Annex 4 LDNO charges_M'!$C$14:$C$203,MATCH($A143,'Annex 4 LDNO charges_M'!$A$14:$A$203,0)))</f>
        <v>0, 3, 4, 5-8</v>
      </c>
      <c r="D143" s="228">
        <v>0</v>
      </c>
      <c r="E143" s="228"/>
      <c r="F143" s="224">
        <v>4.4697751934454959E-2</v>
      </c>
    </row>
    <row r="144" spans="1:6" ht="27.75" customHeight="1">
      <c r="A144" s="160" t="s">
        <v>681</v>
      </c>
      <c r="B144" s="42">
        <f>IFERROR(INDEX('Annex 1 LV, HV &amp; UMS charges_M'!$B$14:$B$45,MATCH($A144,'Annex 1 LV, HV &amp; UMS charges_M'!$A$14:$A$294,0)),INDEX('Annex 4 LDNO charges_M'!$B$14:$B$203,MATCH($A144,'Annex 4 LDNO charges_M'!$A$14:$A$203,0)))</f>
        <v>0</v>
      </c>
      <c r="C144" s="159" t="str">
        <f>IFERROR(INDEX('Annex 1 LV, HV &amp; UMS charges_M'!$C$14:$C$45,MATCH($A144,'Annex 1 LV, HV &amp; UMS charges_M'!$A$14:$A$294,0)),INDEX('Annex 4 LDNO charges_M'!$C$14:$C$203,MATCH($A144,'Annex 4 LDNO charges_M'!$A$14:$A$203,0)))</f>
        <v>0, 3, 4, 5-8</v>
      </c>
      <c r="D144" s="228">
        <v>0</v>
      </c>
      <c r="E144" s="228"/>
      <c r="F144" s="224">
        <v>4.4697751934454959E-2</v>
      </c>
    </row>
    <row r="145" spans="1:6" ht="27.75" customHeight="1">
      <c r="A145" s="160" t="s">
        <v>682</v>
      </c>
      <c r="B145" s="42">
        <f>IFERROR(INDEX('Annex 1 LV, HV &amp; UMS charges_M'!$B$14:$B$45,MATCH($A145,'Annex 1 LV, HV &amp; UMS charges_M'!$A$14:$A$294,0)),INDEX('Annex 4 LDNO charges_M'!$B$14:$B$203,MATCH($A145,'Annex 4 LDNO charges_M'!$A$14:$A$203,0)))</f>
        <v>0</v>
      </c>
      <c r="C145" s="159" t="str">
        <f>IFERROR(INDEX('Annex 1 LV, HV &amp; UMS charges_M'!$C$14:$C$45,MATCH($A145,'Annex 1 LV, HV &amp; UMS charges_M'!$A$14:$A$294,0)),INDEX('Annex 4 LDNO charges_M'!$C$14:$C$203,MATCH($A145,'Annex 4 LDNO charges_M'!$A$14:$A$203,0)))</f>
        <v>0, 3, 4, 5-8</v>
      </c>
      <c r="D145" s="228">
        <v>0</v>
      </c>
      <c r="E145" s="228"/>
      <c r="F145" s="224">
        <v>4.4697751934454959E-2</v>
      </c>
    </row>
    <row r="146" spans="1:6" ht="27.75" customHeight="1">
      <c r="A146" s="160" t="s">
        <v>683</v>
      </c>
      <c r="B146" s="42">
        <f>IFERROR(INDEX('Annex 1 LV, HV &amp; UMS charges_M'!$B$14:$B$45,MATCH($A146,'Annex 1 LV, HV &amp; UMS charges_M'!$A$14:$A$294,0)),INDEX('Annex 4 LDNO charges_M'!$B$14:$B$203,MATCH($A146,'Annex 4 LDNO charges_M'!$A$14:$A$203,0)))</f>
        <v>0</v>
      </c>
      <c r="C146" s="159" t="str">
        <f>IFERROR(INDEX('Annex 1 LV, HV &amp; UMS charges_M'!$C$14:$C$45,MATCH($A146,'Annex 1 LV, HV &amp; UMS charges_M'!$A$14:$A$294,0)),INDEX('Annex 4 LDNO charges_M'!$C$14:$C$203,MATCH($A146,'Annex 4 LDNO charges_M'!$A$14:$A$203,0)))</f>
        <v>0, 3, 4, 5-8</v>
      </c>
      <c r="D146" s="228">
        <v>0</v>
      </c>
      <c r="E146" s="228"/>
      <c r="F146" s="224">
        <v>4.4697751934454959E-2</v>
      </c>
    </row>
    <row r="147" spans="1:6" ht="27.75" customHeight="1">
      <c r="A147" s="160" t="s">
        <v>684</v>
      </c>
      <c r="B147" s="42">
        <f>IFERROR(INDEX('Annex 1 LV, HV &amp; UMS charges_M'!$B$14:$B$45,MATCH($A147,'Annex 1 LV, HV &amp; UMS charges_M'!$A$14:$A$294,0)),INDEX('Annex 4 LDNO charges_M'!$B$14:$B$203,MATCH($A147,'Annex 4 LDNO charges_M'!$A$14:$A$203,0)))</f>
        <v>0</v>
      </c>
      <c r="C147" s="159" t="str">
        <f>IFERROR(INDEX('Annex 1 LV, HV &amp; UMS charges_M'!$C$14:$C$45,MATCH($A147,'Annex 1 LV, HV &amp; UMS charges_M'!$A$14:$A$294,0)),INDEX('Annex 4 LDNO charges_M'!$C$14:$C$203,MATCH($A147,'Annex 4 LDNO charges_M'!$A$14:$A$203,0)))</f>
        <v>0, 3, 4, 5-8</v>
      </c>
      <c r="D147" s="228">
        <v>0</v>
      </c>
      <c r="E147" s="228"/>
      <c r="F147" s="224">
        <v>4.4697751934454959E-2</v>
      </c>
    </row>
    <row r="148" spans="1:6" ht="27.75" customHeight="1">
      <c r="A148" s="160" t="s">
        <v>686</v>
      </c>
      <c r="B148" s="42">
        <f>IFERROR(INDEX('Annex 1 LV, HV &amp; UMS charges_M'!$B$14:$B$45,MATCH($A148,'Annex 1 LV, HV &amp; UMS charges_M'!$A$14:$A$294,0)),INDEX('Annex 4 LDNO charges_M'!$B$14:$B$203,MATCH($A148,'Annex 4 LDNO charges_M'!$A$14:$A$203,0)))</f>
        <v>0</v>
      </c>
      <c r="C148" s="159">
        <f>IFERROR(INDEX('Annex 1 LV, HV &amp; UMS charges_M'!$C$14:$C$45,MATCH($A148,'Annex 1 LV, HV &amp; UMS charges_M'!$A$14:$A$294,0)),INDEX('Annex 4 LDNO charges_M'!$C$14:$C$203,MATCH($A148,'Annex 4 LDNO charges_M'!$A$14:$A$203,0)))</f>
        <v>0</v>
      </c>
      <c r="D148" s="228">
        <v>0</v>
      </c>
      <c r="E148" s="228"/>
      <c r="F148" s="224">
        <v>4.4697751934454959E-2</v>
      </c>
    </row>
    <row r="149" spans="1:6" ht="27.75" customHeight="1">
      <c r="A149" s="160" t="s">
        <v>687</v>
      </c>
      <c r="B149" s="42">
        <f>IFERROR(INDEX('Annex 1 LV, HV &amp; UMS charges_M'!$B$14:$B$45,MATCH($A149,'Annex 1 LV, HV &amp; UMS charges_M'!$A$14:$A$294,0)),INDEX('Annex 4 LDNO charges_M'!$B$14:$B$203,MATCH($A149,'Annex 4 LDNO charges_M'!$A$14:$A$203,0)))</f>
        <v>0</v>
      </c>
      <c r="C149" s="159">
        <f>IFERROR(INDEX('Annex 1 LV, HV &amp; UMS charges_M'!$C$14:$C$45,MATCH($A149,'Annex 1 LV, HV &amp; UMS charges_M'!$A$14:$A$294,0)),INDEX('Annex 4 LDNO charges_M'!$C$14:$C$203,MATCH($A149,'Annex 4 LDNO charges_M'!$A$14:$A$203,0)))</f>
        <v>0</v>
      </c>
      <c r="D149" s="228">
        <v>0</v>
      </c>
      <c r="E149" s="228"/>
      <c r="F149" s="224">
        <v>4.4697751934454959E-2</v>
      </c>
    </row>
    <row r="150" spans="1:6" ht="27.75" customHeight="1">
      <c r="A150" s="160" t="s">
        <v>688</v>
      </c>
      <c r="B150" s="42">
        <f>IFERROR(INDEX('Annex 1 LV, HV &amp; UMS charges_M'!$B$14:$B$45,MATCH($A150,'Annex 1 LV, HV &amp; UMS charges_M'!$A$14:$A$294,0)),INDEX('Annex 4 LDNO charges_M'!$B$14:$B$203,MATCH($A150,'Annex 4 LDNO charges_M'!$A$14:$A$203,0)))</f>
        <v>0</v>
      </c>
      <c r="C150" s="159">
        <f>IFERROR(INDEX('Annex 1 LV, HV &amp; UMS charges_M'!$C$14:$C$45,MATCH($A150,'Annex 1 LV, HV &amp; UMS charges_M'!$A$14:$A$294,0)),INDEX('Annex 4 LDNO charges_M'!$C$14:$C$203,MATCH($A150,'Annex 4 LDNO charges_M'!$A$14:$A$203,0)))</f>
        <v>0</v>
      </c>
      <c r="D150" s="228">
        <v>0</v>
      </c>
      <c r="E150" s="228"/>
      <c r="F150" s="224">
        <v>4.4697751934454959E-2</v>
      </c>
    </row>
    <row r="151" spans="1:6" ht="27.75" customHeight="1">
      <c r="A151" s="160" t="s">
        <v>689</v>
      </c>
      <c r="B151" s="42">
        <f>IFERROR(INDEX('Annex 1 LV, HV &amp; UMS charges_M'!$B$14:$B$45,MATCH($A151,'Annex 1 LV, HV &amp; UMS charges_M'!$A$14:$A$294,0)),INDEX('Annex 4 LDNO charges_M'!$B$14:$B$203,MATCH($A151,'Annex 4 LDNO charges_M'!$A$14:$A$203,0)))</f>
        <v>0</v>
      </c>
      <c r="C151" s="159">
        <f>IFERROR(INDEX('Annex 1 LV, HV &amp; UMS charges_M'!$C$14:$C$45,MATCH($A151,'Annex 1 LV, HV &amp; UMS charges_M'!$A$14:$A$294,0)),INDEX('Annex 4 LDNO charges_M'!$C$14:$C$203,MATCH($A151,'Annex 4 LDNO charges_M'!$A$14:$A$203,0)))</f>
        <v>0</v>
      </c>
      <c r="D151" s="228">
        <v>0</v>
      </c>
      <c r="E151" s="228"/>
      <c r="F151" s="224">
        <v>4.4697751934454959E-2</v>
      </c>
    </row>
    <row r="152" spans="1:6" ht="27.75" customHeight="1">
      <c r="A152" s="160" t="s">
        <v>690</v>
      </c>
      <c r="B152" s="42">
        <f>IFERROR(INDEX('Annex 1 LV, HV &amp; UMS charges_M'!$B$14:$B$45,MATCH($A152,'Annex 1 LV, HV &amp; UMS charges_M'!$A$14:$A$294,0)),INDEX('Annex 4 LDNO charges_M'!$B$14:$B$203,MATCH($A152,'Annex 4 LDNO charges_M'!$A$14:$A$203,0)))</f>
        <v>0</v>
      </c>
      <c r="C152" s="159">
        <f>IFERROR(INDEX('Annex 1 LV, HV &amp; UMS charges_M'!$C$14:$C$45,MATCH($A152,'Annex 1 LV, HV &amp; UMS charges_M'!$A$14:$A$294,0)),INDEX('Annex 4 LDNO charges_M'!$C$14:$C$203,MATCH($A152,'Annex 4 LDNO charges_M'!$A$14:$A$203,0)))</f>
        <v>0</v>
      </c>
      <c r="D152" s="228">
        <v>0</v>
      </c>
      <c r="E152" s="228"/>
      <c r="F152" s="224">
        <v>4.4697751934454959E-2</v>
      </c>
    </row>
    <row r="153" spans="1:6" ht="27.75" customHeight="1">
      <c r="A153" s="160" t="s">
        <v>691</v>
      </c>
      <c r="B153" s="42">
        <f>IFERROR(INDEX('Annex 1 LV, HV &amp; UMS charges_M'!$B$14:$B$45,MATCH($A153,'Annex 1 LV, HV &amp; UMS charges_M'!$A$14:$A$294,0)),INDEX('Annex 4 LDNO charges_M'!$B$14:$B$203,MATCH($A153,'Annex 4 LDNO charges_M'!$A$14:$A$203,0)))</f>
        <v>0</v>
      </c>
      <c r="C153" s="159">
        <f>IFERROR(INDEX('Annex 1 LV, HV &amp; UMS charges_M'!$C$14:$C$45,MATCH($A153,'Annex 1 LV, HV &amp; UMS charges_M'!$A$14:$A$294,0)),INDEX('Annex 4 LDNO charges_M'!$C$14:$C$203,MATCH($A153,'Annex 4 LDNO charges_M'!$A$14:$A$203,0)))</f>
        <v>0</v>
      </c>
      <c r="D153" s="228">
        <v>0</v>
      </c>
      <c r="E153" s="228"/>
      <c r="F153" s="224">
        <v>4.4697751934454959E-2</v>
      </c>
    </row>
    <row r="154" spans="1:6" ht="27.75" customHeight="1">
      <c r="A154" s="160" t="s">
        <v>692</v>
      </c>
      <c r="B154" s="42">
        <f>IFERROR(INDEX('Annex 1 LV, HV &amp; UMS charges_M'!$B$14:$B$45,MATCH($A154,'Annex 1 LV, HV &amp; UMS charges_M'!$A$14:$A$294,0)),INDEX('Annex 4 LDNO charges_M'!$B$14:$B$203,MATCH($A154,'Annex 4 LDNO charges_M'!$A$14:$A$203,0)))</f>
        <v>0</v>
      </c>
      <c r="C154" s="159">
        <f>IFERROR(INDEX('Annex 1 LV, HV &amp; UMS charges_M'!$C$14:$C$45,MATCH($A154,'Annex 1 LV, HV &amp; UMS charges_M'!$A$14:$A$294,0)),INDEX('Annex 4 LDNO charges_M'!$C$14:$C$203,MATCH($A154,'Annex 4 LDNO charges_M'!$A$14:$A$203,0)))</f>
        <v>0</v>
      </c>
      <c r="D154" s="228">
        <v>0</v>
      </c>
      <c r="E154" s="228"/>
      <c r="F154" s="224">
        <v>4.4697751934454959E-2</v>
      </c>
    </row>
    <row r="155" spans="1:6" ht="27.75" customHeight="1">
      <c r="A155" s="160" t="s">
        <v>693</v>
      </c>
      <c r="B155" s="42">
        <f>IFERROR(INDEX('Annex 1 LV, HV &amp; UMS charges_M'!$B$14:$B$45,MATCH($A155,'Annex 1 LV, HV &amp; UMS charges_M'!$A$14:$A$294,0)),INDEX('Annex 4 LDNO charges_M'!$B$14:$B$203,MATCH($A155,'Annex 4 LDNO charges_M'!$A$14:$A$203,0)))</f>
        <v>0</v>
      </c>
      <c r="C155" s="159">
        <f>IFERROR(INDEX('Annex 1 LV, HV &amp; UMS charges_M'!$C$14:$C$45,MATCH($A155,'Annex 1 LV, HV &amp; UMS charges_M'!$A$14:$A$294,0)),INDEX('Annex 4 LDNO charges_M'!$C$14:$C$203,MATCH($A155,'Annex 4 LDNO charges_M'!$A$14:$A$203,0)))</f>
        <v>0</v>
      </c>
      <c r="D155" s="228">
        <v>0</v>
      </c>
      <c r="E155" s="228"/>
      <c r="F155" s="224">
        <v>4.4697751934454959E-2</v>
      </c>
    </row>
    <row r="156" spans="1:6" ht="27.75" customHeight="1">
      <c r="A156" s="160" t="s">
        <v>694</v>
      </c>
      <c r="B156" s="42">
        <f>IFERROR(INDEX('Annex 1 LV, HV &amp; UMS charges_M'!$B$14:$B$45,MATCH($A156,'Annex 1 LV, HV &amp; UMS charges_M'!$A$14:$A$294,0)),INDEX('Annex 4 LDNO charges_M'!$B$14:$B$203,MATCH($A156,'Annex 4 LDNO charges_M'!$A$14:$A$203,0)))</f>
        <v>0</v>
      </c>
      <c r="C156" s="159">
        <f>IFERROR(INDEX('Annex 1 LV, HV &amp; UMS charges_M'!$C$14:$C$45,MATCH($A156,'Annex 1 LV, HV &amp; UMS charges_M'!$A$14:$A$294,0)),INDEX('Annex 4 LDNO charges_M'!$C$14:$C$203,MATCH($A156,'Annex 4 LDNO charges_M'!$A$14:$A$203,0)))</f>
        <v>0</v>
      </c>
      <c r="D156" s="228">
        <v>0</v>
      </c>
      <c r="E156" s="228"/>
      <c r="F156" s="224">
        <v>4.4697751934454959E-2</v>
      </c>
    </row>
    <row r="157" spans="1:6" ht="27.75" customHeight="1">
      <c r="A157" s="160" t="s">
        <v>695</v>
      </c>
      <c r="B157" s="42">
        <f>IFERROR(INDEX('Annex 1 LV, HV &amp; UMS charges_M'!$B$14:$B$45,MATCH($A157,'Annex 1 LV, HV &amp; UMS charges_M'!$A$14:$A$294,0)),INDEX('Annex 4 LDNO charges_M'!$B$14:$B$203,MATCH($A157,'Annex 4 LDNO charges_M'!$A$14:$A$203,0)))</f>
        <v>0</v>
      </c>
      <c r="C157" s="159">
        <f>IFERROR(INDEX('Annex 1 LV, HV &amp; UMS charges_M'!$C$14:$C$45,MATCH($A157,'Annex 1 LV, HV &amp; UMS charges_M'!$A$14:$A$294,0)),INDEX('Annex 4 LDNO charges_M'!$C$14:$C$203,MATCH($A157,'Annex 4 LDNO charges_M'!$A$14:$A$203,0)))</f>
        <v>0</v>
      </c>
      <c r="D157" s="228">
        <v>0</v>
      </c>
      <c r="E157" s="228"/>
      <c r="F157" s="224">
        <v>4.4697751934454959E-2</v>
      </c>
    </row>
    <row r="158" spans="1:6" ht="27.75" customHeight="1">
      <c r="A158" s="160" t="s">
        <v>696</v>
      </c>
      <c r="B158" s="42">
        <f>IFERROR(INDEX('Annex 1 LV, HV &amp; UMS charges_M'!$B$14:$B$45,MATCH($A158,'Annex 1 LV, HV &amp; UMS charges_M'!$A$14:$A$294,0)),INDEX('Annex 4 LDNO charges_M'!$B$14:$B$203,MATCH($A158,'Annex 4 LDNO charges_M'!$A$14:$A$203,0)))</f>
        <v>0</v>
      </c>
      <c r="C158" s="159">
        <f>IFERROR(INDEX('Annex 1 LV, HV &amp; UMS charges_M'!$C$14:$C$45,MATCH($A158,'Annex 1 LV, HV &amp; UMS charges_M'!$A$14:$A$294,0)),INDEX('Annex 4 LDNO charges_M'!$C$14:$C$203,MATCH($A158,'Annex 4 LDNO charges_M'!$A$14:$A$203,0)))</f>
        <v>0</v>
      </c>
      <c r="D158" s="228">
        <v>0</v>
      </c>
      <c r="E158" s="228"/>
      <c r="F158" s="224">
        <v>4.4697751934454959E-2</v>
      </c>
    </row>
    <row r="159" spans="1:6" ht="27.75" customHeight="1">
      <c r="A159" s="160" t="s">
        <v>697</v>
      </c>
      <c r="B159" s="42">
        <f>IFERROR(INDEX('Annex 1 LV, HV &amp; UMS charges_M'!$B$14:$B$45,MATCH($A159,'Annex 1 LV, HV &amp; UMS charges_M'!$A$14:$A$294,0)),INDEX('Annex 4 LDNO charges_M'!$B$14:$B$203,MATCH($A159,'Annex 4 LDNO charges_M'!$A$14:$A$203,0)))</f>
        <v>0</v>
      </c>
      <c r="C159" s="159">
        <f>IFERROR(INDEX('Annex 1 LV, HV &amp; UMS charges_M'!$C$14:$C$45,MATCH($A159,'Annex 1 LV, HV &amp; UMS charges_M'!$A$14:$A$294,0)),INDEX('Annex 4 LDNO charges_M'!$C$14:$C$203,MATCH($A159,'Annex 4 LDNO charges_M'!$A$14:$A$203,0)))</f>
        <v>0</v>
      </c>
      <c r="D159" s="228">
        <v>0</v>
      </c>
      <c r="E159" s="228"/>
      <c r="F159" s="224">
        <v>4.4697751934454959E-2</v>
      </c>
    </row>
    <row r="160" spans="1:6" ht="27.75" customHeight="1">
      <c r="A160" s="160" t="s">
        <v>698</v>
      </c>
      <c r="B160" s="42">
        <f>IFERROR(INDEX('Annex 1 LV, HV &amp; UMS charges_M'!$B$14:$B$45,MATCH($A160,'Annex 1 LV, HV &amp; UMS charges_M'!$A$14:$A$294,0)),INDEX('Annex 4 LDNO charges_M'!$B$14:$B$203,MATCH($A160,'Annex 4 LDNO charges_M'!$A$14:$A$203,0)))</f>
        <v>0</v>
      </c>
      <c r="C160" s="159">
        <f>IFERROR(INDEX('Annex 1 LV, HV &amp; UMS charges_M'!$C$14:$C$45,MATCH($A160,'Annex 1 LV, HV &amp; UMS charges_M'!$A$14:$A$294,0)),INDEX('Annex 4 LDNO charges_M'!$C$14:$C$203,MATCH($A160,'Annex 4 LDNO charges_M'!$A$14:$A$203,0)))</f>
        <v>0</v>
      </c>
      <c r="D160" s="228">
        <v>0</v>
      </c>
      <c r="E160" s="228"/>
      <c r="F160" s="224">
        <v>4.4697751934454959E-2</v>
      </c>
    </row>
    <row r="161" spans="1:6" ht="27.75" customHeight="1">
      <c r="A161" s="160" t="s">
        <v>699</v>
      </c>
      <c r="B161" s="42">
        <f>IFERROR(INDEX('Annex 1 LV, HV &amp; UMS charges_M'!$B$14:$B$45,MATCH($A161,'Annex 1 LV, HV &amp; UMS charges_M'!$A$14:$A$294,0)),INDEX('Annex 4 LDNO charges_M'!$B$14:$B$203,MATCH($A161,'Annex 4 LDNO charges_M'!$A$14:$A$203,0)))</f>
        <v>0</v>
      </c>
      <c r="C161" s="159">
        <f>IFERROR(INDEX('Annex 1 LV, HV &amp; UMS charges_M'!$C$14:$C$45,MATCH($A161,'Annex 1 LV, HV &amp; UMS charges_M'!$A$14:$A$294,0)),INDEX('Annex 4 LDNO charges_M'!$C$14:$C$203,MATCH($A161,'Annex 4 LDNO charges_M'!$A$14:$A$203,0)))</f>
        <v>0</v>
      </c>
      <c r="D161" s="228">
        <v>0</v>
      </c>
      <c r="E161" s="228"/>
      <c r="F161" s="224">
        <v>4.4697751934454959E-2</v>
      </c>
    </row>
    <row r="162" spans="1:6" ht="27.75" customHeight="1">
      <c r="A162" s="160" t="s">
        <v>700</v>
      </c>
      <c r="B162" s="42">
        <f>IFERROR(INDEX('Annex 1 LV, HV &amp; UMS charges_M'!$B$14:$B$45,MATCH($A162,'Annex 1 LV, HV &amp; UMS charges_M'!$A$14:$A$294,0)),INDEX('Annex 4 LDNO charges_M'!$B$14:$B$203,MATCH($A162,'Annex 4 LDNO charges_M'!$A$14:$A$203,0)))</f>
        <v>0</v>
      </c>
      <c r="C162" s="159">
        <f>IFERROR(INDEX('Annex 1 LV, HV &amp; UMS charges_M'!$C$14:$C$45,MATCH($A162,'Annex 1 LV, HV &amp; UMS charges_M'!$A$14:$A$294,0)),INDEX('Annex 4 LDNO charges_M'!$C$14:$C$203,MATCH($A162,'Annex 4 LDNO charges_M'!$A$14:$A$203,0)))</f>
        <v>0</v>
      </c>
      <c r="D162" s="228">
        <v>0</v>
      </c>
      <c r="E162" s="228"/>
      <c r="F162" s="224">
        <v>4.4697751934454959E-2</v>
      </c>
    </row>
  </sheetData>
  <mergeCells count="2">
    <mergeCell ref="B1:C1"/>
    <mergeCell ref="A2:F2"/>
  </mergeCells>
  <hyperlinks>
    <hyperlink ref="A1" location="Overview!A1" display="Back to Overview" xr:uid="{00000000-0004-0000-32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
    <pageSetUpPr fitToPage="1"/>
  </sheetPr>
  <dimension ref="A1:G1021"/>
  <sheetViews>
    <sheetView zoomScale="85" zoomScaleNormal="85" zoomScaleSheetLayoutView="100" workbookViewId="0">
      <selection activeCell="E2" sqref="E2"/>
    </sheetView>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UKPN EPN Area (GSP Group _A)"</f>
        <v>Southern Electric Power Distribution plc - Effective from 1 April 2022 - Final Nodal/Zonal charges in UKPN EPN Area (GSP Group _A)</v>
      </c>
      <c r="B2" s="364"/>
      <c r="C2" s="364"/>
      <c r="D2" s="365"/>
    </row>
    <row r="3" spans="1:7" ht="60.75" customHeight="1">
      <c r="A3" s="214" t="s">
        <v>863</v>
      </c>
      <c r="B3" s="214" t="s">
        <v>864</v>
      </c>
      <c r="C3" s="214" t="s">
        <v>865</v>
      </c>
      <c r="D3" s="214" t="s">
        <v>866</v>
      </c>
    </row>
    <row r="4" spans="1:7" ht="21.75" customHeight="1">
      <c r="A4" s="7" t="s">
        <v>867</v>
      </c>
      <c r="B4" s="8" t="s">
        <v>868</v>
      </c>
      <c r="C4" s="215">
        <v>4.6278142049081401</v>
      </c>
      <c r="D4" s="215">
        <v>6.3493727236311699</v>
      </c>
    </row>
    <row r="5" spans="1:7" ht="21.75" customHeight="1">
      <c r="A5" s="7" t="s">
        <v>869</v>
      </c>
      <c r="B5" s="8" t="s">
        <v>870</v>
      </c>
      <c r="C5" s="215">
        <v>-0.71481385084285898</v>
      </c>
      <c r="D5" s="215">
        <v>2.28766588050672</v>
      </c>
    </row>
    <row r="6" spans="1:7" ht="21.75" customHeight="1">
      <c r="A6" s="7" t="s">
        <v>871</v>
      </c>
      <c r="B6" s="8" t="s">
        <v>872</v>
      </c>
      <c r="C6" s="215">
        <v>-0.19616966780127601</v>
      </c>
      <c r="D6" s="215">
        <v>2.3734352923503201</v>
      </c>
    </row>
    <row r="7" spans="1:7" ht="21.75" customHeight="1">
      <c r="A7" s="7" t="s">
        <v>873</v>
      </c>
      <c r="B7" s="8" t="s">
        <v>872</v>
      </c>
      <c r="C7" s="215">
        <v>4.6565273753279901E-2</v>
      </c>
      <c r="D7" s="215">
        <v>9.4219855084214998</v>
      </c>
    </row>
    <row r="8" spans="1:7" ht="21.75" customHeight="1">
      <c r="A8" s="7" t="s">
        <v>874</v>
      </c>
      <c r="B8" s="8" t="s">
        <v>875</v>
      </c>
      <c r="C8" s="215">
        <v>0.25816085221353302</v>
      </c>
      <c r="D8" s="215">
        <v>5.6352385442149204</v>
      </c>
    </row>
    <row r="9" spans="1:7" ht="21.75" customHeight="1">
      <c r="A9" s="7" t="s">
        <v>876</v>
      </c>
      <c r="B9" s="8" t="s">
        <v>877</v>
      </c>
      <c r="C9" s="215">
        <v>-1.23169890552147E-2</v>
      </c>
      <c r="D9" s="215">
        <v>23.245695837874301</v>
      </c>
    </row>
    <row r="10" spans="1:7" ht="21.75" customHeight="1">
      <c r="A10" s="7" t="s">
        <v>878</v>
      </c>
      <c r="B10" s="8" t="s">
        <v>879</v>
      </c>
      <c r="C10" s="215">
        <v>2.0281736383491999</v>
      </c>
      <c r="D10" s="215">
        <v>4.70483091005846</v>
      </c>
    </row>
    <row r="11" spans="1:7" ht="21.75" customHeight="1">
      <c r="A11" s="7" t="s">
        <v>880</v>
      </c>
      <c r="B11" s="8" t="s">
        <v>881</v>
      </c>
      <c r="C11" s="215">
        <v>4.72715350621365</v>
      </c>
      <c r="D11" s="215">
        <v>13.8851322613994</v>
      </c>
    </row>
    <row r="12" spans="1:7" ht="21.75" customHeight="1">
      <c r="A12" s="7" t="s">
        <v>882</v>
      </c>
      <c r="B12" s="8" t="s">
        <v>883</v>
      </c>
      <c r="C12" s="215">
        <v>-0.21476329015335199</v>
      </c>
      <c r="D12" s="215">
        <v>2.4904912637703802</v>
      </c>
    </row>
    <row r="13" spans="1:7" ht="21.75" customHeight="1">
      <c r="A13" s="7" t="s">
        <v>884</v>
      </c>
      <c r="B13" s="8" t="s">
        <v>883</v>
      </c>
      <c r="C13" s="215">
        <v>0.104917773322767</v>
      </c>
      <c r="D13" s="215">
        <v>1.3497924816325599</v>
      </c>
    </row>
    <row r="14" spans="1:7" ht="21.75" customHeight="1">
      <c r="A14" s="7" t="s">
        <v>885</v>
      </c>
      <c r="B14" s="8" t="s">
        <v>886</v>
      </c>
      <c r="C14" s="215">
        <v>0</v>
      </c>
      <c r="D14" s="215">
        <v>0</v>
      </c>
    </row>
    <row r="15" spans="1:7" ht="21.75" customHeight="1">
      <c r="A15" s="7" t="s">
        <v>887</v>
      </c>
      <c r="B15" s="8" t="s">
        <v>886</v>
      </c>
      <c r="C15" s="215">
        <v>0.104527476926744</v>
      </c>
      <c r="D15" s="215">
        <v>1.2534189741236199</v>
      </c>
    </row>
    <row r="16" spans="1:7" ht="21.75" customHeight="1">
      <c r="A16" s="7" t="s">
        <v>888</v>
      </c>
      <c r="B16" s="8" t="s">
        <v>886</v>
      </c>
      <c r="C16" s="215">
        <v>-8.1774987046463795E-3</v>
      </c>
      <c r="D16" s="215">
        <v>9.0513700567271105</v>
      </c>
    </row>
    <row r="17" spans="1:4" ht="21.75" customHeight="1">
      <c r="A17" s="7" t="s">
        <v>889</v>
      </c>
      <c r="B17" s="8" t="s">
        <v>890</v>
      </c>
      <c r="C17" s="215">
        <v>8.2722151323624801E-2</v>
      </c>
      <c r="D17" s="215">
        <v>5.1401601494170999</v>
      </c>
    </row>
    <row r="18" spans="1:4" ht="21.75" customHeight="1">
      <c r="A18" s="7" t="s">
        <v>891</v>
      </c>
      <c r="B18" s="8" t="s">
        <v>892</v>
      </c>
      <c r="C18" s="215">
        <v>8.0616626328243901E-2</v>
      </c>
      <c r="D18" s="215">
        <v>0.58493881885312804</v>
      </c>
    </row>
    <row r="19" spans="1:4" ht="21.75" customHeight="1">
      <c r="A19" s="7" t="s">
        <v>893</v>
      </c>
      <c r="B19" s="8" t="s">
        <v>892</v>
      </c>
      <c r="C19" s="215">
        <v>0.52764305606974304</v>
      </c>
      <c r="D19" s="215">
        <v>3.7642453918801801</v>
      </c>
    </row>
    <row r="20" spans="1:4" ht="21.75" customHeight="1">
      <c r="A20" s="7" t="s">
        <v>894</v>
      </c>
      <c r="B20" s="8" t="s">
        <v>895</v>
      </c>
      <c r="C20" s="215">
        <v>2.7355560261354599</v>
      </c>
      <c r="D20" s="215">
        <v>1.3402299927863299</v>
      </c>
    </row>
    <row r="21" spans="1:4" ht="21.75" customHeight="1">
      <c r="A21" s="7" t="s">
        <v>896</v>
      </c>
      <c r="B21" s="8" t="s">
        <v>897</v>
      </c>
      <c r="C21" s="215">
        <v>2.3493363264680202E-3</v>
      </c>
      <c r="D21" s="215">
        <v>-1.5114760399907701</v>
      </c>
    </row>
    <row r="22" spans="1:4" ht="21.75" customHeight="1">
      <c r="A22" s="7" t="s">
        <v>898</v>
      </c>
      <c r="B22" s="8" t="s">
        <v>899</v>
      </c>
      <c r="C22" s="215">
        <v>3.4363017781983599E-2</v>
      </c>
      <c r="D22" s="215">
        <v>3.2080850835153001</v>
      </c>
    </row>
    <row r="23" spans="1:4" ht="21.75" customHeight="1">
      <c r="A23" s="7" t="s">
        <v>900</v>
      </c>
      <c r="B23" s="8" t="s">
        <v>901</v>
      </c>
      <c r="C23" s="215">
        <v>0.20390133760136001</v>
      </c>
      <c r="D23" s="215">
        <v>1.6456450801564</v>
      </c>
    </row>
    <row r="24" spans="1:4" ht="21.75" customHeight="1">
      <c r="A24" s="7" t="s">
        <v>902</v>
      </c>
      <c r="B24" s="8" t="s">
        <v>901</v>
      </c>
      <c r="C24" s="215">
        <v>1.8082987666952699</v>
      </c>
      <c r="D24" s="215">
        <v>1.5869123079446501</v>
      </c>
    </row>
    <row r="25" spans="1:4" ht="21.75" customHeight="1">
      <c r="A25" s="7" t="s">
        <v>903</v>
      </c>
      <c r="B25" s="8" t="s">
        <v>904</v>
      </c>
      <c r="C25" s="215">
        <v>0</v>
      </c>
      <c r="D25" s="215">
        <v>0</v>
      </c>
    </row>
    <row r="26" spans="1:4" ht="21.75" customHeight="1">
      <c r="A26" s="7" t="s">
        <v>905</v>
      </c>
      <c r="B26" s="8" t="s">
        <v>906</v>
      </c>
      <c r="C26" s="215">
        <v>0.61175433860720596</v>
      </c>
      <c r="D26" s="215">
        <v>4.3342366899782396</v>
      </c>
    </row>
    <row r="27" spans="1:4" ht="27.75" customHeight="1">
      <c r="A27" s="7" t="s">
        <v>907</v>
      </c>
      <c r="B27" s="8" t="s">
        <v>908</v>
      </c>
      <c r="C27" s="215">
        <v>9.43450477438584E-3</v>
      </c>
      <c r="D27" s="215">
        <v>4.9909162344611699</v>
      </c>
    </row>
    <row r="28" spans="1:4" ht="27.75" customHeight="1">
      <c r="A28" s="7" t="s">
        <v>909</v>
      </c>
      <c r="B28" s="8" t="s">
        <v>908</v>
      </c>
      <c r="C28" s="215">
        <v>-1.8152084597195599</v>
      </c>
      <c r="D28" s="215">
        <v>0.55284572371946805</v>
      </c>
    </row>
    <row r="29" spans="1:4" ht="27.75" customHeight="1">
      <c r="A29" s="7" t="s">
        <v>910</v>
      </c>
      <c r="B29" s="8" t="s">
        <v>911</v>
      </c>
      <c r="C29" s="215">
        <v>2.6501850319741198</v>
      </c>
      <c r="D29" s="215">
        <v>1.72684866146025E-2</v>
      </c>
    </row>
    <row r="30" spans="1:4" ht="27.75" customHeight="1">
      <c r="A30" s="7" t="s">
        <v>912</v>
      </c>
      <c r="B30" s="8" t="s">
        <v>913</v>
      </c>
      <c r="C30" s="215">
        <v>-8.1774987046463795E-3</v>
      </c>
      <c r="D30" s="215">
        <v>9.0513700567271105</v>
      </c>
    </row>
    <row r="31" spans="1:4" ht="27.75" customHeight="1">
      <c r="A31" s="7" t="s">
        <v>914</v>
      </c>
      <c r="B31" s="8" t="s">
        <v>913</v>
      </c>
      <c r="C31" s="215">
        <v>3.1476273475702499</v>
      </c>
      <c r="D31" s="215">
        <v>8.6653712726637604</v>
      </c>
    </row>
    <row r="32" spans="1:4" ht="27.75" customHeight="1">
      <c r="A32" s="7" t="s">
        <v>915</v>
      </c>
      <c r="B32" s="8" t="s">
        <v>916</v>
      </c>
      <c r="C32" s="215">
        <v>0.15535106921567099</v>
      </c>
      <c r="D32" s="215">
        <v>-0.833431550176152</v>
      </c>
    </row>
    <row r="33" spans="1:4" ht="27.75" customHeight="1">
      <c r="A33" s="7" t="s">
        <v>917</v>
      </c>
      <c r="B33" s="8" t="s">
        <v>918</v>
      </c>
      <c r="C33" s="215">
        <v>-2.1369671465573899E-2</v>
      </c>
      <c r="D33" s="215">
        <v>14.6796509426835</v>
      </c>
    </row>
    <row r="34" spans="1:4" ht="27.75" customHeight="1">
      <c r="A34" s="7" t="s">
        <v>919</v>
      </c>
      <c r="B34" s="8" t="s">
        <v>920</v>
      </c>
      <c r="C34" s="215">
        <v>3.1476273475702499</v>
      </c>
      <c r="D34" s="215">
        <v>8.6653712726637604</v>
      </c>
    </row>
    <row r="35" spans="1:4" ht="27.75" customHeight="1">
      <c r="A35" s="7" t="s">
        <v>921</v>
      </c>
      <c r="B35" s="8" t="s">
        <v>922</v>
      </c>
      <c r="C35" s="215">
        <v>-1.7293480812220499E-2</v>
      </c>
      <c r="D35" s="215">
        <v>0.93422803611614003</v>
      </c>
    </row>
    <row r="36" spans="1:4" ht="27.75" customHeight="1">
      <c r="A36" s="7" t="s">
        <v>923</v>
      </c>
      <c r="B36" s="8" t="s">
        <v>924</v>
      </c>
      <c r="C36" s="215">
        <v>1.1346796682135001</v>
      </c>
      <c r="D36" s="215">
        <v>8.3150334196446405</v>
      </c>
    </row>
    <row r="37" spans="1:4" ht="27.75" customHeight="1">
      <c r="A37" s="7" t="s">
        <v>925</v>
      </c>
      <c r="B37" s="8" t="s">
        <v>926</v>
      </c>
      <c r="C37" s="215">
        <v>0.12535098981508799</v>
      </c>
      <c r="D37" s="215">
        <v>9.5051758307248502</v>
      </c>
    </row>
    <row r="38" spans="1:4" ht="27.75" customHeight="1">
      <c r="A38" s="7" t="s">
        <v>927</v>
      </c>
      <c r="B38" s="8" t="s">
        <v>928</v>
      </c>
      <c r="C38" s="215">
        <v>-7.3411824754008896E-3</v>
      </c>
      <c r="D38" s="215">
        <v>4.0106268151490196</v>
      </c>
    </row>
    <row r="39" spans="1:4" ht="27.75" customHeight="1">
      <c r="A39" s="7" t="s">
        <v>929</v>
      </c>
      <c r="B39" s="8" t="s">
        <v>930</v>
      </c>
      <c r="C39" s="215">
        <v>0.31172665427860702</v>
      </c>
      <c r="D39" s="215">
        <v>8.4011466707563098E-3</v>
      </c>
    </row>
    <row r="40" spans="1:4" ht="27.75" customHeight="1">
      <c r="A40" s="7" t="s">
        <v>931</v>
      </c>
      <c r="B40" s="8" t="s">
        <v>932</v>
      </c>
      <c r="C40" s="215">
        <v>2.6254423677741001E-2</v>
      </c>
      <c r="D40" s="215">
        <v>8.6200688310346898</v>
      </c>
    </row>
    <row r="41" spans="1:4" ht="27.75" customHeight="1">
      <c r="A41" s="7" t="s">
        <v>933</v>
      </c>
      <c r="B41" s="8" t="s">
        <v>934</v>
      </c>
      <c r="C41" s="215">
        <v>-0.89901172751677705</v>
      </c>
      <c r="D41" s="215">
        <v>-2.3819077521992398</v>
      </c>
    </row>
    <row r="42" spans="1:4" ht="27.75" customHeight="1">
      <c r="A42" s="7" t="s">
        <v>935</v>
      </c>
      <c r="B42" s="8" t="s">
        <v>936</v>
      </c>
      <c r="C42" s="215">
        <v>1.4110025857942201</v>
      </c>
      <c r="D42" s="215">
        <v>5.5428650588447104</v>
      </c>
    </row>
    <row r="43" spans="1:4" ht="27.75" customHeight="1">
      <c r="A43" s="7" t="s">
        <v>937</v>
      </c>
      <c r="B43" s="8" t="s">
        <v>938</v>
      </c>
      <c r="C43" s="215">
        <v>0.101664038137985</v>
      </c>
      <c r="D43" s="215">
        <v>-4.6548660567255098</v>
      </c>
    </row>
    <row r="44" spans="1:4" ht="27.75" customHeight="1">
      <c r="A44" s="7" t="s">
        <v>939</v>
      </c>
      <c r="B44" s="8" t="s">
        <v>940</v>
      </c>
      <c r="C44" s="215">
        <v>0</v>
      </c>
      <c r="D44" s="215">
        <v>0</v>
      </c>
    </row>
    <row r="45" spans="1:4" ht="27.75" customHeight="1">
      <c r="A45" s="7" t="s">
        <v>941</v>
      </c>
      <c r="B45" s="8" t="s">
        <v>942</v>
      </c>
      <c r="C45" s="215">
        <v>0.134034819052987</v>
      </c>
      <c r="D45" s="215">
        <v>3.6263059439671901</v>
      </c>
    </row>
    <row r="46" spans="1:4" ht="27.75" customHeight="1">
      <c r="A46" s="7" t="s">
        <v>943</v>
      </c>
      <c r="B46" s="8" t="s">
        <v>944</v>
      </c>
      <c r="C46" s="215">
        <v>0.90456873927470005</v>
      </c>
      <c r="D46" s="215">
        <v>5.6765517059267303</v>
      </c>
    </row>
    <row r="47" spans="1:4" ht="27.75" customHeight="1">
      <c r="A47" s="7" t="s">
        <v>945</v>
      </c>
      <c r="B47" s="8" t="s">
        <v>946</v>
      </c>
      <c r="C47" s="215">
        <v>1.2426588814405599</v>
      </c>
      <c r="D47" s="215">
        <v>10.699955203945001</v>
      </c>
    </row>
    <row r="48" spans="1:4" ht="27.75" customHeight="1">
      <c r="A48" s="7" t="s">
        <v>947</v>
      </c>
      <c r="B48" s="8" t="s">
        <v>948</v>
      </c>
      <c r="C48" s="215">
        <v>8.6141868157326204E-2</v>
      </c>
      <c r="D48" s="215">
        <v>8.6745587087495402</v>
      </c>
    </row>
    <row r="49" spans="1:4" ht="27.75" customHeight="1">
      <c r="A49" s="7" t="s">
        <v>949</v>
      </c>
      <c r="B49" s="8" t="s">
        <v>950</v>
      </c>
      <c r="C49" s="215">
        <v>0.18798917040719901</v>
      </c>
      <c r="D49" s="215">
        <v>0.94631667289821897</v>
      </c>
    </row>
    <row r="50" spans="1:4" ht="27.75" customHeight="1">
      <c r="A50" s="7" t="s">
        <v>951</v>
      </c>
      <c r="B50" s="8" t="s">
        <v>952</v>
      </c>
      <c r="C50" s="215">
        <v>0.212840571327128</v>
      </c>
      <c r="D50" s="215">
        <v>-0.13275091306320699</v>
      </c>
    </row>
    <row r="51" spans="1:4" ht="27.75" customHeight="1">
      <c r="A51" s="7" t="s">
        <v>953</v>
      </c>
      <c r="B51" s="8" t="s">
        <v>954</v>
      </c>
      <c r="C51" s="215">
        <v>-7.8397884763584405E-2</v>
      </c>
      <c r="D51" s="215">
        <v>9.0091928050945302</v>
      </c>
    </row>
    <row r="52" spans="1:4" ht="27.75" customHeight="1">
      <c r="A52" s="7" t="s">
        <v>955</v>
      </c>
      <c r="B52" s="8" t="s">
        <v>956</v>
      </c>
      <c r="C52" s="215">
        <v>1.23213970067539</v>
      </c>
      <c r="D52" s="215">
        <v>12.2221354681911</v>
      </c>
    </row>
    <row r="53" spans="1:4" ht="27.75" customHeight="1">
      <c r="A53" s="7" t="s">
        <v>957</v>
      </c>
      <c r="B53" s="8" t="s">
        <v>958</v>
      </c>
      <c r="C53" s="215">
        <v>0.82841929660652402</v>
      </c>
      <c r="D53" s="215">
        <v>-5.7251131091468399E-2</v>
      </c>
    </row>
    <row r="54" spans="1:4" ht="27.75" customHeight="1">
      <c r="A54" s="7" t="s">
        <v>959</v>
      </c>
      <c r="B54" s="8" t="s">
        <v>960</v>
      </c>
      <c r="C54" s="215">
        <v>0.195636819949491</v>
      </c>
      <c r="D54" s="215">
        <v>0.813137537988184</v>
      </c>
    </row>
    <row r="55" spans="1:4" ht="27.75" customHeight="1">
      <c r="A55" s="7" t="s">
        <v>961</v>
      </c>
      <c r="B55" s="8" t="s">
        <v>962</v>
      </c>
      <c r="C55" s="215">
        <v>4.0648178059864399</v>
      </c>
      <c r="D55" s="215">
        <v>1.5467303923382001</v>
      </c>
    </row>
    <row r="56" spans="1:4" ht="27.75" customHeight="1">
      <c r="A56" s="7" t="s">
        <v>963</v>
      </c>
      <c r="B56" s="8" t="s">
        <v>964</v>
      </c>
      <c r="C56" s="215">
        <v>-6.6198220140279904</v>
      </c>
      <c r="D56" s="215">
        <v>12.9693630526746</v>
      </c>
    </row>
    <row r="57" spans="1:4" ht="27.75" customHeight="1">
      <c r="A57" s="7" t="s">
        <v>965</v>
      </c>
      <c r="B57" s="8" t="s">
        <v>966</v>
      </c>
      <c r="C57" s="215">
        <v>1.1698832928335701</v>
      </c>
      <c r="D57" s="215">
        <v>-13.2048527397555</v>
      </c>
    </row>
    <row r="58" spans="1:4" ht="27.75" customHeight="1">
      <c r="A58" s="7" t="s">
        <v>967</v>
      </c>
      <c r="B58" s="8" t="s">
        <v>968</v>
      </c>
      <c r="C58" s="215">
        <v>-7.8397884763584405E-2</v>
      </c>
      <c r="D58" s="215">
        <v>9.0091928050945302</v>
      </c>
    </row>
    <row r="59" spans="1:4" ht="27.75" customHeight="1">
      <c r="A59" s="7" t="s">
        <v>969</v>
      </c>
      <c r="B59" s="8" t="s">
        <v>968</v>
      </c>
      <c r="C59" s="215">
        <v>-0.160643292392739</v>
      </c>
      <c r="D59" s="215">
        <v>11.0857012341545</v>
      </c>
    </row>
    <row r="60" spans="1:4" ht="27.75" customHeight="1">
      <c r="A60" s="7" t="s">
        <v>970</v>
      </c>
      <c r="B60" s="8" t="s">
        <v>971</v>
      </c>
      <c r="C60" s="215">
        <v>1.9480419969307801</v>
      </c>
      <c r="D60" s="215">
        <v>-4.6094921224447596</v>
      </c>
    </row>
    <row r="61" spans="1:4" ht="27.75" customHeight="1">
      <c r="A61" s="7" t="s">
        <v>972</v>
      </c>
      <c r="B61" s="8" t="s">
        <v>973</v>
      </c>
      <c r="C61" s="215">
        <v>0.32997641249049198</v>
      </c>
      <c r="D61" s="215">
        <v>-5.7519306884584704</v>
      </c>
    </row>
    <row r="62" spans="1:4" ht="27.75" customHeight="1">
      <c r="A62" s="7" t="s">
        <v>974</v>
      </c>
      <c r="B62" s="8" t="s">
        <v>973</v>
      </c>
      <c r="C62" s="215">
        <v>2.03233724238244</v>
      </c>
      <c r="D62" s="215">
        <v>-3.1352327373686801</v>
      </c>
    </row>
    <row r="63" spans="1:4" ht="27.75" customHeight="1">
      <c r="A63" s="7" t="s">
        <v>975</v>
      </c>
      <c r="B63" s="8" t="s">
        <v>976</v>
      </c>
      <c r="C63" s="215">
        <v>9.2523518240459707E-2</v>
      </c>
      <c r="D63" s="215">
        <v>2.6651415761486899</v>
      </c>
    </row>
    <row r="64" spans="1:4" ht="27.75" customHeight="1">
      <c r="A64" s="7" t="s">
        <v>977</v>
      </c>
      <c r="B64" s="8" t="s">
        <v>978</v>
      </c>
      <c r="C64" s="215">
        <v>0.385890076308602</v>
      </c>
      <c r="D64" s="215">
        <v>2.3370976399623302</v>
      </c>
    </row>
    <row r="65" spans="1:4" ht="27.75" customHeight="1">
      <c r="A65" s="7" t="s">
        <v>979</v>
      </c>
      <c r="B65" s="8" t="s">
        <v>980</v>
      </c>
      <c r="C65" s="215">
        <v>0.39942275950824802</v>
      </c>
      <c r="D65" s="215">
        <v>4.7483969143806899</v>
      </c>
    </row>
    <row r="66" spans="1:4" ht="27.75" customHeight="1">
      <c r="A66" s="7" t="s">
        <v>981</v>
      </c>
      <c r="B66" s="8" t="s">
        <v>982</v>
      </c>
      <c r="C66" s="215">
        <v>-5.9922476259982897E-3</v>
      </c>
      <c r="D66" s="215">
        <v>9.4060020400012494</v>
      </c>
    </row>
    <row r="67" spans="1:4" ht="27.75" customHeight="1">
      <c r="A67" s="7" t="s">
        <v>983</v>
      </c>
      <c r="B67" s="8" t="s">
        <v>984</v>
      </c>
      <c r="C67" s="215">
        <v>1.3965113711928301</v>
      </c>
      <c r="D67" s="215">
        <v>14.4020547363685</v>
      </c>
    </row>
    <row r="68" spans="1:4" ht="27.75" customHeight="1">
      <c r="A68" s="7" t="s">
        <v>985</v>
      </c>
      <c r="B68" s="8" t="s">
        <v>986</v>
      </c>
      <c r="C68" s="215">
        <v>7.1912902001040099E-2</v>
      </c>
      <c r="D68" s="215">
        <v>7.9018454822363102</v>
      </c>
    </row>
    <row r="69" spans="1:4" ht="27.75" customHeight="1">
      <c r="A69" s="7" t="s">
        <v>987</v>
      </c>
      <c r="B69" s="8" t="s">
        <v>988</v>
      </c>
      <c r="C69" s="215">
        <v>1.8272087596878901</v>
      </c>
      <c r="D69" s="215">
        <v>6.8313296202271001</v>
      </c>
    </row>
    <row r="70" spans="1:4" ht="27.75" customHeight="1">
      <c r="A70" s="7" t="s">
        <v>989</v>
      </c>
      <c r="B70" s="8" t="s">
        <v>990</v>
      </c>
      <c r="C70" s="215">
        <v>1.22731350903558</v>
      </c>
      <c r="D70" s="215">
        <v>7.0319632333395097</v>
      </c>
    </row>
    <row r="71" spans="1:4" ht="27.75" customHeight="1">
      <c r="A71" s="7" t="s">
        <v>991</v>
      </c>
      <c r="B71" s="8" t="s">
        <v>992</v>
      </c>
      <c r="C71" s="215">
        <v>0</v>
      </c>
      <c r="D71" s="215">
        <v>0</v>
      </c>
    </row>
    <row r="72" spans="1:4" ht="27.75" customHeight="1">
      <c r="A72" s="7" t="s">
        <v>993</v>
      </c>
      <c r="B72" s="8" t="s">
        <v>994</v>
      </c>
      <c r="C72" s="215">
        <v>0</v>
      </c>
      <c r="D72" s="215">
        <v>0</v>
      </c>
    </row>
    <row r="73" spans="1:4" ht="27.75" customHeight="1">
      <c r="A73" s="7" t="s">
        <v>995</v>
      </c>
      <c r="B73" s="8" t="s">
        <v>994</v>
      </c>
      <c r="C73" s="215">
        <v>0.32495061788903201</v>
      </c>
      <c r="D73" s="215">
        <v>-3.11067824119253</v>
      </c>
    </row>
    <row r="74" spans="1:4" ht="27.75" customHeight="1">
      <c r="A74" s="7" t="s">
        <v>996</v>
      </c>
      <c r="B74" s="8" t="s">
        <v>997</v>
      </c>
      <c r="C74" s="215">
        <v>-0.98586528524311601</v>
      </c>
      <c r="D74" s="215">
        <v>-0.16306650381690399</v>
      </c>
    </row>
    <row r="75" spans="1:4" ht="27.75" customHeight="1">
      <c r="A75" s="7" t="s">
        <v>998</v>
      </c>
      <c r="B75" s="8" t="s">
        <v>999</v>
      </c>
      <c r="C75" s="215">
        <v>0.69142263297596396</v>
      </c>
      <c r="D75" s="215">
        <v>1.17936184933892</v>
      </c>
    </row>
    <row r="76" spans="1:4" ht="27.75" customHeight="1">
      <c r="A76" s="7" t="s">
        <v>1000</v>
      </c>
      <c r="B76" s="8" t="s">
        <v>1001</v>
      </c>
      <c r="C76" s="215">
        <v>0.60384245943591597</v>
      </c>
      <c r="D76" s="215">
        <v>2.3296769352581999</v>
      </c>
    </row>
    <row r="77" spans="1:4" ht="27.75" customHeight="1">
      <c r="A77" s="7" t="s">
        <v>1002</v>
      </c>
      <c r="B77" s="8" t="s">
        <v>1003</v>
      </c>
      <c r="C77" s="215">
        <v>0.34357685660364701</v>
      </c>
      <c r="D77" s="215">
        <v>-12.7170372445492</v>
      </c>
    </row>
    <row r="78" spans="1:4" ht="27.75" customHeight="1">
      <c r="A78" s="7" t="s">
        <v>1004</v>
      </c>
      <c r="B78" s="8" t="s">
        <v>1003</v>
      </c>
      <c r="C78" s="215">
        <v>-10.851659115159199</v>
      </c>
      <c r="D78" s="215">
        <v>-2.5608741353490299</v>
      </c>
    </row>
    <row r="79" spans="1:4" ht="27.75" customHeight="1">
      <c r="A79" s="7" t="s">
        <v>1005</v>
      </c>
      <c r="B79" s="8" t="s">
        <v>1006</v>
      </c>
      <c r="C79" s="215">
        <v>1.4978168325447501</v>
      </c>
      <c r="D79" s="215">
        <v>11.966323429032</v>
      </c>
    </row>
    <row r="80" spans="1:4" ht="27.75" customHeight="1">
      <c r="A80" s="7" t="s">
        <v>1007</v>
      </c>
      <c r="B80" s="8" t="s">
        <v>1008</v>
      </c>
      <c r="C80" s="215">
        <v>1.1836786764100899</v>
      </c>
      <c r="D80" s="215">
        <v>0.69030809389046899</v>
      </c>
    </row>
    <row r="81" spans="1:4" ht="27.75" customHeight="1">
      <c r="A81" s="7" t="s">
        <v>1009</v>
      </c>
      <c r="B81" s="8" t="s">
        <v>1010</v>
      </c>
      <c r="C81" s="215">
        <v>1.55141113973369</v>
      </c>
      <c r="D81" s="215">
        <v>6.5886685429738803</v>
      </c>
    </row>
    <row r="82" spans="1:4" ht="27.75" customHeight="1">
      <c r="A82" s="7" t="s">
        <v>1011</v>
      </c>
      <c r="B82" s="8" t="s">
        <v>1012</v>
      </c>
      <c r="C82" s="215">
        <v>0</v>
      </c>
      <c r="D82" s="215">
        <v>0</v>
      </c>
    </row>
    <row r="83" spans="1:4" ht="27.75" customHeight="1">
      <c r="A83" s="7" t="s">
        <v>1013</v>
      </c>
      <c r="B83" s="8" t="s">
        <v>1014</v>
      </c>
      <c r="C83" s="215">
        <v>1.2627981407503999E-4</v>
      </c>
      <c r="D83" s="215">
        <v>3.4387048265787499</v>
      </c>
    </row>
    <row r="84" spans="1:4" ht="27.75" customHeight="1">
      <c r="A84" s="7" t="s">
        <v>1015</v>
      </c>
      <c r="B84" s="8" t="s">
        <v>1014</v>
      </c>
      <c r="C84" s="215">
        <v>-0.98502020418981295</v>
      </c>
      <c r="D84" s="215">
        <v>-2.1016497535613201</v>
      </c>
    </row>
    <row r="85" spans="1:4" ht="27.75" customHeight="1">
      <c r="A85" s="7" t="s">
        <v>1016</v>
      </c>
      <c r="B85" s="8" t="s">
        <v>1017</v>
      </c>
      <c r="C85" s="215">
        <v>0</v>
      </c>
      <c r="D85" s="215">
        <v>0</v>
      </c>
    </row>
    <row r="86" spans="1:4" ht="27.75" customHeight="1">
      <c r="A86" s="7" t="s">
        <v>1018</v>
      </c>
      <c r="B86" s="8" t="s">
        <v>1019</v>
      </c>
      <c r="C86" s="215">
        <v>4.4832980963560199E-5</v>
      </c>
      <c r="D86" s="215">
        <v>3.4608561258894399</v>
      </c>
    </row>
    <row r="87" spans="1:4" ht="27.75" customHeight="1">
      <c r="A87" s="7" t="s">
        <v>1020</v>
      </c>
      <c r="B87" s="8" t="s">
        <v>1021</v>
      </c>
      <c r="C87" s="215">
        <v>1.2627981407503999E-4</v>
      </c>
      <c r="D87" s="215">
        <v>3.4387048265787499</v>
      </c>
    </row>
    <row r="88" spans="1:4" ht="27.75" customHeight="1">
      <c r="A88" s="7" t="s">
        <v>1022</v>
      </c>
      <c r="B88" s="8" t="s">
        <v>1021</v>
      </c>
      <c r="C88" s="215">
        <v>-0.98502020418981295</v>
      </c>
      <c r="D88" s="215">
        <v>-2.1016497535613201</v>
      </c>
    </row>
    <row r="89" spans="1:4" ht="27.75" customHeight="1">
      <c r="A89" s="7" t="s">
        <v>1023</v>
      </c>
      <c r="B89" s="8" t="s">
        <v>1024</v>
      </c>
      <c r="C89" s="215">
        <v>0.35895552225578398</v>
      </c>
      <c r="D89" s="215">
        <v>-0.13536418585234899</v>
      </c>
    </row>
    <row r="90" spans="1:4" ht="27.75" customHeight="1">
      <c r="A90" s="7" t="s">
        <v>1025</v>
      </c>
      <c r="B90" s="8" t="s">
        <v>1026</v>
      </c>
      <c r="C90" s="215">
        <v>7.2415629252545702E-2</v>
      </c>
      <c r="D90" s="215">
        <v>-1.1596324459521701</v>
      </c>
    </row>
    <row r="91" spans="1:4" ht="27.75" customHeight="1">
      <c r="A91" s="7" t="s">
        <v>1027</v>
      </c>
      <c r="B91" s="8" t="s">
        <v>1028</v>
      </c>
      <c r="C91" s="215">
        <v>-0.79858028069735099</v>
      </c>
      <c r="D91" s="215">
        <v>-2.55694470820282</v>
      </c>
    </row>
    <row r="92" spans="1:4" ht="27.75" customHeight="1">
      <c r="A92" s="7" t="s">
        <v>1029</v>
      </c>
      <c r="B92" s="8" t="s">
        <v>1030</v>
      </c>
      <c r="C92" s="215">
        <v>2.5506568277931998</v>
      </c>
      <c r="D92" s="215">
        <v>0.47452453618829998</v>
      </c>
    </row>
    <row r="93" spans="1:4" ht="27.75" customHeight="1">
      <c r="A93" s="7" t="s">
        <v>1031</v>
      </c>
      <c r="B93" s="8" t="s">
        <v>1032</v>
      </c>
      <c r="C93" s="215">
        <v>0</v>
      </c>
      <c r="D93" s="215">
        <v>0</v>
      </c>
    </row>
    <row r="94" spans="1:4" ht="27.75" customHeight="1">
      <c r="A94" s="7" t="s">
        <v>1033</v>
      </c>
      <c r="B94" s="8" t="s">
        <v>1034</v>
      </c>
      <c r="C94" s="215">
        <v>0</v>
      </c>
      <c r="D94" s="215">
        <v>1.52351733164709</v>
      </c>
    </row>
    <row r="95" spans="1:4" ht="27.75" customHeight="1">
      <c r="A95" s="7" t="s">
        <v>1035</v>
      </c>
      <c r="B95" s="8" t="s">
        <v>1036</v>
      </c>
      <c r="C95" s="215">
        <v>0</v>
      </c>
      <c r="D95" s="215">
        <v>0</v>
      </c>
    </row>
    <row r="96" spans="1:4" ht="27.75" customHeight="1">
      <c r="A96" s="7" t="s">
        <v>1037</v>
      </c>
      <c r="B96" s="8" t="s">
        <v>1038</v>
      </c>
      <c r="C96" s="215">
        <v>0.52135577314334902</v>
      </c>
      <c r="D96" s="215">
        <v>5.6677057695828301</v>
      </c>
    </row>
    <row r="97" spans="1:4" ht="27.75" customHeight="1">
      <c r="A97" s="7" t="s">
        <v>1039</v>
      </c>
      <c r="B97" s="8" t="s">
        <v>1040</v>
      </c>
      <c r="C97" s="215">
        <v>0</v>
      </c>
      <c r="D97" s="215">
        <v>-0.30781901712817999</v>
      </c>
    </row>
    <row r="98" spans="1:4" ht="27.75" customHeight="1">
      <c r="A98" s="7" t="s">
        <v>1041</v>
      </c>
      <c r="B98" s="8" t="s">
        <v>1042</v>
      </c>
      <c r="C98" s="215">
        <v>0.89473528727464002</v>
      </c>
      <c r="D98" s="215">
        <v>-0.51750138287443104</v>
      </c>
    </row>
    <row r="99" spans="1:4" ht="27.75" customHeight="1">
      <c r="A99" s="7" t="s">
        <v>1043</v>
      </c>
      <c r="B99" s="8" t="s">
        <v>1044</v>
      </c>
      <c r="C99" s="215">
        <v>0.15889579709714199</v>
      </c>
      <c r="D99" s="215">
        <v>-6.0872066233208804</v>
      </c>
    </row>
    <row r="100" spans="1:4" ht="27.75" customHeight="1">
      <c r="A100" s="7" t="s">
        <v>1045</v>
      </c>
      <c r="B100" s="8" t="s">
        <v>1046</v>
      </c>
      <c r="C100" s="215">
        <v>0.173777459973943</v>
      </c>
      <c r="D100" s="215">
        <v>-0.631780830235528</v>
      </c>
    </row>
    <row r="101" spans="1:4" ht="27.75" customHeight="1">
      <c r="A101" s="7" t="s">
        <v>1047</v>
      </c>
      <c r="B101" s="8" t="s">
        <v>1048</v>
      </c>
      <c r="C101" s="215">
        <v>0.304741541361363</v>
      </c>
      <c r="D101" s="215">
        <v>-0.443990611893266</v>
      </c>
    </row>
    <row r="102" spans="1:4" ht="27.75" customHeight="1">
      <c r="A102" s="7" t="s">
        <v>1049</v>
      </c>
      <c r="B102" s="8" t="s">
        <v>1048</v>
      </c>
      <c r="C102" s="215">
        <v>-0.72587264725307399</v>
      </c>
      <c r="D102" s="215">
        <v>0</v>
      </c>
    </row>
    <row r="103" spans="1:4" ht="27.75" customHeight="1">
      <c r="A103" s="7" t="s">
        <v>1050</v>
      </c>
      <c r="B103" s="8" t="s">
        <v>1051</v>
      </c>
      <c r="C103" s="215">
        <v>1.89953420322612</v>
      </c>
      <c r="D103" s="215">
        <v>4.2834428437693699</v>
      </c>
    </row>
    <row r="104" spans="1:4" ht="27.75" customHeight="1">
      <c r="A104" s="7" t="s">
        <v>1052</v>
      </c>
      <c r="B104" s="8" t="s">
        <v>1053</v>
      </c>
      <c r="C104" s="215">
        <v>4.8359922466931904</v>
      </c>
      <c r="D104" s="215">
        <v>1.5969159895785599E-3</v>
      </c>
    </row>
    <row r="105" spans="1:4" ht="27.75" customHeight="1">
      <c r="A105" s="7" t="s">
        <v>1054</v>
      </c>
      <c r="B105" s="8" t="s">
        <v>1055</v>
      </c>
      <c r="C105" s="215">
        <v>4.8104449157972997</v>
      </c>
      <c r="D105" s="215">
        <v>1.43309128525271E-3</v>
      </c>
    </row>
    <row r="106" spans="1:4" ht="27.75" customHeight="1">
      <c r="A106" s="7" t="s">
        <v>1056</v>
      </c>
      <c r="B106" s="8" t="s">
        <v>1055</v>
      </c>
      <c r="C106" s="215">
        <v>0.118232901838058</v>
      </c>
      <c r="D106" s="215">
        <v>9.2806458554890998</v>
      </c>
    </row>
    <row r="107" spans="1:4" ht="27.75" customHeight="1">
      <c r="A107" s="7" t="s">
        <v>1057</v>
      </c>
      <c r="B107" s="8" t="s">
        <v>1058</v>
      </c>
      <c r="C107" s="215">
        <v>0.532083009544292</v>
      </c>
      <c r="D107" s="215">
        <v>2.7124006593006698E-3</v>
      </c>
    </row>
    <row r="108" spans="1:4" ht="27.75" customHeight="1">
      <c r="A108" s="7" t="s">
        <v>1059</v>
      </c>
      <c r="B108" s="8" t="s">
        <v>1060</v>
      </c>
      <c r="C108" s="215">
        <v>0.84830823105224296</v>
      </c>
      <c r="D108" s="215">
        <v>0</v>
      </c>
    </row>
    <row r="109" spans="1:4" ht="27.75" customHeight="1">
      <c r="A109" s="7" t="s">
        <v>1061</v>
      </c>
      <c r="B109" s="8" t="s">
        <v>1062</v>
      </c>
      <c r="C109" s="215">
        <v>0.67948413164538901</v>
      </c>
      <c r="D109" s="215">
        <v>-9.3237982974497896E-2</v>
      </c>
    </row>
    <row r="110" spans="1:4" ht="27.75" customHeight="1">
      <c r="A110" s="7" t="s">
        <v>1063</v>
      </c>
      <c r="B110" s="8" t="s">
        <v>1064</v>
      </c>
      <c r="C110" s="215">
        <v>0.55442351778011301</v>
      </c>
      <c r="D110" s="215">
        <v>0.169799669139929</v>
      </c>
    </row>
    <row r="111" spans="1:4" ht="27.75" customHeight="1">
      <c r="A111" s="7" t="s">
        <v>1065</v>
      </c>
      <c r="B111" s="8" t="s">
        <v>1066</v>
      </c>
      <c r="C111" s="215">
        <v>0.55367698228551299</v>
      </c>
      <c r="D111" s="215">
        <v>0.169801581270382</v>
      </c>
    </row>
    <row r="112" spans="1:4" ht="27.75" customHeight="1">
      <c r="A112" s="7" t="s">
        <v>1067</v>
      </c>
      <c r="B112" s="8" t="s">
        <v>1066</v>
      </c>
      <c r="C112" s="215">
        <v>0</v>
      </c>
      <c r="D112" s="215">
        <v>0</v>
      </c>
    </row>
    <row r="113" spans="1:4" ht="27.75" customHeight="1">
      <c r="A113" s="7" t="s">
        <v>1068</v>
      </c>
      <c r="B113" s="8" t="s">
        <v>1069</v>
      </c>
      <c r="C113" s="215">
        <v>-0.84477779795199304</v>
      </c>
      <c r="D113" s="215">
        <v>0</v>
      </c>
    </row>
    <row r="114" spans="1:4" ht="27.75" customHeight="1">
      <c r="A114" s="7" t="s">
        <v>1070</v>
      </c>
      <c r="B114" s="8" t="s">
        <v>1071</v>
      </c>
      <c r="C114" s="215">
        <v>1.40920392292936</v>
      </c>
      <c r="D114" s="215">
        <v>0.14558661893792099</v>
      </c>
    </row>
    <row r="115" spans="1:4" ht="27.75" customHeight="1">
      <c r="A115" s="7" t="s">
        <v>1072</v>
      </c>
      <c r="B115" s="8" t="s">
        <v>1073</v>
      </c>
      <c r="C115" s="215">
        <v>1.40716292370698</v>
      </c>
      <c r="D115" s="215">
        <v>0.14570998074692701</v>
      </c>
    </row>
    <row r="116" spans="1:4" ht="27.75" customHeight="1">
      <c r="A116" s="7" t="s">
        <v>1074</v>
      </c>
      <c r="B116" s="8" t="s">
        <v>1075</v>
      </c>
      <c r="C116" s="215">
        <v>3.2807766546536299</v>
      </c>
      <c r="D116" s="215">
        <v>0.17959434772633401</v>
      </c>
    </row>
    <row r="117" spans="1:4" ht="27.75" customHeight="1">
      <c r="A117" s="7" t="s">
        <v>1076</v>
      </c>
      <c r="B117" s="8" t="s">
        <v>1077</v>
      </c>
      <c r="C117" s="215">
        <v>-0.60731306283327502</v>
      </c>
      <c r="D117" s="215">
        <v>0</v>
      </c>
    </row>
    <row r="118" spans="1:4" ht="27.75" customHeight="1">
      <c r="A118" s="7" t="s">
        <v>1078</v>
      </c>
      <c r="B118" s="8" t="s">
        <v>1079</v>
      </c>
      <c r="C118" s="215">
        <v>0.299823094493673</v>
      </c>
      <c r="D118" s="215">
        <v>2.9466230096161401E-2</v>
      </c>
    </row>
    <row r="119" spans="1:4" ht="27.75" customHeight="1">
      <c r="A119" s="7" t="s">
        <v>1080</v>
      </c>
      <c r="B119" s="8" t="s">
        <v>1081</v>
      </c>
      <c r="C119" s="215">
        <v>0.180494402316281</v>
      </c>
      <c r="D119" s="215">
        <v>-0.18035775910049701</v>
      </c>
    </row>
    <row r="120" spans="1:4" ht="27.75" customHeight="1">
      <c r="A120" s="7" t="s">
        <v>1082</v>
      </c>
      <c r="B120" s="8" t="s">
        <v>1083</v>
      </c>
      <c r="C120" s="215">
        <v>0.77977959033313105</v>
      </c>
      <c r="D120" s="215">
        <v>3.8364822513113898E-2</v>
      </c>
    </row>
    <row r="121" spans="1:4" ht="27.75" customHeight="1">
      <c r="A121" s="7" t="s">
        <v>1084</v>
      </c>
      <c r="B121" s="8" t="s">
        <v>1085</v>
      </c>
      <c r="C121" s="215">
        <v>0.102488587090331</v>
      </c>
      <c r="D121" s="215">
        <v>-4.3937714080465103E-2</v>
      </c>
    </row>
    <row r="122" spans="1:4" ht="27.75" customHeight="1">
      <c r="A122" s="7" t="s">
        <v>1086</v>
      </c>
      <c r="B122" s="8" t="s">
        <v>1087</v>
      </c>
      <c r="C122" s="215">
        <v>0.102900038379434</v>
      </c>
      <c r="D122" s="215">
        <v>-1.25314169162E-2</v>
      </c>
    </row>
    <row r="123" spans="1:4" ht="27.75" customHeight="1">
      <c r="A123" s="7" t="s">
        <v>1088</v>
      </c>
      <c r="B123" s="8" t="s">
        <v>1087</v>
      </c>
      <c r="C123" s="215">
        <v>2.0358966507610101</v>
      </c>
      <c r="D123" s="215">
        <v>8.1880478774624095</v>
      </c>
    </row>
    <row r="124" spans="1:4" ht="27.75" customHeight="1">
      <c r="A124" s="7" t="s">
        <v>1089</v>
      </c>
      <c r="B124" s="8" t="s">
        <v>1090</v>
      </c>
      <c r="C124" s="215">
        <v>1.71978278738662E-2</v>
      </c>
      <c r="D124" s="215">
        <v>-4.1783117968401402E-2</v>
      </c>
    </row>
    <row r="125" spans="1:4" ht="27.75" customHeight="1">
      <c r="A125" s="7" t="s">
        <v>1091</v>
      </c>
      <c r="B125" s="8" t="s">
        <v>1090</v>
      </c>
      <c r="C125" s="215">
        <v>-1.5683515560676899E-2</v>
      </c>
      <c r="D125" s="215">
        <v>-2.9462363519754099E-2</v>
      </c>
    </row>
    <row r="126" spans="1:4" ht="27.75" customHeight="1">
      <c r="A126" s="7" t="s">
        <v>1092</v>
      </c>
      <c r="B126" s="8" t="s">
        <v>1090</v>
      </c>
      <c r="C126" s="215">
        <v>-3.0487643229704702</v>
      </c>
      <c r="D126" s="215">
        <v>1.04290312868538</v>
      </c>
    </row>
    <row r="127" spans="1:4" ht="27.75" customHeight="1">
      <c r="A127" s="7" t="s">
        <v>1093</v>
      </c>
      <c r="B127" s="8" t="s">
        <v>1094</v>
      </c>
      <c r="C127" s="215">
        <v>-0.38923224089204</v>
      </c>
      <c r="D127" s="215">
        <v>-0.245721215316031</v>
      </c>
    </row>
    <row r="128" spans="1:4" ht="27.75" customHeight="1">
      <c r="A128" s="7" t="s">
        <v>1095</v>
      </c>
      <c r="B128" s="8" t="s">
        <v>1096</v>
      </c>
      <c r="C128" s="215">
        <v>-0.76126838569029998</v>
      </c>
      <c r="D128" s="215">
        <v>3.4154274920472197E-2</v>
      </c>
    </row>
    <row r="129" spans="1:4" ht="27.75" customHeight="1">
      <c r="A129" s="7" t="s">
        <v>1097</v>
      </c>
      <c r="B129" s="8" t="s">
        <v>1096</v>
      </c>
      <c r="C129" s="215">
        <v>2.6026434127124198</v>
      </c>
      <c r="D129" s="215">
        <v>0</v>
      </c>
    </row>
    <row r="130" spans="1:4" ht="27.75" customHeight="1">
      <c r="A130" s="7" t="s">
        <v>1098</v>
      </c>
      <c r="B130" s="8" t="s">
        <v>1099</v>
      </c>
      <c r="C130" s="215">
        <v>2.8272358207256501</v>
      </c>
      <c r="D130" s="215">
        <v>-1.6236936271934298E-2</v>
      </c>
    </row>
    <row r="131" spans="1:4" ht="27.75" customHeight="1">
      <c r="A131" s="7" t="s">
        <v>1100</v>
      </c>
      <c r="B131" s="8" t="s">
        <v>1099</v>
      </c>
      <c r="C131" s="215">
        <v>4.8249156542379303</v>
      </c>
      <c r="D131" s="215">
        <v>4.2444529789786899E-4</v>
      </c>
    </row>
    <row r="132" spans="1:4" ht="27.75" customHeight="1">
      <c r="A132" s="7" t="s">
        <v>1101</v>
      </c>
      <c r="B132" s="8" t="s">
        <v>1102</v>
      </c>
      <c r="C132" s="215">
        <v>4.8062673572593697</v>
      </c>
      <c r="D132" s="215">
        <v>-3.9706811960371602E-4</v>
      </c>
    </row>
    <row r="133" spans="1:4" ht="27.75" customHeight="1">
      <c r="A133" s="7" t="s">
        <v>1103</v>
      </c>
      <c r="B133" s="8" t="s">
        <v>1102</v>
      </c>
      <c r="C133" s="215">
        <v>2.83076681243893</v>
      </c>
      <c r="D133" s="215">
        <v>3.43794591503022E-3</v>
      </c>
    </row>
    <row r="134" spans="1:4" ht="27.75" customHeight="1">
      <c r="A134" s="7" t="s">
        <v>1104</v>
      </c>
      <c r="B134" s="8" t="s">
        <v>1105</v>
      </c>
      <c r="C134" s="215">
        <v>2.80509789250651</v>
      </c>
      <c r="D134" s="215">
        <v>3.0154347000590498E-3</v>
      </c>
    </row>
    <row r="135" spans="1:4" ht="27.75" customHeight="1">
      <c r="A135" s="7" t="s">
        <v>1106</v>
      </c>
      <c r="B135" s="8" t="s">
        <v>1105</v>
      </c>
      <c r="C135" s="215">
        <v>4.42563627096317</v>
      </c>
      <c r="D135" s="215">
        <v>0.120444578984282</v>
      </c>
    </row>
    <row r="136" spans="1:4" ht="27.75" customHeight="1">
      <c r="A136" s="7" t="s">
        <v>1107</v>
      </c>
      <c r="B136" s="8" t="s">
        <v>1108</v>
      </c>
      <c r="C136" s="215">
        <v>0.36582906649303898</v>
      </c>
      <c r="D136" s="215">
        <v>3.6276399161018498E-2</v>
      </c>
    </row>
    <row r="137" spans="1:4" ht="27.75" customHeight="1">
      <c r="A137" s="7" t="s">
        <v>1109</v>
      </c>
      <c r="B137" s="8" t="s">
        <v>1110</v>
      </c>
      <c r="C137" s="215">
        <v>-0.65826942788116005</v>
      </c>
      <c r="D137" s="215">
        <v>-5.5007202072510097E-4</v>
      </c>
    </row>
    <row r="138" spans="1:4" ht="27.75" customHeight="1">
      <c r="A138" s="7" t="s">
        <v>1111</v>
      </c>
      <c r="B138" s="8" t="s">
        <v>1112</v>
      </c>
      <c r="C138" s="215">
        <v>-0.46160168910759802</v>
      </c>
      <c r="D138" s="215">
        <v>-7.4819591897390403E-4</v>
      </c>
    </row>
    <row r="139" spans="1:4" ht="27.75" customHeight="1">
      <c r="A139" s="7" t="s">
        <v>1113</v>
      </c>
      <c r="B139" s="8" t="s">
        <v>1112</v>
      </c>
      <c r="C139" s="215">
        <v>0</v>
      </c>
      <c r="D139" s="215">
        <v>0</v>
      </c>
    </row>
    <row r="140" spans="1:4" ht="27.75" customHeight="1">
      <c r="A140" s="7" t="s">
        <v>1114</v>
      </c>
      <c r="B140" s="8" t="s">
        <v>1115</v>
      </c>
      <c r="C140" s="215">
        <v>0</v>
      </c>
      <c r="D140" s="215">
        <v>0</v>
      </c>
    </row>
    <row r="141" spans="1:4" ht="27.75" customHeight="1">
      <c r="A141" s="7" t="s">
        <v>1116</v>
      </c>
      <c r="B141" s="8" t="s">
        <v>1115</v>
      </c>
      <c r="C141" s="215">
        <v>0.63896119348107205</v>
      </c>
      <c r="D141" s="215">
        <v>2.88404585551825</v>
      </c>
    </row>
    <row r="142" spans="1:4" ht="27.75" customHeight="1">
      <c r="A142" s="7" t="s">
        <v>1117</v>
      </c>
      <c r="B142" s="8" t="s">
        <v>1118</v>
      </c>
      <c r="C142" s="215">
        <v>2.0608990118313901</v>
      </c>
      <c r="D142" s="215">
        <v>0.23152602651874801</v>
      </c>
    </row>
    <row r="143" spans="1:4" ht="27.75" customHeight="1">
      <c r="A143" s="7" t="s">
        <v>1119</v>
      </c>
      <c r="B143" s="8" t="s">
        <v>1120</v>
      </c>
      <c r="C143" s="215">
        <v>1.78916814773404</v>
      </c>
      <c r="D143" s="215">
        <v>5.6319739112859599</v>
      </c>
    </row>
    <row r="144" spans="1:4" ht="27.75" customHeight="1">
      <c r="A144" s="7" t="s">
        <v>1121</v>
      </c>
      <c r="B144" s="8" t="s">
        <v>1122</v>
      </c>
      <c r="C144" s="215">
        <v>1.50366386111887</v>
      </c>
      <c r="D144" s="215">
        <v>0</v>
      </c>
    </row>
    <row r="145" spans="1:4" ht="27.75" customHeight="1">
      <c r="A145" s="7" t="s">
        <v>1123</v>
      </c>
      <c r="B145" s="8" t="s">
        <v>1124</v>
      </c>
      <c r="C145" s="215">
        <v>0.118748633983144</v>
      </c>
      <c r="D145" s="215">
        <v>-0.23812499789472499</v>
      </c>
    </row>
    <row r="146" spans="1:4" ht="27.75" customHeight="1">
      <c r="A146" s="7" t="s">
        <v>1125</v>
      </c>
      <c r="B146" s="8" t="s">
        <v>1126</v>
      </c>
      <c r="C146" s="215">
        <v>6.4938314981855099</v>
      </c>
      <c r="D146" s="215">
        <v>17.035569111147399</v>
      </c>
    </row>
    <row r="147" spans="1:4" ht="27.75" customHeight="1">
      <c r="A147" s="7" t="s">
        <v>1127</v>
      </c>
      <c r="B147" s="8" t="s">
        <v>1128</v>
      </c>
      <c r="C147" s="215">
        <v>0.101896219187688</v>
      </c>
      <c r="D147" s="215">
        <v>-1.65235171654434</v>
      </c>
    </row>
    <row r="148" spans="1:4" ht="27.75" customHeight="1">
      <c r="A148" s="7" t="s">
        <v>1129</v>
      </c>
      <c r="B148" s="8" t="s">
        <v>1130</v>
      </c>
      <c r="C148" s="215">
        <v>5.4695961850625703E-2</v>
      </c>
      <c r="D148" s="215">
        <v>-0.60014428323305802</v>
      </c>
    </row>
    <row r="149" spans="1:4" ht="27.75" customHeight="1">
      <c r="A149" s="7" t="s">
        <v>1131</v>
      </c>
      <c r="B149" s="8" t="s">
        <v>1132</v>
      </c>
      <c r="C149" s="215">
        <v>-1.58347838345402E-3</v>
      </c>
      <c r="D149" s="215">
        <v>8.5213799531207393</v>
      </c>
    </row>
    <row r="150" spans="1:4" ht="27.75" customHeight="1">
      <c r="A150" s="7" t="s">
        <v>1133</v>
      </c>
      <c r="B150" s="8" t="s">
        <v>1134</v>
      </c>
      <c r="C150" s="215">
        <v>3.0883027175225299</v>
      </c>
      <c r="D150" s="215">
        <v>20.710855165289701</v>
      </c>
    </row>
    <row r="151" spans="1:4" ht="27.75" customHeight="1">
      <c r="A151" s="7" t="s">
        <v>1135</v>
      </c>
      <c r="B151" s="8" t="s">
        <v>1136</v>
      </c>
      <c r="C151" s="215">
        <v>-0.98599966269522998</v>
      </c>
      <c r="D151" s="215">
        <v>-0.16322916330298301</v>
      </c>
    </row>
    <row r="152" spans="1:4" ht="27.75" customHeight="1">
      <c r="A152" s="7" t="s">
        <v>1137</v>
      </c>
      <c r="B152" s="8" t="s">
        <v>1138</v>
      </c>
      <c r="C152" s="215">
        <v>0.73481799282750204</v>
      </c>
      <c r="D152" s="215">
        <v>7.2376281803806801</v>
      </c>
    </row>
    <row r="153" spans="1:4" ht="27.75" customHeight="1">
      <c r="A153" s="7" t="s">
        <v>1139</v>
      </c>
      <c r="B153" s="8" t="s">
        <v>1140</v>
      </c>
      <c r="C153" s="215">
        <v>0.101896219187688</v>
      </c>
      <c r="D153" s="215">
        <v>-1.65235171654434</v>
      </c>
    </row>
    <row r="154" spans="1:4" ht="27.75" customHeight="1">
      <c r="A154" s="7" t="s">
        <v>1141</v>
      </c>
      <c r="B154" s="8" t="s">
        <v>1140</v>
      </c>
      <c r="C154" s="215">
        <v>0</v>
      </c>
      <c r="D154" s="215">
        <v>0</v>
      </c>
    </row>
    <row r="155" spans="1:4" ht="27.75" customHeight="1">
      <c r="A155" s="7" t="s">
        <v>1142</v>
      </c>
      <c r="B155" s="8" t="s">
        <v>1143</v>
      </c>
      <c r="C155" s="215">
        <v>-1.30852160682235E-3</v>
      </c>
      <c r="D155" s="215">
        <v>-3.5286684735575098</v>
      </c>
    </row>
    <row r="156" spans="1:4" ht="27.75" customHeight="1">
      <c r="A156" s="7" t="s">
        <v>1144</v>
      </c>
      <c r="B156" s="8" t="s">
        <v>1145</v>
      </c>
      <c r="C156" s="215">
        <v>-2.6343100813970599</v>
      </c>
      <c r="D156" s="215">
        <v>0.17837851007728001</v>
      </c>
    </row>
    <row r="157" spans="1:4" ht="27.75" customHeight="1">
      <c r="A157" s="7" t="s">
        <v>1146</v>
      </c>
      <c r="B157" s="8" t="s">
        <v>1147</v>
      </c>
      <c r="C157" s="215">
        <v>0</v>
      </c>
      <c r="D157" s="215">
        <v>0</v>
      </c>
    </row>
    <row r="158" spans="1:4" ht="27.75" customHeight="1">
      <c r="A158" s="7" t="s">
        <v>1148</v>
      </c>
      <c r="B158" s="8" t="s">
        <v>1149</v>
      </c>
      <c r="C158" s="215">
        <v>-1.3015660188305401E-3</v>
      </c>
      <c r="D158" s="215">
        <v>-3.5371203833249498</v>
      </c>
    </row>
    <row r="159" spans="1:4" ht="27.75" customHeight="1">
      <c r="A159" s="7" t="s">
        <v>1150</v>
      </c>
      <c r="B159" s="8" t="s">
        <v>1149</v>
      </c>
      <c r="C159" s="215">
        <v>0</v>
      </c>
      <c r="D159" s="215">
        <v>0</v>
      </c>
    </row>
    <row r="160" spans="1:4" ht="27.75" customHeight="1">
      <c r="A160" s="7" t="s">
        <v>1151</v>
      </c>
      <c r="B160" s="8" t="s">
        <v>1152</v>
      </c>
      <c r="C160" s="215">
        <v>-0.34649659616920298</v>
      </c>
      <c r="D160" s="215">
        <v>8.3139768691185098E-2</v>
      </c>
    </row>
    <row r="161" spans="1:4" ht="27.75" customHeight="1">
      <c r="A161" s="7" t="s">
        <v>1153</v>
      </c>
      <c r="B161" s="8" t="s">
        <v>1154</v>
      </c>
      <c r="C161" s="215">
        <v>0.18394144353824601</v>
      </c>
      <c r="D161" s="215">
        <v>8.3100730585154299</v>
      </c>
    </row>
    <row r="162" spans="1:4" ht="27.75" customHeight="1">
      <c r="A162" s="7" t="s">
        <v>1155</v>
      </c>
      <c r="B162" s="8" t="s">
        <v>1156</v>
      </c>
      <c r="C162" s="215">
        <v>5.2833309706530801E-2</v>
      </c>
      <c r="D162" s="215">
        <v>-0.21575964180267401</v>
      </c>
    </row>
    <row r="163" spans="1:4" ht="27.75" customHeight="1">
      <c r="A163" s="7" t="s">
        <v>1157</v>
      </c>
      <c r="B163" s="8" t="s">
        <v>1158</v>
      </c>
      <c r="C163" s="215">
        <v>0.21641702385254599</v>
      </c>
      <c r="D163" s="215">
        <v>1.6805848031828301</v>
      </c>
    </row>
    <row r="164" spans="1:4" ht="27.75" customHeight="1">
      <c r="A164" s="7" t="s">
        <v>1159</v>
      </c>
      <c r="B164" s="8" t="s">
        <v>1160</v>
      </c>
      <c r="C164" s="215">
        <v>0.20692132990732801</v>
      </c>
      <c r="D164" s="215">
        <v>12.0016374952256</v>
      </c>
    </row>
    <row r="165" spans="1:4" ht="27.75" customHeight="1">
      <c r="A165" s="7" t="s">
        <v>1161</v>
      </c>
      <c r="B165" s="8" t="s">
        <v>1162</v>
      </c>
      <c r="C165" s="215">
        <v>0.14078397614047899</v>
      </c>
      <c r="D165" s="215">
        <v>1.55543446521865</v>
      </c>
    </row>
    <row r="166" spans="1:4" ht="27.75" customHeight="1">
      <c r="A166" s="7" t="s">
        <v>1163</v>
      </c>
      <c r="B166" s="8" t="s">
        <v>1164</v>
      </c>
      <c r="C166" s="215">
        <v>0</v>
      </c>
      <c r="D166" s="215">
        <v>0</v>
      </c>
    </row>
    <row r="167" spans="1:4" ht="27.75" customHeight="1">
      <c r="A167" s="7" t="s">
        <v>1165</v>
      </c>
      <c r="B167" s="8" t="s">
        <v>1164</v>
      </c>
      <c r="C167" s="215">
        <v>3.0745220001306001E-2</v>
      </c>
      <c r="D167" s="215">
        <v>5.61214342224996</v>
      </c>
    </row>
    <row r="168" spans="1:4" ht="27.75" customHeight="1">
      <c r="A168" s="7" t="s">
        <v>1166</v>
      </c>
      <c r="B168" s="8" t="s">
        <v>1167</v>
      </c>
      <c r="C168" s="215">
        <v>-0.92201777524449002</v>
      </c>
      <c r="D168" s="215">
        <v>0.72488361547847202</v>
      </c>
    </row>
    <row r="169" spans="1:4" ht="27.75" customHeight="1">
      <c r="A169" s="7" t="s">
        <v>1168</v>
      </c>
      <c r="B169" s="8" t="s">
        <v>1169</v>
      </c>
      <c r="C169" s="215">
        <v>1.6710576227679901</v>
      </c>
      <c r="D169" s="215">
        <v>21.814107385479101</v>
      </c>
    </row>
    <row r="170" spans="1:4" ht="27.75" customHeight="1">
      <c r="A170" s="7" t="s">
        <v>1170</v>
      </c>
      <c r="B170" s="8" t="s">
        <v>1171</v>
      </c>
      <c r="C170" s="215">
        <v>2.4402362013804599</v>
      </c>
      <c r="D170" s="215">
        <v>-4.8857160105074202</v>
      </c>
    </row>
    <row r="171" spans="1:4" ht="27.75" customHeight="1">
      <c r="A171" s="7" t="s">
        <v>1172</v>
      </c>
      <c r="B171" s="8" t="s">
        <v>1173</v>
      </c>
      <c r="C171" s="215">
        <v>0.67904085778121603</v>
      </c>
      <c r="D171" s="215">
        <v>5.1503479533547702</v>
      </c>
    </row>
    <row r="172" spans="1:4" ht="27.75" customHeight="1">
      <c r="A172" s="7" t="s">
        <v>1174</v>
      </c>
      <c r="B172" s="8" t="s">
        <v>1175</v>
      </c>
      <c r="C172" s="215">
        <v>0.201033062438258</v>
      </c>
      <c r="D172" s="215">
        <v>2.0507430607943</v>
      </c>
    </row>
    <row r="173" spans="1:4" ht="27.75" customHeight="1">
      <c r="A173" s="7" t="s">
        <v>1176</v>
      </c>
      <c r="B173" s="8" t="s">
        <v>1177</v>
      </c>
      <c r="C173" s="215">
        <v>0</v>
      </c>
      <c r="D173" s="215">
        <v>-0.306231891774016</v>
      </c>
    </row>
    <row r="174" spans="1:4" ht="27.75" customHeight="1">
      <c r="A174" s="7" t="s">
        <v>1178</v>
      </c>
      <c r="B174" s="8" t="s">
        <v>1179</v>
      </c>
      <c r="C174" s="215">
        <v>0</v>
      </c>
      <c r="D174" s="215">
        <v>0</v>
      </c>
    </row>
    <row r="175" spans="1:4" ht="27.75" customHeight="1">
      <c r="A175" s="7" t="s">
        <v>1180</v>
      </c>
      <c r="B175" s="8" t="s">
        <v>1181</v>
      </c>
      <c r="C175" s="215">
        <v>0</v>
      </c>
      <c r="D175" s="215">
        <v>0</v>
      </c>
    </row>
    <row r="176" spans="1:4" ht="27.75" customHeight="1">
      <c r="A176" s="7" t="s">
        <v>1182</v>
      </c>
      <c r="B176" s="8" t="s">
        <v>1181</v>
      </c>
      <c r="C176" s="215">
        <v>-0.39313968326590198</v>
      </c>
      <c r="D176" s="215">
        <v>-1.1212966136515501</v>
      </c>
    </row>
    <row r="177" spans="1:4" ht="27.75" customHeight="1">
      <c r="A177" s="7" t="s">
        <v>1183</v>
      </c>
      <c r="B177" s="8" t="s">
        <v>1184</v>
      </c>
      <c r="C177" s="215">
        <v>-0.180137342720529</v>
      </c>
      <c r="D177" s="215">
        <v>0.77830399381286097</v>
      </c>
    </row>
    <row r="178" spans="1:4" ht="27.75" customHeight="1">
      <c r="A178" s="7" t="s">
        <v>1185</v>
      </c>
      <c r="B178" s="8" t="s">
        <v>1186</v>
      </c>
      <c r="C178" s="215">
        <v>1.1757444669831301</v>
      </c>
      <c r="D178" s="215">
        <v>-0.48905731123832202</v>
      </c>
    </row>
    <row r="179" spans="1:4" ht="27.75" customHeight="1">
      <c r="A179" s="7" t="s">
        <v>1187</v>
      </c>
      <c r="B179" s="8" t="s">
        <v>1188</v>
      </c>
      <c r="C179" s="215">
        <v>0.360309109318802</v>
      </c>
      <c r="D179" s="215">
        <v>7.8326565224503399</v>
      </c>
    </row>
    <row r="180" spans="1:4" ht="27.75" customHeight="1">
      <c r="A180" s="7" t="s">
        <v>1189</v>
      </c>
      <c r="B180" s="8" t="s">
        <v>1190</v>
      </c>
      <c r="C180" s="215">
        <v>1.17622282690323</v>
      </c>
      <c r="D180" s="215">
        <v>-0.48924490139236398</v>
      </c>
    </row>
    <row r="181" spans="1:4" ht="27.75" customHeight="1">
      <c r="A181" s="7" t="s">
        <v>1191</v>
      </c>
      <c r="B181" s="8" t="s">
        <v>1190</v>
      </c>
      <c r="C181" s="215">
        <v>1.1776978570855301</v>
      </c>
      <c r="D181" s="215">
        <v>-0.48985673306233102</v>
      </c>
    </row>
    <row r="182" spans="1:4" ht="27.75" customHeight="1">
      <c r="A182" s="7" t="s">
        <v>1192</v>
      </c>
      <c r="B182" s="8" t="s">
        <v>1190</v>
      </c>
      <c r="C182" s="215">
        <v>0</v>
      </c>
      <c r="D182" s="215">
        <v>0</v>
      </c>
    </row>
    <row r="183" spans="1:4" ht="27.75" customHeight="1">
      <c r="A183" s="7" t="s">
        <v>1193</v>
      </c>
      <c r="B183" s="8" t="s">
        <v>1194</v>
      </c>
      <c r="C183" s="215">
        <v>7.3931174213790807E-2</v>
      </c>
      <c r="D183" s="215">
        <v>1.91838617811192</v>
      </c>
    </row>
    <row r="184" spans="1:4" ht="27.75" customHeight="1">
      <c r="A184" s="7" t="s">
        <v>1195</v>
      </c>
      <c r="B184" s="8" t="s">
        <v>1196</v>
      </c>
      <c r="C184" s="215">
        <v>0</v>
      </c>
      <c r="D184" s="215">
        <v>0</v>
      </c>
    </row>
    <row r="185" spans="1:4" ht="27.75" customHeight="1">
      <c r="A185" s="7" t="s">
        <v>1197</v>
      </c>
      <c r="B185" s="8" t="s">
        <v>1198</v>
      </c>
      <c r="C185" s="215">
        <v>0.50242749421604904</v>
      </c>
      <c r="D185" s="215">
        <v>11.2444341668501</v>
      </c>
    </row>
    <row r="186" spans="1:4" ht="27.75" customHeight="1">
      <c r="A186" s="7" t="s">
        <v>1199</v>
      </c>
      <c r="B186" s="8" t="s">
        <v>1200</v>
      </c>
      <c r="C186" s="215">
        <v>0</v>
      </c>
      <c r="D186" s="215">
        <v>0</v>
      </c>
    </row>
    <row r="187" spans="1:4" ht="27.75" customHeight="1">
      <c r="A187" s="7" t="s">
        <v>1201</v>
      </c>
      <c r="B187" s="8" t="s">
        <v>1202</v>
      </c>
      <c r="C187" s="215">
        <v>6.3727168161063302E-2</v>
      </c>
      <c r="D187" s="215">
        <v>3.5812748879409901</v>
      </c>
    </row>
    <row r="188" spans="1:4" ht="27.75" customHeight="1">
      <c r="A188" s="7" t="s">
        <v>1203</v>
      </c>
      <c r="B188" s="8" t="s">
        <v>1204</v>
      </c>
      <c r="C188" s="215">
        <v>3.28140425960127</v>
      </c>
      <c r="D188" s="215">
        <v>12.7233251125321</v>
      </c>
    </row>
    <row r="189" spans="1:4" ht="27.75" customHeight="1">
      <c r="A189" s="7" t="s">
        <v>1205</v>
      </c>
      <c r="B189" s="8" t="s">
        <v>1206</v>
      </c>
      <c r="C189" s="215">
        <v>0.16738644778346401</v>
      </c>
      <c r="D189" s="215">
        <v>-0.196367300398158</v>
      </c>
    </row>
    <row r="190" spans="1:4" ht="27.75" customHeight="1">
      <c r="A190" s="7" t="s">
        <v>1207</v>
      </c>
      <c r="B190" s="8" t="s">
        <v>1208</v>
      </c>
      <c r="C190" s="215">
        <v>0.115256306719451</v>
      </c>
      <c r="D190" s="215">
        <v>-0.179390710048662</v>
      </c>
    </row>
    <row r="191" spans="1:4" ht="27.75" customHeight="1">
      <c r="A191" s="7" t="s">
        <v>1209</v>
      </c>
      <c r="B191" s="8" t="s">
        <v>1210</v>
      </c>
      <c r="C191" s="215">
        <v>2.1846438688905798</v>
      </c>
      <c r="D191" s="215">
        <v>-0.52811310147395596</v>
      </c>
    </row>
    <row r="192" spans="1:4" ht="27.75" customHeight="1">
      <c r="A192" s="7" t="s">
        <v>1211</v>
      </c>
      <c r="B192" s="8" t="s">
        <v>1212</v>
      </c>
      <c r="C192" s="215">
        <v>0.11531580395843601</v>
      </c>
      <c r="D192" s="215">
        <v>-0.17944203408376699</v>
      </c>
    </row>
    <row r="193" spans="1:4" ht="27.75" customHeight="1">
      <c r="A193" s="7" t="s">
        <v>1213</v>
      </c>
      <c r="B193" s="8" t="s">
        <v>1212</v>
      </c>
      <c r="C193" s="215">
        <v>0.115338115476863</v>
      </c>
      <c r="D193" s="215">
        <v>-0.179493108177389</v>
      </c>
    </row>
    <row r="194" spans="1:4" ht="27.75" customHeight="1">
      <c r="A194" s="7" t="s">
        <v>1214</v>
      </c>
      <c r="B194" s="8" t="s">
        <v>1212</v>
      </c>
      <c r="C194" s="215">
        <v>0.115442236284266</v>
      </c>
      <c r="D194" s="215">
        <v>-0.179607676237373</v>
      </c>
    </row>
    <row r="195" spans="1:4" ht="27.75" customHeight="1">
      <c r="A195" s="7" t="s">
        <v>1215</v>
      </c>
      <c r="B195" s="8" t="s">
        <v>1212</v>
      </c>
      <c r="C195" s="215">
        <v>0.115067900172871</v>
      </c>
      <c r="D195" s="215">
        <v>-0.17911177486778301</v>
      </c>
    </row>
    <row r="196" spans="1:4" ht="27.75" customHeight="1">
      <c r="A196" s="7" t="s">
        <v>1216</v>
      </c>
      <c r="B196" s="8" t="s">
        <v>1212</v>
      </c>
      <c r="C196" s="215">
        <v>0.114991050735076</v>
      </c>
      <c r="D196" s="215">
        <v>-0.17900873924173599</v>
      </c>
    </row>
    <row r="197" spans="1:4" ht="27.75" customHeight="1">
      <c r="A197" s="7" t="s">
        <v>1217</v>
      </c>
      <c r="B197" s="8" t="s">
        <v>1212</v>
      </c>
      <c r="C197" s="215">
        <v>0.115026996396509</v>
      </c>
      <c r="D197" s="215">
        <v>-0.17902918169882201</v>
      </c>
    </row>
    <row r="198" spans="1:4" ht="27.75" customHeight="1">
      <c r="A198" s="7" t="s">
        <v>1218</v>
      </c>
      <c r="B198" s="8" t="s">
        <v>1212</v>
      </c>
      <c r="C198" s="215">
        <v>0.11510880404788</v>
      </c>
      <c r="D198" s="215">
        <v>-0.17914780256482701</v>
      </c>
    </row>
    <row r="199" spans="1:4" ht="27.75" customHeight="1">
      <c r="A199" s="7" t="s">
        <v>1219</v>
      </c>
      <c r="B199" s="8" t="s">
        <v>1212</v>
      </c>
      <c r="C199" s="215">
        <v>0.87440230790689299</v>
      </c>
      <c r="D199" s="215">
        <v>3.9704120340968601</v>
      </c>
    </row>
    <row r="200" spans="1:4" ht="27.75" customHeight="1">
      <c r="A200" s="7" t="s">
        <v>1220</v>
      </c>
      <c r="B200" s="8" t="s">
        <v>1221</v>
      </c>
      <c r="C200" s="215">
        <v>0.82764116098764295</v>
      </c>
      <c r="D200" s="215">
        <v>10.7341985800087</v>
      </c>
    </row>
    <row r="201" spans="1:4" ht="27.75" customHeight="1">
      <c r="A201" s="7" t="s">
        <v>1222</v>
      </c>
      <c r="B201" s="8" t="s">
        <v>1223</v>
      </c>
      <c r="C201" s="215">
        <v>2.9119220705921E-2</v>
      </c>
      <c r="D201" s="215">
        <v>-4.7797140938648702E-2</v>
      </c>
    </row>
    <row r="202" spans="1:4" ht="27.75" customHeight="1">
      <c r="A202" s="7" t="s">
        <v>1224</v>
      </c>
      <c r="B202" s="8" t="s">
        <v>1225</v>
      </c>
      <c r="C202" s="215">
        <v>1.4206876586873001</v>
      </c>
      <c r="D202" s="215">
        <v>5.4331699998173697</v>
      </c>
    </row>
    <row r="203" spans="1:4" ht="27.75" customHeight="1">
      <c r="A203" s="7" t="s">
        <v>1226</v>
      </c>
      <c r="B203" s="8" t="s">
        <v>1227</v>
      </c>
      <c r="C203" s="215">
        <v>2.5226332613370599</v>
      </c>
      <c r="D203" s="215">
        <v>12.307112504159299</v>
      </c>
    </row>
    <row r="204" spans="1:4" ht="27.75" customHeight="1">
      <c r="A204" s="7" t="s">
        <v>1228</v>
      </c>
      <c r="B204" s="8" t="s">
        <v>1229</v>
      </c>
      <c r="C204" s="215">
        <v>0.89071918980569997</v>
      </c>
      <c r="D204" s="215">
        <v>-2.6047010708194098</v>
      </c>
    </row>
    <row r="205" spans="1:4" ht="27.75" customHeight="1">
      <c r="A205" s="7" t="s">
        <v>1230</v>
      </c>
      <c r="B205" s="8" t="s">
        <v>1231</v>
      </c>
      <c r="C205" s="215">
        <v>2.1908054520974098</v>
      </c>
      <c r="D205" s="215">
        <v>8.1779855595931092</v>
      </c>
    </row>
    <row r="206" spans="1:4" ht="27.75" customHeight="1">
      <c r="A206" s="7" t="s">
        <v>1232</v>
      </c>
      <c r="B206" s="8" t="s">
        <v>1233</v>
      </c>
      <c r="C206" s="215">
        <v>0.73308354497612604</v>
      </c>
      <c r="D206" s="215">
        <v>1.4343912133671799</v>
      </c>
    </row>
    <row r="207" spans="1:4" ht="27.75" customHeight="1">
      <c r="A207" s="7" t="s">
        <v>1234</v>
      </c>
      <c r="B207" s="8" t="s">
        <v>1233</v>
      </c>
      <c r="C207" s="215">
        <v>5.5940480305242302</v>
      </c>
      <c r="D207" s="215">
        <v>13.022683180139101</v>
      </c>
    </row>
    <row r="208" spans="1:4" ht="27.75" customHeight="1">
      <c r="A208" s="7" t="s">
        <v>1235</v>
      </c>
      <c r="B208" s="8" t="s">
        <v>1236</v>
      </c>
      <c r="C208" s="215">
        <v>0.590542963193324</v>
      </c>
      <c r="D208" s="215">
        <v>1.6366994187758499</v>
      </c>
    </row>
    <row r="209" spans="1:4" ht="27.75" customHeight="1">
      <c r="A209" s="7" t="s">
        <v>1237</v>
      </c>
      <c r="B209" s="8" t="s">
        <v>1238</v>
      </c>
      <c r="C209" s="215">
        <v>3.5074668572655598</v>
      </c>
      <c r="D209" s="215">
        <v>3.0009727005825999</v>
      </c>
    </row>
    <row r="210" spans="1:4" ht="27.75" customHeight="1">
      <c r="A210" s="7" t="s">
        <v>1239</v>
      </c>
      <c r="B210" s="8" t="s">
        <v>1240</v>
      </c>
      <c r="C210" s="215">
        <v>2.3123467488723199</v>
      </c>
      <c r="D210" s="215">
        <v>9.5400712290223009</v>
      </c>
    </row>
    <row r="211" spans="1:4" ht="27.75" customHeight="1">
      <c r="A211" s="7" t="s">
        <v>1241</v>
      </c>
      <c r="B211" s="8" t="s">
        <v>1242</v>
      </c>
      <c r="C211" s="215">
        <v>0.34583145712040603</v>
      </c>
      <c r="D211" s="215">
        <v>4.43262331377825</v>
      </c>
    </row>
    <row r="212" spans="1:4" ht="27.75" customHeight="1">
      <c r="A212" s="7" t="s">
        <v>1243</v>
      </c>
      <c r="B212" s="8" t="s">
        <v>1244</v>
      </c>
      <c r="C212" s="215">
        <v>5.1000632750082602</v>
      </c>
      <c r="D212" s="215">
        <v>9.7268241829963706</v>
      </c>
    </row>
    <row r="213" spans="1:4" ht="27.75" customHeight="1">
      <c r="A213" s="7" t="s">
        <v>1245</v>
      </c>
      <c r="B213" s="8" t="s">
        <v>1246</v>
      </c>
      <c r="C213" s="215">
        <v>0.16289343536980799</v>
      </c>
      <c r="D213" s="215">
        <v>1.1154687743709899</v>
      </c>
    </row>
    <row r="214" spans="1:4" ht="27.75" customHeight="1">
      <c r="A214" s="7" t="s">
        <v>1247</v>
      </c>
      <c r="B214" s="8" t="s">
        <v>1248</v>
      </c>
      <c r="C214" s="215">
        <v>0.93371016248172301</v>
      </c>
      <c r="D214" s="215">
        <v>0.436703843791448</v>
      </c>
    </row>
    <row r="215" spans="1:4" ht="27.75" customHeight="1">
      <c r="A215" s="7" t="s">
        <v>1249</v>
      </c>
      <c r="B215" s="8" t="s">
        <v>1250</v>
      </c>
      <c r="C215" s="215">
        <v>1.7584534382706301</v>
      </c>
      <c r="D215" s="215">
        <v>2.7507302571710102</v>
      </c>
    </row>
    <row r="216" spans="1:4" ht="27.75" customHeight="1">
      <c r="A216" s="7" t="s">
        <v>1251</v>
      </c>
      <c r="B216" s="8" t="s">
        <v>1252</v>
      </c>
      <c r="C216" s="215">
        <v>0</v>
      </c>
      <c r="D216" s="215">
        <v>0</v>
      </c>
    </row>
    <row r="217" spans="1:4" ht="27.75" customHeight="1">
      <c r="A217" s="7" t="s">
        <v>1253</v>
      </c>
      <c r="B217" s="8" t="s">
        <v>1254</v>
      </c>
      <c r="C217" s="215">
        <v>0.50954956523380601</v>
      </c>
      <c r="D217" s="215">
        <v>-0.93100267628441502</v>
      </c>
    </row>
    <row r="218" spans="1:4" ht="27.75" customHeight="1">
      <c r="A218" s="7" t="s">
        <v>1255</v>
      </c>
      <c r="B218" s="8" t="s">
        <v>1256</v>
      </c>
      <c r="C218" s="215">
        <v>4.7063928189449697E-2</v>
      </c>
      <c r="D218" s="215">
        <v>-1.8142399534586798E-2</v>
      </c>
    </row>
    <row r="219" spans="1:4" ht="27.75" customHeight="1">
      <c r="A219" s="7" t="s">
        <v>1257</v>
      </c>
      <c r="B219" s="8" t="s">
        <v>1258</v>
      </c>
      <c r="C219" s="215">
        <v>0.26966651306662798</v>
      </c>
      <c r="D219" s="215">
        <v>13.3622532301194</v>
      </c>
    </row>
    <row r="220" spans="1:4" ht="27.75" customHeight="1">
      <c r="A220" s="7" t="s">
        <v>1259</v>
      </c>
      <c r="B220" s="8" t="s">
        <v>1260</v>
      </c>
      <c r="C220" s="215">
        <v>-5.7220586949780001</v>
      </c>
      <c r="D220" s="215">
        <v>9.0042637162201594E-2</v>
      </c>
    </row>
    <row r="221" spans="1:4" ht="27.75" customHeight="1">
      <c r="A221" s="7" t="s">
        <v>1261</v>
      </c>
      <c r="B221" s="8" t="s">
        <v>1262</v>
      </c>
      <c r="C221" s="215">
        <v>0</v>
      </c>
      <c r="D221" s="215">
        <v>0</v>
      </c>
    </row>
    <row r="222" spans="1:4" ht="27.75" customHeight="1">
      <c r="A222" s="7" t="s">
        <v>1263</v>
      </c>
      <c r="B222" s="8" t="s">
        <v>1264</v>
      </c>
      <c r="C222" s="215">
        <v>0</v>
      </c>
      <c r="D222" s="215">
        <v>0</v>
      </c>
    </row>
    <row r="223" spans="1:4" ht="27.75" customHeight="1">
      <c r="A223" s="7" t="s">
        <v>1265</v>
      </c>
      <c r="B223" s="8" t="s">
        <v>1266</v>
      </c>
      <c r="C223" s="215">
        <v>1.6822629311038699</v>
      </c>
      <c r="D223" s="215">
        <v>0.55541965773577495</v>
      </c>
    </row>
    <row r="224" spans="1:4" ht="27.75" customHeight="1">
      <c r="A224" s="7" t="s">
        <v>1267</v>
      </c>
      <c r="B224" s="8" t="s">
        <v>1268</v>
      </c>
      <c r="C224" s="215">
        <v>0</v>
      </c>
      <c r="D224" s="215">
        <v>0</v>
      </c>
    </row>
    <row r="225" spans="1:4" ht="27.75" customHeight="1">
      <c r="A225" s="7" t="s">
        <v>1269</v>
      </c>
      <c r="B225" s="8" t="s">
        <v>1268</v>
      </c>
      <c r="C225" s="215">
        <v>0</v>
      </c>
      <c r="D225" s="215">
        <v>-0.35599827543608997</v>
      </c>
    </row>
    <row r="226" spans="1:4" ht="27.75" customHeight="1">
      <c r="A226" s="7" t="s">
        <v>1270</v>
      </c>
      <c r="B226" s="8" t="s">
        <v>1271</v>
      </c>
      <c r="C226" s="215">
        <v>0.36466096716958601</v>
      </c>
      <c r="D226" s="215">
        <v>0.92930810806507402</v>
      </c>
    </row>
    <row r="227" spans="1:4" ht="27.75" customHeight="1">
      <c r="A227" s="7" t="s">
        <v>1272</v>
      </c>
      <c r="B227" s="8" t="s">
        <v>1273</v>
      </c>
      <c r="C227" s="215">
        <v>-0.13605552991889</v>
      </c>
      <c r="D227" s="215">
        <v>-3.0370219064169102</v>
      </c>
    </row>
    <row r="228" spans="1:4" ht="27.75" customHeight="1">
      <c r="A228" s="7" t="s">
        <v>1274</v>
      </c>
      <c r="B228" s="8" t="s">
        <v>1275</v>
      </c>
      <c r="C228" s="215">
        <v>0.271932097180418</v>
      </c>
      <c r="D228" s="215">
        <v>2.9463497572813702</v>
      </c>
    </row>
    <row r="229" spans="1:4" ht="27.75" customHeight="1">
      <c r="A229" s="7" t="s">
        <v>1276</v>
      </c>
      <c r="B229" s="8" t="s">
        <v>1277</v>
      </c>
      <c r="C229" s="215">
        <v>0.24849557861961999</v>
      </c>
      <c r="D229" s="215">
        <v>0.28170526141253599</v>
      </c>
    </row>
    <row r="230" spans="1:4" ht="27.75" customHeight="1">
      <c r="A230" s="7" t="s">
        <v>1278</v>
      </c>
      <c r="B230" s="8" t="s">
        <v>1279</v>
      </c>
      <c r="C230" s="215">
        <v>0.64011478748866901</v>
      </c>
      <c r="D230" s="215">
        <v>2.47466779527534</v>
      </c>
    </row>
    <row r="231" spans="1:4" ht="27.75" customHeight="1">
      <c r="A231" s="7" t="s">
        <v>1280</v>
      </c>
      <c r="B231" s="8" t="s">
        <v>1279</v>
      </c>
      <c r="C231" s="215">
        <v>-2.9969289931383298</v>
      </c>
      <c r="D231" s="215">
        <v>-0.63451913287008499</v>
      </c>
    </row>
    <row r="232" spans="1:4" ht="27.75" customHeight="1">
      <c r="A232" s="7" t="s">
        <v>1281</v>
      </c>
      <c r="B232" s="8" t="s">
        <v>1282</v>
      </c>
      <c r="C232" s="215">
        <v>0</v>
      </c>
      <c r="D232" s="215">
        <v>0</v>
      </c>
    </row>
    <row r="233" spans="1:4" ht="27.75" customHeight="1">
      <c r="A233" s="7" t="s">
        <v>1283</v>
      </c>
      <c r="B233" s="8" t="s">
        <v>1284</v>
      </c>
      <c r="C233" s="215">
        <v>-0.13602830247775199</v>
      </c>
      <c r="D233" s="215">
        <v>-3.0366740395794798</v>
      </c>
    </row>
    <row r="234" spans="1:4" ht="27.75" customHeight="1">
      <c r="A234" s="7" t="s">
        <v>1285</v>
      </c>
      <c r="B234" s="8" t="s">
        <v>1284</v>
      </c>
      <c r="C234" s="215">
        <v>-0.136048961395554</v>
      </c>
      <c r="D234" s="215">
        <v>-3.03696347460337</v>
      </c>
    </row>
    <row r="235" spans="1:4" ht="27.75" customHeight="1">
      <c r="A235" s="7" t="s">
        <v>1286</v>
      </c>
      <c r="B235" s="8" t="s">
        <v>1284</v>
      </c>
      <c r="C235" s="215">
        <v>-0.13606600529384999</v>
      </c>
      <c r="D235" s="215">
        <v>-3.0371643043194401</v>
      </c>
    </row>
    <row r="236" spans="1:4" ht="27.75" customHeight="1">
      <c r="A236" s="7" t="s">
        <v>1287</v>
      </c>
      <c r="B236" s="8" t="s">
        <v>1284</v>
      </c>
      <c r="C236" s="215">
        <v>-0.13604715388842401</v>
      </c>
      <c r="D236" s="215">
        <v>-3.0369254765047198</v>
      </c>
    </row>
    <row r="237" spans="1:4" ht="27.75" customHeight="1">
      <c r="A237" s="7" t="s">
        <v>1288</v>
      </c>
      <c r="B237" s="8" t="s">
        <v>1284</v>
      </c>
      <c r="C237" s="215">
        <v>-0.13602078060745099</v>
      </c>
      <c r="D237" s="215">
        <v>-3.03659674549277</v>
      </c>
    </row>
    <row r="238" spans="1:4" ht="27.75" customHeight="1">
      <c r="A238" s="7" t="s">
        <v>1289</v>
      </c>
      <c r="B238" s="8" t="s">
        <v>1284</v>
      </c>
      <c r="C238" s="215">
        <v>-0.13605552991889</v>
      </c>
      <c r="D238" s="215">
        <v>-3.0370304755619801</v>
      </c>
    </row>
    <row r="239" spans="1:4" ht="27.75" customHeight="1">
      <c r="A239" s="7" t="s">
        <v>1290</v>
      </c>
      <c r="B239" s="8" t="s">
        <v>1284</v>
      </c>
      <c r="C239" s="215">
        <v>1.2390000000000001</v>
      </c>
      <c r="D239" s="215">
        <v>1.8380000000000001</v>
      </c>
    </row>
    <row r="240" spans="1:4" ht="27.75" customHeight="1">
      <c r="A240" s="7" t="s">
        <v>1291</v>
      </c>
      <c r="B240" s="8" t="s">
        <v>1284</v>
      </c>
      <c r="C240" s="215">
        <v>0</v>
      </c>
      <c r="D240" s="215">
        <v>-0.35032844221864301</v>
      </c>
    </row>
    <row r="241" spans="1:4" ht="27.75" customHeight="1">
      <c r="A241" s="7" t="s">
        <v>1292</v>
      </c>
      <c r="B241" s="8" t="s">
        <v>1293</v>
      </c>
      <c r="C241" s="215">
        <v>0</v>
      </c>
      <c r="D241" s="215">
        <v>0</v>
      </c>
    </row>
    <row r="242" spans="1:4" ht="27.75" customHeight="1">
      <c r="A242" s="7" t="s">
        <v>1294</v>
      </c>
      <c r="B242" s="8" t="s">
        <v>1293</v>
      </c>
      <c r="C242" s="215">
        <v>-0.97830873128993401</v>
      </c>
      <c r="D242" s="215">
        <v>2.8203656091418501</v>
      </c>
    </row>
    <row r="243" spans="1:4" ht="27.75" customHeight="1">
      <c r="A243" s="7" t="s">
        <v>1295</v>
      </c>
      <c r="B243" s="8" t="s">
        <v>1296</v>
      </c>
      <c r="C243" s="215">
        <v>0.39071755997770802</v>
      </c>
      <c r="D243" s="215">
        <v>34.131852366775597</v>
      </c>
    </row>
    <row r="244" spans="1:4" ht="27.75" customHeight="1">
      <c r="A244" s="7" t="s">
        <v>1297</v>
      </c>
      <c r="B244" s="8" t="s">
        <v>1298</v>
      </c>
      <c r="C244" s="215">
        <v>1.66108468918942</v>
      </c>
      <c r="D244" s="215">
        <v>-0.85880488708157299</v>
      </c>
    </row>
    <row r="245" spans="1:4" ht="27.75" customHeight="1">
      <c r="A245" s="7" t="s">
        <v>1299</v>
      </c>
      <c r="B245" s="8" t="s">
        <v>1300</v>
      </c>
      <c r="C245" s="215">
        <v>0.17118117248478701</v>
      </c>
      <c r="D245" s="215">
        <v>7.4878458142615099</v>
      </c>
    </row>
    <row r="246" spans="1:4" ht="27.75" customHeight="1">
      <c r="A246" s="7" t="s">
        <v>1301</v>
      </c>
      <c r="B246" s="8" t="s">
        <v>1302</v>
      </c>
      <c r="C246" s="215">
        <v>1.09524502560687</v>
      </c>
      <c r="D246" s="215">
        <v>-0.15072068614835901</v>
      </c>
    </row>
    <row r="247" spans="1:4" ht="27.75" customHeight="1">
      <c r="A247" s="7" t="s">
        <v>1303</v>
      </c>
      <c r="B247" s="8" t="s">
        <v>1304</v>
      </c>
      <c r="C247" s="215">
        <v>0.53632936082454596</v>
      </c>
      <c r="D247" s="215">
        <v>12.5106907600084</v>
      </c>
    </row>
    <row r="248" spans="1:4" ht="27.75" customHeight="1">
      <c r="A248" s="7" t="s">
        <v>1305</v>
      </c>
      <c r="B248" s="8" t="s">
        <v>1306</v>
      </c>
      <c r="C248" s="215">
        <v>0.10339391549018501</v>
      </c>
      <c r="D248" s="215">
        <v>4.7982187731207597</v>
      </c>
    </row>
    <row r="249" spans="1:4" ht="27.75" customHeight="1">
      <c r="A249" s="7" t="s">
        <v>1307</v>
      </c>
      <c r="B249" s="8" t="s">
        <v>1308</v>
      </c>
      <c r="C249" s="215">
        <v>0.239017908929715</v>
      </c>
      <c r="D249" s="215">
        <v>4.4982672679693199</v>
      </c>
    </row>
    <row r="250" spans="1:4" ht="27.75" customHeight="1">
      <c r="A250" s="7" t="s">
        <v>1309</v>
      </c>
      <c r="B250" s="8" t="s">
        <v>1310</v>
      </c>
      <c r="C250" s="215">
        <v>0.66940128188432102</v>
      </c>
      <c r="D250" s="215">
        <v>3.76207609543565</v>
      </c>
    </row>
    <row r="251" spans="1:4" ht="27.75" customHeight="1">
      <c r="A251" s="7" t="s">
        <v>1311</v>
      </c>
      <c r="B251" s="8" t="s">
        <v>1312</v>
      </c>
      <c r="C251" s="215">
        <v>3.1407803946061899E-3</v>
      </c>
      <c r="D251" s="215">
        <v>3.11179488217509</v>
      </c>
    </row>
    <row r="252" spans="1:4" ht="27.75" customHeight="1">
      <c r="A252" s="7" t="s">
        <v>1313</v>
      </c>
      <c r="B252" s="8" t="s">
        <v>1314</v>
      </c>
      <c r="C252" s="215">
        <v>5.1408256182765101E-2</v>
      </c>
      <c r="D252" s="215">
        <v>-6.9824622730575303</v>
      </c>
    </row>
    <row r="253" spans="1:4" ht="27.75" customHeight="1">
      <c r="A253" s="7" t="s">
        <v>1315</v>
      </c>
      <c r="B253" s="8" t="s">
        <v>1316</v>
      </c>
      <c r="C253" s="215">
        <v>0.711370705075135</v>
      </c>
      <c r="D253" s="215">
        <v>10.070668702729</v>
      </c>
    </row>
    <row r="254" spans="1:4" ht="27.75" customHeight="1">
      <c r="A254" s="7" t="s">
        <v>1317</v>
      </c>
      <c r="B254" s="8" t="s">
        <v>1318</v>
      </c>
      <c r="C254" s="215">
        <v>1.91690347383402</v>
      </c>
      <c r="D254" s="215">
        <v>-0.30201393753055</v>
      </c>
    </row>
    <row r="255" spans="1:4" ht="27.75" customHeight="1">
      <c r="A255" s="7" t="s">
        <v>1319</v>
      </c>
      <c r="B255" s="8" t="s">
        <v>1320</v>
      </c>
      <c r="C255" s="215">
        <v>-0.646395216345657</v>
      </c>
      <c r="D255" s="215">
        <v>-6.0396532666212996</v>
      </c>
    </row>
    <row r="256" spans="1:4" ht="27.75" customHeight="1">
      <c r="A256" s="7" t="s">
        <v>1321</v>
      </c>
      <c r="B256" s="8" t="s">
        <v>1322</v>
      </c>
      <c r="C256" s="215">
        <v>3.6630259633458201E-2</v>
      </c>
      <c r="D256" s="215">
        <v>-4.5925104212793801</v>
      </c>
    </row>
    <row r="257" spans="1:4" ht="27.75" customHeight="1">
      <c r="A257" s="7" t="s">
        <v>1323</v>
      </c>
      <c r="B257" s="8" t="s">
        <v>1324</v>
      </c>
      <c r="C257" s="215">
        <v>0.10382564815597201</v>
      </c>
      <c r="D257" s="215">
        <v>3.93946082433059</v>
      </c>
    </row>
    <row r="258" spans="1:4" ht="27.75" customHeight="1">
      <c r="A258" s="7" t="s">
        <v>1325</v>
      </c>
      <c r="B258" s="8" t="s">
        <v>1326</v>
      </c>
      <c r="C258" s="215">
        <v>3.6630259633458201E-2</v>
      </c>
      <c r="D258" s="215">
        <v>-4.5925104212793801</v>
      </c>
    </row>
    <row r="259" spans="1:4" ht="27.75" customHeight="1">
      <c r="A259" s="7" t="s">
        <v>1327</v>
      </c>
      <c r="B259" s="8" t="s">
        <v>1326</v>
      </c>
      <c r="C259" s="215">
        <v>6.0245283790755701E-2</v>
      </c>
      <c r="D259" s="215">
        <v>11.3622438260476</v>
      </c>
    </row>
    <row r="260" spans="1:4" ht="27.75" customHeight="1">
      <c r="A260" s="7" t="s">
        <v>1328</v>
      </c>
      <c r="B260" s="8" t="s">
        <v>1329</v>
      </c>
      <c r="C260" s="215">
        <v>1.69030685915902</v>
      </c>
      <c r="D260" s="215">
        <v>9.4259610831877492</v>
      </c>
    </row>
    <row r="261" spans="1:4" ht="27.75" customHeight="1">
      <c r="A261" s="7" t="s">
        <v>1330</v>
      </c>
      <c r="B261" s="8" t="s">
        <v>1331</v>
      </c>
      <c r="C261" s="215">
        <v>0.201563722354306</v>
      </c>
      <c r="D261" s="215">
        <v>6.5507540527522004</v>
      </c>
    </row>
    <row r="262" spans="1:4" ht="27.75" customHeight="1">
      <c r="A262" s="7" t="s">
        <v>1332</v>
      </c>
      <c r="B262" s="8" t="s">
        <v>1333</v>
      </c>
      <c r="C262" s="215">
        <v>0</v>
      </c>
      <c r="D262" s="215">
        <v>0</v>
      </c>
    </row>
    <row r="263" spans="1:4" ht="27.75" customHeight="1">
      <c r="A263" s="7" t="s">
        <v>1334</v>
      </c>
      <c r="B263" s="8" t="s">
        <v>1335</v>
      </c>
      <c r="C263" s="215">
        <v>0.13106097840915501</v>
      </c>
      <c r="D263" s="215">
        <v>0.74186803477657404</v>
      </c>
    </row>
    <row r="264" spans="1:4" ht="27.75" customHeight="1">
      <c r="A264" s="7" t="s">
        <v>1336</v>
      </c>
      <c r="B264" s="8" t="s">
        <v>1337</v>
      </c>
      <c r="C264" s="215">
        <v>4.1350768144086896</v>
      </c>
      <c r="D264" s="215">
        <v>3.84392089873054</v>
      </c>
    </row>
    <row r="265" spans="1:4" ht="27.75" customHeight="1">
      <c r="A265" s="7" t="s">
        <v>1338</v>
      </c>
      <c r="B265" s="8" t="s">
        <v>1339</v>
      </c>
      <c r="C265" s="215">
        <v>6.0245283790755701E-2</v>
      </c>
      <c r="D265" s="215">
        <v>11.3622438260476</v>
      </c>
    </row>
    <row r="266" spans="1:4" ht="27.75" customHeight="1">
      <c r="A266" s="7" t="s">
        <v>1340</v>
      </c>
      <c r="B266" s="8" t="s">
        <v>1339</v>
      </c>
      <c r="C266" s="215">
        <v>-9.08016412184584</v>
      </c>
      <c r="D266" s="215">
        <v>-1.6000786146977499</v>
      </c>
    </row>
    <row r="267" spans="1:4" ht="27.75" customHeight="1">
      <c r="A267" s="7" t="s">
        <v>1341</v>
      </c>
      <c r="B267" s="8" t="s">
        <v>1342</v>
      </c>
      <c r="C267" s="215">
        <v>7.9825948736058902E-2</v>
      </c>
      <c r="D267" s="215">
        <v>9.5967108100046392</v>
      </c>
    </row>
    <row r="268" spans="1:4" ht="27.75" customHeight="1">
      <c r="A268" s="7" t="s">
        <v>1343</v>
      </c>
      <c r="B268" s="8" t="s">
        <v>1344</v>
      </c>
      <c r="C268" s="215">
        <v>0</v>
      </c>
      <c r="D268" s="215">
        <v>0</v>
      </c>
    </row>
    <row r="269" spans="1:4" ht="27.75" customHeight="1">
      <c r="A269" s="7" t="s">
        <v>1345</v>
      </c>
      <c r="B269" s="8" t="s">
        <v>1346</v>
      </c>
      <c r="C269" s="215">
        <v>-7.2981872231640699</v>
      </c>
      <c r="D269" s="215">
        <v>-1.36830531857534</v>
      </c>
    </row>
    <row r="270" spans="1:4" ht="27.75" customHeight="1">
      <c r="A270" s="7" t="s">
        <v>1347</v>
      </c>
      <c r="B270" s="8" t="s">
        <v>1348</v>
      </c>
      <c r="C270" s="215">
        <v>0.45227025425634199</v>
      </c>
      <c r="D270" s="215">
        <v>-1.06649080383225</v>
      </c>
    </row>
    <row r="271" spans="1:4" ht="27.75" customHeight="1">
      <c r="A271" s="7" t="s">
        <v>1349</v>
      </c>
      <c r="B271" s="8" t="s">
        <v>1348</v>
      </c>
      <c r="C271" s="215">
        <v>1.2615883036365999E-3</v>
      </c>
      <c r="D271" s="215">
        <v>4.2094154876288998</v>
      </c>
    </row>
    <row r="272" spans="1:4" ht="27.75" customHeight="1">
      <c r="A272" s="7" t="s">
        <v>1350</v>
      </c>
      <c r="B272" s="8" t="s">
        <v>1351</v>
      </c>
      <c r="C272" s="215">
        <v>6.1404021411836297E-2</v>
      </c>
      <c r="D272" s="215">
        <v>6.5554982491823797</v>
      </c>
    </row>
    <row r="273" spans="1:4" ht="27.75" customHeight="1">
      <c r="A273" s="7" t="s">
        <v>1352</v>
      </c>
      <c r="B273" s="8" t="s">
        <v>1353</v>
      </c>
      <c r="C273" s="215">
        <v>6.22926535332694</v>
      </c>
      <c r="D273" s="215">
        <v>-6.0894188294506701</v>
      </c>
    </row>
    <row r="274" spans="1:4" ht="27.75" customHeight="1">
      <c r="A274" s="7" t="s">
        <v>1354</v>
      </c>
      <c r="B274" s="8" t="s">
        <v>1355</v>
      </c>
      <c r="C274" s="215">
        <v>5.96261375520101E-2</v>
      </c>
      <c r="D274" s="215">
        <v>17.954405089999302</v>
      </c>
    </row>
    <row r="275" spans="1:4" ht="27.75" customHeight="1">
      <c r="A275" s="7" t="s">
        <v>1356</v>
      </c>
      <c r="B275" s="8" t="s">
        <v>1357</v>
      </c>
      <c r="C275" s="215">
        <v>2.96361968952526</v>
      </c>
      <c r="D275" s="215">
        <v>10.8152452669939</v>
      </c>
    </row>
    <row r="276" spans="1:4" ht="27.75" customHeight="1">
      <c r="A276" s="7" t="s">
        <v>1358</v>
      </c>
      <c r="B276" s="8" t="s">
        <v>1359</v>
      </c>
      <c r="C276" s="215">
        <v>6.6681127810631194E-2</v>
      </c>
      <c r="D276" s="215">
        <v>5.3534324590811799</v>
      </c>
    </row>
    <row r="277" spans="1:4" ht="27.75" customHeight="1">
      <c r="A277" s="7" t="s">
        <v>1360</v>
      </c>
      <c r="B277" s="8" t="s">
        <v>1361</v>
      </c>
      <c r="C277" s="215">
        <v>-8.0683730117399799E-4</v>
      </c>
      <c r="D277" s="215">
        <v>-10.707481010799601</v>
      </c>
    </row>
    <row r="278" spans="1:4" ht="27.75" customHeight="1">
      <c r="A278" s="7" t="s">
        <v>1362</v>
      </c>
      <c r="B278" s="8" t="s">
        <v>1363</v>
      </c>
      <c r="C278" s="215">
        <v>0.49803812906096101</v>
      </c>
      <c r="D278" s="215">
        <v>2.4589572132102302</v>
      </c>
    </row>
    <row r="279" spans="1:4" ht="27.75" customHeight="1">
      <c r="A279" s="7" t="s">
        <v>1364</v>
      </c>
      <c r="B279" s="8" t="s">
        <v>1365</v>
      </c>
      <c r="C279" s="215">
        <v>0.65177495864527102</v>
      </c>
      <c r="D279" s="215">
        <v>1.8854338611233701</v>
      </c>
    </row>
    <row r="280" spans="1:4" ht="27.75" customHeight="1">
      <c r="A280" s="7" t="s">
        <v>1366</v>
      </c>
      <c r="B280" s="8" t="s">
        <v>1367</v>
      </c>
      <c r="C280" s="215">
        <v>5.9160981332193399E-2</v>
      </c>
      <c r="D280" s="215">
        <v>2.9192421848680401</v>
      </c>
    </row>
    <row r="281" spans="1:4" ht="27.75" customHeight="1">
      <c r="A281" s="7" t="s">
        <v>1368</v>
      </c>
      <c r="B281" s="8" t="s">
        <v>1369</v>
      </c>
      <c r="C281" s="215">
        <v>2.1167976754186499</v>
      </c>
      <c r="D281" s="215">
        <v>0.13172080541321299</v>
      </c>
    </row>
    <row r="282" spans="1:4" ht="27.75" customHeight="1">
      <c r="A282" s="7" t="s">
        <v>1370</v>
      </c>
      <c r="B282" s="8" t="s">
        <v>1371</v>
      </c>
      <c r="C282" s="215">
        <v>9.5110591295751196E-2</v>
      </c>
      <c r="D282" s="215">
        <v>2.9137875164256899</v>
      </c>
    </row>
    <row r="283" spans="1:4" ht="27.75" customHeight="1">
      <c r="A283" s="7" t="s">
        <v>1372</v>
      </c>
      <c r="B283" s="8" t="s">
        <v>1369</v>
      </c>
      <c r="C283" s="215">
        <v>0.45781099140966802</v>
      </c>
      <c r="D283" s="215">
        <v>6.0604702302523696</v>
      </c>
    </row>
    <row r="284" spans="1:4" ht="27.75" customHeight="1">
      <c r="A284" s="7" t="s">
        <v>1373</v>
      </c>
      <c r="B284" s="8" t="s">
        <v>1374</v>
      </c>
      <c r="C284" s="215">
        <v>9.3061330191418993E-3</v>
      </c>
      <c r="D284" s="215">
        <v>1.09662124054414</v>
      </c>
    </row>
    <row r="285" spans="1:4" ht="27.75" customHeight="1">
      <c r="A285" s="7" t="s">
        <v>1375</v>
      </c>
      <c r="B285" s="8" t="s">
        <v>1376</v>
      </c>
      <c r="C285" s="215">
        <v>0.85550375791496003</v>
      </c>
      <c r="D285" s="215">
        <v>7.5403433678701601</v>
      </c>
    </row>
    <row r="286" spans="1:4" ht="27.75" customHeight="1">
      <c r="A286" s="7" t="s">
        <v>1377</v>
      </c>
      <c r="B286" s="8" t="s">
        <v>1378</v>
      </c>
      <c r="C286" s="215">
        <v>3.8409372718640098</v>
      </c>
      <c r="D286" s="215">
        <v>7.9963286916633596</v>
      </c>
    </row>
    <row r="287" spans="1:4" ht="27.75" customHeight="1">
      <c r="A287" s="7" t="s">
        <v>1379</v>
      </c>
      <c r="B287" s="8" t="s">
        <v>1380</v>
      </c>
      <c r="C287" s="215">
        <v>-7.8143330311779904</v>
      </c>
      <c r="D287" s="215">
        <v>0.14016317030151201</v>
      </c>
    </row>
    <row r="288" spans="1:4" ht="27.75" customHeight="1">
      <c r="A288" s="7" t="s">
        <v>1381</v>
      </c>
      <c r="B288" s="8" t="s">
        <v>1382</v>
      </c>
      <c r="C288" s="215">
        <v>6.3967697392697004E-2</v>
      </c>
      <c r="D288" s="215">
        <v>6.1428838965823402</v>
      </c>
    </row>
    <row r="289" spans="1:4" ht="27.75" customHeight="1">
      <c r="A289" s="7" t="s">
        <v>1383</v>
      </c>
      <c r="B289" s="8" t="s">
        <v>1384</v>
      </c>
      <c r="C289" s="215">
        <v>-8.0677353190286799E-4</v>
      </c>
      <c r="D289" s="215">
        <v>-10.760784366504399</v>
      </c>
    </row>
    <row r="290" spans="1:4" ht="27.75" customHeight="1">
      <c r="A290" s="7" t="s">
        <v>1385</v>
      </c>
      <c r="B290" s="8" t="s">
        <v>1384</v>
      </c>
      <c r="C290" s="215">
        <v>-8.0779383943379202E-4</v>
      </c>
      <c r="D290" s="215">
        <v>-10.7517083098061</v>
      </c>
    </row>
    <row r="291" spans="1:4" ht="27.75" customHeight="1">
      <c r="A291" s="7" t="s">
        <v>1386</v>
      </c>
      <c r="B291" s="8" t="s">
        <v>1384</v>
      </c>
      <c r="C291" s="215">
        <v>-8.08112685183618E-4</v>
      </c>
      <c r="D291" s="215">
        <v>-10.7225305538661</v>
      </c>
    </row>
    <row r="292" spans="1:4" ht="27.75" customHeight="1">
      <c r="A292" s="7" t="s">
        <v>1387</v>
      </c>
      <c r="B292" s="8" t="s">
        <v>1384</v>
      </c>
      <c r="C292" s="215">
        <v>-8.0715614742873595E-4</v>
      </c>
      <c r="D292" s="215">
        <v>-10.698329124232901</v>
      </c>
    </row>
    <row r="293" spans="1:4" ht="27.75" customHeight="1">
      <c r="A293" s="7" t="s">
        <v>1388</v>
      </c>
      <c r="B293" s="8" t="s">
        <v>1384</v>
      </c>
      <c r="C293" s="215">
        <v>0.39667030795821301</v>
      </c>
      <c r="D293" s="215">
        <v>11.7084342219789</v>
      </c>
    </row>
    <row r="294" spans="1:4" ht="27.75" customHeight="1">
      <c r="A294" s="7" t="s">
        <v>1389</v>
      </c>
      <c r="B294" s="8" t="s">
        <v>1390</v>
      </c>
      <c r="C294" s="215">
        <v>0.19944394477830099</v>
      </c>
      <c r="D294" s="215">
        <v>3.7585332919472498</v>
      </c>
    </row>
    <row r="295" spans="1:4" ht="27.75" customHeight="1">
      <c r="A295" s="7" t="s">
        <v>1391</v>
      </c>
      <c r="B295" s="8" t="s">
        <v>1392</v>
      </c>
      <c r="C295" s="215">
        <v>0.212508278784064</v>
      </c>
      <c r="D295" s="215">
        <v>4.7370341073428097</v>
      </c>
    </row>
    <row r="296" spans="1:4" ht="27.75" customHeight="1">
      <c r="A296" s="7" t="s">
        <v>1393</v>
      </c>
      <c r="B296" s="8" t="s">
        <v>1392</v>
      </c>
      <c r="C296" s="215">
        <v>1.8125777220891901</v>
      </c>
      <c r="D296" s="215">
        <v>2.85185779346331</v>
      </c>
    </row>
    <row r="297" spans="1:4" ht="27.75" customHeight="1">
      <c r="A297" s="7" t="s">
        <v>1394</v>
      </c>
      <c r="B297" s="8" t="s">
        <v>1395</v>
      </c>
      <c r="C297" s="215">
        <v>1.29316007050932</v>
      </c>
      <c r="D297" s="215">
        <v>2.5293296352654</v>
      </c>
    </row>
    <row r="298" spans="1:4" ht="27.75" customHeight="1">
      <c r="A298" s="7" t="s">
        <v>1396</v>
      </c>
      <c r="B298" s="8" t="s">
        <v>1397</v>
      </c>
      <c r="C298" s="215">
        <v>0</v>
      </c>
      <c r="D298" s="215">
        <v>0</v>
      </c>
    </row>
    <row r="299" spans="1:4" ht="27.75" customHeight="1">
      <c r="A299" s="7" t="s">
        <v>1398</v>
      </c>
      <c r="B299" s="8" t="s">
        <v>1399</v>
      </c>
      <c r="C299" s="215">
        <v>0.30421383930197199</v>
      </c>
      <c r="D299" s="215">
        <v>-1.3345329067535601</v>
      </c>
    </row>
    <row r="300" spans="1:4" ht="27.75" customHeight="1">
      <c r="A300" s="7" t="s">
        <v>1400</v>
      </c>
      <c r="B300" s="8" t="s">
        <v>1401</v>
      </c>
      <c r="C300" s="215">
        <v>0.92691195357204703</v>
      </c>
      <c r="D300" s="215">
        <v>-0.90208001147985994</v>
      </c>
    </row>
    <row r="301" spans="1:4" ht="27.75" customHeight="1">
      <c r="A301" s="7" t="s">
        <v>1402</v>
      </c>
      <c r="B301" s="8" t="s">
        <v>1403</v>
      </c>
      <c r="C301" s="215">
        <v>0</v>
      </c>
      <c r="D301" s="215">
        <v>0</v>
      </c>
    </row>
    <row r="302" spans="1:4" ht="27.75" customHeight="1">
      <c r="A302" s="7" t="s">
        <v>1404</v>
      </c>
      <c r="B302" s="8" t="s">
        <v>1403</v>
      </c>
      <c r="C302" s="215">
        <v>0.15275973277194155</v>
      </c>
      <c r="D302" s="215">
        <v>10.883317546584296</v>
      </c>
    </row>
    <row r="303" spans="1:4" ht="27.75" customHeight="1">
      <c r="A303" s="7" t="s">
        <v>1405</v>
      </c>
      <c r="B303" s="8" t="s">
        <v>1406</v>
      </c>
      <c r="C303" s="215">
        <v>2.6450528398679398</v>
      </c>
      <c r="D303" s="215">
        <v>13.428235425534499</v>
      </c>
    </row>
    <row r="304" spans="1:4" ht="27.75" customHeight="1">
      <c r="A304" s="7" t="s">
        <v>1407</v>
      </c>
      <c r="B304" s="8" t="s">
        <v>1408</v>
      </c>
      <c r="C304" s="215">
        <v>2.5374048221905698</v>
      </c>
      <c r="D304" s="215">
        <v>0.51297993070644299</v>
      </c>
    </row>
    <row r="305" spans="1:4" ht="27.75" customHeight="1">
      <c r="A305" s="7" t="s">
        <v>1409</v>
      </c>
      <c r="B305" s="8" t="s">
        <v>1410</v>
      </c>
      <c r="C305" s="215">
        <v>8.6060628217507094E-6</v>
      </c>
      <c r="D305" s="215">
        <v>5.6618384084639803</v>
      </c>
    </row>
    <row r="306" spans="1:4" ht="27.75" customHeight="1">
      <c r="A306" s="7" t="s">
        <v>1411</v>
      </c>
      <c r="B306" s="8" t="s">
        <v>1412</v>
      </c>
      <c r="C306" s="215">
        <v>2.2414703508589402</v>
      </c>
      <c r="D306" s="215">
        <v>23.427434392825202</v>
      </c>
    </row>
    <row r="307" spans="1:4" ht="27.75" customHeight="1">
      <c r="A307" s="7" t="s">
        <v>1413</v>
      </c>
      <c r="B307" s="8" t="s">
        <v>1414</v>
      </c>
      <c r="C307" s="215">
        <v>0.63714455840456197</v>
      </c>
      <c r="D307" s="215">
        <v>9.2928819292843006</v>
      </c>
    </row>
    <row r="308" spans="1:4" ht="27.75" customHeight="1">
      <c r="A308" s="7" t="s">
        <v>1415</v>
      </c>
      <c r="B308" s="8" t="s">
        <v>1414</v>
      </c>
      <c r="C308" s="215">
        <v>1.2575071510651901</v>
      </c>
      <c r="D308" s="215">
        <v>-3.1444160313568101</v>
      </c>
    </row>
    <row r="309" spans="1:4" ht="27.75" customHeight="1">
      <c r="A309" s="7" t="s">
        <v>1416</v>
      </c>
      <c r="B309" s="8" t="s">
        <v>1417</v>
      </c>
      <c r="C309" s="215">
        <v>-4.7483925782846699</v>
      </c>
      <c r="D309" s="215">
        <v>1.50599047034417</v>
      </c>
    </row>
    <row r="310" spans="1:4" ht="27.75" customHeight="1">
      <c r="A310" s="7" t="s">
        <v>1418</v>
      </c>
      <c r="B310" s="8" t="s">
        <v>1419</v>
      </c>
      <c r="C310" s="215">
        <v>0.71748367202512697</v>
      </c>
      <c r="D310" s="215">
        <v>9.8550039869620498</v>
      </c>
    </row>
    <row r="311" spans="1:4" ht="27.75" customHeight="1">
      <c r="A311" s="7" t="s">
        <v>1420</v>
      </c>
      <c r="B311" s="8" t="s">
        <v>1421</v>
      </c>
      <c r="C311" s="215">
        <v>0</v>
      </c>
      <c r="D311" s="215">
        <v>0</v>
      </c>
    </row>
    <row r="312" spans="1:4" ht="27.75" customHeight="1">
      <c r="A312" s="7" t="s">
        <v>1422</v>
      </c>
      <c r="B312" s="8" t="s">
        <v>1421</v>
      </c>
      <c r="C312" s="215">
        <v>3.6419284500448499E-3</v>
      </c>
      <c r="D312" s="215">
        <v>10.642001237988399</v>
      </c>
    </row>
    <row r="313" spans="1:4" ht="27.75" customHeight="1">
      <c r="A313" s="7" t="s">
        <v>1423</v>
      </c>
      <c r="B313" s="8" t="s">
        <v>1424</v>
      </c>
      <c r="C313" s="215">
        <v>-5.3175106433647597E-2</v>
      </c>
      <c r="D313" s="215">
        <v>7.2911157712666501</v>
      </c>
    </row>
    <row r="314" spans="1:4" ht="27.75" customHeight="1">
      <c r="A314" s="7" t="s">
        <v>1425</v>
      </c>
      <c r="B314" s="8" t="s">
        <v>1426</v>
      </c>
      <c r="C314" s="215">
        <v>1.2390000000000001</v>
      </c>
      <c r="D314" s="215">
        <v>1.8380000000000001</v>
      </c>
    </row>
    <row r="315" spans="1:4" ht="27.75" customHeight="1">
      <c r="A315" s="7" t="s">
        <v>1427</v>
      </c>
      <c r="B315" s="8" t="s">
        <v>1428</v>
      </c>
      <c r="C315" s="215">
        <v>5.8095102804224197E-2</v>
      </c>
      <c r="D315" s="215">
        <v>-0.72979916848499604</v>
      </c>
    </row>
    <row r="316" spans="1:4" ht="27.75" customHeight="1">
      <c r="A316" s="7" t="s">
        <v>1429</v>
      </c>
      <c r="B316" s="8" t="s">
        <v>1430</v>
      </c>
      <c r="C316" s="215">
        <v>3.24475051807313</v>
      </c>
      <c r="D316" s="215">
        <v>0.11799906330644799</v>
      </c>
    </row>
    <row r="317" spans="1:4" ht="27.75" customHeight="1">
      <c r="A317" s="7" t="s">
        <v>1431</v>
      </c>
      <c r="B317" s="8" t="s">
        <v>1432</v>
      </c>
      <c r="C317" s="215">
        <v>0.34009155217868903</v>
      </c>
      <c r="D317" s="215">
        <v>5.87720046590709</v>
      </c>
    </row>
    <row r="318" spans="1:4" ht="27.75" customHeight="1">
      <c r="A318" s="7" t="s">
        <v>1433</v>
      </c>
      <c r="B318" s="8" t="s">
        <v>1434</v>
      </c>
      <c r="C318" s="215">
        <v>2.1044180701073301</v>
      </c>
      <c r="D318" s="215">
        <v>3.9008335786577599</v>
      </c>
    </row>
    <row r="319" spans="1:4" ht="27.75" customHeight="1">
      <c r="A319" s="7" t="s">
        <v>1435</v>
      </c>
      <c r="B319" s="8" t="s">
        <v>1436</v>
      </c>
      <c r="C319" s="215">
        <v>1.95843110181589</v>
      </c>
      <c r="D319" s="215">
        <v>20.464842151304399</v>
      </c>
    </row>
    <row r="320" spans="1:4" ht="27.75" customHeight="1">
      <c r="A320" s="7" t="s">
        <v>1437</v>
      </c>
      <c r="B320" s="8" t="s">
        <v>1438</v>
      </c>
      <c r="C320" s="215">
        <v>2.8603965834922498</v>
      </c>
      <c r="D320" s="215">
        <v>6.0682037757308498</v>
      </c>
    </row>
    <row r="321" spans="1:4" ht="27.75" customHeight="1">
      <c r="A321" s="7" t="s">
        <v>1439</v>
      </c>
      <c r="B321" s="8" t="s">
        <v>1440</v>
      </c>
      <c r="C321" s="215">
        <v>0</v>
      </c>
      <c r="D321" s="215">
        <v>-2.65103489862718E-2</v>
      </c>
    </row>
    <row r="322" spans="1:4" ht="27.75" customHeight="1">
      <c r="A322" s="7" t="s">
        <v>1441</v>
      </c>
      <c r="B322" s="8" t="s">
        <v>1442</v>
      </c>
      <c r="C322" s="215">
        <v>0.21022783781805601</v>
      </c>
      <c r="D322" s="215">
        <v>4.7719420925088798</v>
      </c>
    </row>
    <row r="323" spans="1:4" ht="27.75" customHeight="1">
      <c r="A323" s="7" t="s">
        <v>1443</v>
      </c>
      <c r="B323" s="8" t="s">
        <v>1444</v>
      </c>
      <c r="C323" s="215">
        <v>0.139471745100231</v>
      </c>
      <c r="D323" s="215">
        <v>4.6428619724005298</v>
      </c>
    </row>
    <row r="324" spans="1:4" ht="27.75" customHeight="1">
      <c r="A324" s="7" t="s">
        <v>1445</v>
      </c>
      <c r="B324" s="8" t="s">
        <v>1444</v>
      </c>
      <c r="C324" s="215">
        <v>6.5808646931101805E-2</v>
      </c>
      <c r="D324" s="215">
        <v>4.4657297607476902</v>
      </c>
    </row>
    <row r="325" spans="1:4" ht="27.75" customHeight="1">
      <c r="A325" s="7" t="s">
        <v>1446</v>
      </c>
      <c r="B325" s="8" t="s">
        <v>1447</v>
      </c>
      <c r="C325" s="215">
        <v>0.51185813644061995</v>
      </c>
      <c r="D325" s="215">
        <v>4.1977455975789804</v>
      </c>
    </row>
    <row r="326" spans="1:4" ht="27.75" customHeight="1">
      <c r="A326" s="7" t="s">
        <v>1448</v>
      </c>
      <c r="B326" s="8" t="s">
        <v>1449</v>
      </c>
      <c r="C326" s="215">
        <v>0.26170111197637902</v>
      </c>
      <c r="D326" s="215">
        <v>-0.49171456545787501</v>
      </c>
    </row>
    <row r="327" spans="1:4" ht="27.75" customHeight="1">
      <c r="A327" s="7" t="s">
        <v>1450</v>
      </c>
      <c r="B327" s="8" t="s">
        <v>1451</v>
      </c>
      <c r="C327" s="215">
        <v>1.6858726236816699</v>
      </c>
      <c r="D327" s="215">
        <v>-1.22829402376048</v>
      </c>
    </row>
    <row r="328" spans="1:4" ht="27.75" customHeight="1">
      <c r="A328" s="7" t="s">
        <v>1452</v>
      </c>
      <c r="B328" s="8" t="s">
        <v>1453</v>
      </c>
      <c r="C328" s="215">
        <v>0</v>
      </c>
      <c r="D328" s="215">
        <v>0</v>
      </c>
    </row>
    <row r="329" spans="1:4" ht="27.75" customHeight="1">
      <c r="A329" s="7" t="s">
        <v>1454</v>
      </c>
      <c r="B329" s="8" t="s">
        <v>1455</v>
      </c>
      <c r="C329" s="215">
        <v>0</v>
      </c>
      <c r="D329" s="215">
        <v>0</v>
      </c>
    </row>
    <row r="330" spans="1:4" ht="27.75" customHeight="1">
      <c r="A330" s="7" t="s">
        <v>1456</v>
      </c>
      <c r="B330" s="8" t="s">
        <v>1457</v>
      </c>
      <c r="C330" s="215">
        <v>0</v>
      </c>
      <c r="D330" s="215">
        <v>0</v>
      </c>
    </row>
    <row r="331" spans="1:4" ht="27.75" customHeight="1">
      <c r="A331" s="7" t="s">
        <v>1458</v>
      </c>
      <c r="B331" s="8" t="s">
        <v>1459</v>
      </c>
      <c r="C331" s="215">
        <v>0.60910839690009999</v>
      </c>
      <c r="D331" s="215">
        <v>4.6897059478993901</v>
      </c>
    </row>
    <row r="332" spans="1:4" ht="27.75" customHeight="1">
      <c r="A332" s="7" t="s">
        <v>1460</v>
      </c>
      <c r="B332" s="8" t="s">
        <v>1461</v>
      </c>
      <c r="C332" s="215">
        <v>1.2580091994481899</v>
      </c>
      <c r="D332" s="215">
        <v>0.39078650919838798</v>
      </c>
    </row>
    <row r="333" spans="1:4" ht="27.75" customHeight="1">
      <c r="A333" s="7" t="s">
        <v>1462</v>
      </c>
      <c r="B333" s="8" t="s">
        <v>1463</v>
      </c>
      <c r="C333" s="215">
        <v>2.87544447905367</v>
      </c>
      <c r="D333" s="215">
        <v>10.754978946009899</v>
      </c>
    </row>
    <row r="334" spans="1:4" ht="27.75" customHeight="1">
      <c r="A334" s="7" t="s">
        <v>1464</v>
      </c>
      <c r="B334" s="8" t="s">
        <v>1465</v>
      </c>
      <c r="C334" s="215">
        <v>1.2540700435074601</v>
      </c>
      <c r="D334" s="215">
        <v>0.34163659033318999</v>
      </c>
    </row>
    <row r="335" spans="1:4" ht="27.75" customHeight="1">
      <c r="A335" s="7" t="s">
        <v>1466</v>
      </c>
      <c r="B335" s="8" t="s">
        <v>1467</v>
      </c>
      <c r="C335" s="215">
        <v>0</v>
      </c>
      <c r="D335" s="215">
        <v>0</v>
      </c>
    </row>
    <row r="336" spans="1:4" ht="27.75" customHeight="1">
      <c r="A336" s="7" t="s">
        <v>1468</v>
      </c>
      <c r="B336" s="8" t="s">
        <v>1469</v>
      </c>
      <c r="C336" s="215">
        <v>3.2132188124809197E-2</v>
      </c>
      <c r="D336" s="215">
        <v>8.6215862535694594</v>
      </c>
    </row>
    <row r="337" spans="1:4" ht="27.75" customHeight="1">
      <c r="A337" s="7" t="s">
        <v>1470</v>
      </c>
      <c r="B337" s="8" t="s">
        <v>1471</v>
      </c>
      <c r="C337" s="215">
        <v>0.28119063368105002</v>
      </c>
      <c r="D337" s="215">
        <v>7.5509697405716203</v>
      </c>
    </row>
    <row r="338" spans="1:4" ht="27.75" customHeight="1">
      <c r="A338" s="7" t="s">
        <v>1472</v>
      </c>
      <c r="B338" s="8" t="s">
        <v>1473</v>
      </c>
      <c r="C338" s="215">
        <v>0.14901972752874099</v>
      </c>
      <c r="D338" s="215">
        <v>4.0357790734478298</v>
      </c>
    </row>
    <row r="339" spans="1:4" ht="27.75" customHeight="1">
      <c r="A339" s="7" t="s">
        <v>1474</v>
      </c>
      <c r="B339" s="8" t="s">
        <v>1475</v>
      </c>
      <c r="C339" s="215">
        <v>3.3686338614123201</v>
      </c>
      <c r="D339" s="215">
        <v>-0.53757634981116098</v>
      </c>
    </row>
    <row r="340" spans="1:4" ht="27.75" customHeight="1">
      <c r="A340" s="7" t="s">
        <v>1476</v>
      </c>
      <c r="B340" s="8" t="s">
        <v>1477</v>
      </c>
      <c r="C340" s="215">
        <v>4.39223463260165E-3</v>
      </c>
      <c r="D340" s="215">
        <v>-1.6766028061071701</v>
      </c>
    </row>
    <row r="341" spans="1:4" ht="27.75" customHeight="1">
      <c r="A341" s="7" t="s">
        <v>1478</v>
      </c>
      <c r="B341" s="8" t="s">
        <v>1479</v>
      </c>
      <c r="C341" s="215">
        <v>0.43585573112286002</v>
      </c>
      <c r="D341" s="215">
        <v>8.2687119322902998</v>
      </c>
    </row>
    <row r="342" spans="1:4" ht="27.75" customHeight="1">
      <c r="A342" s="7" t="s">
        <v>1480</v>
      </c>
      <c r="B342" s="8" t="s">
        <v>1481</v>
      </c>
      <c r="C342" s="215">
        <v>3.13392184144903</v>
      </c>
      <c r="D342" s="215">
        <v>14.4982528063116</v>
      </c>
    </row>
    <row r="343" spans="1:4" ht="27.75" customHeight="1">
      <c r="A343" s="7" t="s">
        <v>1482</v>
      </c>
      <c r="B343" s="8" t="s">
        <v>1483</v>
      </c>
      <c r="C343" s="215">
        <v>0</v>
      </c>
      <c r="D343" s="215">
        <v>11.060448621767099</v>
      </c>
    </row>
    <row r="344" spans="1:4" ht="27.75" customHeight="1">
      <c r="A344" s="7" t="s">
        <v>1484</v>
      </c>
      <c r="B344" s="8" t="s">
        <v>1485</v>
      </c>
      <c r="C344" s="215">
        <v>0.90792036718580804</v>
      </c>
      <c r="D344" s="215">
        <v>-0.26118025128761202</v>
      </c>
    </row>
    <row r="345" spans="1:4" ht="27.75" customHeight="1">
      <c r="A345" s="7" t="s">
        <v>1486</v>
      </c>
      <c r="B345" s="8" t="s">
        <v>1487</v>
      </c>
      <c r="C345" s="215">
        <v>3.8924769156582001E-5</v>
      </c>
      <c r="D345" s="215">
        <v>0</v>
      </c>
    </row>
    <row r="346" spans="1:4" ht="27.75" customHeight="1">
      <c r="A346" s="7" t="s">
        <v>1488</v>
      </c>
      <c r="B346" s="8" t="s">
        <v>1489</v>
      </c>
      <c r="C346" s="215">
        <v>4.39223463260165E-3</v>
      </c>
      <c r="D346" s="215">
        <v>-1.6766028061071701</v>
      </c>
    </row>
    <row r="347" spans="1:4" ht="27.75" customHeight="1">
      <c r="A347" s="7" t="s">
        <v>1490</v>
      </c>
      <c r="B347" s="8" t="s">
        <v>1489</v>
      </c>
      <c r="C347" s="215">
        <v>4.2407268551800702E-3</v>
      </c>
      <c r="D347" s="215">
        <v>-1.6398436225975299</v>
      </c>
    </row>
    <row r="348" spans="1:4" ht="27.75" customHeight="1">
      <c r="A348" s="7" t="s">
        <v>1491</v>
      </c>
      <c r="B348" s="8" t="s">
        <v>1489</v>
      </c>
      <c r="C348" s="215">
        <v>0.21271107757331201</v>
      </c>
      <c r="D348" s="215">
        <v>0.121526110147662</v>
      </c>
    </row>
    <row r="349" spans="1:4" ht="27.75" customHeight="1">
      <c r="A349" s="7" t="s">
        <v>1492</v>
      </c>
      <c r="B349" s="8" t="s">
        <v>1493</v>
      </c>
      <c r="C349" s="215">
        <v>1.10955587157469</v>
      </c>
      <c r="D349" s="215">
        <v>4.5585428184082</v>
      </c>
    </row>
    <row r="350" spans="1:4" ht="27.75" customHeight="1">
      <c r="A350" s="7" t="s">
        <v>1494</v>
      </c>
      <c r="B350" s="8" t="s">
        <v>1495</v>
      </c>
      <c r="C350" s="215">
        <v>1.10956370033171</v>
      </c>
      <c r="D350" s="215">
        <v>4.5584652911751098</v>
      </c>
    </row>
    <row r="351" spans="1:4" ht="27.75" customHeight="1">
      <c r="A351" s="7" t="s">
        <v>1496</v>
      </c>
      <c r="B351" s="8" t="s">
        <v>1495</v>
      </c>
      <c r="C351" s="215">
        <v>0.67302824630424096</v>
      </c>
      <c r="D351" s="215">
        <v>0.84751506559390799</v>
      </c>
    </row>
    <row r="352" spans="1:4" ht="27.75" customHeight="1">
      <c r="A352" s="7" t="s">
        <v>1497</v>
      </c>
      <c r="B352" s="8" t="s">
        <v>1498</v>
      </c>
      <c r="C352" s="215">
        <v>0</v>
      </c>
      <c r="D352" s="215">
        <v>0</v>
      </c>
    </row>
    <row r="353" spans="1:4" ht="27.75" customHeight="1">
      <c r="A353" s="7" t="s">
        <v>1499</v>
      </c>
      <c r="B353" s="8" t="s">
        <v>1500</v>
      </c>
      <c r="C353" s="215">
        <v>0</v>
      </c>
      <c r="D353" s="215">
        <v>0</v>
      </c>
    </row>
    <row r="354" spans="1:4" ht="27.75" customHeight="1">
      <c r="A354" s="7" t="s">
        <v>1501</v>
      </c>
      <c r="B354" s="8" t="s">
        <v>1498</v>
      </c>
      <c r="C354" s="215">
        <v>-2.4287598405000402E-3</v>
      </c>
      <c r="D354" s="215">
        <v>-1.74595968788934</v>
      </c>
    </row>
    <row r="355" spans="1:4" ht="27.75" customHeight="1">
      <c r="A355" s="7" t="s">
        <v>1502</v>
      </c>
      <c r="B355" s="8" t="s">
        <v>1503</v>
      </c>
      <c r="C355" s="215">
        <v>0.21280758631831301</v>
      </c>
      <c r="D355" s="215">
        <v>-0.132708410322947</v>
      </c>
    </row>
    <row r="356" spans="1:4" ht="27.75" customHeight="1">
      <c r="A356" s="7" t="s">
        <v>1504</v>
      </c>
      <c r="B356" s="8" t="s">
        <v>1505</v>
      </c>
      <c r="C356" s="215">
        <v>0.11994185287897299</v>
      </c>
      <c r="D356" s="215">
        <v>6.2215012882054603</v>
      </c>
    </row>
    <row r="357" spans="1:4" ht="27.75" customHeight="1">
      <c r="A357" s="7" t="s">
        <v>1506</v>
      </c>
      <c r="B357" s="8" t="s">
        <v>1507</v>
      </c>
      <c r="C357" s="215">
        <v>0.82312233657462297</v>
      </c>
      <c r="D357" s="215">
        <v>6.9463737780982902</v>
      </c>
    </row>
    <row r="358" spans="1:4" ht="27.75" customHeight="1">
      <c r="A358" s="7" t="s">
        <v>1508</v>
      </c>
      <c r="B358" s="8" t="s">
        <v>1509</v>
      </c>
      <c r="C358" s="215">
        <v>1.4064111896904099</v>
      </c>
      <c r="D358" s="215">
        <v>-0.76573657020302199</v>
      </c>
    </row>
    <row r="359" spans="1:4" ht="27.75" customHeight="1">
      <c r="A359" s="7" t="s">
        <v>1510</v>
      </c>
      <c r="B359" s="8" t="s">
        <v>1511</v>
      </c>
      <c r="C359" s="215">
        <v>0.22452411482489601</v>
      </c>
      <c r="D359" s="215">
        <v>0.76958715220983098</v>
      </c>
    </row>
    <row r="360" spans="1:4" ht="27.75" customHeight="1">
      <c r="A360" s="7" t="s">
        <v>1512</v>
      </c>
      <c r="B360" s="8" t="s">
        <v>1513</v>
      </c>
      <c r="C360" s="215">
        <v>3.5052141190225399</v>
      </c>
      <c r="D360" s="215">
        <v>1.13707057304271</v>
      </c>
    </row>
    <row r="361" spans="1:4" ht="27.75" customHeight="1">
      <c r="A361" s="7" t="s">
        <v>1514</v>
      </c>
      <c r="B361" s="8" t="s">
        <v>1515</v>
      </c>
      <c r="C361" s="215">
        <v>0</v>
      </c>
      <c r="D361" s="215">
        <v>0</v>
      </c>
    </row>
    <row r="362" spans="1:4" ht="27.75" customHeight="1">
      <c r="A362" s="7" t="s">
        <v>1516</v>
      </c>
      <c r="B362" s="8" t="s">
        <v>1517</v>
      </c>
      <c r="C362" s="215">
        <v>0</v>
      </c>
      <c r="D362" s="215">
        <v>0</v>
      </c>
    </row>
    <row r="363" spans="1:4" ht="27.75" customHeight="1">
      <c r="A363" s="7" t="s">
        <v>1518</v>
      </c>
      <c r="B363" s="8" t="s">
        <v>1517</v>
      </c>
      <c r="C363" s="215">
        <v>-1.2583059197119599</v>
      </c>
      <c r="D363" s="215">
        <v>0.149501828190678</v>
      </c>
    </row>
    <row r="364" spans="1:4" ht="27.75" customHeight="1">
      <c r="A364" s="7" t="s">
        <v>1519</v>
      </c>
      <c r="B364" s="8" t="s">
        <v>1520</v>
      </c>
      <c r="C364" s="215">
        <v>-6.8006292214734803</v>
      </c>
      <c r="D364" s="215">
        <v>0.416124431438606</v>
      </c>
    </row>
    <row r="365" spans="1:4" ht="27.75" customHeight="1">
      <c r="A365" s="7" t="s">
        <v>1521</v>
      </c>
      <c r="B365" s="8" t="s">
        <v>1522</v>
      </c>
      <c r="C365" s="215">
        <v>-1.0960589149462401E-2</v>
      </c>
      <c r="D365" s="215">
        <v>-1.9555727939073</v>
      </c>
    </row>
    <row r="366" spans="1:4" ht="27.75" customHeight="1">
      <c r="A366" s="7" t="s">
        <v>1523</v>
      </c>
      <c r="B366" s="8" t="s">
        <v>1524</v>
      </c>
      <c r="C366" s="215">
        <v>0.24291635876345899</v>
      </c>
      <c r="D366" s="215">
        <v>9.4313325994167201</v>
      </c>
    </row>
    <row r="367" spans="1:4" ht="27.75" customHeight="1">
      <c r="A367" s="7" t="s">
        <v>1525</v>
      </c>
      <c r="B367" s="8" t="s">
        <v>1526</v>
      </c>
      <c r="C367" s="215">
        <v>-1.08663222691796E-2</v>
      </c>
      <c r="D367" s="215">
        <v>-1.95242012348343</v>
      </c>
    </row>
    <row r="368" spans="1:4" ht="27.75" customHeight="1">
      <c r="A368" s="7" t="s">
        <v>1527</v>
      </c>
      <c r="B368" s="8" t="s">
        <v>1526</v>
      </c>
      <c r="C368" s="215">
        <v>-1.0856968584395801E-2</v>
      </c>
      <c r="D368" s="215">
        <v>-1.95208943479223</v>
      </c>
    </row>
    <row r="369" spans="1:4" ht="27.75" customHeight="1">
      <c r="A369" s="7" t="s">
        <v>1528</v>
      </c>
      <c r="B369" s="8" t="s">
        <v>1526</v>
      </c>
      <c r="C369" s="215">
        <v>-1.08528555054868E-2</v>
      </c>
      <c r="D369" s="215">
        <v>-1.9519599945758599</v>
      </c>
    </row>
    <row r="370" spans="1:4" ht="27.75" customHeight="1">
      <c r="A370" s="7" t="s">
        <v>1529</v>
      </c>
      <c r="B370" s="8" t="s">
        <v>1526</v>
      </c>
      <c r="C370" s="215">
        <v>-1.09340316730438E-2</v>
      </c>
      <c r="D370" s="215">
        <v>-1.9547124759243499</v>
      </c>
    </row>
    <row r="371" spans="1:4" ht="27.75" customHeight="1">
      <c r="A371" s="7" t="s">
        <v>1530</v>
      </c>
      <c r="B371" s="8" t="s">
        <v>1526</v>
      </c>
      <c r="C371" s="215">
        <v>-1.09875223941336E-2</v>
      </c>
      <c r="D371" s="215">
        <v>-1.95646043014127</v>
      </c>
    </row>
    <row r="372" spans="1:4" ht="27.75" customHeight="1">
      <c r="A372" s="7" t="s">
        <v>1531</v>
      </c>
      <c r="B372" s="8" t="s">
        <v>1526</v>
      </c>
      <c r="C372" s="215">
        <v>-1.0915700260468199E-2</v>
      </c>
      <c r="D372" s="215">
        <v>-1.9540633112338499</v>
      </c>
    </row>
    <row r="373" spans="1:4" ht="27.75" customHeight="1">
      <c r="A373" s="7" t="s">
        <v>1532</v>
      </c>
      <c r="B373" s="8" t="s">
        <v>1526</v>
      </c>
      <c r="C373" s="215">
        <v>-1.08734314869261E-2</v>
      </c>
      <c r="D373" s="215">
        <v>-1.9526982011490599</v>
      </c>
    </row>
    <row r="374" spans="1:4" ht="27.75" customHeight="1">
      <c r="A374" s="7" t="s">
        <v>1533</v>
      </c>
      <c r="B374" s="8" t="s">
        <v>1526</v>
      </c>
      <c r="C374" s="215">
        <v>0</v>
      </c>
      <c r="D374" s="215">
        <v>0</v>
      </c>
    </row>
    <row r="375" spans="1:4" ht="27.75" customHeight="1">
      <c r="A375" s="7" t="s">
        <v>1534</v>
      </c>
      <c r="B375" s="8" t="s">
        <v>1535</v>
      </c>
      <c r="C375" s="215">
        <v>1.99292873095462</v>
      </c>
      <c r="D375" s="215">
        <v>16.246496600343875</v>
      </c>
    </row>
    <row r="376" spans="1:4" ht="27.75" customHeight="1">
      <c r="A376" s="7" t="s">
        <v>1536</v>
      </c>
      <c r="B376" s="8" t="s">
        <v>1537</v>
      </c>
      <c r="C376" s="215">
        <v>-2.5153206826527601</v>
      </c>
      <c r="D376" s="215">
        <v>2.9893994781833899</v>
      </c>
    </row>
    <row r="377" spans="1:4" ht="27.75" customHeight="1">
      <c r="A377" s="7" t="s">
        <v>1538</v>
      </c>
      <c r="B377" s="8" t="s">
        <v>1539</v>
      </c>
      <c r="C377" s="215">
        <v>0.18064190751054299</v>
      </c>
      <c r="D377" s="215">
        <v>-0.76510093449276095</v>
      </c>
    </row>
    <row r="378" spans="1:4" ht="27.75" customHeight="1">
      <c r="A378" s="7" t="s">
        <v>1540</v>
      </c>
      <c r="B378" s="8" t="s">
        <v>1541</v>
      </c>
      <c r="C378" s="215">
        <v>0.81150208076625896</v>
      </c>
      <c r="D378" s="215">
        <v>12.985047034833499</v>
      </c>
    </row>
    <row r="379" spans="1:4" ht="27.75" customHeight="1">
      <c r="A379" s="7" t="s">
        <v>1542</v>
      </c>
      <c r="B379" s="8" t="s">
        <v>1543</v>
      </c>
      <c r="C379" s="215">
        <v>-0.57348877983202795</v>
      </c>
      <c r="D379" s="215">
        <v>-9.7905791775969794E-2</v>
      </c>
    </row>
    <row r="380" spans="1:4" ht="27.75" customHeight="1">
      <c r="A380" s="7" t="s">
        <v>1544</v>
      </c>
      <c r="B380" s="8" t="s">
        <v>1545</v>
      </c>
      <c r="C380" s="215">
        <v>-0.31581093272441602</v>
      </c>
      <c r="D380" s="215">
        <v>1.78116962627125</v>
      </c>
    </row>
    <row r="381" spans="1:4" ht="27.75" customHeight="1">
      <c r="A381" s="7" t="s">
        <v>1546</v>
      </c>
      <c r="B381" s="8" t="s">
        <v>1547</v>
      </c>
      <c r="C381" s="215">
        <v>0</v>
      </c>
      <c r="D381" s="215">
        <v>0</v>
      </c>
    </row>
    <row r="382" spans="1:4" ht="27.75" customHeight="1">
      <c r="A382" s="7" t="s">
        <v>1548</v>
      </c>
      <c r="B382" s="8" t="s">
        <v>1549</v>
      </c>
      <c r="C382" s="215">
        <v>1.46773237256829</v>
      </c>
      <c r="D382" s="215">
        <v>4.54523161760536</v>
      </c>
    </row>
    <row r="383" spans="1:4" ht="27.75" customHeight="1">
      <c r="A383" s="7" t="s">
        <v>1550</v>
      </c>
      <c r="B383" s="8" t="s">
        <v>1551</v>
      </c>
      <c r="C383" s="215">
        <v>2.8296842344543702E-2</v>
      </c>
      <c r="D383" s="215">
        <v>-1.60199285783201</v>
      </c>
    </row>
    <row r="384" spans="1:4" ht="27.75" customHeight="1">
      <c r="A384" s="7" t="s">
        <v>1552</v>
      </c>
      <c r="B384" s="8" t="s">
        <v>1553</v>
      </c>
      <c r="C384" s="215">
        <v>2.8296842344543702E-2</v>
      </c>
      <c r="D384" s="215">
        <v>-1.60199285783201</v>
      </c>
    </row>
    <row r="385" spans="1:4" ht="27.75" customHeight="1">
      <c r="A385" s="7" t="s">
        <v>1554</v>
      </c>
      <c r="B385" s="8" t="s">
        <v>1555</v>
      </c>
      <c r="C385" s="215">
        <v>3.77712619159559</v>
      </c>
      <c r="D385" s="215">
        <v>8.5321871992817506</v>
      </c>
    </row>
    <row r="386" spans="1:4" ht="27.75" customHeight="1">
      <c r="A386" s="7" t="s">
        <v>1556</v>
      </c>
      <c r="B386" s="8" t="s">
        <v>1557</v>
      </c>
      <c r="C386" s="215">
        <v>-0.27230488442663497</v>
      </c>
      <c r="D386" s="215">
        <v>-0.66030207870769397</v>
      </c>
    </row>
    <row r="387" spans="1:4" ht="27.75" customHeight="1">
      <c r="A387" s="7" t="s">
        <v>1558</v>
      </c>
      <c r="B387" s="8" t="s">
        <v>1559</v>
      </c>
      <c r="C387" s="215">
        <v>0.18440054866741701</v>
      </c>
      <c r="D387" s="215">
        <v>12.1624802251664</v>
      </c>
    </row>
    <row r="388" spans="1:4" ht="27.75" customHeight="1">
      <c r="A388" s="7" t="s">
        <v>1560</v>
      </c>
      <c r="B388" s="8" t="s">
        <v>1561</v>
      </c>
      <c r="C388" s="215">
        <v>0.56267668670190996</v>
      </c>
      <c r="D388" s="215">
        <v>4.7564126313214796</v>
      </c>
    </row>
    <row r="389" spans="1:4" ht="27.75" customHeight="1">
      <c r="A389" s="7" t="s">
        <v>1562</v>
      </c>
      <c r="B389" s="8" t="s">
        <v>1563</v>
      </c>
      <c r="C389" s="215">
        <v>0.33758573386374302</v>
      </c>
      <c r="D389" s="215">
        <v>-0.68735986630116197</v>
      </c>
    </row>
    <row r="390" spans="1:4" ht="27.75" customHeight="1">
      <c r="A390" s="7" t="s">
        <v>1564</v>
      </c>
      <c r="B390" s="8" t="s">
        <v>1565</v>
      </c>
      <c r="C390" s="215">
        <v>0.80942292502767899</v>
      </c>
      <c r="D390" s="215">
        <v>-3.1789315743337698</v>
      </c>
    </row>
    <row r="391" spans="1:4" ht="27.75" customHeight="1">
      <c r="A391" s="7" t="s">
        <v>1566</v>
      </c>
      <c r="B391" s="8" t="s">
        <v>1567</v>
      </c>
      <c r="C391" s="215">
        <v>0.37519313296687101</v>
      </c>
      <c r="D391" s="215">
        <v>5.8140163327020504</v>
      </c>
    </row>
    <row r="392" spans="1:4" ht="27.75" customHeight="1">
      <c r="A392" s="7" t="s">
        <v>1568</v>
      </c>
      <c r="B392" s="8" t="s">
        <v>1569</v>
      </c>
      <c r="C392" s="215">
        <v>4.44303084464958E-2</v>
      </c>
      <c r="D392" s="215">
        <v>1.1070219084833199</v>
      </c>
    </row>
    <row r="393" spans="1:4" ht="27.75" customHeight="1">
      <c r="A393" s="7" t="s">
        <v>1570</v>
      </c>
      <c r="B393" s="8" t="s">
        <v>1571</v>
      </c>
      <c r="C393" s="215">
        <v>-0.10181770011147299</v>
      </c>
      <c r="D393" s="215">
        <v>-3.3664487962330498</v>
      </c>
    </row>
    <row r="394" spans="1:4" ht="27.75" customHeight="1">
      <c r="A394" s="7" t="s">
        <v>1572</v>
      </c>
      <c r="B394" s="8" t="s">
        <v>1573</v>
      </c>
      <c r="C394" s="215">
        <v>-0.82180268224142605</v>
      </c>
      <c r="D394" s="215">
        <v>2.2435554330981899</v>
      </c>
    </row>
    <row r="395" spans="1:4" ht="27.75" customHeight="1">
      <c r="A395" s="7" t="s">
        <v>1574</v>
      </c>
      <c r="B395" s="8" t="s">
        <v>1575</v>
      </c>
      <c r="C395" s="215">
        <v>-2.7679857940787098</v>
      </c>
      <c r="D395" s="215">
        <v>-1.6373647885062099</v>
      </c>
    </row>
    <row r="396" spans="1:4" ht="27.75" customHeight="1">
      <c r="A396" s="7" t="s">
        <v>1576</v>
      </c>
      <c r="B396" s="8" t="s">
        <v>1577</v>
      </c>
      <c r="C396" s="215">
        <v>0.11648179301256401</v>
      </c>
      <c r="D396" s="215">
        <v>-5.4736680414690602</v>
      </c>
    </row>
    <row r="397" spans="1:4" ht="27.75" customHeight="1">
      <c r="A397" s="7" t="s">
        <v>1578</v>
      </c>
      <c r="B397" s="8" t="s">
        <v>1577</v>
      </c>
      <c r="C397" s="215">
        <v>-1.49726936024284</v>
      </c>
      <c r="D397" s="215">
        <v>-0.25611769132726597</v>
      </c>
    </row>
    <row r="398" spans="1:4" ht="27.75" customHeight="1">
      <c r="A398" s="7" t="s">
        <v>1579</v>
      </c>
      <c r="B398" s="8" t="s">
        <v>1580</v>
      </c>
      <c r="C398" s="215">
        <v>0.20929878855999801</v>
      </c>
      <c r="D398" s="215">
        <v>12.4536318546402</v>
      </c>
    </row>
    <row r="399" spans="1:4" ht="27.75" customHeight="1">
      <c r="A399" s="7" t="s">
        <v>1581</v>
      </c>
      <c r="B399" s="8" t="s">
        <v>1582</v>
      </c>
      <c r="C399" s="215">
        <v>1.0424686638464999</v>
      </c>
      <c r="D399" s="215">
        <v>5.7610711901242899</v>
      </c>
    </row>
    <row r="400" spans="1:4" ht="27.75" customHeight="1">
      <c r="A400" s="7" t="s">
        <v>1583</v>
      </c>
      <c r="B400" s="8" t="s">
        <v>1584</v>
      </c>
      <c r="C400" s="215">
        <v>0.44673955782236402</v>
      </c>
      <c r="D400" s="215">
        <v>9.9277407671893005</v>
      </c>
    </row>
    <row r="401" spans="1:4" ht="27.75" customHeight="1">
      <c r="A401" s="7" t="s">
        <v>1585</v>
      </c>
      <c r="B401" s="8" t="s">
        <v>1586</v>
      </c>
      <c r="C401" s="215">
        <v>2.63378429653614</v>
      </c>
      <c r="D401" s="215">
        <v>4.2068172814217002</v>
      </c>
    </row>
    <row r="402" spans="1:4" ht="27.75" customHeight="1">
      <c r="A402" s="7" t="s">
        <v>1587</v>
      </c>
      <c r="B402" s="8" t="s">
        <v>1588</v>
      </c>
      <c r="C402" s="215">
        <v>1.83406942506618</v>
      </c>
      <c r="D402" s="215">
        <v>5.1131770503997096</v>
      </c>
    </row>
    <row r="403" spans="1:4" ht="27.75" customHeight="1">
      <c r="A403" s="7" t="s">
        <v>1589</v>
      </c>
      <c r="B403" s="8" t="s">
        <v>1590</v>
      </c>
      <c r="C403" s="215">
        <v>-3.2094657174381098E-2</v>
      </c>
      <c r="D403" s="215">
        <v>11.0208346084141</v>
      </c>
    </row>
    <row r="404" spans="1:4" ht="27.75" customHeight="1">
      <c r="A404" s="7" t="s">
        <v>1591</v>
      </c>
      <c r="B404" s="8" t="s">
        <v>1592</v>
      </c>
      <c r="C404" s="215">
        <v>2.99841232117695</v>
      </c>
      <c r="D404" s="215">
        <v>0.12591095624888199</v>
      </c>
    </row>
    <row r="405" spans="1:4" ht="27.75" customHeight="1">
      <c r="A405" s="7" t="s">
        <v>1593</v>
      </c>
      <c r="B405" s="8" t="s">
        <v>1594</v>
      </c>
      <c r="C405" s="215">
        <v>3.4626123522024201</v>
      </c>
      <c r="D405" s="215">
        <v>3.6588502879211</v>
      </c>
    </row>
    <row r="406" spans="1:4" ht="27.75" customHeight="1">
      <c r="A406" s="7" t="s">
        <v>1595</v>
      </c>
      <c r="B406" s="8" t="s">
        <v>1596</v>
      </c>
      <c r="C406" s="215">
        <v>4.4260962545528998E-2</v>
      </c>
      <c r="D406" s="215">
        <v>1.2002229709706</v>
      </c>
    </row>
    <row r="407" spans="1:4" ht="27.75" customHeight="1">
      <c r="A407" s="7" t="s">
        <v>1597</v>
      </c>
      <c r="B407" s="8" t="s">
        <v>1596</v>
      </c>
      <c r="C407" s="215">
        <v>4.4334209617193601E-2</v>
      </c>
      <c r="D407" s="215">
        <v>1.10107390792866</v>
      </c>
    </row>
    <row r="408" spans="1:4" ht="27.75" customHeight="1">
      <c r="A408" s="7" t="s">
        <v>1598</v>
      </c>
      <c r="B408" s="8" t="s">
        <v>1596</v>
      </c>
      <c r="C408" s="215">
        <v>4.4288421940775098E-2</v>
      </c>
      <c r="D408" s="215">
        <v>1.2021723721570301</v>
      </c>
    </row>
    <row r="409" spans="1:4" ht="27.75" customHeight="1">
      <c r="A409" s="7" t="s">
        <v>1599</v>
      </c>
      <c r="B409" s="8" t="s">
        <v>1596</v>
      </c>
      <c r="C409" s="215">
        <v>4.4373499429283897E-2</v>
      </c>
      <c r="D409" s="215">
        <v>1.2077351479401099</v>
      </c>
    </row>
    <row r="410" spans="1:4" ht="27.75" customHeight="1">
      <c r="A410" s="7" t="s">
        <v>1600</v>
      </c>
      <c r="B410" s="8" t="s">
        <v>1596</v>
      </c>
      <c r="C410" s="215">
        <v>4.4228698819975598E-2</v>
      </c>
      <c r="D410" s="215">
        <v>1.2032599058369999</v>
      </c>
    </row>
    <row r="411" spans="1:4" ht="27.75" customHeight="1">
      <c r="A411" s="7" t="s">
        <v>1601</v>
      </c>
      <c r="B411" s="8" t="s">
        <v>1596</v>
      </c>
      <c r="C411" s="215">
        <v>-2.1002591946728801E-2</v>
      </c>
      <c r="D411" s="215">
        <v>5.0052887934141701</v>
      </c>
    </row>
    <row r="412" spans="1:4" ht="27.75" customHeight="1">
      <c r="A412" s="7" t="s">
        <v>1602</v>
      </c>
      <c r="B412" s="8" t="s">
        <v>1603</v>
      </c>
      <c r="C412" s="215">
        <v>0.241029384391589</v>
      </c>
      <c r="D412" s="215">
        <v>5.4648074678127303</v>
      </c>
    </row>
    <row r="413" spans="1:4" ht="27.75" customHeight="1">
      <c r="A413" s="7" t="s">
        <v>1604</v>
      </c>
      <c r="B413" s="8" t="s">
        <v>1605</v>
      </c>
      <c r="C413" s="215">
        <v>0</v>
      </c>
      <c r="D413" s="215">
        <v>0</v>
      </c>
    </row>
    <row r="414" spans="1:4" ht="27.75" customHeight="1">
      <c r="A414" s="7" t="s">
        <v>1606</v>
      </c>
      <c r="B414" s="8" t="s">
        <v>1607</v>
      </c>
      <c r="C414" s="215">
        <v>0.34441842152538199</v>
      </c>
      <c r="D414" s="215">
        <v>2.4085877006516498</v>
      </c>
    </row>
    <row r="415" spans="1:4" ht="27.75" customHeight="1">
      <c r="A415" s="7" t="s">
        <v>1608</v>
      </c>
      <c r="B415" s="8" t="s">
        <v>1609</v>
      </c>
      <c r="C415" s="215">
        <v>0.41257324833831299</v>
      </c>
      <c r="D415" s="215">
        <v>2.4066991583581498</v>
      </c>
    </row>
    <row r="416" spans="1:4" ht="27.75" customHeight="1">
      <c r="A416" s="7" t="s">
        <v>1610</v>
      </c>
      <c r="B416" s="8" t="s">
        <v>1609</v>
      </c>
      <c r="C416" s="215">
        <v>0.10885886714678999</v>
      </c>
      <c r="D416" s="215">
        <v>10.0460493415753</v>
      </c>
    </row>
    <row r="417" spans="1:4" ht="27.75" customHeight="1">
      <c r="A417" s="7" t="s">
        <v>1611</v>
      </c>
      <c r="B417" s="8" t="s">
        <v>1612</v>
      </c>
      <c r="C417" s="215">
        <v>0.55212286721611403</v>
      </c>
      <c r="D417" s="215">
        <v>2.37985578397014</v>
      </c>
    </row>
    <row r="418" spans="1:4" ht="27.75" customHeight="1">
      <c r="A418" s="7" t="s">
        <v>1613</v>
      </c>
      <c r="B418" s="8" t="s">
        <v>1614</v>
      </c>
      <c r="C418" s="215">
        <v>0.11787020206943701</v>
      </c>
      <c r="D418" s="215">
        <v>-0.59999294407252601</v>
      </c>
    </row>
    <row r="419" spans="1:4" ht="27.75" customHeight="1">
      <c r="A419" s="7" t="s">
        <v>1615</v>
      </c>
      <c r="B419" s="8" t="s">
        <v>1616</v>
      </c>
      <c r="C419" s="215">
        <v>8.4878155340618003E-2</v>
      </c>
      <c r="D419" s="215">
        <v>-0.61951336847844296</v>
      </c>
    </row>
    <row r="420" spans="1:4" ht="27.75" customHeight="1">
      <c r="A420" s="7" t="s">
        <v>1617</v>
      </c>
      <c r="B420" s="8" t="s">
        <v>1618</v>
      </c>
      <c r="C420" s="215">
        <v>0</v>
      </c>
      <c r="D420" s="215">
        <v>0</v>
      </c>
    </row>
    <row r="421" spans="1:4" ht="27.75" customHeight="1">
      <c r="A421" s="7" t="s">
        <v>1619</v>
      </c>
      <c r="B421" s="8" t="s">
        <v>1620</v>
      </c>
      <c r="C421" s="215">
        <v>-2.1011250453587899E-2</v>
      </c>
      <c r="D421" s="215">
        <v>5.0082711518228402</v>
      </c>
    </row>
    <row r="422" spans="1:4" ht="27.75" customHeight="1">
      <c r="A422" s="7" t="s">
        <v>1621</v>
      </c>
      <c r="B422" s="8" t="s">
        <v>1620</v>
      </c>
      <c r="C422" s="215">
        <v>-2.10278857686154E-2</v>
      </c>
      <c r="D422" s="215">
        <v>5.0130848589438202</v>
      </c>
    </row>
    <row r="423" spans="1:4" ht="27.75" customHeight="1">
      <c r="A423" s="7" t="s">
        <v>1622</v>
      </c>
      <c r="B423" s="8" t="s">
        <v>1620</v>
      </c>
      <c r="C423" s="215">
        <v>-2.10227606427042E-2</v>
      </c>
      <c r="D423" s="215">
        <v>5.0117067485859703</v>
      </c>
    </row>
    <row r="424" spans="1:4" ht="27.75" customHeight="1">
      <c r="A424" s="7" t="s">
        <v>1623</v>
      </c>
      <c r="B424" s="8" t="s">
        <v>1620</v>
      </c>
      <c r="C424" s="215">
        <v>0.66083905546848198</v>
      </c>
      <c r="D424" s="215">
        <v>0.50983323497431376</v>
      </c>
    </row>
    <row r="425" spans="1:4" ht="27.75" customHeight="1">
      <c r="A425" s="7" t="s">
        <v>1624</v>
      </c>
      <c r="B425" s="8" t="s">
        <v>1620</v>
      </c>
      <c r="C425" s="215">
        <v>-2.1015771202681E-2</v>
      </c>
      <c r="D425" s="215">
        <v>5.0094726332476798</v>
      </c>
    </row>
    <row r="426" spans="1:4" ht="27.75" customHeight="1">
      <c r="A426" s="7" t="s">
        <v>1625</v>
      </c>
      <c r="B426" s="8" t="s">
        <v>1620</v>
      </c>
      <c r="C426" s="215">
        <v>-2.10121266053446E-2</v>
      </c>
      <c r="D426" s="215">
        <v>5.0080228033547503</v>
      </c>
    </row>
    <row r="427" spans="1:4" ht="27.75" customHeight="1">
      <c r="A427" s="7" t="s">
        <v>1626</v>
      </c>
      <c r="B427" s="8" t="s">
        <v>1620</v>
      </c>
      <c r="C427" s="215">
        <v>-2.1004849219616002E-2</v>
      </c>
      <c r="D427" s="215">
        <v>5.0061804861461496</v>
      </c>
    </row>
    <row r="428" spans="1:4" ht="27.75" customHeight="1">
      <c r="A428" s="7" t="s">
        <v>1627</v>
      </c>
      <c r="B428" s="8" t="s">
        <v>1620</v>
      </c>
      <c r="C428" s="215">
        <v>-2.1648501166075401E-2</v>
      </c>
      <c r="D428" s="215">
        <v>5.4914354843882602</v>
      </c>
    </row>
    <row r="429" spans="1:4" ht="27.75" customHeight="1">
      <c r="A429" s="7" t="s">
        <v>1628</v>
      </c>
      <c r="B429" s="8" t="s">
        <v>1620</v>
      </c>
      <c r="C429" s="215">
        <v>-1.6451645377627799</v>
      </c>
      <c r="D429" s="215">
        <v>-0.35910831623725697</v>
      </c>
    </row>
    <row r="430" spans="1:4" ht="27.75" customHeight="1">
      <c r="A430" s="7" t="s">
        <v>1629</v>
      </c>
      <c r="B430" s="8" t="s">
        <v>1630</v>
      </c>
      <c r="C430" s="215">
        <v>1.84305609010747E-2</v>
      </c>
      <c r="D430" s="215">
        <v>3.16901525937427</v>
      </c>
    </row>
    <row r="431" spans="1:4" ht="27.75" customHeight="1">
      <c r="A431" s="7" t="s">
        <v>1631</v>
      </c>
      <c r="B431" s="8" t="s">
        <v>1632</v>
      </c>
      <c r="C431" s="215">
        <v>9.4872760978584894E-2</v>
      </c>
      <c r="D431" s="215">
        <v>2.0923472725541301</v>
      </c>
    </row>
    <row r="432" spans="1:4" ht="27.75" customHeight="1">
      <c r="A432" s="7" t="s">
        <v>1633</v>
      </c>
      <c r="B432" s="8" t="s">
        <v>1634</v>
      </c>
      <c r="C432" s="215">
        <v>1.8641431545864399E-2</v>
      </c>
      <c r="D432" s="215">
        <v>2.2143033882625001</v>
      </c>
    </row>
    <row r="433" spans="1:4" ht="27.75" customHeight="1">
      <c r="A433" s="7" t="s">
        <v>1635</v>
      </c>
      <c r="B433" s="8" t="s">
        <v>1636</v>
      </c>
      <c r="C433" s="215">
        <v>0.47640961937404003</v>
      </c>
      <c r="D433" s="215">
        <v>1.0364612047981701</v>
      </c>
    </row>
    <row r="434" spans="1:4" ht="27.75" customHeight="1">
      <c r="A434" s="7" t="s">
        <v>1637</v>
      </c>
      <c r="B434" s="8" t="s">
        <v>1638</v>
      </c>
      <c r="C434" s="215">
        <v>1.73916055503226</v>
      </c>
      <c r="D434" s="215">
        <v>39.755681630409597</v>
      </c>
    </row>
    <row r="435" spans="1:4" ht="27.75" customHeight="1">
      <c r="A435" s="7" t="s">
        <v>1639</v>
      </c>
      <c r="B435" s="8" t="s">
        <v>1640</v>
      </c>
      <c r="C435" s="215">
        <v>0.51812826125586398</v>
      </c>
      <c r="D435" s="215">
        <v>10.450439900088501</v>
      </c>
    </row>
    <row r="436" spans="1:4" ht="27.75" customHeight="1">
      <c r="A436" s="7" t="s">
        <v>1641</v>
      </c>
      <c r="B436" s="8" t="s">
        <v>1642</v>
      </c>
      <c r="C436" s="215">
        <v>8.7093935295981598E-2</v>
      </c>
      <c r="D436" s="215">
        <v>7.8434134268082698E-2</v>
      </c>
    </row>
    <row r="437" spans="1:4" ht="27.75" customHeight="1">
      <c r="A437" s="7" t="s">
        <v>1643</v>
      </c>
      <c r="B437" s="8" t="s">
        <v>1644</v>
      </c>
      <c r="C437" s="215">
        <v>6.7028149767735601E-3</v>
      </c>
      <c r="D437" s="215">
        <v>3.9246023846142801</v>
      </c>
    </row>
    <row r="438" spans="1:4" ht="27.75" customHeight="1">
      <c r="A438" s="7" t="s">
        <v>1645</v>
      </c>
      <c r="B438" s="8" t="s">
        <v>1646</v>
      </c>
      <c r="C438" s="215">
        <v>0.384704255056661</v>
      </c>
      <c r="D438" s="215">
        <v>6.2696336552243599</v>
      </c>
    </row>
    <row r="439" spans="1:4" ht="27.75" customHeight="1">
      <c r="A439" s="7" t="s">
        <v>1647</v>
      </c>
      <c r="B439" s="8" t="s">
        <v>1648</v>
      </c>
      <c r="C439" s="215">
        <v>0.69955906257737599</v>
      </c>
      <c r="D439" s="215">
        <v>7.3027119356208798</v>
      </c>
    </row>
    <row r="440" spans="1:4" ht="27.75" customHeight="1">
      <c r="A440" s="7" t="s">
        <v>1649</v>
      </c>
      <c r="B440" s="8" t="s">
        <v>1650</v>
      </c>
      <c r="C440" s="215">
        <v>0.179988369993415</v>
      </c>
      <c r="D440" s="215">
        <v>-1.97839075507796</v>
      </c>
    </row>
    <row r="441" spans="1:4" ht="27.75" customHeight="1">
      <c r="A441" s="7" t="s">
        <v>1651</v>
      </c>
      <c r="B441" s="8" t="s">
        <v>1652</v>
      </c>
      <c r="C441" s="215">
        <v>0.101495416207178</v>
      </c>
      <c r="D441" s="215">
        <v>1.4550632472863501</v>
      </c>
    </row>
    <row r="442" spans="1:4" ht="27.75" customHeight="1">
      <c r="A442" s="7" t="s">
        <v>1653</v>
      </c>
      <c r="B442" s="8" t="s">
        <v>1654</v>
      </c>
      <c r="C442" s="215">
        <v>9.8491968036753294E-2</v>
      </c>
      <c r="D442" s="215">
        <v>-1.9324860326118101</v>
      </c>
    </row>
    <row r="443" spans="1:4" ht="27.75" customHeight="1">
      <c r="A443" s="7" t="s">
        <v>1655</v>
      </c>
      <c r="B443" s="8" t="s">
        <v>1656</v>
      </c>
      <c r="C443" s="215">
        <v>1.8572111473624799</v>
      </c>
      <c r="D443" s="215">
        <v>10.3210629866955</v>
      </c>
    </row>
    <row r="444" spans="1:4" ht="27.75" customHeight="1">
      <c r="A444" s="7" t="s">
        <v>1657</v>
      </c>
      <c r="B444" s="8" t="s">
        <v>1658</v>
      </c>
      <c r="C444" s="215">
        <v>1.0285237449197</v>
      </c>
      <c r="D444" s="215">
        <v>4.4994267216938502</v>
      </c>
    </row>
    <row r="445" spans="1:4" ht="27.75" customHeight="1">
      <c r="A445" s="7" t="s">
        <v>1659</v>
      </c>
      <c r="B445" s="8" t="s">
        <v>1660</v>
      </c>
      <c r="C445" s="215">
        <v>-2.70411332652708</v>
      </c>
      <c r="D445" s="215">
        <v>0.21134407908740199</v>
      </c>
    </row>
    <row r="446" spans="1:4" ht="27.75" customHeight="1">
      <c r="A446" s="7" t="s">
        <v>1661</v>
      </c>
      <c r="B446" s="8" t="s">
        <v>1662</v>
      </c>
      <c r="C446" s="215">
        <v>-0.39969546662412903</v>
      </c>
      <c r="D446" s="215">
        <v>2.48859493187978</v>
      </c>
    </row>
    <row r="447" spans="1:4" ht="27.75" customHeight="1">
      <c r="A447" s="7" t="s">
        <v>1663</v>
      </c>
      <c r="B447" s="8" t="s">
        <v>1664</v>
      </c>
      <c r="C447" s="215">
        <v>0.14447164679105301</v>
      </c>
      <c r="D447" s="215">
        <v>9.5061718272179494</v>
      </c>
    </row>
    <row r="448" spans="1:4" ht="27.75" customHeight="1">
      <c r="A448" s="7" t="s">
        <v>1665</v>
      </c>
      <c r="B448" s="8" t="s">
        <v>1666</v>
      </c>
      <c r="C448" s="215">
        <v>0.66844355043304904</v>
      </c>
      <c r="D448" s="215">
        <v>7.1225900894769998</v>
      </c>
    </row>
    <row r="449" spans="1:4" ht="27.75" customHeight="1">
      <c r="A449" s="7" t="s">
        <v>1667</v>
      </c>
      <c r="B449" s="8" t="s">
        <v>1668</v>
      </c>
      <c r="C449" s="215">
        <v>0.16396767776924201</v>
      </c>
      <c r="D449" s="215">
        <v>-7.1814592733820404E-3</v>
      </c>
    </row>
    <row r="450" spans="1:4" ht="27.75" customHeight="1">
      <c r="A450" s="7" t="s">
        <v>1669</v>
      </c>
      <c r="B450" s="8" t="s">
        <v>1670</v>
      </c>
      <c r="C450" s="215">
        <v>-13.862923232221</v>
      </c>
      <c r="D450" s="215">
        <v>-3.00878993284701</v>
      </c>
    </row>
    <row r="451" spans="1:4" ht="27.75" customHeight="1">
      <c r="A451" s="7" t="s">
        <v>1671</v>
      </c>
      <c r="B451" s="8" t="s">
        <v>1672</v>
      </c>
      <c r="C451" s="215">
        <v>0.12052316601443221</v>
      </c>
      <c r="D451" s="215">
        <v>6.5479573938354996</v>
      </c>
    </row>
    <row r="452" spans="1:4" ht="27.75" customHeight="1">
      <c r="A452" s="7" t="s">
        <v>1673</v>
      </c>
      <c r="B452" s="8" t="s">
        <v>1674</v>
      </c>
      <c r="C452" s="215">
        <v>0.162817323819894</v>
      </c>
      <c r="D452" s="215">
        <v>2.9896892546768399</v>
      </c>
    </row>
    <row r="453" spans="1:4" ht="27.75" customHeight="1">
      <c r="A453" s="7" t="s">
        <v>1675</v>
      </c>
      <c r="B453" s="8" t="s">
        <v>1676</v>
      </c>
      <c r="C453" s="215">
        <v>0</v>
      </c>
      <c r="D453" s="215">
        <v>-0.30389498307986601</v>
      </c>
    </row>
    <row r="454" spans="1:4" ht="27.75" customHeight="1">
      <c r="A454" s="7" t="s">
        <v>1677</v>
      </c>
      <c r="B454" s="8" t="s">
        <v>1678</v>
      </c>
      <c r="C454" s="215">
        <v>0</v>
      </c>
      <c r="D454" s="215">
        <v>0</v>
      </c>
    </row>
    <row r="455" spans="1:4" ht="27.75" customHeight="1">
      <c r="A455" s="7" t="s">
        <v>1679</v>
      </c>
      <c r="B455" s="8" t="s">
        <v>1680</v>
      </c>
      <c r="C455" s="215">
        <v>0.33917156606823601</v>
      </c>
      <c r="D455" s="215">
        <v>3.7608396753030102</v>
      </c>
    </row>
    <row r="456" spans="1:4" ht="27.75" customHeight="1">
      <c r="A456" s="7" t="s">
        <v>1681</v>
      </c>
      <c r="B456" s="8" t="s">
        <v>1682</v>
      </c>
      <c r="C456" s="215">
        <v>0.37775579854081698</v>
      </c>
      <c r="D456" s="215">
        <v>1.48764240211263</v>
      </c>
    </row>
    <row r="457" spans="1:4" ht="27.75" customHeight="1">
      <c r="A457" s="7" t="s">
        <v>1683</v>
      </c>
      <c r="B457" s="8" t="s">
        <v>1684</v>
      </c>
      <c r="C457" s="215">
        <v>0.39048944774459499</v>
      </c>
      <c r="D457" s="215">
        <v>1.5083791522366901</v>
      </c>
    </row>
    <row r="458" spans="1:4" ht="27.75" customHeight="1">
      <c r="A458" s="7" t="s">
        <v>1685</v>
      </c>
      <c r="B458" s="8" t="s">
        <v>1684</v>
      </c>
      <c r="C458" s="215">
        <v>0.37377857202787801</v>
      </c>
      <c r="D458" s="215">
        <v>2.7019413062106201</v>
      </c>
    </row>
    <row r="459" spans="1:4" ht="27.75" customHeight="1">
      <c r="A459" s="7" t="s">
        <v>1686</v>
      </c>
      <c r="B459" s="8" t="s">
        <v>1687</v>
      </c>
      <c r="C459" s="215">
        <v>0.38482680306804301</v>
      </c>
      <c r="D459" s="215">
        <v>2.9928507934858799</v>
      </c>
    </row>
    <row r="460" spans="1:4" ht="27.75" customHeight="1">
      <c r="A460" s="7" t="s">
        <v>1688</v>
      </c>
      <c r="B460" s="8" t="s">
        <v>1687</v>
      </c>
      <c r="C460" s="215">
        <v>0.22237824963035199</v>
      </c>
      <c r="D460" s="215">
        <v>0.25423355114912599</v>
      </c>
    </row>
    <row r="461" spans="1:4" ht="27.75" customHeight="1">
      <c r="A461" s="7" t="s">
        <v>1689</v>
      </c>
      <c r="B461" s="8" t="s">
        <v>1690</v>
      </c>
      <c r="C461" s="215">
        <v>0</v>
      </c>
      <c r="D461" s="215">
        <v>0</v>
      </c>
    </row>
    <row r="462" spans="1:4" ht="27.75" customHeight="1">
      <c r="A462" s="7" t="s">
        <v>1691</v>
      </c>
      <c r="B462" s="8" t="s">
        <v>1690</v>
      </c>
      <c r="C462" s="215">
        <v>0.17501432043317799</v>
      </c>
      <c r="D462" s="215">
        <v>11.4211528179844</v>
      </c>
    </row>
    <row r="463" spans="1:4" ht="27.75" customHeight="1">
      <c r="A463" s="7" t="s">
        <v>1692</v>
      </c>
      <c r="B463" s="8" t="s">
        <v>1693</v>
      </c>
      <c r="C463" s="215">
        <v>0.174915607794566</v>
      </c>
      <c r="D463" s="215">
        <v>11.420926828905101</v>
      </c>
    </row>
    <row r="464" spans="1:4" ht="27.75" customHeight="1">
      <c r="A464" s="7" t="s">
        <v>1694</v>
      </c>
      <c r="B464" s="8" t="s">
        <v>1693</v>
      </c>
      <c r="C464" s="215">
        <v>6.0356124261622901E-2</v>
      </c>
      <c r="D464" s="215">
        <v>0.72205709678714003</v>
      </c>
    </row>
    <row r="465" spans="1:4" ht="27.75" customHeight="1">
      <c r="A465" s="7" t="s">
        <v>1695</v>
      </c>
      <c r="B465" s="8" t="s">
        <v>1696</v>
      </c>
      <c r="C465" s="215">
        <v>1.0937159603439199</v>
      </c>
      <c r="D465" s="215">
        <v>1.1667898510738399</v>
      </c>
    </row>
    <row r="466" spans="1:4" ht="27.75" customHeight="1">
      <c r="A466" s="7" t="s">
        <v>1697</v>
      </c>
      <c r="B466" s="8" t="s">
        <v>1698</v>
      </c>
      <c r="C466" s="215">
        <v>0.58044054136515499</v>
      </c>
      <c r="D466" s="215">
        <v>-1.38124175010957</v>
      </c>
    </row>
    <row r="467" spans="1:4" ht="27.75" customHeight="1">
      <c r="A467" s="7" t="s">
        <v>1699</v>
      </c>
      <c r="B467" s="8" t="s">
        <v>1700</v>
      </c>
      <c r="C467" s="215">
        <v>0.58044054136515499</v>
      </c>
      <c r="D467" s="215">
        <v>-1.38124175010957</v>
      </c>
    </row>
    <row r="468" spans="1:4" ht="27.75" customHeight="1">
      <c r="A468" s="7" t="s">
        <v>1701</v>
      </c>
      <c r="B468" s="8" t="s">
        <v>1702</v>
      </c>
      <c r="C468" s="215">
        <v>2.74455040107512</v>
      </c>
      <c r="D468" s="215">
        <v>-0.428741262135234</v>
      </c>
    </row>
    <row r="469" spans="1:4" ht="27.75" customHeight="1">
      <c r="A469" s="7" t="s">
        <v>1703</v>
      </c>
      <c r="B469" s="8" t="s">
        <v>1704</v>
      </c>
      <c r="C469" s="215">
        <v>0.59770893958597604</v>
      </c>
      <c r="D469" s="215">
        <v>8.1807759596056503E-2</v>
      </c>
    </row>
    <row r="470" spans="1:4" ht="27.75" customHeight="1">
      <c r="A470" s="7" t="s">
        <v>1705</v>
      </c>
      <c r="B470" s="8" t="s">
        <v>1706</v>
      </c>
      <c r="C470" s="215">
        <v>0</v>
      </c>
      <c r="D470" s="215">
        <v>0</v>
      </c>
    </row>
    <row r="471" spans="1:4" ht="27.75" customHeight="1">
      <c r="A471" s="7" t="s">
        <v>1707</v>
      </c>
      <c r="B471" s="8" t="s">
        <v>1708</v>
      </c>
      <c r="C471" s="215">
        <v>0.10666655194333199</v>
      </c>
      <c r="D471" s="215">
        <v>-2.8457911528296999E-2</v>
      </c>
    </row>
    <row r="472" spans="1:4" ht="27.75" customHeight="1">
      <c r="A472" s="7" t="s">
        <v>1709</v>
      </c>
      <c r="B472" s="8" t="s">
        <v>1710</v>
      </c>
      <c r="C472" s="215">
        <v>5.6552526802028699E-2</v>
      </c>
      <c r="D472" s="215">
        <v>4.9521556674907004</v>
      </c>
    </row>
    <row r="473" spans="1:4" ht="27.75" customHeight="1">
      <c r="A473" s="7" t="s">
        <v>1711</v>
      </c>
      <c r="B473" s="8" t="s">
        <v>1712</v>
      </c>
      <c r="C473" s="215">
        <v>0</v>
      </c>
      <c r="D473" s="215">
        <v>0</v>
      </c>
    </row>
    <row r="474" spans="1:4" ht="27.75" customHeight="1">
      <c r="A474" s="7" t="s">
        <v>1713</v>
      </c>
      <c r="B474" s="8" t="s">
        <v>1714</v>
      </c>
      <c r="C474" s="215">
        <v>-2.92502149746331E-3</v>
      </c>
      <c r="D474" s="215">
        <v>10.0582196293238</v>
      </c>
    </row>
    <row r="475" spans="1:4" ht="27.75" customHeight="1">
      <c r="A475" s="7" t="s">
        <v>1715</v>
      </c>
      <c r="B475" s="8" t="s">
        <v>1716</v>
      </c>
      <c r="C475" s="215">
        <v>-2.8787993643743102</v>
      </c>
      <c r="D475" s="215">
        <v>6.7247141775614496</v>
      </c>
    </row>
    <row r="476" spans="1:4" ht="27.75" customHeight="1">
      <c r="A476" s="7" t="s">
        <v>1717</v>
      </c>
      <c r="B476" s="8" t="s">
        <v>1718</v>
      </c>
      <c r="C476" s="215">
        <v>-0.30021915611842198</v>
      </c>
      <c r="D476" s="215">
        <v>-1.2144332400633999</v>
      </c>
    </row>
    <row r="477" spans="1:4" ht="27.75" customHeight="1">
      <c r="A477" s="7" t="s">
        <v>1719</v>
      </c>
      <c r="B477" s="8" t="s">
        <v>1720</v>
      </c>
      <c r="C477" s="215">
        <v>0</v>
      </c>
      <c r="D477" s="215">
        <v>0</v>
      </c>
    </row>
    <row r="478" spans="1:4" ht="27.75" customHeight="1">
      <c r="A478" s="7" t="s">
        <v>1721</v>
      </c>
      <c r="B478" s="8" t="s">
        <v>1720</v>
      </c>
      <c r="C478" s="215">
        <v>2.6000457177569101</v>
      </c>
      <c r="D478" s="215">
        <v>8.0942813525467905</v>
      </c>
    </row>
    <row r="479" spans="1:4" ht="27.75" customHeight="1">
      <c r="A479" s="7" t="s">
        <v>1722</v>
      </c>
      <c r="B479" s="8" t="s">
        <v>1723</v>
      </c>
      <c r="C479" s="215">
        <v>0.98957666287956902</v>
      </c>
      <c r="D479" s="215">
        <v>4.0229638622316601</v>
      </c>
    </row>
    <row r="480" spans="1:4" ht="27.75" customHeight="1">
      <c r="A480" s="7" t="s">
        <v>1724</v>
      </c>
      <c r="B480" s="8" t="s">
        <v>1725</v>
      </c>
      <c r="C480" s="215">
        <v>6.0029681472268397</v>
      </c>
      <c r="D480" s="215">
        <v>7.2124576535681797</v>
      </c>
    </row>
    <row r="481" spans="1:4" ht="27.75" customHeight="1">
      <c r="A481" s="7" t="s">
        <v>1726</v>
      </c>
      <c r="B481" s="8" t="s">
        <v>1727</v>
      </c>
      <c r="C481" s="215">
        <v>0</v>
      </c>
      <c r="D481" s="215">
        <v>0</v>
      </c>
    </row>
    <row r="482" spans="1:4" ht="27.75" customHeight="1">
      <c r="A482" s="7" t="s">
        <v>1728</v>
      </c>
      <c r="B482" s="8" t="s">
        <v>1729</v>
      </c>
      <c r="C482" s="215">
        <v>0.217150161212877</v>
      </c>
      <c r="D482" s="215">
        <v>7.4761439686432301</v>
      </c>
    </row>
    <row r="483" spans="1:4" ht="27.75" customHeight="1">
      <c r="A483" s="7" t="s">
        <v>1730</v>
      </c>
      <c r="B483" s="8" t="s">
        <v>1731</v>
      </c>
      <c r="C483" s="215">
        <v>0.98494709327525398</v>
      </c>
      <c r="D483" s="215">
        <v>0.772434516336166</v>
      </c>
    </row>
    <row r="484" spans="1:4" ht="27.75" customHeight="1">
      <c r="A484" s="7" t="s">
        <v>1732</v>
      </c>
      <c r="B484" s="8" t="s">
        <v>1733</v>
      </c>
      <c r="C484" s="215">
        <v>0.45085157775315499</v>
      </c>
      <c r="D484" s="215">
        <v>3.0659674872377098</v>
      </c>
    </row>
    <row r="485" spans="1:4" ht="27.75" customHeight="1">
      <c r="A485" s="7" t="s">
        <v>1734</v>
      </c>
      <c r="B485" s="8" t="s">
        <v>1735</v>
      </c>
      <c r="C485" s="215">
        <v>-7.4797013868014503E-3</v>
      </c>
      <c r="D485" s="215">
        <v>5.6593972378207402</v>
      </c>
    </row>
    <row r="486" spans="1:4" ht="27.75" customHeight="1">
      <c r="A486" s="7" t="s">
        <v>1736</v>
      </c>
      <c r="B486" s="8" t="s">
        <v>1737</v>
      </c>
      <c r="C486" s="215">
        <v>-7.6691441008627801E-3</v>
      </c>
      <c r="D486" s="215">
        <v>5.6603773999729201</v>
      </c>
    </row>
    <row r="487" spans="1:4" ht="27.75" customHeight="1">
      <c r="A487" s="7" t="s">
        <v>1738</v>
      </c>
      <c r="B487" s="8" t="s">
        <v>1737</v>
      </c>
      <c r="C487" s="215">
        <v>0.135793143718305</v>
      </c>
      <c r="D487" s="215">
        <v>10.9595579597261</v>
      </c>
    </row>
    <row r="488" spans="1:4" ht="27.75" customHeight="1">
      <c r="A488" s="7" t="s">
        <v>1739</v>
      </c>
      <c r="B488" s="8" t="s">
        <v>1740</v>
      </c>
      <c r="C488" s="215">
        <v>1.9745715485533799</v>
      </c>
      <c r="D488" s="215">
        <v>7.3952207726655299</v>
      </c>
    </row>
    <row r="489" spans="1:4" ht="27.75" customHeight="1">
      <c r="A489" s="7" t="s">
        <v>1741</v>
      </c>
      <c r="B489" s="8" t="s">
        <v>1742</v>
      </c>
      <c r="C489" s="215">
        <v>1.8198858951815899</v>
      </c>
      <c r="D489" s="215">
        <v>0.52872096550723502</v>
      </c>
    </row>
    <row r="490" spans="1:4" ht="27.75" customHeight="1">
      <c r="A490" s="7" t="s">
        <v>1743</v>
      </c>
      <c r="B490" s="8" t="s">
        <v>1744</v>
      </c>
      <c r="C490" s="215">
        <v>5.6150061740330597E-2</v>
      </c>
      <c r="D490" s="215">
        <v>2.42855270321806</v>
      </c>
    </row>
    <row r="491" spans="1:4" ht="27.75" customHeight="1">
      <c r="A491" s="7" t="s">
        <v>1745</v>
      </c>
      <c r="B491" s="8" t="s">
        <v>1744</v>
      </c>
      <c r="C491" s="215">
        <v>0.27606180705731598</v>
      </c>
      <c r="D491" s="215">
        <v>-1.3558903374175</v>
      </c>
    </row>
    <row r="492" spans="1:4" ht="27.75" customHeight="1">
      <c r="A492" s="7" t="s">
        <v>1746</v>
      </c>
      <c r="B492" s="8" t="s">
        <v>1747</v>
      </c>
      <c r="C492" s="215">
        <v>1.10429936045162</v>
      </c>
      <c r="D492" s="215">
        <v>11.4885493045386</v>
      </c>
    </row>
    <row r="493" spans="1:4" ht="27.75" customHeight="1">
      <c r="A493" s="7" t="s">
        <v>1748</v>
      </c>
      <c r="B493" s="8" t="s">
        <v>1749</v>
      </c>
      <c r="C493" s="215">
        <v>8.04336422725241E-2</v>
      </c>
      <c r="D493" s="215">
        <v>1.57874762365031</v>
      </c>
    </row>
    <row r="494" spans="1:4" ht="27.75" customHeight="1">
      <c r="A494" s="7" t="s">
        <v>1750</v>
      </c>
      <c r="B494" s="8" t="s">
        <v>1751</v>
      </c>
      <c r="C494" s="215">
        <v>5.9426008456777204</v>
      </c>
      <c r="D494" s="215">
        <v>-1.92315137296286</v>
      </c>
    </row>
    <row r="495" spans="1:4" ht="27.75" customHeight="1">
      <c r="A495" s="7" t="s">
        <v>1752</v>
      </c>
      <c r="B495" s="8" t="s">
        <v>1753</v>
      </c>
      <c r="C495" s="215">
        <v>-1.0512374808389999</v>
      </c>
      <c r="D495" s="215">
        <v>-0.231839477052976</v>
      </c>
    </row>
    <row r="496" spans="1:4" ht="27.75" customHeight="1">
      <c r="A496" s="7" t="s">
        <v>1754</v>
      </c>
      <c r="B496" s="8" t="s">
        <v>1755</v>
      </c>
      <c r="C496" s="215">
        <v>4.22721413821949E-2</v>
      </c>
      <c r="D496" s="215">
        <v>8.3828657486582596</v>
      </c>
    </row>
    <row r="497" spans="1:4" ht="27.75" customHeight="1">
      <c r="A497" s="7" t="s">
        <v>1756</v>
      </c>
      <c r="B497" s="8" t="s">
        <v>1757</v>
      </c>
      <c r="C497" s="215">
        <v>-1.8277199102144699</v>
      </c>
      <c r="D497" s="215">
        <v>-6.08903034400279</v>
      </c>
    </row>
    <row r="498" spans="1:4" ht="27.75" customHeight="1">
      <c r="A498" s="7" t="s">
        <v>1758</v>
      </c>
      <c r="B498" s="8" t="s">
        <v>1759</v>
      </c>
      <c r="C498" s="215">
        <v>7.6009724166446593E-2</v>
      </c>
      <c r="D498" s="215">
        <v>18.391977578242098</v>
      </c>
    </row>
    <row r="499" spans="1:4" ht="27.75" customHeight="1">
      <c r="A499" s="7" t="s">
        <v>1760</v>
      </c>
      <c r="B499" s="8" t="s">
        <v>1761</v>
      </c>
      <c r="C499" s="215">
        <v>2.0828504278564202</v>
      </c>
      <c r="D499" s="215">
        <v>4.8093629460404701</v>
      </c>
    </row>
    <row r="500" spans="1:4" ht="27.75" customHeight="1">
      <c r="A500" s="7" t="s">
        <v>1762</v>
      </c>
      <c r="B500" s="8" t="s">
        <v>1763</v>
      </c>
      <c r="C500" s="215">
        <v>0.698950579222686</v>
      </c>
      <c r="D500" s="215">
        <v>9.6214290159706195</v>
      </c>
    </row>
    <row r="501" spans="1:4" ht="27.75" customHeight="1">
      <c r="A501" s="7" t="s">
        <v>1764</v>
      </c>
      <c r="B501" s="8" t="s">
        <v>1765</v>
      </c>
      <c r="C501" s="215">
        <v>0</v>
      </c>
      <c r="D501" s="215">
        <v>0</v>
      </c>
    </row>
    <row r="502" spans="1:4" ht="27.75" customHeight="1">
      <c r="A502" s="7" t="s">
        <v>1766</v>
      </c>
      <c r="B502" s="8" t="s">
        <v>1767</v>
      </c>
      <c r="C502" s="215">
        <v>-0.74787767687387596</v>
      </c>
      <c r="D502" s="215">
        <v>-0.29928191021411499</v>
      </c>
    </row>
    <row r="503" spans="1:4" ht="27.75" customHeight="1">
      <c r="A503" s="7" t="s">
        <v>1768</v>
      </c>
      <c r="B503" s="8" t="s">
        <v>1769</v>
      </c>
      <c r="C503" s="215">
        <v>2.4071034470349502</v>
      </c>
      <c r="D503" s="215">
        <v>1.4225197511641501</v>
      </c>
    </row>
    <row r="504" spans="1:4" ht="27.75" customHeight="1">
      <c r="A504" s="7" t="s">
        <v>1770</v>
      </c>
      <c r="B504" s="8" t="s">
        <v>1771</v>
      </c>
      <c r="C504" s="215">
        <v>2.5371611135046899</v>
      </c>
      <c r="D504" s="215">
        <v>10.1434010641968</v>
      </c>
    </row>
    <row r="505" spans="1:4" ht="27.75" customHeight="1">
      <c r="A505" s="7" t="s">
        <v>1772</v>
      </c>
      <c r="B505" s="8" t="s">
        <v>1773</v>
      </c>
      <c r="C505" s="215">
        <v>-0.61390633189922295</v>
      </c>
      <c r="D505" s="215">
        <v>0</v>
      </c>
    </row>
    <row r="506" spans="1:4" ht="27.75" customHeight="1">
      <c r="A506" s="7" t="s">
        <v>1774</v>
      </c>
      <c r="B506" s="8" t="s">
        <v>1775</v>
      </c>
      <c r="C506" s="215">
        <v>0</v>
      </c>
      <c r="D506" s="215">
        <v>0</v>
      </c>
    </row>
    <row r="507" spans="1:4" ht="27.75" customHeight="1">
      <c r="A507" s="7" t="s">
        <v>1776</v>
      </c>
      <c r="B507" s="8" t="s">
        <v>1777</v>
      </c>
      <c r="C507" s="215">
        <v>0.51201139735943402</v>
      </c>
      <c r="D507" s="215">
        <v>1.4840193649634399</v>
      </c>
    </row>
    <row r="508" spans="1:4" ht="27.75" customHeight="1">
      <c r="A508" s="7" t="s">
        <v>1778</v>
      </c>
      <c r="B508" s="8" t="s">
        <v>1777</v>
      </c>
      <c r="C508" s="215">
        <v>-0.38806533947433602</v>
      </c>
      <c r="D508" s="215">
        <v>1.8938665806374599</v>
      </c>
    </row>
    <row r="509" spans="1:4" ht="27.75" customHeight="1">
      <c r="A509" s="7" t="s">
        <v>1779</v>
      </c>
      <c r="B509" s="8" t="s">
        <v>1780</v>
      </c>
      <c r="C509" s="215">
        <v>0.11112141668207499</v>
      </c>
      <c r="D509" s="215">
        <v>-2.0127063651249499</v>
      </c>
    </row>
    <row r="510" spans="1:4" ht="27.75" customHeight="1">
      <c r="A510" s="7" t="s">
        <v>1781</v>
      </c>
      <c r="B510" s="8" t="s">
        <v>1782</v>
      </c>
      <c r="C510" s="215">
        <v>2.87179423981092</v>
      </c>
      <c r="D510" s="215">
        <v>5.2142639025408801</v>
      </c>
    </row>
    <row r="511" spans="1:4" ht="27.75" customHeight="1">
      <c r="A511" s="7" t="s">
        <v>1783</v>
      </c>
      <c r="B511" s="8" t="s">
        <v>1784</v>
      </c>
      <c r="C511" s="215">
        <v>0.813546892203595</v>
      </c>
      <c r="D511" s="215">
        <v>9.7015099930250095</v>
      </c>
    </row>
    <row r="512" spans="1:4" ht="27.75" customHeight="1">
      <c r="A512" s="7" t="s">
        <v>1785</v>
      </c>
      <c r="B512" s="8" t="s">
        <v>1786</v>
      </c>
      <c r="C512" s="215">
        <v>2.1941875214097801</v>
      </c>
      <c r="D512" s="215">
        <v>11.287094181020899</v>
      </c>
    </row>
    <row r="513" spans="1:4" ht="27.75" customHeight="1">
      <c r="A513" s="7" t="s">
        <v>1787</v>
      </c>
      <c r="B513" s="8" t="s">
        <v>1788</v>
      </c>
      <c r="C513" s="215">
        <v>-5.6382159588882997E-3</v>
      </c>
      <c r="D513" s="215">
        <v>0.19272085232606301</v>
      </c>
    </row>
    <row r="514" spans="1:4" ht="27.75" customHeight="1">
      <c r="A514" s="7" t="s">
        <v>1789</v>
      </c>
      <c r="B514" s="8" t="s">
        <v>1790</v>
      </c>
      <c r="C514" s="215">
        <v>8.7754893529846806E-2</v>
      </c>
      <c r="D514" s="215">
        <v>3.4464068140361199</v>
      </c>
    </row>
    <row r="515" spans="1:4" ht="27.75" customHeight="1">
      <c r="A515" s="7" t="s">
        <v>1791</v>
      </c>
      <c r="B515" s="8" t="s">
        <v>1792</v>
      </c>
      <c r="C515" s="215">
        <v>2.70097256265452</v>
      </c>
      <c r="D515" s="215">
        <v>-4.5981112447126504</v>
      </c>
    </row>
    <row r="516" spans="1:4" ht="27.75" customHeight="1">
      <c r="A516" s="7" t="s">
        <v>1793</v>
      </c>
      <c r="B516" s="8" t="s">
        <v>1794</v>
      </c>
      <c r="C516" s="215">
        <v>0</v>
      </c>
      <c r="D516" s="215">
        <v>-0.13601991500331601</v>
      </c>
    </row>
    <row r="517" spans="1:4" ht="27.75" customHeight="1">
      <c r="A517" s="7" t="s">
        <v>1795</v>
      </c>
      <c r="B517" s="8" t="s">
        <v>1796</v>
      </c>
      <c r="C517" s="215">
        <v>0</v>
      </c>
      <c r="D517" s="215">
        <v>5.3215322470731099</v>
      </c>
    </row>
    <row r="518" spans="1:4" ht="27.75" customHeight="1">
      <c r="A518" s="7" t="s">
        <v>1797</v>
      </c>
      <c r="B518" s="8" t="s">
        <v>1798</v>
      </c>
      <c r="C518" s="215">
        <v>0.578456352489922</v>
      </c>
      <c r="D518" s="215">
        <v>-0.91122652000286997</v>
      </c>
    </row>
    <row r="519" spans="1:4" ht="27.75" customHeight="1">
      <c r="A519" s="7" t="s">
        <v>1799</v>
      </c>
      <c r="B519" s="8" t="s">
        <v>1800</v>
      </c>
      <c r="C519" s="215">
        <v>-0.29749904434837199</v>
      </c>
      <c r="D519" s="215">
        <v>2.6167267513309498</v>
      </c>
    </row>
    <row r="520" spans="1:4" ht="27.75" customHeight="1">
      <c r="A520" s="7" t="s">
        <v>1801</v>
      </c>
      <c r="B520" s="8" t="s">
        <v>1802</v>
      </c>
      <c r="C520" s="215">
        <v>1.11139557955127</v>
      </c>
      <c r="D520" s="215">
        <v>21.8195935533533</v>
      </c>
    </row>
    <row r="521" spans="1:4" ht="27.75" customHeight="1">
      <c r="A521" s="7" t="s">
        <v>1803</v>
      </c>
      <c r="B521" s="8" t="s">
        <v>1802</v>
      </c>
      <c r="C521" s="215">
        <v>7.0790581838503994E-2</v>
      </c>
      <c r="D521" s="215">
        <v>0</v>
      </c>
    </row>
    <row r="522" spans="1:4" ht="27.75" customHeight="1">
      <c r="A522" s="7" t="s">
        <v>1804</v>
      </c>
      <c r="B522" s="8" t="s">
        <v>1805</v>
      </c>
      <c r="C522" s="215">
        <v>-0.122292232453481</v>
      </c>
      <c r="D522" s="215">
        <v>0.67498680030786695</v>
      </c>
    </row>
    <row r="523" spans="1:4" ht="27.75" customHeight="1">
      <c r="A523" s="7" t="s">
        <v>1806</v>
      </c>
      <c r="B523" s="8" t="s">
        <v>1807</v>
      </c>
      <c r="C523" s="215">
        <v>0.32203945776526999</v>
      </c>
      <c r="D523" s="215">
        <v>6.0274842665880399</v>
      </c>
    </row>
    <row r="524" spans="1:4" ht="27.75" customHeight="1">
      <c r="A524" s="7" t="s">
        <v>1808</v>
      </c>
      <c r="B524" s="8" t="s">
        <v>1809</v>
      </c>
      <c r="C524" s="215">
        <v>0</v>
      </c>
      <c r="D524" s="215">
        <v>-0.31145769133279599</v>
      </c>
    </row>
    <row r="525" spans="1:4" ht="27.75" customHeight="1">
      <c r="A525" s="7" t="s">
        <v>1810</v>
      </c>
      <c r="B525" s="8" t="s">
        <v>1811</v>
      </c>
      <c r="C525" s="215">
        <v>0.29078982433689099</v>
      </c>
      <c r="D525" s="215">
        <v>-0.30231518335042501</v>
      </c>
    </row>
    <row r="526" spans="1:4" ht="27.75" customHeight="1">
      <c r="A526" s="7" t="s">
        <v>1812</v>
      </c>
      <c r="B526" s="8" t="s">
        <v>1813</v>
      </c>
      <c r="C526" s="215">
        <v>-0.30389069337747998</v>
      </c>
      <c r="D526" s="215">
        <v>0</v>
      </c>
    </row>
    <row r="527" spans="1:4" ht="27.75" customHeight="1">
      <c r="A527" s="7" t="s">
        <v>1814</v>
      </c>
      <c r="B527" s="8" t="s">
        <v>1815</v>
      </c>
      <c r="C527" s="215">
        <v>-0.30389069337747998</v>
      </c>
      <c r="D527" s="215">
        <v>0</v>
      </c>
    </row>
    <row r="528" spans="1:4" ht="27.75" customHeight="1">
      <c r="A528" s="7" t="s">
        <v>1816</v>
      </c>
      <c r="B528" s="8" t="s">
        <v>1815</v>
      </c>
      <c r="C528" s="215">
        <v>1.39816199964145</v>
      </c>
      <c r="D528" s="215">
        <v>14.181853824021999</v>
      </c>
    </row>
    <row r="529" spans="1:4" ht="27.75" customHeight="1">
      <c r="A529" s="7" t="s">
        <v>1817</v>
      </c>
      <c r="B529" s="8" t="s">
        <v>1818</v>
      </c>
      <c r="C529" s="215">
        <v>7.7827451678833697</v>
      </c>
      <c r="D529" s="215">
        <v>1.5595862698082901</v>
      </c>
    </row>
    <row r="530" spans="1:4" ht="27.75" customHeight="1">
      <c r="A530" s="7" t="s">
        <v>1819</v>
      </c>
      <c r="B530" s="8" t="s">
        <v>1820</v>
      </c>
      <c r="C530" s="215">
        <v>1.9291431289604399</v>
      </c>
      <c r="D530" s="215">
        <v>1.0767666481879199</v>
      </c>
    </row>
    <row r="531" spans="1:4" ht="27.75" customHeight="1">
      <c r="A531" s="7" t="s">
        <v>1821</v>
      </c>
      <c r="B531" s="8" t="s">
        <v>1822</v>
      </c>
      <c r="C531" s="215">
        <v>0</v>
      </c>
      <c r="D531" s="215">
        <v>1.1007261120087499</v>
      </c>
    </row>
    <row r="532" spans="1:4" ht="27.75" customHeight="1">
      <c r="A532" s="7" t="s">
        <v>1823</v>
      </c>
      <c r="B532" s="8" t="s">
        <v>1824</v>
      </c>
      <c r="C532" s="215">
        <v>0.65470357586495798</v>
      </c>
      <c r="D532" s="215">
        <v>9.8825149748728798</v>
      </c>
    </row>
    <row r="533" spans="1:4" ht="27.75" customHeight="1">
      <c r="A533" s="7" t="s">
        <v>1825</v>
      </c>
      <c r="B533" s="8" t="s">
        <v>1826</v>
      </c>
      <c r="C533" s="215">
        <v>1.4379528461306701</v>
      </c>
      <c r="D533" s="215">
        <v>1.0447191285686801</v>
      </c>
    </row>
    <row r="534" spans="1:4" ht="27.75" customHeight="1">
      <c r="A534" s="7" t="s">
        <v>1827</v>
      </c>
      <c r="B534" s="8" t="s">
        <v>1828</v>
      </c>
      <c r="C534" s="215">
        <v>-0.376278234619636</v>
      </c>
      <c r="D534" s="215">
        <v>-1.52333725216266</v>
      </c>
    </row>
    <row r="535" spans="1:4" ht="27.75" customHeight="1">
      <c r="A535" s="7" t="s">
        <v>1829</v>
      </c>
      <c r="B535" s="8" t="s">
        <v>1830</v>
      </c>
      <c r="C535" s="215">
        <v>0</v>
      </c>
      <c r="D535" s="215">
        <v>0</v>
      </c>
    </row>
    <row r="536" spans="1:4" ht="27.75" customHeight="1">
      <c r="A536" s="7" t="s">
        <v>1831</v>
      </c>
      <c r="B536" s="8" t="s">
        <v>1832</v>
      </c>
      <c r="C536" s="215">
        <v>-0.76351916294237199</v>
      </c>
      <c r="D536" s="215">
        <v>-2.83960506071152</v>
      </c>
    </row>
    <row r="537" spans="1:4" ht="27.75" customHeight="1">
      <c r="A537" s="7" t="s">
        <v>1833</v>
      </c>
      <c r="B537" s="8" t="s">
        <v>1834</v>
      </c>
      <c r="C537" s="215">
        <v>0</v>
      </c>
      <c r="D537" s="215">
        <v>0</v>
      </c>
    </row>
    <row r="538" spans="1:4" ht="27.75" customHeight="1">
      <c r="A538" s="7" t="s">
        <v>1835</v>
      </c>
      <c r="B538" s="8" t="s">
        <v>1834</v>
      </c>
      <c r="C538" s="215">
        <v>-0.45203253475183602</v>
      </c>
      <c r="D538" s="215">
        <v>0</v>
      </c>
    </row>
    <row r="539" spans="1:4" ht="27.75" customHeight="1">
      <c r="A539" s="7" t="s">
        <v>1836</v>
      </c>
      <c r="B539" s="8" t="s">
        <v>1837</v>
      </c>
      <c r="C539" s="215">
        <v>1.04691960796197</v>
      </c>
      <c r="D539" s="215">
        <v>-1.7893110793607201</v>
      </c>
    </row>
    <row r="540" spans="1:4" ht="27.75" customHeight="1">
      <c r="A540" s="7" t="s">
        <v>1838</v>
      </c>
      <c r="B540" s="8" t="s">
        <v>1839</v>
      </c>
      <c r="C540" s="215">
        <v>1.98726682085916</v>
      </c>
      <c r="D540" s="215">
        <v>1.5350301020113699</v>
      </c>
    </row>
    <row r="541" spans="1:4" ht="27.75" customHeight="1">
      <c r="A541" s="7" t="s">
        <v>1840</v>
      </c>
      <c r="B541" s="8" t="s">
        <v>1841</v>
      </c>
      <c r="C541" s="215">
        <v>0.35934275397104098</v>
      </c>
      <c r="D541" s="215">
        <v>7.3408838628995401</v>
      </c>
    </row>
    <row r="542" spans="1:4" ht="27.75" customHeight="1">
      <c r="A542" s="7" t="s">
        <v>1842</v>
      </c>
      <c r="B542" s="8" t="s">
        <v>1843</v>
      </c>
      <c r="C542" s="215">
        <v>8.6164720484457596E-3</v>
      </c>
      <c r="D542" s="215">
        <v>-3.7800770754960502</v>
      </c>
    </row>
    <row r="543" spans="1:4" ht="27.75" customHeight="1">
      <c r="A543" s="7" t="s">
        <v>1844</v>
      </c>
      <c r="B543" s="8" t="s">
        <v>1845</v>
      </c>
      <c r="C543" s="215">
        <v>1.5529056935830701</v>
      </c>
      <c r="D543" s="215">
        <v>8.3857553681500203</v>
      </c>
    </row>
    <row r="544" spans="1:4" ht="27.75" customHeight="1">
      <c r="A544" s="7" t="s">
        <v>1846</v>
      </c>
      <c r="B544" s="8" t="s">
        <v>1847</v>
      </c>
      <c r="C544" s="215">
        <v>1.54854831229398</v>
      </c>
      <c r="D544" s="215">
        <v>8.8759976720913496</v>
      </c>
    </row>
    <row r="545" spans="1:4" ht="27.75" customHeight="1">
      <c r="A545" s="7" t="s">
        <v>1848</v>
      </c>
      <c r="B545" s="8" t="s">
        <v>1847</v>
      </c>
      <c r="C545" s="215">
        <v>-0.34537383533189497</v>
      </c>
      <c r="D545" s="215">
        <v>2.6179211223991099</v>
      </c>
    </row>
    <row r="546" spans="1:4" ht="27.75" customHeight="1">
      <c r="A546" s="7" t="s">
        <v>1849</v>
      </c>
      <c r="B546" s="8" t="s">
        <v>1850</v>
      </c>
      <c r="C546" s="215">
        <v>0.38791159694419303</v>
      </c>
      <c r="D546" s="215">
        <v>23.9064890642526</v>
      </c>
    </row>
    <row r="547" spans="1:4" ht="27.75" customHeight="1">
      <c r="A547" s="7" t="s">
        <v>1851</v>
      </c>
      <c r="B547" s="8" t="s">
        <v>1850</v>
      </c>
      <c r="C547" s="215">
        <v>0</v>
      </c>
      <c r="D547" s="215">
        <v>0</v>
      </c>
    </row>
    <row r="548" spans="1:4" ht="27.75" customHeight="1">
      <c r="A548" s="7" t="s">
        <v>1852</v>
      </c>
      <c r="B548" s="8" t="s">
        <v>1853</v>
      </c>
      <c r="C548" s="215">
        <v>0.23897810039376799</v>
      </c>
      <c r="D548" s="215">
        <v>-0.32942902224202403</v>
      </c>
    </row>
    <row r="549" spans="1:4" ht="27.75" customHeight="1">
      <c r="A549" s="7" t="s">
        <v>1854</v>
      </c>
      <c r="B549" s="8" t="s">
        <v>1855</v>
      </c>
      <c r="C549" s="215">
        <v>-1.7210827557126999E-2</v>
      </c>
      <c r="D549" s="215">
        <v>-7.3634038552571807E-2</v>
      </c>
    </row>
    <row r="550" spans="1:4" ht="27.75" customHeight="1">
      <c r="A550" s="7" t="s">
        <v>1856</v>
      </c>
      <c r="B550" s="8" t="s">
        <v>1857</v>
      </c>
      <c r="C550" s="215">
        <v>-1.95802130007529</v>
      </c>
      <c r="D550" s="215">
        <v>-0.19390833110404701</v>
      </c>
    </row>
    <row r="551" spans="1:4" ht="27.75" customHeight="1">
      <c r="A551" s="7" t="s">
        <v>1858</v>
      </c>
      <c r="B551" s="8" t="s">
        <v>1859</v>
      </c>
      <c r="C551" s="215">
        <v>8.7677776812181904E-2</v>
      </c>
      <c r="D551" s="215">
        <v>3.9308893277097501</v>
      </c>
    </row>
    <row r="552" spans="1:4" ht="27.75" customHeight="1">
      <c r="A552" s="7" t="s">
        <v>1860</v>
      </c>
      <c r="B552" s="8" t="s">
        <v>1861</v>
      </c>
      <c r="C552" s="215">
        <v>0.58858625318447699</v>
      </c>
      <c r="D552" s="215">
        <v>5.2091364722694102</v>
      </c>
    </row>
    <row r="553" spans="1:4" ht="27.75" customHeight="1">
      <c r="A553" s="7" t="s">
        <v>1862</v>
      </c>
      <c r="B553" s="8" t="s">
        <v>1863</v>
      </c>
      <c r="C553" s="215">
        <v>1.0456444112398899</v>
      </c>
      <c r="D553" s="215">
        <v>7.9322313449180299</v>
      </c>
    </row>
    <row r="554" spans="1:4" ht="27.75" customHeight="1">
      <c r="A554" s="7" t="s">
        <v>1864</v>
      </c>
      <c r="B554" s="8" t="s">
        <v>1865</v>
      </c>
      <c r="C554" s="215">
        <v>3.7777021021644297E-8</v>
      </c>
      <c r="D554" s="215">
        <v>-0.97741876339657896</v>
      </c>
    </row>
    <row r="555" spans="1:4" ht="27.75" customHeight="1">
      <c r="A555" s="7" t="s">
        <v>1866</v>
      </c>
      <c r="B555" s="8" t="s">
        <v>1867</v>
      </c>
      <c r="C555" s="215">
        <v>0</v>
      </c>
      <c r="D555" s="215">
        <v>7.8523271758089694E-2</v>
      </c>
    </row>
    <row r="556" spans="1:4" ht="27.75" customHeight="1">
      <c r="A556" s="7" t="s">
        <v>1868</v>
      </c>
      <c r="B556" s="8" t="s">
        <v>1869</v>
      </c>
      <c r="C556" s="215">
        <v>8.4834446799197896E-2</v>
      </c>
      <c r="D556" s="215">
        <v>4.2674107399955803</v>
      </c>
    </row>
    <row r="557" spans="1:4" ht="27.75" customHeight="1">
      <c r="A557" s="7" t="s">
        <v>1870</v>
      </c>
      <c r="B557" s="8" t="s">
        <v>1871</v>
      </c>
      <c r="C557" s="215">
        <v>-7.6187590638450597</v>
      </c>
      <c r="D557" s="215">
        <v>0</v>
      </c>
    </row>
    <row r="558" spans="1:4" ht="27.75" customHeight="1">
      <c r="A558" s="7" t="s">
        <v>1872</v>
      </c>
      <c r="B558" s="8" t="s">
        <v>1873</v>
      </c>
      <c r="C558" s="215">
        <v>5.2822903775727501E-2</v>
      </c>
      <c r="D558" s="215">
        <v>-0.875257707241756</v>
      </c>
    </row>
    <row r="559" spans="1:4" ht="27.75" customHeight="1">
      <c r="A559" s="7" t="s">
        <v>1874</v>
      </c>
      <c r="B559" s="8" t="s">
        <v>1875</v>
      </c>
      <c r="C559" s="215">
        <v>0.256557838487395</v>
      </c>
      <c r="D559" s="215">
        <v>13.948626118867899</v>
      </c>
    </row>
    <row r="560" spans="1:4" ht="27.75" customHeight="1">
      <c r="A560" s="7" t="s">
        <v>1876</v>
      </c>
      <c r="B560" s="8" t="s">
        <v>1877</v>
      </c>
      <c r="C560" s="215">
        <v>1.8169663607258999E-2</v>
      </c>
      <c r="D560" s="215">
        <v>0</v>
      </c>
    </row>
    <row r="561" spans="1:4" ht="27.75" customHeight="1">
      <c r="A561" s="7" t="s">
        <v>1878</v>
      </c>
      <c r="B561" s="8" t="s">
        <v>1879</v>
      </c>
      <c r="C561" s="215">
        <v>1.0851926894688699</v>
      </c>
      <c r="D561" s="215">
        <v>4.8006427472822804</v>
      </c>
    </row>
    <row r="562" spans="1:4" ht="27.75" customHeight="1">
      <c r="A562" s="7" t="s">
        <v>1880</v>
      </c>
      <c r="B562" s="8" t="s">
        <v>1881</v>
      </c>
      <c r="C562" s="215">
        <v>3.7749593621662402E-3</v>
      </c>
      <c r="D562" s="215">
        <v>1.8890680949510099</v>
      </c>
    </row>
    <row r="563" spans="1:4" ht="27.75" customHeight="1">
      <c r="A563" s="7" t="s">
        <v>1882</v>
      </c>
      <c r="B563" s="8" t="s">
        <v>1883</v>
      </c>
      <c r="C563" s="215">
        <v>0.198477154364264</v>
      </c>
      <c r="D563" s="215">
        <v>1.65172942551408</v>
      </c>
    </row>
    <row r="564" spans="1:4" ht="27.75" customHeight="1">
      <c r="A564" s="7" t="s">
        <v>1884</v>
      </c>
      <c r="B564" s="8" t="s">
        <v>1885</v>
      </c>
      <c r="C564" s="215">
        <v>0.18044317712771299</v>
      </c>
      <c r="D564" s="215">
        <v>0.26663444684520099</v>
      </c>
    </row>
    <row r="565" spans="1:4" ht="27.75" customHeight="1">
      <c r="A565" s="7" t="s">
        <v>1886</v>
      </c>
      <c r="B565" s="8" t="s">
        <v>1887</v>
      </c>
      <c r="C565" s="215">
        <v>0.218562657262027</v>
      </c>
      <c r="D565" s="215">
        <v>0.40070864109547699</v>
      </c>
    </row>
    <row r="566" spans="1:4" ht="27.75" customHeight="1">
      <c r="A566" s="7" t="s">
        <v>1888</v>
      </c>
      <c r="B566" s="8" t="s">
        <v>1887</v>
      </c>
      <c r="C566" s="215">
        <v>0.47582526786581297</v>
      </c>
      <c r="D566" s="215">
        <v>1.03707699972273</v>
      </c>
    </row>
    <row r="567" spans="1:4" ht="27.75" customHeight="1">
      <c r="A567" s="7" t="s">
        <v>1889</v>
      </c>
      <c r="B567" s="8" t="s">
        <v>1890</v>
      </c>
      <c r="C567" s="215">
        <v>0.13170102610873799</v>
      </c>
      <c r="D567" s="215">
        <v>-1.0086100698695499</v>
      </c>
    </row>
    <row r="568" spans="1:4" ht="27.75" customHeight="1">
      <c r="A568" s="7" t="s">
        <v>1891</v>
      </c>
      <c r="B568" s="8" t="s">
        <v>1892</v>
      </c>
      <c r="C568" s="215">
        <v>2.80184064904536</v>
      </c>
      <c r="D568" s="215">
        <v>13.414801842092199</v>
      </c>
    </row>
    <row r="569" spans="1:4" ht="27.75" customHeight="1">
      <c r="A569" s="7" t="s">
        <v>1893</v>
      </c>
      <c r="B569" s="8" t="s">
        <v>1894</v>
      </c>
      <c r="C569" s="215">
        <v>1.81595833237381</v>
      </c>
      <c r="D569" s="215">
        <v>0.53041174060434004</v>
      </c>
    </row>
    <row r="570" spans="1:4" ht="27.75" customHeight="1">
      <c r="A570" s="7" t="s">
        <v>1895</v>
      </c>
      <c r="B570" s="8" t="s">
        <v>1896</v>
      </c>
      <c r="C570" s="215">
        <v>1.8220193515123599</v>
      </c>
      <c r="D570" s="215">
        <v>0.53213871083033104</v>
      </c>
    </row>
    <row r="571" spans="1:4" ht="27.75" customHeight="1">
      <c r="A571" s="7" t="s">
        <v>1897</v>
      </c>
      <c r="B571" s="8" t="s">
        <v>1896</v>
      </c>
      <c r="C571" s="215">
        <v>0.41843017619846301</v>
      </c>
      <c r="D571" s="215">
        <v>3.4256297428035949</v>
      </c>
    </row>
    <row r="572" spans="1:4" ht="27.75" customHeight="1">
      <c r="A572" s="7" t="s">
        <v>1898</v>
      </c>
      <c r="B572" s="8" t="s">
        <v>1899</v>
      </c>
      <c r="C572" s="215">
        <v>3.7068506600622499E-3</v>
      </c>
      <c r="D572" s="215">
        <v>9.6823551373679706</v>
      </c>
    </row>
    <row r="573" spans="1:4" ht="27.75" customHeight="1">
      <c r="A573" s="7" t="s">
        <v>1900</v>
      </c>
      <c r="B573" s="8" t="s">
        <v>1901</v>
      </c>
      <c r="C573" s="215">
        <v>0.10227721392352999</v>
      </c>
      <c r="D573" s="215">
        <v>-3.1592658132423801</v>
      </c>
    </row>
    <row r="574" spans="1:4" ht="27.75" customHeight="1">
      <c r="A574" s="7" t="s">
        <v>1902</v>
      </c>
      <c r="B574" s="8" t="s">
        <v>1903</v>
      </c>
      <c r="C574" s="215">
        <v>1.86876072674319</v>
      </c>
      <c r="D574" s="215">
        <v>5.4929674815181997</v>
      </c>
    </row>
    <row r="575" spans="1:4" ht="27.75" customHeight="1">
      <c r="A575" s="7" t="s">
        <v>1904</v>
      </c>
      <c r="B575" s="8" t="s">
        <v>1905</v>
      </c>
      <c r="C575" s="215">
        <v>0.71260814960205698</v>
      </c>
      <c r="D575" s="215">
        <v>5.7728251993776603</v>
      </c>
    </row>
    <row r="576" spans="1:4" ht="27.75" customHeight="1">
      <c r="A576" s="7" t="s">
        <v>1906</v>
      </c>
      <c r="B576" s="8" t="s">
        <v>1907</v>
      </c>
      <c r="C576" s="215">
        <v>1.71773378130131</v>
      </c>
      <c r="D576" s="215">
        <v>12.7719309480999</v>
      </c>
    </row>
    <row r="577" spans="1:4" ht="27.75" customHeight="1">
      <c r="A577" s="7" t="s">
        <v>1908</v>
      </c>
      <c r="B577" s="8" t="s">
        <v>1909</v>
      </c>
      <c r="C577" s="215">
        <v>0</v>
      </c>
      <c r="D577" s="215">
        <v>0</v>
      </c>
    </row>
    <row r="578" spans="1:4" ht="27.75" customHeight="1">
      <c r="A578" s="7" t="s">
        <v>1910</v>
      </c>
      <c r="B578" s="8" t="s">
        <v>1911</v>
      </c>
      <c r="C578" s="215">
        <v>0.97585016038158801</v>
      </c>
      <c r="D578" s="215">
        <v>0</v>
      </c>
    </row>
    <row r="579" spans="1:4" ht="27.75" customHeight="1">
      <c r="A579" s="7" t="s">
        <v>1912</v>
      </c>
      <c r="B579" s="8" t="s">
        <v>1913</v>
      </c>
      <c r="C579" s="215">
        <v>0.29917660018129899</v>
      </c>
      <c r="D579" s="215">
        <v>2.9316197609976401E-2</v>
      </c>
    </row>
    <row r="580" spans="1:4" ht="27.75" customHeight="1">
      <c r="A580" s="7" t="s">
        <v>1914</v>
      </c>
      <c r="B580" s="8" t="s">
        <v>1915</v>
      </c>
      <c r="C580" s="215">
        <v>0.35315590232715399</v>
      </c>
      <c r="D580" s="215">
        <v>3.1420139040372699</v>
      </c>
    </row>
    <row r="581" spans="1:4" ht="27.75" customHeight="1">
      <c r="A581" s="7" t="s">
        <v>1916</v>
      </c>
      <c r="B581" s="8" t="s">
        <v>1917</v>
      </c>
      <c r="C581" s="215">
        <v>0.27733481569547402</v>
      </c>
      <c r="D581" s="215">
        <v>2.9371943187924301</v>
      </c>
    </row>
    <row r="582" spans="1:4" ht="27.75" customHeight="1">
      <c r="A582" s="7" t="s">
        <v>1918</v>
      </c>
      <c r="B582" s="8" t="s">
        <v>1919</v>
      </c>
      <c r="C582" s="215">
        <v>2.4002998017004602</v>
      </c>
      <c r="D582" s="215">
        <v>-1.8543206105729799</v>
      </c>
    </row>
    <row r="583" spans="1:4" ht="27.75" customHeight="1">
      <c r="A583" s="7" t="s">
        <v>1920</v>
      </c>
      <c r="B583" s="8" t="s">
        <v>1921</v>
      </c>
      <c r="C583" s="215">
        <v>0.16188932972051101</v>
      </c>
      <c r="D583" s="215">
        <v>7.57120114053546</v>
      </c>
    </row>
    <row r="584" spans="1:4" ht="27.75" customHeight="1">
      <c r="A584" s="7" t="s">
        <v>1922</v>
      </c>
      <c r="B584" s="8" t="s">
        <v>1923</v>
      </c>
      <c r="C584" s="215">
        <v>0.142201390284002</v>
      </c>
      <c r="D584" s="215">
        <v>-3.1233479359510801</v>
      </c>
    </row>
    <row r="585" spans="1:4" ht="27.75" customHeight="1">
      <c r="A585" s="7" t="s">
        <v>1924</v>
      </c>
      <c r="B585" s="8" t="s">
        <v>1925</v>
      </c>
      <c r="C585" s="215">
        <v>0.23095973796299099</v>
      </c>
      <c r="D585" s="215">
        <v>13.3815633903912</v>
      </c>
    </row>
    <row r="586" spans="1:4" ht="27.75" customHeight="1">
      <c r="A586" s="7" t="s">
        <v>1926</v>
      </c>
      <c r="B586" s="8" t="s">
        <v>1927</v>
      </c>
      <c r="C586" s="215">
        <v>2.7561697686328599</v>
      </c>
      <c r="D586" s="215">
        <v>-0.29470333388812298</v>
      </c>
    </row>
    <row r="587" spans="1:4" ht="27.75" customHeight="1">
      <c r="A587" s="7" t="s">
        <v>1928</v>
      </c>
      <c r="B587" s="8" t="s">
        <v>1929</v>
      </c>
      <c r="C587" s="215">
        <v>2.5086375404223098</v>
      </c>
      <c r="D587" s="215">
        <v>5.6465713085566698</v>
      </c>
    </row>
    <row r="588" spans="1:4" ht="27.75" customHeight="1">
      <c r="A588" s="7" t="s">
        <v>1930</v>
      </c>
      <c r="B588" s="8" t="s">
        <v>1931</v>
      </c>
      <c r="C588" s="215">
        <v>0.73731011592923201</v>
      </c>
      <c r="D588" s="215">
        <v>5.1407035625123596</v>
      </c>
    </row>
    <row r="589" spans="1:4" ht="27.75" customHeight="1">
      <c r="A589" s="7" t="s">
        <v>1932</v>
      </c>
      <c r="B589" s="8" t="s">
        <v>1933</v>
      </c>
      <c r="C589" s="215">
        <v>2.07833031191727</v>
      </c>
      <c r="D589" s="215">
        <v>1.2806630311152501E-2</v>
      </c>
    </row>
    <row r="590" spans="1:4" ht="27.75" customHeight="1">
      <c r="A590" s="7" t="s">
        <v>1934</v>
      </c>
      <c r="B590" s="8" t="s">
        <v>1935</v>
      </c>
      <c r="C590" s="215">
        <v>6.7512300939366696E-3</v>
      </c>
      <c r="D590" s="215">
        <v>0.28717924114803001</v>
      </c>
    </row>
    <row r="591" spans="1:4" ht="27.75" customHeight="1">
      <c r="A591" s="7" t="s">
        <v>1936</v>
      </c>
      <c r="B591" s="8" t="s">
        <v>1937</v>
      </c>
      <c r="C591" s="215">
        <v>-2.1310291256723801E-2</v>
      </c>
      <c r="D591" s="215">
        <v>0</v>
      </c>
    </row>
    <row r="592" spans="1:4" ht="27.75" customHeight="1">
      <c r="A592" s="7" t="s">
        <v>1938</v>
      </c>
      <c r="B592" s="8" t="s">
        <v>1939</v>
      </c>
      <c r="C592" s="215">
        <v>1.89460295640333</v>
      </c>
      <c r="D592" s="215">
        <v>6.6273265836099204</v>
      </c>
    </row>
    <row r="593" spans="1:4" ht="27.75" customHeight="1">
      <c r="A593" s="7" t="s">
        <v>1940</v>
      </c>
      <c r="B593" s="8" t="s">
        <v>1941</v>
      </c>
      <c r="C593" s="215">
        <v>2.9423713143960799E-2</v>
      </c>
      <c r="D593" s="215">
        <v>0</v>
      </c>
    </row>
    <row r="594" spans="1:4" ht="27.75" customHeight="1">
      <c r="A594" s="7" t="s">
        <v>1942</v>
      </c>
      <c r="B594" s="8" t="s">
        <v>1943</v>
      </c>
      <c r="C594" s="215">
        <v>1.6599012402056701</v>
      </c>
      <c r="D594" s="215">
        <v>3.94712815522404</v>
      </c>
    </row>
    <row r="595" spans="1:4" ht="27.75" customHeight="1">
      <c r="A595" s="7" t="s">
        <v>1944</v>
      </c>
      <c r="B595" s="8" t="s">
        <v>1945</v>
      </c>
      <c r="C595" s="215">
        <v>2.9423713143960799E-2</v>
      </c>
      <c r="D595" s="215">
        <v>0</v>
      </c>
    </row>
    <row r="596" spans="1:4" ht="27.75" customHeight="1">
      <c r="A596" s="7" t="s">
        <v>1946</v>
      </c>
      <c r="B596" s="8" t="s">
        <v>1945</v>
      </c>
      <c r="C596" s="215">
        <v>2.9351409092204701E-2</v>
      </c>
      <c r="D596" s="215">
        <v>0</v>
      </c>
    </row>
    <row r="597" spans="1:4" ht="27.75" customHeight="1">
      <c r="A597" s="7" t="s">
        <v>1947</v>
      </c>
      <c r="B597" s="8" t="s">
        <v>1948</v>
      </c>
      <c r="C597" s="215">
        <v>1.08835744827982</v>
      </c>
      <c r="D597" s="215">
        <v>8.5805714778323896</v>
      </c>
    </row>
    <row r="598" spans="1:4" ht="27.75" customHeight="1">
      <c r="A598" s="7" t="s">
        <v>1949</v>
      </c>
      <c r="B598" s="8" t="s">
        <v>1950</v>
      </c>
      <c r="C598" s="215">
        <v>0.155138752126533</v>
      </c>
      <c r="D598" s="215">
        <v>1.72551879142455E-2</v>
      </c>
    </row>
    <row r="599" spans="1:4" ht="27.75" customHeight="1">
      <c r="A599" s="7" t="s">
        <v>1951</v>
      </c>
      <c r="B599" s="8" t="s">
        <v>1952</v>
      </c>
      <c r="C599" s="215">
        <v>-29.685130564103002</v>
      </c>
      <c r="D599" s="215">
        <v>0</v>
      </c>
    </row>
    <row r="600" spans="1:4" ht="27.75" customHeight="1">
      <c r="A600" s="7" t="s">
        <v>1953</v>
      </c>
      <c r="B600" s="8" t="s">
        <v>1954</v>
      </c>
      <c r="C600" s="215">
        <v>0</v>
      </c>
      <c r="D600" s="215">
        <v>0</v>
      </c>
    </row>
    <row r="601" spans="1:4" ht="27.75" customHeight="1">
      <c r="A601" s="7" t="s">
        <v>1955</v>
      </c>
      <c r="B601" s="8" t="s">
        <v>1956</v>
      </c>
      <c r="C601" s="215">
        <v>1.08447752904599</v>
      </c>
      <c r="D601" s="215">
        <v>-0.87556749071509798</v>
      </c>
    </row>
    <row r="602" spans="1:4" ht="27.75" customHeight="1">
      <c r="A602" s="7" t="s">
        <v>1957</v>
      </c>
      <c r="B602" s="8" t="s">
        <v>1958</v>
      </c>
      <c r="C602" s="215">
        <v>0</v>
      </c>
      <c r="D602" s="215">
        <v>0</v>
      </c>
    </row>
    <row r="603" spans="1:4" ht="27.75" customHeight="1">
      <c r="A603" s="7" t="s">
        <v>1959</v>
      </c>
      <c r="B603" s="8" t="s">
        <v>1960</v>
      </c>
      <c r="C603" s="215">
        <v>-1.26968961735566</v>
      </c>
      <c r="D603" s="215">
        <v>4.8030899877305397E-2</v>
      </c>
    </row>
    <row r="604" spans="1:4" ht="27.75" customHeight="1">
      <c r="A604" s="7" t="s">
        <v>1961</v>
      </c>
      <c r="B604" s="8" t="s">
        <v>1962</v>
      </c>
      <c r="C604" s="215">
        <v>1.05174280069753</v>
      </c>
      <c r="D604" s="215">
        <v>1.34674965593836</v>
      </c>
    </row>
    <row r="605" spans="1:4" ht="27.75" customHeight="1">
      <c r="A605" s="7" t="s">
        <v>1963</v>
      </c>
      <c r="B605" s="8" t="s">
        <v>1964</v>
      </c>
      <c r="C605" s="215">
        <v>7.7082629881990998</v>
      </c>
      <c r="D605" s="215">
        <v>-0.67320165205909799</v>
      </c>
    </row>
    <row r="606" spans="1:4" ht="27.75" customHeight="1">
      <c r="A606" s="7" t="s">
        <v>1965</v>
      </c>
      <c r="B606" s="8" t="s">
        <v>1966</v>
      </c>
      <c r="C606" s="215">
        <v>0.81448809505527697</v>
      </c>
      <c r="D606" s="215">
        <v>15.982337599469201</v>
      </c>
    </row>
    <row r="607" spans="1:4" ht="27.75" customHeight="1">
      <c r="A607" s="7" t="s">
        <v>1967</v>
      </c>
      <c r="B607" s="8" t="s">
        <v>1968</v>
      </c>
      <c r="C607" s="215">
        <v>0</v>
      </c>
      <c r="D607" s="215">
        <v>0</v>
      </c>
    </row>
    <row r="608" spans="1:4" ht="27.75" customHeight="1">
      <c r="A608" s="7" t="s">
        <v>1969</v>
      </c>
      <c r="B608" s="8" t="s">
        <v>1968</v>
      </c>
      <c r="C608" s="215">
        <v>1.7742901975611E-2</v>
      </c>
      <c r="D608" s="215">
        <v>0</v>
      </c>
    </row>
    <row r="609" spans="1:4" ht="27.75" customHeight="1">
      <c r="A609" s="7" t="s">
        <v>1970</v>
      </c>
      <c r="B609" s="8" t="s">
        <v>1971</v>
      </c>
      <c r="C609" s="215">
        <v>-0.12431689415177399</v>
      </c>
      <c r="D609" s="215">
        <v>0.155041869127196</v>
      </c>
    </row>
    <row r="610" spans="1:4" ht="27.75" customHeight="1">
      <c r="A610" s="7" t="s">
        <v>1972</v>
      </c>
      <c r="B610" s="8" t="s">
        <v>1973</v>
      </c>
      <c r="C610" s="215">
        <v>0.602593980360422</v>
      </c>
      <c r="D610" s="215">
        <v>8.4494735644980707</v>
      </c>
    </row>
    <row r="611" spans="1:4" ht="27.75" customHeight="1">
      <c r="A611" s="7" t="s">
        <v>1974</v>
      </c>
      <c r="B611" s="8" t="s">
        <v>1975</v>
      </c>
      <c r="C611" s="215">
        <v>1.7748587725599001E-2</v>
      </c>
      <c r="D611" s="215">
        <v>0</v>
      </c>
    </row>
    <row r="612" spans="1:4" ht="27.75" customHeight="1">
      <c r="A612" s="7" t="s">
        <v>1976</v>
      </c>
      <c r="B612" s="8" t="s">
        <v>1975</v>
      </c>
      <c r="C612" s="215">
        <v>1.7742901975611E-2</v>
      </c>
      <c r="D612" s="215">
        <v>0</v>
      </c>
    </row>
    <row r="613" spans="1:4" ht="27.75" customHeight="1">
      <c r="A613" s="7" t="s">
        <v>1977</v>
      </c>
      <c r="B613" s="8" t="s">
        <v>1975</v>
      </c>
      <c r="C613" s="215">
        <v>1.7745682213401E-2</v>
      </c>
      <c r="D613" s="215">
        <v>0</v>
      </c>
    </row>
    <row r="614" spans="1:4" ht="27.75" customHeight="1">
      <c r="A614" s="7" t="s">
        <v>1978</v>
      </c>
      <c r="B614" s="8" t="s">
        <v>1975</v>
      </c>
      <c r="C614" s="215">
        <v>1.7748525088091001E-2</v>
      </c>
      <c r="D614" s="215">
        <v>0</v>
      </c>
    </row>
    <row r="615" spans="1:4" ht="27.75" customHeight="1">
      <c r="A615" s="7" t="s">
        <v>1979</v>
      </c>
      <c r="B615" s="8" t="s">
        <v>1975</v>
      </c>
      <c r="C615" s="215">
        <v>0</v>
      </c>
      <c r="D615" s="215">
        <v>0</v>
      </c>
    </row>
    <row r="616" spans="1:4" ht="27.75" customHeight="1">
      <c r="A616" s="7" t="s">
        <v>1980</v>
      </c>
      <c r="B616" s="8" t="s">
        <v>1981</v>
      </c>
      <c r="C616" s="215">
        <v>0.33540643640210699</v>
      </c>
      <c r="D616" s="215">
        <v>7.9486934969369702</v>
      </c>
    </row>
    <row r="617" spans="1:4" ht="27.75" customHeight="1">
      <c r="A617" s="7" t="s">
        <v>1982</v>
      </c>
      <c r="B617" s="8" t="s">
        <v>1981</v>
      </c>
      <c r="C617" s="215">
        <v>7.7215472423452405E-2</v>
      </c>
      <c r="D617" s="215">
        <v>10.9418791148829</v>
      </c>
    </row>
    <row r="618" spans="1:4" ht="27.75" customHeight="1">
      <c r="A618" s="7" t="s">
        <v>1983</v>
      </c>
      <c r="B618" s="8" t="s">
        <v>1984</v>
      </c>
      <c r="C618" s="215">
        <v>0.95763563587239198</v>
      </c>
      <c r="D618" s="215">
        <v>4.6515588196798099</v>
      </c>
    </row>
    <row r="619" spans="1:4" ht="27.75" customHeight="1">
      <c r="A619" s="7" t="s">
        <v>1985</v>
      </c>
      <c r="B619" s="8" t="s">
        <v>1986</v>
      </c>
      <c r="C619" s="215">
        <v>0.95763741394399104</v>
      </c>
      <c r="D619" s="215">
        <v>4.6515438966473699</v>
      </c>
    </row>
    <row r="620" spans="1:4" ht="27.75" customHeight="1">
      <c r="A620" s="7" t="s">
        <v>1987</v>
      </c>
      <c r="B620" s="8" t="s">
        <v>1988</v>
      </c>
      <c r="C620" s="215">
        <v>1.27538175472018</v>
      </c>
      <c r="D620" s="215">
        <v>5.2552871637431897</v>
      </c>
    </row>
    <row r="621" spans="1:4" ht="27.75" customHeight="1">
      <c r="A621" s="7" t="s">
        <v>1989</v>
      </c>
      <c r="B621" s="8" t="s">
        <v>1990</v>
      </c>
      <c r="C621" s="215">
        <v>0.20009086669210999</v>
      </c>
      <c r="D621" s="215">
        <v>2.7418051506608299</v>
      </c>
    </row>
    <row r="622" spans="1:4" ht="27.75" customHeight="1">
      <c r="A622" s="7" t="s">
        <v>1991</v>
      </c>
      <c r="B622" s="8" t="s">
        <v>1992</v>
      </c>
      <c r="C622" s="215">
        <v>0.14450076300310499</v>
      </c>
      <c r="D622" s="215">
        <v>2.73171206981216</v>
      </c>
    </row>
    <row r="623" spans="1:4" ht="27.75" customHeight="1">
      <c r="A623" s="7" t="s">
        <v>1993</v>
      </c>
      <c r="B623" s="8" t="s">
        <v>1994</v>
      </c>
      <c r="C623" s="215">
        <v>9.7166376015598202E-2</v>
      </c>
      <c r="D623" s="215">
        <v>2.0112661739146001</v>
      </c>
    </row>
    <row r="624" spans="1:4" ht="27.75" customHeight="1">
      <c r="A624" s="7" t="s">
        <v>1995</v>
      </c>
      <c r="B624" s="8" t="s">
        <v>1996</v>
      </c>
      <c r="C624" s="215">
        <v>1.4354465247413899</v>
      </c>
      <c r="D624" s="215">
        <v>6.8069507466216503</v>
      </c>
    </row>
    <row r="625" spans="1:4" ht="27.75" customHeight="1">
      <c r="A625" s="7" t="s">
        <v>1997</v>
      </c>
      <c r="B625" s="8" t="s">
        <v>1998</v>
      </c>
      <c r="C625" s="215">
        <v>0</v>
      </c>
      <c r="D625" s="215">
        <v>0</v>
      </c>
    </row>
    <row r="626" spans="1:4" ht="27.75" customHeight="1">
      <c r="A626" s="7" t="s">
        <v>1999</v>
      </c>
      <c r="B626" s="8" t="s">
        <v>2000</v>
      </c>
      <c r="C626" s="215">
        <v>0.358009752817806</v>
      </c>
      <c r="D626" s="215">
        <v>0</v>
      </c>
    </row>
    <row r="627" spans="1:4" ht="27.75" customHeight="1">
      <c r="A627" s="7" t="s">
        <v>2001</v>
      </c>
      <c r="B627" s="8" t="s">
        <v>2002</v>
      </c>
      <c r="C627" s="215">
        <v>0</v>
      </c>
      <c r="D627" s="215">
        <v>0</v>
      </c>
    </row>
    <row r="628" spans="1:4" ht="27.75" customHeight="1">
      <c r="A628" s="7" t="s">
        <v>2003</v>
      </c>
      <c r="B628" s="8" t="s">
        <v>2004</v>
      </c>
      <c r="C628" s="215">
        <v>1.21826551048243</v>
      </c>
      <c r="D628" s="215">
        <v>9.3876006433558903</v>
      </c>
    </row>
    <row r="629" spans="1:4" ht="27.75" customHeight="1">
      <c r="A629" s="7" t="s">
        <v>2005</v>
      </c>
      <c r="B629" s="8" t="s">
        <v>2006</v>
      </c>
      <c r="C629" s="215">
        <v>0.88893798032475002</v>
      </c>
      <c r="D629" s="215">
        <v>3.62308672768873</v>
      </c>
    </row>
    <row r="630" spans="1:4" ht="27.75" customHeight="1">
      <c r="A630" s="7" t="s">
        <v>2007</v>
      </c>
      <c r="B630" s="8" t="s">
        <v>2008</v>
      </c>
      <c r="C630" s="215">
        <v>0.26822490453915898</v>
      </c>
      <c r="D630" s="215">
        <v>3.1121535623348802</v>
      </c>
    </row>
    <row r="631" spans="1:4" ht="27.75" customHeight="1">
      <c r="A631" s="7" t="s">
        <v>2009</v>
      </c>
      <c r="B631" s="8" t="s">
        <v>2010</v>
      </c>
      <c r="C631" s="215">
        <v>0</v>
      </c>
      <c r="D631" s="215">
        <v>2.7841092302945301</v>
      </c>
    </row>
    <row r="632" spans="1:4" ht="27.75" customHeight="1">
      <c r="A632" s="7" t="s">
        <v>2011</v>
      </c>
      <c r="B632" s="8" t="s">
        <v>2012</v>
      </c>
      <c r="C632" s="215">
        <v>0</v>
      </c>
      <c r="D632" s="215">
        <v>8.6783434562920601</v>
      </c>
    </row>
    <row r="633" spans="1:4" ht="27.75" customHeight="1">
      <c r="A633" s="7" t="s">
        <v>2013</v>
      </c>
      <c r="B633" s="8" t="s">
        <v>2012</v>
      </c>
      <c r="C633" s="215">
        <v>0.593945110620136</v>
      </c>
      <c r="D633" s="215">
        <v>5.65799121276374</v>
      </c>
    </row>
    <row r="634" spans="1:4" ht="27.75" customHeight="1">
      <c r="A634" s="7" t="s">
        <v>2014</v>
      </c>
      <c r="B634" s="8" t="s">
        <v>2015</v>
      </c>
      <c r="C634" s="215">
        <v>1.76286132531006</v>
      </c>
      <c r="D634" s="215">
        <v>7.9342691613104996</v>
      </c>
    </row>
    <row r="635" spans="1:4" ht="27.75" customHeight="1">
      <c r="A635" s="7" t="s">
        <v>2016</v>
      </c>
      <c r="B635" s="8" t="s">
        <v>2017</v>
      </c>
      <c r="C635" s="215">
        <v>5.6810546495567103E-4</v>
      </c>
      <c r="D635" s="215">
        <v>0</v>
      </c>
    </row>
    <row r="636" spans="1:4" ht="27.75" customHeight="1">
      <c r="A636" s="7" t="s">
        <v>2018</v>
      </c>
      <c r="B636" s="8" t="s">
        <v>2019</v>
      </c>
      <c r="C636" s="215">
        <v>-5.6415254576032803</v>
      </c>
      <c r="D636" s="215">
        <v>0.15473065201952699</v>
      </c>
    </row>
    <row r="637" spans="1:4" ht="27.75" customHeight="1">
      <c r="A637" s="7" t="s">
        <v>2020</v>
      </c>
      <c r="B637" s="8" t="s">
        <v>2021</v>
      </c>
      <c r="C637" s="215">
        <v>0</v>
      </c>
      <c r="D637" s="215">
        <v>0</v>
      </c>
    </row>
    <row r="638" spans="1:4" ht="27.75" customHeight="1">
      <c r="A638" s="7" t="s">
        <v>2022</v>
      </c>
      <c r="B638" s="8" t="s">
        <v>2023</v>
      </c>
      <c r="C638" s="215">
        <v>5.6810546495567103E-4</v>
      </c>
      <c r="D638" s="215">
        <v>0</v>
      </c>
    </row>
    <row r="639" spans="1:4" ht="27.75" customHeight="1">
      <c r="A639" s="7" t="s">
        <v>2024</v>
      </c>
      <c r="B639" s="8" t="s">
        <v>2023</v>
      </c>
      <c r="C639" s="215">
        <v>0.26054422856957299</v>
      </c>
      <c r="D639" s="215">
        <v>0</v>
      </c>
    </row>
    <row r="640" spans="1:4" ht="27.75" customHeight="1">
      <c r="A640" s="7" t="s">
        <v>2025</v>
      </c>
      <c r="B640" s="8" t="s">
        <v>2026</v>
      </c>
      <c r="C640" s="215">
        <v>0.193752494043444</v>
      </c>
      <c r="D640" s="215">
        <v>-3.9258350962707498</v>
      </c>
    </row>
    <row r="641" spans="1:4" ht="27.75" customHeight="1">
      <c r="A641" s="7" t="s">
        <v>2027</v>
      </c>
      <c r="B641" s="8" t="s">
        <v>2028</v>
      </c>
      <c r="C641" s="215">
        <v>3.06025953547291E-2</v>
      </c>
      <c r="D641" s="215">
        <v>7.5277537265975898</v>
      </c>
    </row>
    <row r="642" spans="1:4" ht="27.75" customHeight="1">
      <c r="A642" s="7" t="s">
        <v>2029</v>
      </c>
      <c r="B642" s="8" t="s">
        <v>2030</v>
      </c>
      <c r="C642" s="215">
        <v>0.26035632685175197</v>
      </c>
      <c r="D642" s="215">
        <v>0</v>
      </c>
    </row>
    <row r="643" spans="1:4" ht="27.75" customHeight="1">
      <c r="A643" s="7" t="s">
        <v>2031</v>
      </c>
      <c r="B643" s="8" t="s">
        <v>2030</v>
      </c>
      <c r="C643" s="215">
        <v>0.26074611231415001</v>
      </c>
      <c r="D643" s="215">
        <v>0</v>
      </c>
    </row>
    <row r="644" spans="1:4" ht="27.75" customHeight="1">
      <c r="A644" s="7" t="s">
        <v>2032</v>
      </c>
      <c r="B644" s="8" t="s">
        <v>2030</v>
      </c>
      <c r="C644" s="215">
        <v>0.26026793194638098</v>
      </c>
      <c r="D644" s="215">
        <v>0</v>
      </c>
    </row>
    <row r="645" spans="1:4" ht="27.75" customHeight="1">
      <c r="A645" s="7" t="s">
        <v>2033</v>
      </c>
      <c r="B645" s="8" t="s">
        <v>2030</v>
      </c>
      <c r="C645" s="215">
        <v>0.260249771255745</v>
      </c>
      <c r="D645" s="215">
        <v>0</v>
      </c>
    </row>
    <row r="646" spans="1:4" ht="27.75" customHeight="1">
      <c r="A646" s="7" t="s">
        <v>2034</v>
      </c>
      <c r="B646" s="8" t="s">
        <v>2030</v>
      </c>
      <c r="C646" s="215">
        <v>0.26068567846094998</v>
      </c>
      <c r="D646" s="215">
        <v>0</v>
      </c>
    </row>
    <row r="647" spans="1:4" ht="27.75" customHeight="1">
      <c r="A647" s="7" t="s">
        <v>2035</v>
      </c>
      <c r="B647" s="8" t="s">
        <v>2030</v>
      </c>
      <c r="C647" s="215">
        <v>0.26003219112996601</v>
      </c>
      <c r="D647" s="215">
        <v>0</v>
      </c>
    </row>
    <row r="648" spans="1:4" ht="27.75" customHeight="1">
      <c r="A648" s="7" t="s">
        <v>2036</v>
      </c>
      <c r="B648" s="8" t="s">
        <v>2030</v>
      </c>
      <c r="C648" s="215">
        <v>0.260857688884788</v>
      </c>
      <c r="D648" s="215">
        <v>0</v>
      </c>
    </row>
    <row r="649" spans="1:4" ht="27.75" customHeight="1">
      <c r="A649" s="7" t="s">
        <v>2037</v>
      </c>
      <c r="B649" s="8" t="s">
        <v>2030</v>
      </c>
      <c r="C649" s="215">
        <v>0</v>
      </c>
      <c r="D649" s="215">
        <v>0</v>
      </c>
    </row>
    <row r="650" spans="1:4" ht="27.75" customHeight="1">
      <c r="A650" s="7" t="s">
        <v>2038</v>
      </c>
      <c r="B650" s="8" t="s">
        <v>2039</v>
      </c>
      <c r="C650" s="215">
        <v>0</v>
      </c>
      <c r="D650" s="215">
        <v>0</v>
      </c>
    </row>
    <row r="651" spans="1:4" ht="27.75" customHeight="1">
      <c r="A651" s="7" t="s">
        <v>2040</v>
      </c>
      <c r="B651" s="8" t="s">
        <v>2041</v>
      </c>
      <c r="C651" s="215">
        <v>0.28916086299313098</v>
      </c>
      <c r="D651" s="215">
        <v>-2.7751013339786601</v>
      </c>
    </row>
    <row r="652" spans="1:4" ht="27.75" customHeight="1">
      <c r="A652" s="7" t="s">
        <v>2042</v>
      </c>
      <c r="B652" s="8" t="s">
        <v>2043</v>
      </c>
      <c r="C652" s="215">
        <v>0.16968373535570699</v>
      </c>
      <c r="D652" s="215">
        <v>5.0693419895296303</v>
      </c>
    </row>
    <row r="653" spans="1:4" ht="27.75" customHeight="1">
      <c r="A653" s="7" t="s">
        <v>2044</v>
      </c>
      <c r="B653" s="8" t="s">
        <v>2045</v>
      </c>
      <c r="C653" s="215">
        <v>0</v>
      </c>
      <c r="D653" s="215">
        <v>0</v>
      </c>
    </row>
    <row r="654" spans="1:4" ht="27.75" customHeight="1">
      <c r="A654" s="7" t="s">
        <v>2046</v>
      </c>
      <c r="B654" s="8" t="s">
        <v>2045</v>
      </c>
      <c r="C654" s="215">
        <v>1.23227155915277E-2</v>
      </c>
      <c r="D654" s="215">
        <v>0</v>
      </c>
    </row>
    <row r="655" spans="1:4" ht="27.75" customHeight="1">
      <c r="A655" s="7" t="s">
        <v>2047</v>
      </c>
      <c r="B655" s="8" t="s">
        <v>2048</v>
      </c>
      <c r="C655" s="215">
        <v>0</v>
      </c>
      <c r="D655" s="215">
        <v>0</v>
      </c>
    </row>
    <row r="656" spans="1:4" ht="27.75" customHeight="1">
      <c r="A656" s="7" t="s">
        <v>2049</v>
      </c>
      <c r="B656" s="8" t="s">
        <v>2050</v>
      </c>
      <c r="C656" s="215">
        <v>0</v>
      </c>
      <c r="D656" s="215">
        <v>0</v>
      </c>
    </row>
    <row r="657" spans="1:4" ht="27.75" customHeight="1">
      <c r="A657" s="7" t="s">
        <v>2051</v>
      </c>
      <c r="B657" s="8" t="s">
        <v>2050</v>
      </c>
      <c r="C657" s="215">
        <v>4.8681884789621599E-2</v>
      </c>
      <c r="D657" s="215">
        <v>0.77401574997233002</v>
      </c>
    </row>
    <row r="658" spans="1:4" ht="27.75" customHeight="1">
      <c r="A658" s="7" t="s">
        <v>2052</v>
      </c>
      <c r="B658" s="8" t="s">
        <v>2053</v>
      </c>
      <c r="C658" s="215">
        <v>0.30617284165331998</v>
      </c>
      <c r="D658" s="215">
        <v>9.8635728891155896</v>
      </c>
    </row>
    <row r="659" spans="1:4" ht="27.75" customHeight="1">
      <c r="A659" s="7" t="s">
        <v>2054</v>
      </c>
      <c r="B659" s="8" t="s">
        <v>2055</v>
      </c>
      <c r="C659" s="215">
        <v>4.52568666531206</v>
      </c>
      <c r="D659" s="215">
        <v>0.18077408966459399</v>
      </c>
    </row>
    <row r="660" spans="1:4" ht="27.75" customHeight="1">
      <c r="A660" s="7" t="s">
        <v>2056</v>
      </c>
      <c r="B660" s="8" t="s">
        <v>2057</v>
      </c>
      <c r="C660" s="215">
        <v>0.71684067064214196</v>
      </c>
      <c r="D660" s="215">
        <v>-1.2605100735499799E-2</v>
      </c>
    </row>
    <row r="661" spans="1:4" ht="27.75" customHeight="1">
      <c r="A661" s="7" t="s">
        <v>2058</v>
      </c>
      <c r="B661" s="8" t="s">
        <v>2059</v>
      </c>
      <c r="C661" s="215">
        <v>1.2317960471995E-2</v>
      </c>
      <c r="D661" s="215">
        <v>0</v>
      </c>
    </row>
    <row r="662" spans="1:4" ht="27.75" customHeight="1">
      <c r="A662" s="7" t="s">
        <v>2060</v>
      </c>
      <c r="B662" s="8" t="s">
        <v>2059</v>
      </c>
      <c r="C662" s="215">
        <v>1.2346137265290401E-2</v>
      </c>
      <c r="D662" s="215">
        <v>0</v>
      </c>
    </row>
    <row r="663" spans="1:4" ht="27.75" customHeight="1">
      <c r="A663" s="7" t="s">
        <v>2061</v>
      </c>
      <c r="B663" s="8" t="s">
        <v>2059</v>
      </c>
      <c r="C663" s="215">
        <v>0.33366930914073201</v>
      </c>
      <c r="D663" s="215">
        <v>0</v>
      </c>
    </row>
    <row r="664" spans="1:4" ht="27.75" customHeight="1">
      <c r="A664" s="7" t="s">
        <v>2062</v>
      </c>
      <c r="B664" s="8" t="s">
        <v>2063</v>
      </c>
      <c r="C664" s="215">
        <v>2.99372270148235</v>
      </c>
      <c r="D664" s="215">
        <v>2.0120260971888002</v>
      </c>
    </row>
    <row r="665" spans="1:4" ht="27.75" customHeight="1">
      <c r="A665" s="7" t="s">
        <v>2064</v>
      </c>
      <c r="B665" s="8" t="s">
        <v>2065</v>
      </c>
      <c r="C665" s="215">
        <v>7.2781091239562201</v>
      </c>
      <c r="D665" s="215">
        <v>4.7541167333006698</v>
      </c>
    </row>
    <row r="666" spans="1:4" ht="27.75" customHeight="1">
      <c r="A666" s="7" t="s">
        <v>2066</v>
      </c>
      <c r="B666" s="8" t="s">
        <v>2067</v>
      </c>
      <c r="C666" s="215">
        <v>0.18440516410757801</v>
      </c>
      <c r="D666" s="215">
        <v>11.882881296348</v>
      </c>
    </row>
    <row r="667" spans="1:4" ht="27.75" customHeight="1">
      <c r="A667" s="7" t="s">
        <v>2068</v>
      </c>
      <c r="B667" s="8" t="s">
        <v>2067</v>
      </c>
      <c r="C667" s="215">
        <v>9.8188422643729498E-2</v>
      </c>
      <c r="D667" s="215">
        <v>-1.06746222434278</v>
      </c>
    </row>
    <row r="668" spans="1:4" ht="27.75" customHeight="1">
      <c r="A668" s="7" t="s">
        <v>2069</v>
      </c>
      <c r="B668" s="8" t="s">
        <v>2070</v>
      </c>
      <c r="C668" s="215">
        <v>1.65401298197227</v>
      </c>
      <c r="D668" s="215">
        <v>6.9899946615700701</v>
      </c>
    </row>
    <row r="669" spans="1:4" ht="27.75" customHeight="1">
      <c r="A669" s="7" t="s">
        <v>2071</v>
      </c>
      <c r="B669" s="8" t="s">
        <v>2072</v>
      </c>
      <c r="C669" s="215">
        <v>0.43370076142162001</v>
      </c>
      <c r="D669" s="215">
        <v>-2.27738745568114</v>
      </c>
    </row>
    <row r="670" spans="1:4" ht="27.75" customHeight="1">
      <c r="A670" s="7" t="s">
        <v>2073</v>
      </c>
      <c r="B670" s="8" t="s">
        <v>2074</v>
      </c>
      <c r="C670" s="215">
        <v>0.117508118442625</v>
      </c>
      <c r="D670" s="215">
        <v>4.8568076511712599</v>
      </c>
    </row>
    <row r="671" spans="1:4" ht="27.75" customHeight="1">
      <c r="A671" s="7" t="s">
        <v>2075</v>
      </c>
      <c r="B671" s="8" t="s">
        <v>2076</v>
      </c>
      <c r="C671" s="215">
        <v>0.59096005903895998</v>
      </c>
      <c r="D671" s="215">
        <v>1.4904423380690299</v>
      </c>
    </row>
    <row r="672" spans="1:4" ht="27.75" customHeight="1">
      <c r="A672" s="7" t="s">
        <v>2077</v>
      </c>
      <c r="B672" s="8" t="s">
        <v>2078</v>
      </c>
      <c r="C672" s="215">
        <v>-2.6909431903538499</v>
      </c>
      <c r="D672" s="215">
        <v>0.175993807758558</v>
      </c>
    </row>
    <row r="673" spans="1:4" ht="27.75" customHeight="1">
      <c r="A673" s="7" t="s">
        <v>2079</v>
      </c>
      <c r="B673" s="8" t="s">
        <v>2078</v>
      </c>
      <c r="C673" s="215">
        <v>0.33366930914073201</v>
      </c>
      <c r="D673" s="215">
        <v>0</v>
      </c>
    </row>
    <row r="674" spans="1:4" ht="27.75" customHeight="1">
      <c r="A674" s="7" t="s">
        <v>2080</v>
      </c>
      <c r="B674" s="8" t="s">
        <v>2078</v>
      </c>
      <c r="C674" s="215">
        <v>-7.5632992805118205E-4</v>
      </c>
      <c r="D674" s="215">
        <v>0</v>
      </c>
    </row>
    <row r="675" spans="1:4" ht="27.75" customHeight="1">
      <c r="A675" s="7" t="s">
        <v>2081</v>
      </c>
      <c r="B675" s="8" t="s">
        <v>2082</v>
      </c>
      <c r="C675" s="215">
        <v>0.363207810308184</v>
      </c>
      <c r="D675" s="215">
        <v>3.97512611082692</v>
      </c>
    </row>
    <row r="676" spans="1:4" ht="27.75" customHeight="1">
      <c r="A676" s="7" t="s">
        <v>2083</v>
      </c>
      <c r="B676" s="8" t="s">
        <v>2084</v>
      </c>
      <c r="C676" s="215">
        <v>-3.2360548559145401E-3</v>
      </c>
      <c r="D676" s="215">
        <v>0</v>
      </c>
    </row>
    <row r="677" spans="1:4" ht="27.75" customHeight="1">
      <c r="A677" s="7" t="s">
        <v>2085</v>
      </c>
      <c r="B677" s="8" t="s">
        <v>2086</v>
      </c>
      <c r="C677" s="215">
        <v>0</v>
      </c>
      <c r="D677" s="215">
        <v>0</v>
      </c>
    </row>
    <row r="678" spans="1:4" ht="27.75" customHeight="1">
      <c r="A678" s="7" t="s">
        <v>2087</v>
      </c>
      <c r="B678" s="8" t="s">
        <v>2088</v>
      </c>
      <c r="C678" s="215">
        <v>-6.5779353034338501E-3</v>
      </c>
      <c r="D678" s="215">
        <v>16.394346112237901</v>
      </c>
    </row>
    <row r="679" spans="1:4" ht="27.75" customHeight="1">
      <c r="A679" s="7" t="s">
        <v>2089</v>
      </c>
      <c r="B679" s="8" t="s">
        <v>2090</v>
      </c>
      <c r="C679" s="215">
        <v>0.18302113583117999</v>
      </c>
      <c r="D679" s="215">
        <v>7.4722149418907797</v>
      </c>
    </row>
    <row r="680" spans="1:4" ht="27.75" customHeight="1">
      <c r="A680" s="7" t="s">
        <v>2091</v>
      </c>
      <c r="B680" s="8" t="s">
        <v>2092</v>
      </c>
      <c r="C680" s="215">
        <v>1.1237838452918101</v>
      </c>
      <c r="D680" s="215">
        <v>2.7931037421946101</v>
      </c>
    </row>
    <row r="681" spans="1:4" ht="27.75" customHeight="1">
      <c r="A681" s="7" t="s">
        <v>2093</v>
      </c>
      <c r="B681" s="8" t="s">
        <v>2094</v>
      </c>
      <c r="C681" s="215">
        <v>0</v>
      </c>
      <c r="D681" s="215">
        <v>0</v>
      </c>
    </row>
    <row r="682" spans="1:4" ht="27.75" customHeight="1">
      <c r="A682" s="7" t="s">
        <v>2095</v>
      </c>
      <c r="B682" s="8" t="s">
        <v>2096</v>
      </c>
      <c r="C682" s="215">
        <v>0</v>
      </c>
      <c r="D682" s="215">
        <v>0</v>
      </c>
    </row>
    <row r="683" spans="1:4" ht="27.75" customHeight="1">
      <c r="A683" s="7" t="s">
        <v>2097</v>
      </c>
      <c r="B683" s="8" t="s">
        <v>2096</v>
      </c>
      <c r="C683" s="215">
        <v>-0.62983775699464895</v>
      </c>
      <c r="D683" s="215">
        <v>0.227779852594686</v>
      </c>
    </row>
    <row r="684" spans="1:4" ht="27.75" customHeight="1">
      <c r="A684" s="7" t="s">
        <v>2098</v>
      </c>
      <c r="B684" s="8" t="s">
        <v>2099</v>
      </c>
      <c r="C684" s="215">
        <v>0.663551324554287</v>
      </c>
      <c r="D684" s="215">
        <v>5.31683000980785</v>
      </c>
    </row>
    <row r="685" spans="1:4" ht="27.75" customHeight="1">
      <c r="A685" s="7" t="s">
        <v>2100</v>
      </c>
      <c r="B685" s="8" t="s">
        <v>2101</v>
      </c>
      <c r="C685" s="215">
        <v>0.61601823966850799</v>
      </c>
      <c r="D685" s="215">
        <v>3.3342644082919501</v>
      </c>
    </row>
    <row r="686" spans="1:4" ht="27.75" customHeight="1">
      <c r="A686" s="7" t="s">
        <v>2102</v>
      </c>
      <c r="B686" s="8" t="s">
        <v>2103</v>
      </c>
      <c r="C686" s="215">
        <v>4.6942569743401101</v>
      </c>
      <c r="D686" s="215">
        <v>1.4301251601810201</v>
      </c>
    </row>
    <row r="687" spans="1:4" ht="27.75" customHeight="1">
      <c r="A687" s="7" t="s">
        <v>2104</v>
      </c>
      <c r="B687" s="8" t="s">
        <v>2105</v>
      </c>
      <c r="C687" s="215">
        <v>3.0387962145008999E-2</v>
      </c>
      <c r="D687" s="215">
        <v>-0.29003917395288797</v>
      </c>
    </row>
    <row r="688" spans="1:4" ht="27.75" customHeight="1">
      <c r="A688" s="7" t="s">
        <v>2106</v>
      </c>
      <c r="B688" s="8" t="s">
        <v>2107</v>
      </c>
      <c r="C688" s="215">
        <v>2.8850168318566798</v>
      </c>
      <c r="D688" s="215">
        <v>3.5645942689977299</v>
      </c>
    </row>
    <row r="689" spans="1:4" ht="27.75" customHeight="1">
      <c r="A689" s="7" t="s">
        <v>2108</v>
      </c>
      <c r="B689" s="8" t="s">
        <v>2109</v>
      </c>
      <c r="C689" s="215">
        <v>1.9331189396222399</v>
      </c>
      <c r="D689" s="215">
        <v>-0.40328487744080099</v>
      </c>
    </row>
    <row r="690" spans="1:4" ht="27.75" customHeight="1">
      <c r="A690" s="7" t="s">
        <v>2110</v>
      </c>
      <c r="B690" s="8" t="s">
        <v>2111</v>
      </c>
      <c r="C690" s="215">
        <v>-0.58004689664693898</v>
      </c>
      <c r="D690" s="215">
        <v>-0.32391704178883601</v>
      </c>
    </row>
    <row r="691" spans="1:4" ht="27.75" customHeight="1">
      <c r="A691" s="7" t="s">
        <v>2112</v>
      </c>
      <c r="B691" s="8" t="s">
        <v>2111</v>
      </c>
      <c r="C691" s="215">
        <v>0</v>
      </c>
      <c r="D691" s="215">
        <v>0</v>
      </c>
    </row>
    <row r="692" spans="1:4" ht="27.75" customHeight="1">
      <c r="A692" s="7" t="s">
        <v>2113</v>
      </c>
      <c r="B692" s="8" t="s">
        <v>2114</v>
      </c>
      <c r="C692" s="215">
        <v>0</v>
      </c>
      <c r="D692" s="215">
        <v>-1.68746862100617</v>
      </c>
    </row>
    <row r="693" spans="1:4" ht="27.75" customHeight="1">
      <c r="A693" s="7" t="s">
        <v>2115</v>
      </c>
      <c r="B693" s="8" t="s">
        <v>2114</v>
      </c>
      <c r="C693" s="215">
        <v>0</v>
      </c>
      <c r="D693" s="215">
        <v>-0.94086295934173103</v>
      </c>
    </row>
    <row r="694" spans="1:4" ht="27.75" customHeight="1">
      <c r="A694" s="7" t="s">
        <v>2116</v>
      </c>
      <c r="B694" s="8" t="s">
        <v>2117</v>
      </c>
      <c r="C694" s="215">
        <v>0</v>
      </c>
      <c r="D694" s="215">
        <v>-0.87336020462985298</v>
      </c>
    </row>
    <row r="695" spans="1:4" ht="27.75" customHeight="1">
      <c r="A695" s="7" t="s">
        <v>2118</v>
      </c>
      <c r="B695" s="8" t="s">
        <v>2117</v>
      </c>
      <c r="C695" s="215">
        <v>0</v>
      </c>
      <c r="D695" s="215">
        <v>-0.93536848673134099</v>
      </c>
    </row>
    <row r="696" spans="1:4" ht="27.75" customHeight="1">
      <c r="A696" s="7" t="s">
        <v>2119</v>
      </c>
      <c r="B696" s="8" t="s">
        <v>2120</v>
      </c>
      <c r="C696" s="215">
        <v>8.9999999999999993E-3</v>
      </c>
      <c r="D696" s="215">
        <v>-1.5790378919814301</v>
      </c>
    </row>
    <row r="697" spans="1:4" ht="27.75" customHeight="1">
      <c r="A697" s="7" t="s">
        <v>2121</v>
      </c>
      <c r="B697" s="8" t="s">
        <v>2120</v>
      </c>
      <c r="C697" s="215">
        <v>0</v>
      </c>
      <c r="D697" s="215">
        <v>0</v>
      </c>
    </row>
    <row r="698" spans="1:4" ht="27.75" customHeight="1">
      <c r="A698" s="7" t="s">
        <v>2122</v>
      </c>
      <c r="B698" s="8" t="s">
        <v>2123</v>
      </c>
      <c r="C698" s="215">
        <v>-1.59136812514528</v>
      </c>
      <c r="D698" s="215">
        <v>-0.29000009364974699</v>
      </c>
    </row>
    <row r="699" spans="1:4" ht="27.75" customHeight="1">
      <c r="A699" s="7" t="s">
        <v>2124</v>
      </c>
      <c r="B699" s="8" t="s">
        <v>2125</v>
      </c>
      <c r="C699" s="215">
        <v>0.20062170040274899</v>
      </c>
      <c r="D699" s="215">
        <v>3.8873780770817099</v>
      </c>
    </row>
    <row r="700" spans="1:4" ht="27.75" customHeight="1">
      <c r="A700" s="7" t="s">
        <v>2126</v>
      </c>
      <c r="B700" s="8" t="s">
        <v>2127</v>
      </c>
      <c r="C700" s="215">
        <v>0.28497370535194599</v>
      </c>
      <c r="D700" s="215">
        <v>3.71859715066776</v>
      </c>
    </row>
    <row r="701" spans="1:4" ht="27.75" customHeight="1">
      <c r="A701" s="7" t="s">
        <v>2128</v>
      </c>
      <c r="B701" s="8" t="s">
        <v>2129</v>
      </c>
      <c r="C701" s="215">
        <v>5.7585770876986402E-2</v>
      </c>
      <c r="D701" s="215">
        <v>12.861417671647599</v>
      </c>
    </row>
    <row r="702" spans="1:4" ht="27.75" customHeight="1">
      <c r="A702" s="7" t="s">
        <v>2130</v>
      </c>
      <c r="B702" s="8" t="s">
        <v>2131</v>
      </c>
      <c r="C702" s="215">
        <v>2.8696910296401401</v>
      </c>
      <c r="D702" s="215">
        <v>0.156963009816288</v>
      </c>
    </row>
    <row r="703" spans="1:4" ht="27.75" customHeight="1">
      <c r="A703" s="7" t="s">
        <v>2132</v>
      </c>
      <c r="B703" s="8" t="s">
        <v>2133</v>
      </c>
      <c r="C703" s="215">
        <v>1.4076692234009101</v>
      </c>
      <c r="D703" s="215">
        <v>16.104826822090999</v>
      </c>
    </row>
    <row r="704" spans="1:4" ht="27.75" customHeight="1">
      <c r="A704" s="7" t="s">
        <v>2134</v>
      </c>
      <c r="B704" s="8" t="s">
        <v>2135</v>
      </c>
      <c r="C704" s="215">
        <v>2.0742385429447199E-2</v>
      </c>
      <c r="D704" s="215">
        <v>0</v>
      </c>
    </row>
    <row r="705" spans="1:4" ht="27.75" customHeight="1">
      <c r="A705" s="7" t="s">
        <v>2136</v>
      </c>
      <c r="B705" s="8" t="s">
        <v>2137</v>
      </c>
      <c r="C705" s="215">
        <v>-4.2933176435438902</v>
      </c>
      <c r="D705" s="215">
        <v>1.39381676243412</v>
      </c>
    </row>
    <row r="706" spans="1:4" ht="27.75" customHeight="1">
      <c r="A706" s="7" t="s">
        <v>2138</v>
      </c>
      <c r="B706" s="8" t="s">
        <v>2139</v>
      </c>
      <c r="C706" s="215">
        <v>0.52905792055415402</v>
      </c>
      <c r="D706" s="215">
        <v>8.6409932940490801</v>
      </c>
    </row>
    <row r="707" spans="1:4" ht="27.75" customHeight="1">
      <c r="A707" s="7" t="s">
        <v>2140</v>
      </c>
      <c r="B707" s="8" t="s">
        <v>2141</v>
      </c>
      <c r="C707" s="215">
        <v>2.0611748529798701E-2</v>
      </c>
      <c r="D707" s="215">
        <v>0</v>
      </c>
    </row>
    <row r="708" spans="1:4" ht="27.75" customHeight="1">
      <c r="A708" s="7" t="s">
        <v>2142</v>
      </c>
      <c r="B708" s="8" t="s">
        <v>2141</v>
      </c>
      <c r="C708" s="215">
        <v>2.0521307915912501E-2</v>
      </c>
      <c r="D708" s="215">
        <v>0</v>
      </c>
    </row>
    <row r="709" spans="1:4" ht="27.75" customHeight="1">
      <c r="A709" s="7" t="s">
        <v>2143</v>
      </c>
      <c r="B709" s="8" t="s">
        <v>2141</v>
      </c>
      <c r="C709" s="215">
        <v>0.58792459350932702</v>
      </c>
      <c r="D709" s="215">
        <v>0</v>
      </c>
    </row>
    <row r="710" spans="1:4" ht="27.75" customHeight="1">
      <c r="A710" s="7" t="s">
        <v>2144</v>
      </c>
      <c r="B710" s="8" t="s">
        <v>2145</v>
      </c>
      <c r="C710" s="215">
        <v>-0.71011252235489397</v>
      </c>
      <c r="D710" s="215">
        <v>0</v>
      </c>
    </row>
    <row r="711" spans="1:4" ht="27.75" customHeight="1">
      <c r="A711" s="7" t="s">
        <v>2146</v>
      </c>
      <c r="B711" s="8" t="s">
        <v>2147</v>
      </c>
      <c r="C711" s="215">
        <v>0.58792459350932702</v>
      </c>
      <c r="D711" s="215">
        <v>0</v>
      </c>
    </row>
    <row r="712" spans="1:4" ht="27.75" customHeight="1">
      <c r="A712" s="7" t="s">
        <v>2148</v>
      </c>
      <c r="B712" s="8" t="s">
        <v>2147</v>
      </c>
      <c r="C712" s="215">
        <v>2.3875982078727449E-3</v>
      </c>
      <c r="D712" s="215">
        <v>0</v>
      </c>
    </row>
    <row r="713" spans="1:4" ht="27.75" customHeight="1">
      <c r="A713" s="7" t="s">
        <v>2149</v>
      </c>
      <c r="B713" s="8" t="s">
        <v>2147</v>
      </c>
      <c r="C713" s="215">
        <v>1.9656005796757098E-2</v>
      </c>
      <c r="D713" s="215">
        <v>0</v>
      </c>
    </row>
    <row r="714" spans="1:4" ht="27.75" customHeight="1">
      <c r="A714" s="7" t="s">
        <v>2150</v>
      </c>
      <c r="B714" s="8" t="s">
        <v>2151</v>
      </c>
      <c r="C714" s="215">
        <v>4.7111548759750099E-2</v>
      </c>
      <c r="D714" s="215">
        <v>3.51059626397742</v>
      </c>
    </row>
    <row r="715" spans="1:4" ht="27.75" customHeight="1">
      <c r="A715" s="7" t="s">
        <v>2152</v>
      </c>
      <c r="B715" s="8" t="s">
        <v>2153</v>
      </c>
      <c r="C715" s="215">
        <v>4.06490149215969E-2</v>
      </c>
      <c r="D715" s="215">
        <v>3.53527688453056</v>
      </c>
    </row>
    <row r="716" spans="1:4" ht="27.75" customHeight="1">
      <c r="A716" s="7" t="s">
        <v>2154</v>
      </c>
      <c r="B716" s="8" t="s">
        <v>2153</v>
      </c>
      <c r="C716" s="215">
        <v>4.4415202968696903</v>
      </c>
      <c r="D716" s="215">
        <v>3.2667025955949098</v>
      </c>
    </row>
    <row r="717" spans="1:4" ht="27.75" customHeight="1">
      <c r="A717" s="7" t="s">
        <v>2155</v>
      </c>
      <c r="B717" s="8" t="s">
        <v>2156</v>
      </c>
      <c r="C717" s="215">
        <v>0.64974446417381004</v>
      </c>
      <c r="D717" s="215">
        <v>7.0956147894928696</v>
      </c>
    </row>
    <row r="718" spans="1:4" ht="27.75" customHeight="1">
      <c r="A718" s="7" t="s">
        <v>2157</v>
      </c>
      <c r="B718" s="8" t="s">
        <v>2158</v>
      </c>
      <c r="C718" s="215">
        <v>1.9656005796757098E-2</v>
      </c>
      <c r="D718" s="215">
        <v>0</v>
      </c>
    </row>
    <row r="719" spans="1:4" ht="27.75" customHeight="1">
      <c r="A719" s="7" t="s">
        <v>2159</v>
      </c>
      <c r="B719" s="8" t="s">
        <v>2160</v>
      </c>
      <c r="C719" s="215">
        <v>-1.65073664137297E-3</v>
      </c>
      <c r="D719" s="215">
        <v>0</v>
      </c>
    </row>
    <row r="720" spans="1:4" ht="27.75" customHeight="1">
      <c r="A720" s="7" t="s">
        <v>2161</v>
      </c>
      <c r="B720" s="8" t="s">
        <v>2162</v>
      </c>
      <c r="C720" s="215">
        <v>0</v>
      </c>
      <c r="D720" s="215">
        <v>0</v>
      </c>
    </row>
    <row r="721" spans="1:4" ht="27.75" customHeight="1">
      <c r="A721" s="7" t="s">
        <v>2163</v>
      </c>
      <c r="B721" s="8" t="s">
        <v>2164</v>
      </c>
      <c r="C721" s="215">
        <v>-8.9640968676603899E-2</v>
      </c>
      <c r="D721" s="215">
        <v>-6.93122391551971</v>
      </c>
    </row>
    <row r="722" spans="1:4" ht="27.75" customHeight="1">
      <c r="A722" s="7" t="s">
        <v>2165</v>
      </c>
      <c r="B722" s="8" t="s">
        <v>2166</v>
      </c>
      <c r="C722" s="215">
        <v>-1.12171568768236</v>
      </c>
      <c r="D722" s="215">
        <v>0.187374984792157</v>
      </c>
    </row>
    <row r="723" spans="1:4" ht="27.75" customHeight="1">
      <c r="A723" s="7" t="s">
        <v>2167</v>
      </c>
      <c r="B723" s="8" t="s">
        <v>2168</v>
      </c>
      <c r="C723" s="215">
        <v>2.1657568865949401</v>
      </c>
      <c r="D723" s="215">
        <v>2.5339786043271402</v>
      </c>
    </row>
    <row r="724" spans="1:4" ht="27.75" customHeight="1">
      <c r="A724" s="7" t="s">
        <v>2169</v>
      </c>
      <c r="B724" s="8" t="s">
        <v>2170</v>
      </c>
      <c r="C724" s="215">
        <v>-1.65698667278819E-3</v>
      </c>
      <c r="D724" s="215">
        <v>0</v>
      </c>
    </row>
    <row r="725" spans="1:4" ht="27.75" customHeight="1">
      <c r="A725" s="7" t="s">
        <v>2171</v>
      </c>
      <c r="B725" s="8" t="s">
        <v>2170</v>
      </c>
      <c r="C725" s="215">
        <v>-1.54328357679564E-3</v>
      </c>
      <c r="D725" s="215">
        <v>0</v>
      </c>
    </row>
    <row r="726" spans="1:4" ht="27.75" customHeight="1">
      <c r="A726" s="7" t="s">
        <v>2172</v>
      </c>
      <c r="B726" s="8" t="s">
        <v>2170</v>
      </c>
      <c r="C726" s="215">
        <v>-1.5419390797326001E-3</v>
      </c>
      <c r="D726" s="215">
        <v>0</v>
      </c>
    </row>
    <row r="727" spans="1:4" ht="27.75" customHeight="1">
      <c r="A727" s="7" t="s">
        <v>2173</v>
      </c>
      <c r="B727" s="8" t="s">
        <v>2170</v>
      </c>
      <c r="C727" s="215">
        <v>-1.5411958593178001E-3</v>
      </c>
      <c r="D727" s="215">
        <v>0</v>
      </c>
    </row>
    <row r="728" spans="1:4" ht="27.75" customHeight="1">
      <c r="A728" s="7" t="s">
        <v>2174</v>
      </c>
      <c r="B728" s="8" t="s">
        <v>2170</v>
      </c>
      <c r="C728" s="215">
        <v>-1.6651086498857899E-3</v>
      </c>
      <c r="D728" s="215">
        <v>0</v>
      </c>
    </row>
    <row r="729" spans="1:4" ht="27.75" customHeight="1">
      <c r="A729" s="7" t="s">
        <v>2175</v>
      </c>
      <c r="B729" s="8" t="s">
        <v>2170</v>
      </c>
      <c r="C729" s="215">
        <v>-1.65614340047725E-3</v>
      </c>
      <c r="D729" s="215">
        <v>0</v>
      </c>
    </row>
    <row r="730" spans="1:4" ht="27.75" customHeight="1">
      <c r="A730" s="7" t="s">
        <v>2176</v>
      </c>
      <c r="B730" s="8" t="s">
        <v>2170</v>
      </c>
      <c r="C730" s="215">
        <v>-1.6640341136031299E-3</v>
      </c>
      <c r="D730" s="215">
        <v>0</v>
      </c>
    </row>
    <row r="731" spans="1:4" ht="27.75" customHeight="1">
      <c r="A731" s="7" t="s">
        <v>2177</v>
      </c>
      <c r="B731" s="8" t="s">
        <v>2170</v>
      </c>
      <c r="C731" s="215">
        <v>-1.6596905502741701E-3</v>
      </c>
      <c r="D731" s="215">
        <v>0</v>
      </c>
    </row>
    <row r="732" spans="1:4" ht="27.75" customHeight="1">
      <c r="A732" s="7" t="s">
        <v>2178</v>
      </c>
      <c r="B732" s="8" t="s">
        <v>2170</v>
      </c>
      <c r="C732" s="215">
        <v>-1.65571788054144E-3</v>
      </c>
      <c r="D732" s="215">
        <v>0</v>
      </c>
    </row>
    <row r="733" spans="1:4" ht="27.75" customHeight="1">
      <c r="A733" s="7" t="s">
        <v>2179</v>
      </c>
      <c r="B733" s="8" t="s">
        <v>2170</v>
      </c>
      <c r="C733" s="215">
        <v>-1.6523522410419099E-3</v>
      </c>
      <c r="D733" s="215">
        <v>0</v>
      </c>
    </row>
    <row r="734" spans="1:4" ht="27.75" customHeight="1">
      <c r="A734" s="7" t="s">
        <v>2180</v>
      </c>
      <c r="B734" s="8" t="s">
        <v>2170</v>
      </c>
      <c r="C734" s="215">
        <v>-1.6634447937886501E-3</v>
      </c>
      <c r="D734" s="215">
        <v>0</v>
      </c>
    </row>
    <row r="735" spans="1:4" ht="27.75" customHeight="1">
      <c r="A735" s="7" t="s">
        <v>2181</v>
      </c>
      <c r="B735" s="8" t="s">
        <v>2170</v>
      </c>
      <c r="C735" s="215">
        <v>-1.65905518175216E-3</v>
      </c>
      <c r="D735" s="215">
        <v>0</v>
      </c>
    </row>
    <row r="736" spans="1:4" ht="27.75" customHeight="1">
      <c r="A736" s="7" t="s">
        <v>2182</v>
      </c>
      <c r="B736" s="8" t="s">
        <v>2170</v>
      </c>
      <c r="C736" s="215">
        <v>5.9142462334224903E-3</v>
      </c>
      <c r="D736" s="215">
        <v>0</v>
      </c>
    </row>
    <row r="737" spans="1:4" ht="27.75" customHeight="1">
      <c r="A737" s="7" t="s">
        <v>2183</v>
      </c>
      <c r="B737" s="8" t="s">
        <v>2184</v>
      </c>
      <c r="C737" s="215">
        <v>0.68667589640656002</v>
      </c>
      <c r="D737" s="215">
        <v>4.4796401853559704</v>
      </c>
    </row>
    <row r="738" spans="1:4" ht="27.75" customHeight="1">
      <c r="A738" s="7" t="s">
        <v>2185</v>
      </c>
      <c r="B738" s="8" t="s">
        <v>2186</v>
      </c>
      <c r="C738" s="215">
        <v>5.9142462334224903E-3</v>
      </c>
      <c r="D738" s="215">
        <v>0</v>
      </c>
    </row>
    <row r="739" spans="1:4" ht="27.75" customHeight="1">
      <c r="A739" s="7" t="s">
        <v>2187</v>
      </c>
      <c r="B739" s="8" t="s">
        <v>2186</v>
      </c>
      <c r="C739" s="215">
        <v>-0.13726829633571699</v>
      </c>
      <c r="D739" s="215">
        <v>0</v>
      </c>
    </row>
    <row r="740" spans="1:4" ht="27.75" customHeight="1">
      <c r="A740" s="7" t="s">
        <v>2188</v>
      </c>
      <c r="B740" s="8" t="s">
        <v>2189</v>
      </c>
      <c r="C740" s="215">
        <v>1.44885274277412</v>
      </c>
      <c r="D740" s="215">
        <v>10.112752246453599</v>
      </c>
    </row>
    <row r="741" spans="1:4" ht="27.75" customHeight="1">
      <c r="A741" s="7" t="s">
        <v>2190</v>
      </c>
      <c r="B741" s="8" t="s">
        <v>2191</v>
      </c>
      <c r="C741" s="215">
        <v>3.2776663919061297E-2</v>
      </c>
      <c r="D741" s="215">
        <v>-1.3968752924829899</v>
      </c>
    </row>
    <row r="742" spans="1:4" ht="27.75" customHeight="1">
      <c r="A742" s="7" t="s">
        <v>2192</v>
      </c>
      <c r="B742" s="8" t="s">
        <v>2193</v>
      </c>
      <c r="C742" s="215">
        <v>-0.94210516612912398</v>
      </c>
      <c r="D742" s="215">
        <v>-0.39417951412697599</v>
      </c>
    </row>
    <row r="743" spans="1:4" ht="27.75" customHeight="1">
      <c r="A743" s="7" t="s">
        <v>2194</v>
      </c>
      <c r="B743" s="8" t="s">
        <v>2195</v>
      </c>
      <c r="C743" s="215">
        <v>-1.2786282521255801</v>
      </c>
      <c r="D743" s="215">
        <v>0.16980013093614699</v>
      </c>
    </row>
    <row r="744" spans="1:4" ht="27.75" customHeight="1">
      <c r="A744" s="7" t="s">
        <v>2196</v>
      </c>
      <c r="B744" s="8" t="s">
        <v>2197</v>
      </c>
      <c r="C744" s="215">
        <v>-0.13726829633571699</v>
      </c>
      <c r="D744" s="215">
        <v>0</v>
      </c>
    </row>
    <row r="745" spans="1:4" ht="27.75" customHeight="1">
      <c r="A745" s="7" t="s">
        <v>2198</v>
      </c>
      <c r="B745" s="8" t="s">
        <v>2197</v>
      </c>
      <c r="C745" s="215">
        <v>-1.20502406870903E-2</v>
      </c>
      <c r="D745" s="215">
        <v>0</v>
      </c>
    </row>
    <row r="746" spans="1:4" ht="27.75" customHeight="1">
      <c r="A746" s="7" t="s">
        <v>2199</v>
      </c>
      <c r="B746" s="8" t="s">
        <v>2200</v>
      </c>
      <c r="C746" s="215">
        <v>4.2718562416931498E-2</v>
      </c>
      <c r="D746" s="215">
        <v>2.2253915743176398</v>
      </c>
    </row>
    <row r="747" spans="1:4" ht="27.75" customHeight="1">
      <c r="A747" s="7" t="s">
        <v>2201</v>
      </c>
      <c r="B747" s="8" t="s">
        <v>2202</v>
      </c>
      <c r="C747" s="215">
        <v>1.325819087343</v>
      </c>
      <c r="D747" s="215">
        <v>9.3574079449994993</v>
      </c>
    </row>
    <row r="748" spans="1:4" ht="27.75" customHeight="1">
      <c r="A748" s="7" t="s">
        <v>2203</v>
      </c>
      <c r="B748" s="8" t="s">
        <v>2204</v>
      </c>
      <c r="C748" s="215">
        <v>0.69803516825301304</v>
      </c>
      <c r="D748" s="215">
        <v>3.5733308890760598</v>
      </c>
    </row>
    <row r="749" spans="1:4" ht="27.75" customHeight="1">
      <c r="A749" s="7" t="s">
        <v>2205</v>
      </c>
      <c r="B749" s="8" t="s">
        <v>2206</v>
      </c>
      <c r="C749" s="215">
        <v>-1.2068959325163E-2</v>
      </c>
      <c r="D749" s="215">
        <v>0</v>
      </c>
    </row>
    <row r="750" spans="1:4" ht="27.75" customHeight="1">
      <c r="A750" s="7" t="s">
        <v>2207</v>
      </c>
      <c r="B750" s="8" t="s">
        <v>2208</v>
      </c>
      <c r="C750" s="215">
        <v>-1.2036011001563001E-2</v>
      </c>
      <c r="D750" s="215">
        <v>0</v>
      </c>
    </row>
    <row r="751" spans="1:4" ht="27.75" customHeight="1">
      <c r="A751" s="7" t="s">
        <v>2209</v>
      </c>
      <c r="B751" s="8" t="s">
        <v>2208</v>
      </c>
      <c r="C751" s="215">
        <v>-1.20584777637409E-2</v>
      </c>
      <c r="D751" s="215">
        <v>0</v>
      </c>
    </row>
    <row r="752" spans="1:4" ht="27.75" customHeight="1">
      <c r="A752" s="7" t="s">
        <v>2210</v>
      </c>
      <c r="B752" s="8" t="s">
        <v>2208</v>
      </c>
      <c r="C752" s="215">
        <v>-1.20386314048938E-2</v>
      </c>
      <c r="D752" s="215">
        <v>0</v>
      </c>
    </row>
    <row r="753" spans="1:4" ht="27.75" customHeight="1">
      <c r="A753" s="7" t="s">
        <v>2211</v>
      </c>
      <c r="B753" s="8" t="s">
        <v>2208</v>
      </c>
      <c r="C753" s="215">
        <v>0.26187729925344</v>
      </c>
      <c r="D753" s="215">
        <v>0</v>
      </c>
    </row>
    <row r="754" spans="1:4" ht="27.75" customHeight="1">
      <c r="A754" s="7" t="s">
        <v>2212</v>
      </c>
      <c r="B754" s="8" t="s">
        <v>2213</v>
      </c>
      <c r="C754" s="215">
        <v>0.26249118684284001</v>
      </c>
      <c r="D754" s="215">
        <v>0</v>
      </c>
    </row>
    <row r="755" spans="1:4" ht="27.75" customHeight="1">
      <c r="A755" s="7" t="s">
        <v>2214</v>
      </c>
      <c r="B755" s="8" t="s">
        <v>2213</v>
      </c>
      <c r="C755" s="215">
        <v>0.26210341931407</v>
      </c>
      <c r="D755" s="215">
        <v>0</v>
      </c>
    </row>
    <row r="756" spans="1:4" ht="27.75" customHeight="1">
      <c r="A756" s="7" t="s">
        <v>2215</v>
      </c>
      <c r="B756" s="8" t="s">
        <v>2213</v>
      </c>
      <c r="C756" s="215">
        <v>0.26196134068816002</v>
      </c>
      <c r="D756" s="215">
        <v>0</v>
      </c>
    </row>
    <row r="757" spans="1:4" ht="27.75" customHeight="1">
      <c r="A757" s="7" t="s">
        <v>2216</v>
      </c>
      <c r="B757" s="8" t="s">
        <v>2213</v>
      </c>
      <c r="C757" s="215">
        <v>0.26233333764235001</v>
      </c>
      <c r="D757" s="215">
        <v>0</v>
      </c>
    </row>
    <row r="758" spans="1:4" ht="27.75" customHeight="1">
      <c r="A758" s="7" t="s">
        <v>2217</v>
      </c>
      <c r="B758" s="8" t="s">
        <v>2213</v>
      </c>
      <c r="C758" s="215">
        <v>0.26219293651789999</v>
      </c>
      <c r="D758" s="215">
        <v>0</v>
      </c>
    </row>
    <row r="759" spans="1:4" ht="27.75" customHeight="1">
      <c r="A759" s="7" t="s">
        <v>2218</v>
      </c>
      <c r="B759" s="8" t="s">
        <v>2213</v>
      </c>
      <c r="C759" s="215">
        <v>0.26190735243065</v>
      </c>
      <c r="D759" s="215">
        <v>0</v>
      </c>
    </row>
    <row r="760" spans="1:4" ht="27.75" customHeight="1">
      <c r="A760" s="7" t="s">
        <v>2219</v>
      </c>
      <c r="B760" s="8" t="s">
        <v>2213</v>
      </c>
      <c r="C760" s="215">
        <v>0</v>
      </c>
      <c r="D760" s="215">
        <v>0</v>
      </c>
    </row>
    <row r="761" spans="1:4" ht="27.75" customHeight="1">
      <c r="A761" s="7" t="s">
        <v>2220</v>
      </c>
      <c r="B761" s="8" t="s">
        <v>2221</v>
      </c>
      <c r="C761" s="215">
        <v>-1.20347164229113</v>
      </c>
      <c r="D761" s="215">
        <v>1.5776017893751999</v>
      </c>
    </row>
    <row r="762" spans="1:4" ht="27.75" customHeight="1">
      <c r="A762" s="7" t="s">
        <v>2222</v>
      </c>
      <c r="B762" s="8" t="s">
        <v>2223</v>
      </c>
      <c r="C762" s="215">
        <v>0.350605446906959</v>
      </c>
      <c r="D762" s="215">
        <v>0.78241378746889401</v>
      </c>
    </row>
    <row r="763" spans="1:4" ht="27.75" customHeight="1">
      <c r="A763" s="7" t="s">
        <v>2224</v>
      </c>
      <c r="B763" s="8" t="s">
        <v>2225</v>
      </c>
      <c r="C763" s="215">
        <v>0</v>
      </c>
      <c r="D763" s="215">
        <v>0</v>
      </c>
    </row>
    <row r="764" spans="1:4" ht="27.75" customHeight="1">
      <c r="A764" s="7" t="s">
        <v>2226</v>
      </c>
      <c r="B764" s="8" t="s">
        <v>2225</v>
      </c>
      <c r="C764" s="215">
        <v>-3.0487643229704702</v>
      </c>
      <c r="D764" s="215">
        <v>0</v>
      </c>
    </row>
    <row r="765" spans="1:4" ht="27.75" customHeight="1">
      <c r="A765" s="7" t="s">
        <v>2227</v>
      </c>
      <c r="B765" s="8" t="s">
        <v>2228</v>
      </c>
      <c r="C765" s="215">
        <v>-7.5433878774058105E-2</v>
      </c>
      <c r="D765" s="215">
        <v>8.6483895258040206</v>
      </c>
    </row>
    <row r="766" spans="1:4" ht="27.75" customHeight="1">
      <c r="A766" s="7" t="s">
        <v>2229</v>
      </c>
      <c r="B766" s="8" t="s">
        <v>2230</v>
      </c>
      <c r="C766" s="215">
        <v>0</v>
      </c>
      <c r="D766" s="215">
        <v>0</v>
      </c>
    </row>
    <row r="767" spans="1:4" ht="27.75" customHeight="1">
      <c r="A767" s="7" t="s">
        <v>2231</v>
      </c>
      <c r="B767" s="8" t="s">
        <v>2232</v>
      </c>
      <c r="C767" s="215">
        <v>1.7040897723645601</v>
      </c>
      <c r="D767" s="215">
        <v>11.323423293873301</v>
      </c>
    </row>
    <row r="768" spans="1:4" ht="27.75" customHeight="1">
      <c r="A768" s="7" t="s">
        <v>2233</v>
      </c>
      <c r="B768" s="8" t="s">
        <v>2234</v>
      </c>
      <c r="C768" s="215">
        <v>-8.5378399483249004E-2</v>
      </c>
      <c r="D768" s="215">
        <v>0</v>
      </c>
    </row>
    <row r="769" spans="1:4" ht="27.75" customHeight="1">
      <c r="A769" s="7" t="s">
        <v>2235</v>
      </c>
      <c r="B769" s="8" t="s">
        <v>2236</v>
      </c>
      <c r="C769" s="215">
        <v>0</v>
      </c>
      <c r="D769" s="215">
        <v>2.74955122406663</v>
      </c>
    </row>
    <row r="770" spans="1:4" ht="27.75" customHeight="1">
      <c r="A770" s="7" t="s">
        <v>2237</v>
      </c>
      <c r="B770" s="8" t="s">
        <v>2238</v>
      </c>
      <c r="C770" s="215">
        <v>-0.47594924185876197</v>
      </c>
      <c r="D770" s="215">
        <v>-0.50767602823283198</v>
      </c>
    </row>
    <row r="771" spans="1:4" ht="27.75" customHeight="1">
      <c r="A771" s="7" t="s">
        <v>2239</v>
      </c>
      <c r="B771" s="8" t="s">
        <v>2240</v>
      </c>
      <c r="C771" s="215">
        <v>-1.78921393707362E-2</v>
      </c>
      <c r="D771" s="215">
        <v>0</v>
      </c>
    </row>
    <row r="772" spans="1:4" ht="27.75" customHeight="1">
      <c r="A772" s="7" t="s">
        <v>2241</v>
      </c>
      <c r="B772" s="8" t="s">
        <v>2242</v>
      </c>
      <c r="C772" s="215">
        <v>1.83299609473237</v>
      </c>
      <c r="D772" s="215">
        <v>5.7142413318660799</v>
      </c>
    </row>
    <row r="773" spans="1:4" ht="27.75" customHeight="1">
      <c r="A773" s="7" t="s">
        <v>2243</v>
      </c>
      <c r="B773" s="8" t="s">
        <v>2244</v>
      </c>
      <c r="C773" s="215">
        <v>-1.2004589475788701</v>
      </c>
      <c r="D773" s="215">
        <v>0</v>
      </c>
    </row>
    <row r="774" spans="1:4" ht="27.75" customHeight="1">
      <c r="A774" s="7" t="s">
        <v>2245</v>
      </c>
      <c r="B774" s="8" t="s">
        <v>2246</v>
      </c>
      <c r="C774" s="215">
        <v>0.451690976463472</v>
      </c>
      <c r="D774" s="215">
        <v>-3.6766434496546001</v>
      </c>
    </row>
    <row r="775" spans="1:4" ht="27.75" customHeight="1">
      <c r="A775" s="7" t="s">
        <v>2247</v>
      </c>
      <c r="B775" s="8" t="s">
        <v>2248</v>
      </c>
      <c r="C775" s="215">
        <v>4.3428188654353002E-2</v>
      </c>
      <c r="D775" s="215">
        <v>2.26526595150444</v>
      </c>
    </row>
    <row r="776" spans="1:4" ht="27.75" customHeight="1">
      <c r="A776" s="7" t="s">
        <v>2249</v>
      </c>
      <c r="B776" s="8" t="s">
        <v>2250</v>
      </c>
      <c r="C776" s="215">
        <v>-0.76359358358643104</v>
      </c>
      <c r="D776" s="215">
        <v>0</v>
      </c>
    </row>
    <row r="777" spans="1:4" ht="27.75" customHeight="1">
      <c r="A777" s="7" t="s">
        <v>2251</v>
      </c>
      <c r="B777" s="8" t="s">
        <v>2252</v>
      </c>
      <c r="C777" s="215">
        <v>0.23656573055293101</v>
      </c>
      <c r="D777" s="215">
        <v>4.5936904247136203</v>
      </c>
    </row>
    <row r="778" spans="1:4" ht="27.75" customHeight="1">
      <c r="A778" s="7" t="s">
        <v>2253</v>
      </c>
      <c r="B778" s="8" t="s">
        <v>2254</v>
      </c>
      <c r="C778" s="215">
        <v>1.9075811276922001E-2</v>
      </c>
      <c r="D778" s="215">
        <v>-0.56808358640450296</v>
      </c>
    </row>
    <row r="779" spans="1:4" ht="27.75" customHeight="1">
      <c r="A779" s="7" t="s">
        <v>2255</v>
      </c>
      <c r="B779" s="8" t="s">
        <v>2256</v>
      </c>
      <c r="C779" s="215">
        <v>1.1386278909910199</v>
      </c>
      <c r="D779" s="215">
        <v>0.88507284342362902</v>
      </c>
    </row>
    <row r="780" spans="1:4" ht="27.75" customHeight="1">
      <c r="A780" s="7" t="s">
        <v>2257</v>
      </c>
      <c r="B780" s="8" t="s">
        <v>2258</v>
      </c>
      <c r="C780" s="215">
        <v>1.4252726695389799</v>
      </c>
      <c r="D780" s="215">
        <v>10.186425750505601</v>
      </c>
    </row>
    <row r="781" spans="1:4" ht="27.75" customHeight="1">
      <c r="A781" s="7" t="s">
        <v>2259</v>
      </c>
      <c r="B781" s="8" t="s">
        <v>2260</v>
      </c>
      <c r="C781" s="215">
        <v>0.31093022415592397</v>
      </c>
      <c r="D781" s="215">
        <v>3.7069695060307999</v>
      </c>
    </row>
    <row r="782" spans="1:4" ht="27.75" customHeight="1">
      <c r="A782" s="7" t="s">
        <v>2261</v>
      </c>
      <c r="B782" s="8" t="s">
        <v>2262</v>
      </c>
      <c r="C782" s="215">
        <v>2.3367476518965602</v>
      </c>
      <c r="D782" s="215">
        <v>3.2489444767509599</v>
      </c>
    </row>
    <row r="783" spans="1:4" ht="27.75" customHeight="1">
      <c r="A783" s="7" t="s">
        <v>2263</v>
      </c>
      <c r="B783" s="8" t="s">
        <v>2264</v>
      </c>
      <c r="C783" s="215">
        <v>2.8720623397285702E-2</v>
      </c>
      <c r="D783" s="215">
        <v>4.7900568777996702</v>
      </c>
    </row>
    <row r="784" spans="1:4" ht="27.75" customHeight="1">
      <c r="A784" s="7" t="s">
        <v>2265</v>
      </c>
      <c r="B784" s="8" t="s">
        <v>2266</v>
      </c>
      <c r="C784" s="215">
        <v>0.67602633752637697</v>
      </c>
      <c r="D784" s="215">
        <v>8.5521462868353098</v>
      </c>
    </row>
    <row r="785" spans="1:4" ht="27.75" customHeight="1">
      <c r="A785" s="7" t="s">
        <v>2267</v>
      </c>
      <c r="B785" s="8" t="s">
        <v>2268</v>
      </c>
      <c r="C785" s="215">
        <v>-1.5434838520432699E-3</v>
      </c>
      <c r="D785" s="215">
        <v>0</v>
      </c>
    </row>
    <row r="786" spans="1:4" ht="27.75" customHeight="1">
      <c r="A786" s="7" t="s">
        <v>2269</v>
      </c>
      <c r="B786" s="8" t="s">
        <v>2270</v>
      </c>
      <c r="C786" s="215">
        <v>1.6757738156524</v>
      </c>
      <c r="D786" s="215">
        <v>10.840413858742499</v>
      </c>
    </row>
    <row r="787" spans="1:4" ht="27.75" customHeight="1">
      <c r="A787" s="7" t="s">
        <v>2271</v>
      </c>
      <c r="B787" s="8" t="s">
        <v>2272</v>
      </c>
      <c r="C787" s="215">
        <v>-2.1942090899670399</v>
      </c>
      <c r="D787" s="215">
        <v>0.16687283819799401</v>
      </c>
    </row>
    <row r="788" spans="1:4" ht="27.75" customHeight="1">
      <c r="A788" s="7" t="s">
        <v>2273</v>
      </c>
      <c r="B788" s="8" t="s">
        <v>2274</v>
      </c>
      <c r="C788" s="215">
        <v>-1.42360008482664E-3</v>
      </c>
      <c r="D788" s="215">
        <v>-0.91942407529970405</v>
      </c>
    </row>
    <row r="789" spans="1:4" ht="27.75" customHeight="1">
      <c r="A789" s="7" t="s">
        <v>2275</v>
      </c>
      <c r="B789" s="8" t="s">
        <v>2276</v>
      </c>
      <c r="C789" s="215">
        <v>-1.56033830163056E-3</v>
      </c>
      <c r="D789" s="215">
        <v>0</v>
      </c>
    </row>
    <row r="790" spans="1:4" ht="27.75" customHeight="1">
      <c r="A790" s="7" t="s">
        <v>2277</v>
      </c>
      <c r="B790" s="8" t="s">
        <v>2276</v>
      </c>
      <c r="C790" s="215">
        <v>-1.55508667028751E-3</v>
      </c>
      <c r="D790" s="215">
        <v>0</v>
      </c>
    </row>
    <row r="791" spans="1:4" ht="27.75" customHeight="1">
      <c r="A791" s="7" t="s">
        <v>2278</v>
      </c>
      <c r="B791" s="8" t="s">
        <v>2276</v>
      </c>
      <c r="C791" s="215">
        <v>-1.56022550379602E-3</v>
      </c>
      <c r="D791" s="215">
        <v>0</v>
      </c>
    </row>
    <row r="792" spans="1:4" ht="27.75" customHeight="1">
      <c r="A792" s="7" t="s">
        <v>2279</v>
      </c>
      <c r="B792" s="8" t="s">
        <v>2276</v>
      </c>
      <c r="C792" s="215">
        <v>-1.5582273089144499E-3</v>
      </c>
      <c r="D792" s="215">
        <v>0</v>
      </c>
    </row>
    <row r="793" spans="1:4" ht="27.75" customHeight="1">
      <c r="A793" s="7" t="s">
        <v>2280</v>
      </c>
      <c r="B793" s="8" t="s">
        <v>2276</v>
      </c>
      <c r="C793" s="215">
        <v>-1.55193908180128E-3</v>
      </c>
      <c r="D793" s="215">
        <v>0</v>
      </c>
    </row>
    <row r="794" spans="1:4" ht="27.75" customHeight="1">
      <c r="A794" s="7" t="s">
        <v>2281</v>
      </c>
      <c r="B794" s="8" t="s">
        <v>2276</v>
      </c>
      <c r="C794" s="215">
        <v>-1.55289902110956E-3</v>
      </c>
      <c r="D794" s="215">
        <v>0</v>
      </c>
    </row>
    <row r="795" spans="1:4" ht="27.75" customHeight="1">
      <c r="A795" s="7" t="s">
        <v>2282</v>
      </c>
      <c r="B795" s="8" t="s">
        <v>2276</v>
      </c>
      <c r="C795" s="215">
        <v>-1.5622120112628E-3</v>
      </c>
      <c r="D795" s="215">
        <v>0</v>
      </c>
    </row>
    <row r="796" spans="1:4" ht="27.75" customHeight="1">
      <c r="A796" s="7" t="s">
        <v>2283</v>
      </c>
      <c r="B796" s="8" t="s">
        <v>2276</v>
      </c>
      <c r="C796" s="215">
        <v>-1.5672985586090301E-3</v>
      </c>
      <c r="D796" s="215">
        <v>0</v>
      </c>
    </row>
    <row r="797" spans="1:4" ht="27.75" customHeight="1">
      <c r="A797" s="7" t="s">
        <v>2284</v>
      </c>
      <c r="B797" s="8" t="s">
        <v>2276</v>
      </c>
      <c r="C797" s="215">
        <v>-1.5523616721824899E-3</v>
      </c>
      <c r="D797" s="215">
        <v>0</v>
      </c>
    </row>
    <row r="798" spans="1:4" ht="27.75" customHeight="1">
      <c r="A798" s="7" t="s">
        <v>2285</v>
      </c>
      <c r="B798" s="8" t="s">
        <v>2276</v>
      </c>
      <c r="C798" s="215">
        <v>-1.540400159351E-3</v>
      </c>
      <c r="D798" s="215">
        <v>0</v>
      </c>
    </row>
    <row r="799" spans="1:4" ht="27.75" customHeight="1">
      <c r="A799" s="7" t="s">
        <v>2286</v>
      </c>
      <c r="B799" s="8" t="s">
        <v>2276</v>
      </c>
      <c r="C799" s="215">
        <v>-1.5397240132430899E-3</v>
      </c>
      <c r="D799" s="215">
        <v>0</v>
      </c>
    </row>
    <row r="800" spans="1:4" ht="27.75" customHeight="1">
      <c r="A800" s="7" t="s">
        <v>2287</v>
      </c>
      <c r="B800" s="8" t="s">
        <v>2276</v>
      </c>
      <c r="C800" s="215">
        <v>-1.8802260042562E-3</v>
      </c>
      <c r="D800" s="215">
        <v>0</v>
      </c>
    </row>
    <row r="801" spans="1:4" ht="27.75" customHeight="1">
      <c r="A801" s="7" t="s">
        <v>2288</v>
      </c>
      <c r="B801" s="8" t="s">
        <v>2289</v>
      </c>
      <c r="C801" s="215">
        <v>-1.30682217950349</v>
      </c>
      <c r="D801" s="215">
        <v>0.209075000486593</v>
      </c>
    </row>
    <row r="802" spans="1:4" ht="27.75" customHeight="1">
      <c r="A802" s="7" t="s">
        <v>2290</v>
      </c>
      <c r="B802" s="8" t="s">
        <v>2291</v>
      </c>
      <c r="C802" s="215">
        <v>0.24348020689813499</v>
      </c>
      <c r="D802" s="215">
        <v>3.9594997603705</v>
      </c>
    </row>
    <row r="803" spans="1:4" ht="27.75" customHeight="1">
      <c r="A803" s="7" t="s">
        <v>2292</v>
      </c>
      <c r="B803" s="8" t="s">
        <v>2293</v>
      </c>
      <c r="C803" s="215">
        <v>-1.8788649239522099E-3</v>
      </c>
      <c r="D803" s="215">
        <v>0</v>
      </c>
    </row>
    <row r="804" spans="1:4" ht="27.75" customHeight="1">
      <c r="A804" s="7" t="s">
        <v>2294</v>
      </c>
      <c r="B804" s="8" t="s">
        <v>2293</v>
      </c>
      <c r="C804" s="215">
        <v>-1.87638279794294E-3</v>
      </c>
      <c r="D804" s="215">
        <v>0</v>
      </c>
    </row>
    <row r="805" spans="1:4" ht="27.75" customHeight="1">
      <c r="A805" s="7" t="s">
        <v>2295</v>
      </c>
      <c r="B805" s="8" t="s">
        <v>2293</v>
      </c>
      <c r="C805" s="215">
        <v>-1.8682609098361099E-3</v>
      </c>
      <c r="D805" s="215">
        <v>0</v>
      </c>
    </row>
    <row r="806" spans="1:4" ht="27.75" customHeight="1">
      <c r="A806" s="7" t="s">
        <v>2296</v>
      </c>
      <c r="B806" s="8" t="s">
        <v>2293</v>
      </c>
      <c r="C806" s="215">
        <v>-1.8673381371714199E-3</v>
      </c>
      <c r="D806" s="215">
        <v>0</v>
      </c>
    </row>
    <row r="807" spans="1:4" ht="27.75" customHeight="1">
      <c r="A807" s="7" t="s">
        <v>2297</v>
      </c>
      <c r="B807" s="8" t="s">
        <v>2293</v>
      </c>
      <c r="C807" s="215">
        <v>-0.144609619023468</v>
      </c>
      <c r="D807" s="215">
        <v>0</v>
      </c>
    </row>
    <row r="808" spans="1:4" ht="27.75" customHeight="1">
      <c r="A808" s="7" t="s">
        <v>2298</v>
      </c>
      <c r="B808" s="8" t="s">
        <v>2299</v>
      </c>
      <c r="C808" s="215">
        <v>0</v>
      </c>
      <c r="D808" s="215">
        <v>0</v>
      </c>
    </row>
    <row r="809" spans="1:4" ht="27.75" customHeight="1">
      <c r="A809" s="7" t="s">
        <v>2300</v>
      </c>
      <c r="B809" s="8" t="s">
        <v>2301</v>
      </c>
      <c r="C809" s="215">
        <v>0.25544310301927903</v>
      </c>
      <c r="D809" s="215">
        <v>3.60300711932909</v>
      </c>
    </row>
    <row r="810" spans="1:4" ht="27.75" customHeight="1">
      <c r="A810" s="7" t="s">
        <v>2302</v>
      </c>
      <c r="B810" s="8" t="s">
        <v>2301</v>
      </c>
      <c r="C810" s="215">
        <v>-2.7674810368265601</v>
      </c>
      <c r="D810" s="215">
        <v>-1.6359238774971401</v>
      </c>
    </row>
    <row r="811" spans="1:4" ht="27.75" customHeight="1">
      <c r="A811" s="7" t="s">
        <v>2303</v>
      </c>
      <c r="B811" s="8" t="s">
        <v>2304</v>
      </c>
      <c r="C811" s="215">
        <v>1.4457345977043701</v>
      </c>
      <c r="D811" s="215">
        <v>11.23516466821</v>
      </c>
    </row>
    <row r="812" spans="1:4" ht="27.75" customHeight="1">
      <c r="A812" s="7" t="s">
        <v>2305</v>
      </c>
      <c r="B812" s="8" t="s">
        <v>2306</v>
      </c>
      <c r="C812" s="215">
        <v>0</v>
      </c>
      <c r="D812" s="215">
        <v>0</v>
      </c>
    </row>
    <row r="813" spans="1:4" ht="27.75" customHeight="1">
      <c r="A813" s="7" t="s">
        <v>2307</v>
      </c>
      <c r="B813" s="8" t="s">
        <v>2306</v>
      </c>
      <c r="C813" s="215">
        <v>0.18313058556140316</v>
      </c>
      <c r="D813" s="215">
        <v>4</v>
      </c>
    </row>
    <row r="814" spans="1:4" ht="27.75" customHeight="1">
      <c r="A814" s="7" t="s">
        <v>2308</v>
      </c>
      <c r="B814" s="8" t="s">
        <v>2306</v>
      </c>
      <c r="C814" s="215">
        <v>0.25823037655643999</v>
      </c>
      <c r="D814" s="215">
        <v>0</v>
      </c>
    </row>
    <row r="815" spans="1:4" ht="27.75" customHeight="1">
      <c r="A815" s="7" t="s">
        <v>2309</v>
      </c>
      <c r="B815" s="8" t="s">
        <v>2310</v>
      </c>
      <c r="C815" s="215">
        <v>-6.4609056102842401E-3</v>
      </c>
      <c r="D815" s="215">
        <v>0</v>
      </c>
    </row>
    <row r="816" spans="1:4" ht="27.75" customHeight="1">
      <c r="A816" s="7" t="s">
        <v>2311</v>
      </c>
      <c r="B816" s="8" t="s">
        <v>2312</v>
      </c>
      <c r="C816" s="215">
        <v>0.22982538385425999</v>
      </c>
      <c r="D816" s="215">
        <v>0.25434597028154299</v>
      </c>
    </row>
    <row r="817" spans="1:4" ht="27.75" customHeight="1">
      <c r="A817" s="7" t="s">
        <v>2313</v>
      </c>
      <c r="B817" s="8" t="s">
        <v>2314</v>
      </c>
      <c r="C817" s="215">
        <v>0.229820121878336</v>
      </c>
      <c r="D817" s="215">
        <v>0.25434596112646501</v>
      </c>
    </row>
    <row r="818" spans="1:4" ht="27.75" customHeight="1">
      <c r="A818" s="7" t="s">
        <v>2315</v>
      </c>
      <c r="B818" s="8" t="s">
        <v>2316</v>
      </c>
      <c r="C818" s="215">
        <v>7.8397463644275298</v>
      </c>
      <c r="D818" s="215">
        <v>6.59461057069562</v>
      </c>
    </row>
    <row r="819" spans="1:4" ht="27.75" customHeight="1">
      <c r="A819" s="7" t="s">
        <v>2317</v>
      </c>
      <c r="B819" s="8" t="s">
        <v>2318</v>
      </c>
      <c r="C819" s="215">
        <v>0.15572837277892601</v>
      </c>
      <c r="D819" s="215">
        <v>-0.76125036335407603</v>
      </c>
    </row>
    <row r="820" spans="1:4" ht="27.75" customHeight="1">
      <c r="A820" s="7" t="s">
        <v>2319</v>
      </c>
      <c r="B820" s="8" t="s">
        <v>2320</v>
      </c>
      <c r="C820" s="215">
        <v>4.2857078495118204</v>
      </c>
      <c r="D820" s="215">
        <v>-0.98823325991745004</v>
      </c>
    </row>
    <row r="821" spans="1:4" ht="27.75" customHeight="1">
      <c r="A821" s="7" t="s">
        <v>2321</v>
      </c>
      <c r="B821" s="8" t="s">
        <v>2322</v>
      </c>
      <c r="C821" s="215">
        <v>1.99841873712935</v>
      </c>
      <c r="D821" s="215">
        <v>7.9486674332658698</v>
      </c>
    </row>
    <row r="822" spans="1:4" ht="27.75" customHeight="1">
      <c r="A822" s="7" t="s">
        <v>2323</v>
      </c>
      <c r="B822" s="8" t="s">
        <v>2324</v>
      </c>
      <c r="C822" s="215">
        <v>0.75456385401267201</v>
      </c>
      <c r="D822" s="215">
        <v>6.0730451653966098</v>
      </c>
    </row>
    <row r="823" spans="1:4" ht="27.75" customHeight="1">
      <c r="A823" s="7" t="s">
        <v>2325</v>
      </c>
      <c r="B823" s="8" t="s">
        <v>2326</v>
      </c>
      <c r="C823" s="215">
        <v>0.53821869765584796</v>
      </c>
      <c r="D823" s="215">
        <v>0.77616619478584203</v>
      </c>
    </row>
    <row r="824" spans="1:4" ht="27.75" customHeight="1">
      <c r="A824" s="7" t="s">
        <v>2327</v>
      </c>
      <c r="B824" s="8" t="s">
        <v>2328</v>
      </c>
      <c r="C824" s="215">
        <v>0.46635407014095298</v>
      </c>
      <c r="D824" s="215">
        <v>-16.104517195868599</v>
      </c>
    </row>
    <row r="825" spans="1:4" ht="27.75" customHeight="1">
      <c r="A825" s="7" t="s">
        <v>2329</v>
      </c>
      <c r="B825" s="8" t="s">
        <v>2330</v>
      </c>
      <c r="C825" s="215">
        <v>1.55141113973369</v>
      </c>
      <c r="D825" s="215">
        <v>6.5886685429738803</v>
      </c>
    </row>
    <row r="826" spans="1:4" ht="27.75" customHeight="1">
      <c r="A826" s="7" t="s">
        <v>2331</v>
      </c>
      <c r="B826" s="8" t="s">
        <v>2332</v>
      </c>
      <c r="C826" s="215">
        <v>0</v>
      </c>
      <c r="D826" s="215">
        <v>0</v>
      </c>
    </row>
    <row r="827" spans="1:4" ht="27.75" customHeight="1">
      <c r="A827" s="7" t="s">
        <v>2333</v>
      </c>
      <c r="B827" s="8" t="s">
        <v>2334</v>
      </c>
      <c r="C827" s="215">
        <v>0.44443620387101201</v>
      </c>
      <c r="D827" s="215">
        <v>1.6124065608199101</v>
      </c>
    </row>
    <row r="828" spans="1:4" ht="27.75" customHeight="1">
      <c r="A828" s="7" t="s">
        <v>2335</v>
      </c>
      <c r="B828" s="8" t="s">
        <v>2336</v>
      </c>
      <c r="C828" s="215">
        <v>-5.9878114353917903E-3</v>
      </c>
      <c r="D828" s="215">
        <v>0</v>
      </c>
    </row>
    <row r="829" spans="1:4" ht="27.75" customHeight="1">
      <c r="A829" s="7" t="s">
        <v>2337</v>
      </c>
      <c r="B829" s="8" t="s">
        <v>2338</v>
      </c>
      <c r="C829" s="215">
        <v>9.8236228838645693E-8</v>
      </c>
      <c r="D829" s="215">
        <v>0.58226787024014703</v>
      </c>
    </row>
    <row r="830" spans="1:4" ht="27.75" customHeight="1">
      <c r="A830" s="7" t="s">
        <v>2339</v>
      </c>
      <c r="B830" s="8" t="s">
        <v>2340</v>
      </c>
      <c r="C830" s="215">
        <v>1.42899589159548E-2</v>
      </c>
      <c r="D830" s="215">
        <v>11.5553874288034</v>
      </c>
    </row>
    <row r="831" spans="1:4" ht="27.75" customHeight="1">
      <c r="A831" s="7" t="s">
        <v>2341</v>
      </c>
      <c r="B831" s="8" t="s">
        <v>2342</v>
      </c>
      <c r="C831" s="215">
        <v>0.27753282842317101</v>
      </c>
      <c r="D831" s="215">
        <v>-2.4914739896469098</v>
      </c>
    </row>
    <row r="832" spans="1:4" ht="27.75" customHeight="1">
      <c r="A832" s="7" t="s">
        <v>2343</v>
      </c>
      <c r="B832" s="8" t="s">
        <v>2344</v>
      </c>
      <c r="C832" s="215">
        <v>0.330845879024672</v>
      </c>
      <c r="D832" s="215">
        <v>6.6033278188859503</v>
      </c>
    </row>
    <row r="833" spans="1:4" ht="27.75" customHeight="1">
      <c r="A833" s="7" t="s">
        <v>2345</v>
      </c>
      <c r="B833" s="8" t="s">
        <v>2346</v>
      </c>
      <c r="C833" s="215">
        <v>1.2762029380270901</v>
      </c>
      <c r="D833" s="215">
        <v>5.7772388118063196</v>
      </c>
    </row>
    <row r="834" spans="1:4" ht="27.75" customHeight="1">
      <c r="A834" s="7" t="s">
        <v>2347</v>
      </c>
      <c r="B834" s="8" t="s">
        <v>2348</v>
      </c>
      <c r="C834" s="215">
        <v>0</v>
      </c>
      <c r="D834" s="215">
        <v>0</v>
      </c>
    </row>
    <row r="835" spans="1:4" ht="27.75" customHeight="1">
      <c r="A835" s="7" t="s">
        <v>2349</v>
      </c>
      <c r="B835" s="8" t="s">
        <v>2350</v>
      </c>
      <c r="C835" s="215">
        <v>0</v>
      </c>
      <c r="D835" s="215">
        <v>0</v>
      </c>
    </row>
    <row r="836" spans="1:4" ht="27.75" customHeight="1">
      <c r="A836" s="7" t="s">
        <v>2351</v>
      </c>
      <c r="B836" s="8" t="s">
        <v>2352</v>
      </c>
      <c r="C836" s="215">
        <v>0.270556876331836</v>
      </c>
      <c r="D836" s="215">
        <v>5.71537755465451</v>
      </c>
    </row>
    <row r="837" spans="1:4" ht="27.75" customHeight="1">
      <c r="A837" s="7" t="s">
        <v>2353</v>
      </c>
      <c r="B837" s="8" t="s">
        <v>2354</v>
      </c>
      <c r="C837" s="215">
        <v>1.0150529030383599</v>
      </c>
      <c r="D837" s="215">
        <v>1.06583124562867</v>
      </c>
    </row>
    <row r="838" spans="1:4" ht="27.75" customHeight="1">
      <c r="A838" s="7" t="s">
        <v>2355</v>
      </c>
      <c r="B838" s="8" t="s">
        <v>2356</v>
      </c>
      <c r="C838" s="215">
        <v>-6.3483556444508798E-3</v>
      </c>
      <c r="D838" s="215">
        <v>2.9587526496214198</v>
      </c>
    </row>
    <row r="839" spans="1:4" ht="27.75" customHeight="1">
      <c r="A839" s="7" t="s">
        <v>2357</v>
      </c>
      <c r="B839" s="8" t="s">
        <v>2358</v>
      </c>
      <c r="C839" s="215">
        <v>-6.3385596365846996E-3</v>
      </c>
      <c r="D839" s="215">
        <v>2.8672164718458699</v>
      </c>
    </row>
    <row r="840" spans="1:4" ht="27.75" customHeight="1">
      <c r="A840" s="7" t="s">
        <v>2359</v>
      </c>
      <c r="B840" s="8" t="s">
        <v>2360</v>
      </c>
      <c r="C840" s="215">
        <v>-0.84839643132093501</v>
      </c>
      <c r="D840" s="215">
        <v>-0.45430443800711701</v>
      </c>
    </row>
    <row r="841" spans="1:4" ht="27.75" customHeight="1">
      <c r="A841" s="7" t="s">
        <v>2361</v>
      </c>
      <c r="B841" s="8" t="s">
        <v>2362</v>
      </c>
      <c r="C841" s="215">
        <v>-5.2554486815036697E-3</v>
      </c>
      <c r="D841" s="215">
        <v>13.2910270387744</v>
      </c>
    </row>
    <row r="842" spans="1:4" ht="27.75" customHeight="1">
      <c r="A842" s="7" t="s">
        <v>2363</v>
      </c>
      <c r="B842" s="8" t="s">
        <v>2364</v>
      </c>
      <c r="C842" s="215">
        <v>0</v>
      </c>
      <c r="D842" s="215">
        <v>0</v>
      </c>
    </row>
    <row r="843" spans="1:4" ht="27.75" customHeight="1">
      <c r="A843" s="7" t="s">
        <v>2365</v>
      </c>
      <c r="B843" s="8" t="s">
        <v>2366</v>
      </c>
      <c r="C843" s="215">
        <v>1.9604579816870999</v>
      </c>
      <c r="D843" s="215">
        <v>7.3236560221425604</v>
      </c>
    </row>
    <row r="844" spans="1:4" ht="27.75" customHeight="1">
      <c r="A844" s="7" t="s">
        <v>2367</v>
      </c>
      <c r="B844" s="8" t="s">
        <v>2368</v>
      </c>
      <c r="C844" s="215">
        <v>0</v>
      </c>
      <c r="D844" s="215">
        <v>0</v>
      </c>
    </row>
    <row r="845" spans="1:4" ht="27.75" customHeight="1">
      <c r="A845" s="7" t="s">
        <v>2369</v>
      </c>
      <c r="B845" s="8" t="s">
        <v>2370</v>
      </c>
      <c r="C845" s="215">
        <v>0</v>
      </c>
      <c r="D845" s="215">
        <v>0</v>
      </c>
    </row>
    <row r="846" spans="1:4" ht="27.75" customHeight="1">
      <c r="A846" s="7" t="s">
        <v>2371</v>
      </c>
      <c r="B846" s="8" t="s">
        <v>2370</v>
      </c>
      <c r="C846" s="215">
        <v>0.28564168441259802</v>
      </c>
      <c r="D846" s="215">
        <v>2.4063766504270698</v>
      </c>
    </row>
    <row r="847" spans="1:4" ht="27.75" customHeight="1">
      <c r="A847" s="7" t="s">
        <v>2372</v>
      </c>
      <c r="B847" s="8" t="s">
        <v>2373</v>
      </c>
      <c r="C847" s="215">
        <v>2.1675379759192301E-2</v>
      </c>
      <c r="D847" s="215">
        <v>8.6699559882716404</v>
      </c>
    </row>
    <row r="848" spans="1:4" ht="27.75" customHeight="1">
      <c r="A848" s="7" t="s">
        <v>2374</v>
      </c>
      <c r="B848" s="8" t="s">
        <v>2375</v>
      </c>
      <c r="C848" s="215">
        <v>2.16887593319279E-2</v>
      </c>
      <c r="D848" s="215">
        <v>10.691979042901901</v>
      </c>
    </row>
    <row r="849" spans="1:4" ht="27.75" customHeight="1">
      <c r="A849" s="7" t="s">
        <v>2376</v>
      </c>
      <c r="B849" s="8" t="s">
        <v>2375</v>
      </c>
      <c r="C849" s="215">
        <v>0.27037309598914999</v>
      </c>
      <c r="D849" s="215">
        <v>7.8700688323530201</v>
      </c>
    </row>
    <row r="850" spans="1:4" ht="27.75" customHeight="1">
      <c r="A850" s="7" t="s">
        <v>2377</v>
      </c>
      <c r="B850" s="8" t="s">
        <v>2378</v>
      </c>
      <c r="C850" s="215">
        <v>0</v>
      </c>
      <c r="D850" s="215">
        <v>0</v>
      </c>
    </row>
    <row r="851" spans="1:4" ht="27.75" customHeight="1">
      <c r="A851" s="7" t="s">
        <v>2379</v>
      </c>
      <c r="B851" s="8" t="s">
        <v>2380</v>
      </c>
      <c r="C851" s="215">
        <v>0</v>
      </c>
      <c r="D851" s="215">
        <v>0</v>
      </c>
    </row>
    <row r="852" spans="1:4" ht="27.75" customHeight="1">
      <c r="A852" s="7" t="s">
        <v>2381</v>
      </c>
      <c r="B852" s="8" t="s">
        <v>2382</v>
      </c>
      <c r="C852" s="215">
        <v>0</v>
      </c>
      <c r="D852" s="215">
        <v>1.2146647326686399</v>
      </c>
    </row>
    <row r="853" spans="1:4" ht="27.75" customHeight="1">
      <c r="A853" s="7" t="s">
        <v>2383</v>
      </c>
      <c r="B853" s="8" t="s">
        <v>2384</v>
      </c>
      <c r="C853" s="215">
        <v>0.48441472167688199</v>
      </c>
      <c r="D853" s="215">
        <v>7.3965780992407701</v>
      </c>
    </row>
    <row r="854" spans="1:4" ht="27.75" customHeight="1">
      <c r="A854" s="7" t="s">
        <v>2385</v>
      </c>
      <c r="B854" s="8" t="s">
        <v>2386</v>
      </c>
      <c r="C854" s="215">
        <v>1.3004832780945399</v>
      </c>
      <c r="D854" s="215">
        <v>0.81314624026794802</v>
      </c>
    </row>
    <row r="855" spans="1:4" ht="27.75" customHeight="1">
      <c r="A855" s="7" t="s">
        <v>2387</v>
      </c>
      <c r="B855" s="8" t="s">
        <v>2388</v>
      </c>
      <c r="C855" s="215">
        <v>0</v>
      </c>
      <c r="D855" s="215">
        <v>0</v>
      </c>
    </row>
    <row r="856" spans="1:4" ht="27.75" customHeight="1">
      <c r="A856" s="7" t="s">
        <v>2389</v>
      </c>
      <c r="B856" s="8" t="s">
        <v>2390</v>
      </c>
      <c r="C856" s="215">
        <v>0.27195916876110399</v>
      </c>
      <c r="D856" s="215">
        <v>5.5661668128163901</v>
      </c>
    </row>
    <row r="857" spans="1:4" ht="27.75" customHeight="1">
      <c r="A857" s="7" t="s">
        <v>2391</v>
      </c>
      <c r="B857" s="8" t="s">
        <v>2392</v>
      </c>
      <c r="C857" s="215">
        <v>0</v>
      </c>
      <c r="D857" s="215">
        <v>2.3445319725220801</v>
      </c>
    </row>
    <row r="858" spans="1:4" ht="27.75" customHeight="1">
      <c r="A858" s="7" t="s">
        <v>2393</v>
      </c>
      <c r="B858" s="8" t="s">
        <v>2394</v>
      </c>
      <c r="C858" s="215">
        <v>0</v>
      </c>
      <c r="D858" s="215">
        <v>0</v>
      </c>
    </row>
    <row r="859" spans="1:4" ht="27.75" customHeight="1">
      <c r="A859" s="7" t="s">
        <v>2395</v>
      </c>
      <c r="B859" s="8" t="s">
        <v>2396</v>
      </c>
      <c r="C859" s="215">
        <v>1.03745247970941</v>
      </c>
      <c r="D859" s="215">
        <v>6.5257325922632399</v>
      </c>
    </row>
    <row r="860" spans="1:4" ht="27.75" customHeight="1">
      <c r="A860" s="7" t="s">
        <v>2397</v>
      </c>
      <c r="B860" s="8" t="s">
        <v>2398</v>
      </c>
      <c r="C860" s="215">
        <v>-0.90067251922354696</v>
      </c>
      <c r="D860" s="215">
        <v>-0.266471082738653</v>
      </c>
    </row>
    <row r="861" spans="1:4" ht="27.75" customHeight="1">
      <c r="A861" s="7" t="s">
        <v>2399</v>
      </c>
      <c r="B861" s="8" t="s">
        <v>2400</v>
      </c>
      <c r="C861" s="215">
        <v>2.4275319082248399E-2</v>
      </c>
      <c r="D861" s="215">
        <v>1.8217627374121701</v>
      </c>
    </row>
    <row r="862" spans="1:4" ht="27.75" customHeight="1">
      <c r="A862" s="7" t="s">
        <v>2401</v>
      </c>
      <c r="B862" s="8" t="s">
        <v>2402</v>
      </c>
      <c r="C862" s="215">
        <v>0</v>
      </c>
      <c r="D862" s="215">
        <v>0</v>
      </c>
    </row>
    <row r="863" spans="1:4" ht="27.75" customHeight="1">
      <c r="A863" s="7" t="s">
        <v>2403</v>
      </c>
      <c r="B863" s="8" t="s">
        <v>2402</v>
      </c>
      <c r="C863" s="215">
        <v>-2.7036358046236002E-3</v>
      </c>
      <c r="D863" s="215">
        <v>0</v>
      </c>
    </row>
    <row r="864" spans="1:4" ht="27.75" customHeight="1">
      <c r="A864" s="7" t="s">
        <v>2404</v>
      </c>
      <c r="B864" s="8" t="s">
        <v>2405</v>
      </c>
      <c r="C864" s="215">
        <v>0.56741713607612898</v>
      </c>
      <c r="D864" s="215">
        <v>1.59450247784925</v>
      </c>
    </row>
    <row r="865" spans="1:4" ht="27.75" customHeight="1">
      <c r="A865" s="7" t="s">
        <v>2406</v>
      </c>
      <c r="B865" s="8" t="s">
        <v>2407</v>
      </c>
      <c r="C865" s="215">
        <v>0.31131047349291702</v>
      </c>
      <c r="D865" s="215">
        <v>1.2346099176354399</v>
      </c>
    </row>
    <row r="866" spans="1:4" ht="27.75" customHeight="1">
      <c r="A866" s="7" t="s">
        <v>2408</v>
      </c>
      <c r="B866" s="8" t="s">
        <v>2409</v>
      </c>
      <c r="C866" s="215">
        <v>0.28009278163409002</v>
      </c>
      <c r="D866" s="215">
        <v>1.1125587397838701</v>
      </c>
    </row>
    <row r="867" spans="1:4" ht="27.75" customHeight="1">
      <c r="A867" s="7" t="s">
        <v>2410</v>
      </c>
      <c r="B867" s="8" t="s">
        <v>2407</v>
      </c>
      <c r="C867" s="215">
        <v>0</v>
      </c>
      <c r="D867" s="215">
        <v>0</v>
      </c>
    </row>
    <row r="868" spans="1:4" ht="27.75" customHeight="1">
      <c r="A868" s="7" t="s">
        <v>2411</v>
      </c>
      <c r="B868" s="8" t="s">
        <v>2412</v>
      </c>
      <c r="C868" s="215">
        <v>-0.185434351802859</v>
      </c>
      <c r="D868" s="215">
        <v>2.6960528045375498</v>
      </c>
    </row>
    <row r="869" spans="1:4" ht="27.75" customHeight="1">
      <c r="A869" s="7" t="s">
        <v>2413</v>
      </c>
      <c r="B869" s="8" t="s">
        <v>2414</v>
      </c>
      <c r="C869" s="215">
        <v>-2.5755344761744698</v>
      </c>
      <c r="D869" s="215">
        <v>0.24935159119407399</v>
      </c>
    </row>
    <row r="870" spans="1:4" ht="27.75" customHeight="1">
      <c r="A870" s="7" t="s">
        <v>2415</v>
      </c>
      <c r="B870" s="8" t="s">
        <v>2416</v>
      </c>
      <c r="C870" s="215">
        <v>1.495768519126</v>
      </c>
      <c r="D870" s="215">
        <v>-1.79174588826212</v>
      </c>
    </row>
    <row r="871" spans="1:4" ht="27.75" customHeight="1">
      <c r="A871" s="7" t="s">
        <v>2417</v>
      </c>
      <c r="B871" s="8" t="s">
        <v>2418</v>
      </c>
      <c r="C871" s="215">
        <v>-2.7197053058251202E-3</v>
      </c>
      <c r="D871" s="215">
        <v>0</v>
      </c>
    </row>
    <row r="872" spans="1:4" ht="27.75" customHeight="1">
      <c r="A872" s="7" t="s">
        <v>2419</v>
      </c>
      <c r="B872" s="8" t="s">
        <v>2418</v>
      </c>
      <c r="C872" s="215">
        <v>0.19130876609991199</v>
      </c>
      <c r="D872" s="215">
        <v>0</v>
      </c>
    </row>
    <row r="873" spans="1:4" ht="27.75" customHeight="1">
      <c r="A873" s="7" t="s">
        <v>2420</v>
      </c>
      <c r="B873" s="8" t="s">
        <v>2421</v>
      </c>
      <c r="C873" s="215">
        <v>0</v>
      </c>
      <c r="D873" s="215">
        <v>0</v>
      </c>
    </row>
    <row r="874" spans="1:4" ht="27.75" customHeight="1">
      <c r="A874" s="7" t="s">
        <v>2422</v>
      </c>
      <c r="B874" s="8" t="s">
        <v>2423</v>
      </c>
      <c r="C874" s="215">
        <v>-3.0030188724936302</v>
      </c>
      <c r="D874" s="215">
        <v>0</v>
      </c>
    </row>
    <row r="875" spans="1:4" ht="27.75" customHeight="1">
      <c r="A875" s="7" t="s">
        <v>2424</v>
      </c>
      <c r="B875" s="8" t="s">
        <v>2423</v>
      </c>
      <c r="C875" s="215">
        <v>0.22665364190837201</v>
      </c>
      <c r="D875" s="215">
        <v>-5.90625497744265</v>
      </c>
    </row>
    <row r="876" spans="1:4" ht="27.75" customHeight="1">
      <c r="A876" s="7" t="s">
        <v>2425</v>
      </c>
      <c r="B876" s="8" t="s">
        <v>2426</v>
      </c>
      <c r="C876" s="215">
        <v>-8.7072648135614605E-2</v>
      </c>
      <c r="D876" s="215">
        <v>10.1151009948625</v>
      </c>
    </row>
    <row r="877" spans="1:4" ht="27.75" customHeight="1">
      <c r="A877" s="7" t="s">
        <v>2427</v>
      </c>
      <c r="B877" s="8" t="s">
        <v>2428</v>
      </c>
      <c r="C877" s="215">
        <v>0</v>
      </c>
      <c r="D877" s="215">
        <v>0</v>
      </c>
    </row>
    <row r="878" spans="1:4" ht="27.75" customHeight="1">
      <c r="A878" s="7" t="s">
        <v>2429</v>
      </c>
      <c r="B878" s="8" t="s">
        <v>2430</v>
      </c>
      <c r="C878" s="215">
        <v>0.29948874627694999</v>
      </c>
      <c r="D878" s="215">
        <v>4.5331581348600301</v>
      </c>
    </row>
    <row r="879" spans="1:4" ht="27.75" customHeight="1">
      <c r="A879" s="7" t="s">
        <v>2431</v>
      </c>
      <c r="B879" s="8" t="s">
        <v>2432</v>
      </c>
      <c r="C879" s="215">
        <v>0.13761263351716399</v>
      </c>
      <c r="D879" s="215">
        <v>4.8592525511135403</v>
      </c>
    </row>
    <row r="880" spans="1:4" ht="27.75" customHeight="1">
      <c r="A880" s="7" t="s">
        <v>2433</v>
      </c>
      <c r="B880" s="8" t="s">
        <v>2432</v>
      </c>
      <c r="C880" s="215">
        <v>1.1227189495118901</v>
      </c>
      <c r="D880" s="215">
        <v>6.2274186662444597</v>
      </c>
    </row>
    <row r="881" spans="1:4" ht="27.75" customHeight="1">
      <c r="A881" s="7" t="s">
        <v>2434</v>
      </c>
      <c r="B881" s="8" t="s">
        <v>2435</v>
      </c>
      <c r="C881" s="215">
        <v>5.5489377900809602</v>
      </c>
      <c r="D881" s="215">
        <v>1.0844720059892099</v>
      </c>
    </row>
    <row r="882" spans="1:4" ht="27.75" customHeight="1">
      <c r="A882" s="7" t="s">
        <v>2436</v>
      </c>
      <c r="B882" s="8" t="s">
        <v>2437</v>
      </c>
      <c r="C882" s="215">
        <v>0.19130876609991199</v>
      </c>
      <c r="D882" s="215">
        <v>0</v>
      </c>
    </row>
    <row r="883" spans="1:4" ht="27.75" customHeight="1">
      <c r="A883" s="7" t="s">
        <v>2438</v>
      </c>
      <c r="B883" s="8" t="s">
        <v>2439</v>
      </c>
      <c r="C883" s="215">
        <v>-2.0831612969974E-2</v>
      </c>
      <c r="D883" s="215">
        <v>0</v>
      </c>
    </row>
    <row r="884" spans="1:4" ht="27.75" customHeight="1">
      <c r="A884" s="7" t="s">
        <v>2440</v>
      </c>
      <c r="B884" s="8" t="s">
        <v>2441</v>
      </c>
      <c r="C884" s="215">
        <v>0.49960184818425202</v>
      </c>
      <c r="D884" s="215">
        <v>2.1127588485918398</v>
      </c>
    </row>
    <row r="885" spans="1:4" ht="27.75" customHeight="1">
      <c r="A885" s="7" t="s">
        <v>2442</v>
      </c>
      <c r="B885" s="8" t="s">
        <v>2443</v>
      </c>
      <c r="C885" s="215">
        <v>0</v>
      </c>
      <c r="D885" s="215">
        <v>0</v>
      </c>
    </row>
    <row r="886" spans="1:4" ht="27.75" customHeight="1">
      <c r="A886" s="7" t="s">
        <v>2444</v>
      </c>
      <c r="B886" s="8" t="s">
        <v>2445</v>
      </c>
      <c r="C886" s="215">
        <v>6.1629676588423998E-2</v>
      </c>
      <c r="D886" s="215">
        <v>0.35141701725972502</v>
      </c>
    </row>
    <row r="887" spans="1:4" ht="27.75" customHeight="1">
      <c r="A887" s="7" t="s">
        <v>2446</v>
      </c>
      <c r="B887" s="8" t="s">
        <v>2447</v>
      </c>
      <c r="C887" s="215">
        <v>0.82701809346670097</v>
      </c>
      <c r="D887" s="215">
        <v>4.8163041874937296</v>
      </c>
    </row>
    <row r="888" spans="1:4" ht="27.75" customHeight="1">
      <c r="A888" s="7" t="s">
        <v>2448</v>
      </c>
      <c r="B888" s="8" t="s">
        <v>2449</v>
      </c>
      <c r="C888" s="215">
        <v>0.82676897819259498</v>
      </c>
      <c r="D888" s="215">
        <v>4.7791773858131101</v>
      </c>
    </row>
    <row r="889" spans="1:4" ht="27.75" customHeight="1">
      <c r="A889" s="7" t="s">
        <v>2450</v>
      </c>
      <c r="B889" s="8" t="s">
        <v>2449</v>
      </c>
      <c r="C889" s="215">
        <v>0.28915860735732402</v>
      </c>
      <c r="D889" s="215">
        <v>-2.7751864528700598</v>
      </c>
    </row>
    <row r="890" spans="1:4" ht="27.75" customHeight="1">
      <c r="A890" s="7" t="s">
        <v>2451</v>
      </c>
      <c r="B890" s="8" t="s">
        <v>2452</v>
      </c>
      <c r="C890" s="215">
        <v>0.55705800878447798</v>
      </c>
      <c r="D890" s="215">
        <v>-2.35173325330459</v>
      </c>
    </row>
    <row r="891" spans="1:4" ht="27.75" customHeight="1">
      <c r="A891" s="7" t="s">
        <v>2453</v>
      </c>
      <c r="B891" s="8" t="s">
        <v>2452</v>
      </c>
      <c r="C891" s="215">
        <v>0.40367177531753301</v>
      </c>
      <c r="D891" s="215">
        <v>8.6068915161201591</v>
      </c>
    </row>
    <row r="892" spans="1:4" ht="27.75" customHeight="1">
      <c r="A892" s="7" t="s">
        <v>2454</v>
      </c>
      <c r="B892" s="8" t="s">
        <v>2455</v>
      </c>
      <c r="C892" s="215">
        <v>0</v>
      </c>
      <c r="D892" s="215">
        <v>0</v>
      </c>
    </row>
    <row r="893" spans="1:4" ht="27.75" customHeight="1">
      <c r="A893" s="7" t="s">
        <v>2456</v>
      </c>
      <c r="B893" s="8" t="s">
        <v>2457</v>
      </c>
      <c r="C893" s="215">
        <v>1.48287037446086</v>
      </c>
      <c r="D893" s="215">
        <v>13.955322180916101</v>
      </c>
    </row>
    <row r="894" spans="1:4" ht="27.75" customHeight="1">
      <c r="A894" s="7" t="s">
        <v>2458</v>
      </c>
      <c r="B894" s="8" t="s">
        <v>2459</v>
      </c>
      <c r="C894" s="215">
        <v>0.99055638772472798</v>
      </c>
      <c r="D894" s="215">
        <v>10.8558609168361</v>
      </c>
    </row>
    <row r="895" spans="1:4" ht="27.75" customHeight="1">
      <c r="A895" s="7" t="s">
        <v>2460</v>
      </c>
      <c r="B895" s="8" t="s">
        <v>2461</v>
      </c>
      <c r="C895" s="215">
        <v>0.67568198014149194</v>
      </c>
      <c r="D895" s="215">
        <v>14.4955113481517</v>
      </c>
    </row>
    <row r="896" spans="1:4" ht="27.75" customHeight="1">
      <c r="A896" s="7" t="s">
        <v>2462</v>
      </c>
      <c r="B896" s="8" t="s">
        <v>2463</v>
      </c>
      <c r="C896" s="215">
        <v>-0.14665494890148001</v>
      </c>
      <c r="D896" s="215">
        <v>0.151551084026045</v>
      </c>
    </row>
    <row r="897" spans="1:4" ht="27.75" customHeight="1">
      <c r="A897" s="7" t="s">
        <v>2464</v>
      </c>
      <c r="B897" s="8" t="s">
        <v>2465</v>
      </c>
      <c r="C897" s="215">
        <v>-0.146436647215653</v>
      </c>
      <c r="D897" s="215">
        <v>0.15161514161092399</v>
      </c>
    </row>
    <row r="898" spans="1:4" ht="27.75" customHeight="1">
      <c r="A898" s="7" t="s">
        <v>2466</v>
      </c>
      <c r="B898" s="8" t="s">
        <v>2467</v>
      </c>
      <c r="C898" s="215">
        <v>0</v>
      </c>
      <c r="D898" s="215">
        <v>0</v>
      </c>
    </row>
    <row r="899" spans="1:4" ht="27.75" customHeight="1">
      <c r="A899" s="7" t="s">
        <v>2468</v>
      </c>
      <c r="B899" s="8" t="s">
        <v>2467</v>
      </c>
      <c r="C899" s="215">
        <v>-0.146412243563428</v>
      </c>
      <c r="D899" s="215">
        <v>0.15164126390213001</v>
      </c>
    </row>
    <row r="900" spans="1:4" ht="27.75" customHeight="1">
      <c r="A900" s="7" t="s">
        <v>2469</v>
      </c>
      <c r="B900" s="8" t="s">
        <v>2467</v>
      </c>
      <c r="C900" s="215">
        <v>-0.146412243563428</v>
      </c>
      <c r="D900" s="215">
        <v>0.15164175929376</v>
      </c>
    </row>
    <row r="901" spans="1:4" ht="27.75" customHeight="1">
      <c r="A901" s="7" t="s">
        <v>2470</v>
      </c>
      <c r="B901" s="8" t="s">
        <v>2467</v>
      </c>
      <c r="C901" s="215">
        <v>-0.14642190055721799</v>
      </c>
      <c r="D901" s="215">
        <v>0.15162777313401801</v>
      </c>
    </row>
    <row r="902" spans="1:4" ht="27.75" customHeight="1">
      <c r="A902" s="7" t="s">
        <v>2471</v>
      </c>
      <c r="B902" s="8" t="s">
        <v>2467</v>
      </c>
      <c r="C902" s="215">
        <v>-0.146435619138607</v>
      </c>
      <c r="D902" s="215">
        <v>0.15161590339295</v>
      </c>
    </row>
    <row r="903" spans="1:4" ht="27.75" customHeight="1">
      <c r="A903" s="7" t="s">
        <v>2472</v>
      </c>
      <c r="B903" s="8" t="s">
        <v>2467</v>
      </c>
      <c r="C903" s="215">
        <v>-0.14642794953334101</v>
      </c>
      <c r="D903" s="215">
        <v>0.151627539627021</v>
      </c>
    </row>
    <row r="904" spans="1:4" ht="27.75" customHeight="1">
      <c r="A904" s="7" t="s">
        <v>2473</v>
      </c>
      <c r="B904" s="8" t="s">
        <v>2467</v>
      </c>
      <c r="C904" s="215">
        <v>-0.146440690273346</v>
      </c>
      <c r="D904" s="215">
        <v>0.151613303233673</v>
      </c>
    </row>
    <row r="905" spans="1:4" ht="27.75" customHeight="1">
      <c r="A905" s="7" t="s">
        <v>2474</v>
      </c>
      <c r="B905" s="8" t="s">
        <v>2467</v>
      </c>
      <c r="C905" s="215">
        <v>2.3909105499595702</v>
      </c>
      <c r="D905" s="215">
        <v>7.00854126406115</v>
      </c>
    </row>
    <row r="906" spans="1:4" ht="27.75" customHeight="1">
      <c r="A906" s="7" t="s">
        <v>2475</v>
      </c>
      <c r="B906" s="8" t="s">
        <v>2476</v>
      </c>
      <c r="C906" s="215">
        <v>0.59013630520163229</v>
      </c>
      <c r="D906" s="215">
        <v>2.6197889495181457</v>
      </c>
    </row>
    <row r="907" spans="1:4" ht="27.75" customHeight="1">
      <c r="A907" s="7" t="s">
        <v>2477</v>
      </c>
      <c r="B907" s="8" t="s">
        <v>2478</v>
      </c>
      <c r="C907" s="215">
        <v>2.3706952231934202</v>
      </c>
      <c r="D907" s="215">
        <v>8.8116158548621506</v>
      </c>
    </row>
    <row r="908" spans="1:4" ht="27.75" customHeight="1">
      <c r="A908" s="7" t="s">
        <v>2479</v>
      </c>
      <c r="B908" s="8" t="s">
        <v>2480</v>
      </c>
      <c r="C908" s="215">
        <v>0.61121687220038001</v>
      </c>
      <c r="D908" s="215">
        <v>8.6452710324663506</v>
      </c>
    </row>
    <row r="909" spans="1:4" ht="27.75" customHeight="1">
      <c r="A909" s="7" t="s">
        <v>2481</v>
      </c>
      <c r="B909" s="8" t="s">
        <v>2480</v>
      </c>
      <c r="C909" s="215">
        <v>0.15408508184810699</v>
      </c>
      <c r="D909" s="215">
        <v>10.0371748954355</v>
      </c>
    </row>
    <row r="910" spans="1:4" ht="27.75" customHeight="1">
      <c r="A910" s="7" t="s">
        <v>2482</v>
      </c>
      <c r="B910" s="8" t="s">
        <v>2483</v>
      </c>
      <c r="C910" s="215">
        <v>0.60627170123377505</v>
      </c>
      <c r="D910" s="215">
        <v>7.4039526158271904</v>
      </c>
    </row>
    <row r="911" spans="1:4" ht="27.75" customHeight="1">
      <c r="A911" s="7" t="s">
        <v>2484</v>
      </c>
      <c r="B911" s="8" t="s">
        <v>2485</v>
      </c>
      <c r="C911" s="215">
        <v>0</v>
      </c>
      <c r="D911" s="215">
        <v>0</v>
      </c>
    </row>
    <row r="912" spans="1:4" ht="27.75" customHeight="1">
      <c r="A912" s="7" t="s">
        <v>2486</v>
      </c>
      <c r="B912" s="8" t="s">
        <v>2487</v>
      </c>
      <c r="C912" s="215">
        <v>0.135394869690594</v>
      </c>
      <c r="D912" s="215">
        <v>5.8080805008796803</v>
      </c>
    </row>
    <row r="913" spans="1:4" ht="27.75" customHeight="1">
      <c r="A913" s="7" t="s">
        <v>2488</v>
      </c>
      <c r="B913" s="8" t="s">
        <v>2489</v>
      </c>
      <c r="C913" s="215">
        <v>0</v>
      </c>
      <c r="D913" s="215">
        <v>-2.12334110089735</v>
      </c>
    </row>
    <row r="914" spans="1:4" ht="27.75" customHeight="1">
      <c r="A914" s="7" t="s">
        <v>2490</v>
      </c>
      <c r="B914" s="8" t="s">
        <v>2491</v>
      </c>
      <c r="C914" s="215">
        <v>3.2335053210521298</v>
      </c>
      <c r="D914" s="215">
        <v>10.0765280257068</v>
      </c>
    </row>
    <row r="915" spans="1:4" ht="27.75" customHeight="1">
      <c r="A915" s="7" t="s">
        <v>2492</v>
      </c>
      <c r="B915" s="8" t="s">
        <v>2493</v>
      </c>
      <c r="C915" s="215">
        <v>3.2310085462676401</v>
      </c>
      <c r="D915" s="215">
        <v>10.0041332593673</v>
      </c>
    </row>
    <row r="916" spans="1:4" ht="27.75" customHeight="1">
      <c r="A916" s="7" t="s">
        <v>2494</v>
      </c>
      <c r="B916" s="8" t="s">
        <v>2493</v>
      </c>
      <c r="C916" s="215">
        <v>0</v>
      </c>
      <c r="D916" s="215">
        <v>0</v>
      </c>
    </row>
    <row r="917" spans="1:4" ht="27.75" customHeight="1">
      <c r="A917" s="7" t="s">
        <v>2495</v>
      </c>
      <c r="B917" s="8" t="s">
        <v>2496</v>
      </c>
      <c r="C917" s="215">
        <v>7.91395068353694E-3</v>
      </c>
      <c r="D917" s="215">
        <v>7.5314744079468303</v>
      </c>
    </row>
    <row r="918" spans="1:4" ht="27.75" customHeight="1">
      <c r="A918" s="7" t="s">
        <v>2497</v>
      </c>
      <c r="B918" s="8" t="s">
        <v>2498</v>
      </c>
      <c r="C918" s="215">
        <v>4.0254124855745799</v>
      </c>
      <c r="D918" s="215">
        <v>3.1917705639272098</v>
      </c>
    </row>
    <row r="919" spans="1:4" ht="27.75" customHeight="1">
      <c r="A919" s="7" t="s">
        <v>2499</v>
      </c>
      <c r="B919" s="8" t="s">
        <v>2500</v>
      </c>
      <c r="C919" s="215">
        <v>0.143640480946125</v>
      </c>
      <c r="D919" s="215">
        <v>6.0289500703191798</v>
      </c>
    </row>
    <row r="920" spans="1:4" ht="27.75" customHeight="1">
      <c r="A920" s="7" t="s">
        <v>2501</v>
      </c>
      <c r="B920" s="8" t="s">
        <v>2502</v>
      </c>
      <c r="C920" s="215">
        <v>1.2608819669598501</v>
      </c>
      <c r="D920" s="215">
        <v>5.7492128154745599</v>
      </c>
    </row>
    <row r="921" spans="1:4" ht="27.75" customHeight="1">
      <c r="A921" s="7" t="s">
        <v>2503</v>
      </c>
      <c r="B921" s="8" t="s">
        <v>2504</v>
      </c>
      <c r="C921" s="215">
        <v>0</v>
      </c>
      <c r="D921" s="215">
        <v>0</v>
      </c>
    </row>
    <row r="922" spans="1:4" ht="27.75" customHeight="1">
      <c r="A922" s="7" t="s">
        <v>2505</v>
      </c>
      <c r="B922" s="8" t="s">
        <v>2506</v>
      </c>
      <c r="C922" s="215">
        <v>0</v>
      </c>
      <c r="D922" s="215">
        <v>0</v>
      </c>
    </row>
    <row r="923" spans="1:4" ht="27.75" customHeight="1">
      <c r="A923" s="7" t="s">
        <v>2507</v>
      </c>
      <c r="B923" s="8" t="s">
        <v>2508</v>
      </c>
      <c r="C923" s="215">
        <v>0.282353843160704</v>
      </c>
      <c r="D923" s="215">
        <v>1.7358193644973499E-2</v>
      </c>
    </row>
    <row r="924" spans="1:4" ht="27.75" customHeight="1">
      <c r="A924" s="7" t="s">
        <v>2509</v>
      </c>
      <c r="B924" s="8" t="s">
        <v>2510</v>
      </c>
      <c r="C924" s="215">
        <v>0.28230644312358399</v>
      </c>
      <c r="D924" s="215">
        <v>1.73991403523838E-2</v>
      </c>
    </row>
    <row r="925" spans="1:4" ht="27.75" customHeight="1">
      <c r="A925" s="7" t="s">
        <v>2511</v>
      </c>
      <c r="B925" s="8" t="s">
        <v>2512</v>
      </c>
      <c r="C925" s="215">
        <v>0.512495402845768</v>
      </c>
      <c r="D925" s="215">
        <v>27.368215625341598</v>
      </c>
    </row>
    <row r="926" spans="1:4" ht="27.75" customHeight="1">
      <c r="A926" s="7" t="s">
        <v>2513</v>
      </c>
      <c r="B926" s="8" t="s">
        <v>2514</v>
      </c>
      <c r="C926" s="215">
        <v>0.31664523024770302</v>
      </c>
      <c r="D926" s="215">
        <v>1.4078280081562301E-2</v>
      </c>
    </row>
    <row r="927" spans="1:4" ht="27.75" customHeight="1">
      <c r="A927" s="7" t="s">
        <v>2515</v>
      </c>
      <c r="B927" s="8" t="s">
        <v>2516</v>
      </c>
      <c r="C927" s="215">
        <v>0.22343175905909701</v>
      </c>
      <c r="D927" s="215">
        <v>2.8431991575669602</v>
      </c>
    </row>
    <row r="928" spans="1:4" ht="27.75" customHeight="1">
      <c r="A928" s="7" t="s">
        <v>2517</v>
      </c>
      <c r="B928" s="8" t="s">
        <v>2518</v>
      </c>
      <c r="C928" s="215">
        <v>0</v>
      </c>
      <c r="D928" s="215">
        <v>0</v>
      </c>
    </row>
    <row r="929" spans="1:4" ht="27.75" customHeight="1">
      <c r="A929" s="7" t="s">
        <v>2519</v>
      </c>
      <c r="B929" s="8" t="s">
        <v>2520</v>
      </c>
      <c r="C929" s="215">
        <v>0</v>
      </c>
      <c r="D929" s="215">
        <v>0</v>
      </c>
    </row>
    <row r="930" spans="1:4" ht="27.75" customHeight="1">
      <c r="A930" s="7" t="s">
        <v>2521</v>
      </c>
      <c r="B930" s="8" t="s">
        <v>2522</v>
      </c>
      <c r="C930" s="215">
        <v>1.9391702649343501</v>
      </c>
      <c r="D930" s="215">
        <v>6.7754211198120098</v>
      </c>
    </row>
    <row r="931" spans="1:4" ht="27.75" customHeight="1">
      <c r="A931" s="7" t="s">
        <v>2523</v>
      </c>
      <c r="B931" s="8" t="s">
        <v>2524</v>
      </c>
      <c r="C931" s="215">
        <v>0.83073755454856402</v>
      </c>
      <c r="D931" s="215">
        <v>6.8465898778521597</v>
      </c>
    </row>
    <row r="932" spans="1:4" ht="27.75" customHeight="1">
      <c r="A932" s="7" t="s">
        <v>2525</v>
      </c>
      <c r="B932" s="8" t="s">
        <v>2526</v>
      </c>
      <c r="C932" s="215">
        <v>0</v>
      </c>
      <c r="D932" s="215">
        <v>0</v>
      </c>
    </row>
    <row r="933" spans="1:4" ht="27.75" customHeight="1">
      <c r="A933" s="7" t="s">
        <v>2527</v>
      </c>
      <c r="B933" s="8" t="s">
        <v>2528</v>
      </c>
      <c r="C933" s="215">
        <v>1.6031709949566699</v>
      </c>
      <c r="D933" s="215">
        <v>12.9350605274389</v>
      </c>
    </row>
    <row r="934" spans="1:4" ht="27.75" customHeight="1">
      <c r="A934" s="7" t="s">
        <v>2529</v>
      </c>
      <c r="B934" s="8" t="s">
        <v>2530</v>
      </c>
      <c r="C934" s="215">
        <v>0.62134156541482499</v>
      </c>
      <c r="D934" s="215">
        <v>3.6347903858458501</v>
      </c>
    </row>
    <row r="935" spans="1:4" ht="27.75" customHeight="1">
      <c r="A935" s="7" t="s">
        <v>2531</v>
      </c>
      <c r="B935" s="8" t="s">
        <v>2532</v>
      </c>
      <c r="C935" s="215">
        <v>-0.98599061777382402</v>
      </c>
      <c r="D935" s="215">
        <v>-0.163226165799568</v>
      </c>
    </row>
    <row r="936" spans="1:4" ht="27.75" customHeight="1">
      <c r="A936" s="7" t="s">
        <v>2533</v>
      </c>
      <c r="B936" s="8" t="s">
        <v>2534</v>
      </c>
      <c r="C936" s="215">
        <v>0.22232386440528801</v>
      </c>
      <c r="D936" s="215">
        <v>4.7705074955081601</v>
      </c>
    </row>
    <row r="937" spans="1:4" ht="27.75" customHeight="1">
      <c r="A937" s="7" t="s">
        <v>2535</v>
      </c>
      <c r="B937" s="8" t="s">
        <v>2536</v>
      </c>
      <c r="C937" s="215">
        <v>0</v>
      </c>
      <c r="D937" s="215">
        <v>0</v>
      </c>
    </row>
    <row r="938" spans="1:4" ht="27.75" customHeight="1">
      <c r="A938" s="7" t="s">
        <v>2537</v>
      </c>
      <c r="B938" s="8" t="s">
        <v>2538</v>
      </c>
      <c r="C938" s="215">
        <v>0.19828059928715899</v>
      </c>
      <c r="D938" s="215">
        <v>0.28056989740704402</v>
      </c>
    </row>
    <row r="939" spans="1:4" ht="27.75" customHeight="1">
      <c r="A939" s="7" t="s">
        <v>2539</v>
      </c>
      <c r="B939" s="8" t="s">
        <v>2540</v>
      </c>
      <c r="C939" s="215">
        <v>0.58352522306867505</v>
      </c>
      <c r="D939" s="215">
        <v>7.8881919935969202</v>
      </c>
    </row>
    <row r="940" spans="1:4" ht="27.75" customHeight="1">
      <c r="A940" s="7" t="s">
        <v>2541</v>
      </c>
      <c r="B940" s="8" t="s">
        <v>2542</v>
      </c>
      <c r="C940" s="215">
        <v>-0.35587743986847398</v>
      </c>
      <c r="D940" s="215">
        <v>-1.2001010126615199</v>
      </c>
    </row>
    <row r="941" spans="1:4" ht="27.75" customHeight="1">
      <c r="A941" s="7" t="s">
        <v>2543</v>
      </c>
      <c r="B941" s="8" t="s">
        <v>2544</v>
      </c>
      <c r="C941" s="215">
        <v>0.74297594550610502</v>
      </c>
      <c r="D941" s="215">
        <v>1.9201129327348501</v>
      </c>
    </row>
    <row r="942" spans="1:4" ht="27.75" customHeight="1">
      <c r="A942" s="7" t="s">
        <v>2545</v>
      </c>
      <c r="B942" s="8" t="s">
        <v>2546</v>
      </c>
      <c r="C942" s="215">
        <v>-0.212577872385184</v>
      </c>
      <c r="D942" s="215">
        <v>1.84212690892338</v>
      </c>
    </row>
    <row r="943" spans="1:4" ht="27.75" customHeight="1">
      <c r="A943" s="7" t="s">
        <v>2547</v>
      </c>
      <c r="B943" s="8" t="s">
        <v>2548</v>
      </c>
      <c r="C943" s="215">
        <v>0</v>
      </c>
      <c r="D943" s="215">
        <v>0</v>
      </c>
    </row>
    <row r="944" spans="1:4" ht="27.75" customHeight="1">
      <c r="A944" s="7" t="s">
        <v>2549</v>
      </c>
      <c r="B944" s="8" t="s">
        <v>2550</v>
      </c>
      <c r="C944" s="215">
        <v>-0.22449364024038901</v>
      </c>
      <c r="D944" s="215">
        <v>1.8421536892263</v>
      </c>
    </row>
    <row r="945" spans="1:4" ht="27.75" customHeight="1">
      <c r="A945" s="7" t="s">
        <v>2551</v>
      </c>
      <c r="B945" s="8" t="s">
        <v>2550</v>
      </c>
      <c r="C945" s="215">
        <v>1.13014045793704</v>
      </c>
      <c r="D945" s="215">
        <v>6.5220187309078499</v>
      </c>
    </row>
    <row r="946" spans="1:4" ht="27.75" customHeight="1">
      <c r="A946" s="7" t="s">
        <v>2552</v>
      </c>
      <c r="B946" s="8" t="s">
        <v>2553</v>
      </c>
      <c r="C946" s="215">
        <v>1.2422264674152701</v>
      </c>
      <c r="D946" s="215">
        <v>4.1957280229069802</v>
      </c>
    </row>
    <row r="947" spans="1:4" ht="27.75" customHeight="1">
      <c r="A947" s="7" t="s">
        <v>2554</v>
      </c>
      <c r="B947" s="8" t="s">
        <v>2555</v>
      </c>
      <c r="C947" s="215">
        <v>4.2513798794023699E-3</v>
      </c>
      <c r="D947" s="215">
        <v>1.51534863142972</v>
      </c>
    </row>
    <row r="948" spans="1:4" ht="27.75" customHeight="1">
      <c r="A948" s="7" t="s">
        <v>2556</v>
      </c>
      <c r="B948" s="8" t="s">
        <v>2557</v>
      </c>
      <c r="C948" s="215">
        <v>6.2244218465800196E-3</v>
      </c>
      <c r="D948" s="215">
        <v>1.51581506285778</v>
      </c>
    </row>
    <row r="949" spans="1:4" ht="27.75" customHeight="1">
      <c r="A949" s="7" t="s">
        <v>2558</v>
      </c>
      <c r="B949" s="8" t="s">
        <v>2557</v>
      </c>
      <c r="C949" s="215">
        <v>0.59136016316120898</v>
      </c>
      <c r="D949" s="215">
        <v>-1.32199773122994</v>
      </c>
    </row>
    <row r="950" spans="1:4" ht="27.75" customHeight="1">
      <c r="A950" s="7" t="s">
        <v>2559</v>
      </c>
      <c r="B950" s="8" t="s">
        <v>2560</v>
      </c>
      <c r="C950" s="215">
        <v>-1.8857266912258099</v>
      </c>
      <c r="D950" s="215">
        <v>-0.18267213039959801</v>
      </c>
    </row>
    <row r="951" spans="1:4" ht="27.75" customHeight="1">
      <c r="A951" s="7" t="s">
        <v>2561</v>
      </c>
      <c r="B951" s="8" t="s">
        <v>2562</v>
      </c>
      <c r="C951" s="215">
        <v>2.5688568205606401</v>
      </c>
      <c r="D951" s="215">
        <v>38.403927749917898</v>
      </c>
    </row>
    <row r="952" spans="1:4" ht="27.75" customHeight="1">
      <c r="A952" s="7" t="s">
        <v>2563</v>
      </c>
      <c r="B952" s="8" t="s">
        <v>2562</v>
      </c>
      <c r="C952" s="215">
        <v>0</v>
      </c>
      <c r="D952" s="215">
        <v>0</v>
      </c>
    </row>
    <row r="953" spans="1:4" ht="27.75" customHeight="1">
      <c r="A953" s="7" t="s">
        <v>2564</v>
      </c>
      <c r="B953" s="8" t="s">
        <v>2565</v>
      </c>
      <c r="C953" s="215">
        <v>4.5338852981167701</v>
      </c>
      <c r="D953" s="215">
        <v>0.18119391923449199</v>
      </c>
    </row>
    <row r="954" spans="1:4" ht="27.75" customHeight="1">
      <c r="A954" s="7" t="s">
        <v>2566</v>
      </c>
      <c r="B954" s="8" t="s">
        <v>2567</v>
      </c>
      <c r="C954" s="215">
        <v>2.6294540324768901E-2</v>
      </c>
      <c r="D954" s="215">
        <v>-1.0936907181731299</v>
      </c>
    </row>
    <row r="955" spans="1:4" ht="27.75" customHeight="1">
      <c r="A955" s="7" t="s">
        <v>2568</v>
      </c>
      <c r="B955" s="8" t="s">
        <v>2569</v>
      </c>
      <c r="C955" s="215">
        <v>1.04927190679364</v>
      </c>
      <c r="D955" s="215">
        <v>7.9833853825059302</v>
      </c>
    </row>
    <row r="956" spans="1:4" ht="27.75" customHeight="1">
      <c r="A956" s="7" t="s">
        <v>2570</v>
      </c>
      <c r="B956" s="8" t="s">
        <v>2571</v>
      </c>
      <c r="C956" s="215">
        <v>4.3153490002022696</v>
      </c>
      <c r="D956" s="215">
        <v>5.34893083920573</v>
      </c>
    </row>
    <row r="957" spans="1:4" ht="27.75" customHeight="1">
      <c r="A957" s="7" t="s">
        <v>2572</v>
      </c>
      <c r="B957" s="8" t="s">
        <v>2571</v>
      </c>
      <c r="C957" s="215">
        <v>0.21459952866521001</v>
      </c>
      <c r="D957" s="215">
        <v>8.6928105957873392</v>
      </c>
    </row>
    <row r="958" spans="1:4" ht="27.75" customHeight="1">
      <c r="A958" s="7" t="s">
        <v>2573</v>
      </c>
      <c r="B958" s="8" t="s">
        <v>2574</v>
      </c>
      <c r="C958" s="215">
        <v>0.79471332573801901</v>
      </c>
      <c r="D958" s="215">
        <v>10.799358874686</v>
      </c>
    </row>
    <row r="959" spans="1:4" ht="27.75" customHeight="1">
      <c r="A959" s="7" t="s">
        <v>2575</v>
      </c>
      <c r="B959" s="8" t="s">
        <v>2576</v>
      </c>
      <c r="C959" s="215">
        <v>1.96346255936457</v>
      </c>
      <c r="D959" s="215">
        <v>4.7147819274516198</v>
      </c>
    </row>
    <row r="960" spans="1:4" ht="27.75" customHeight="1">
      <c r="A960" s="7" t="s">
        <v>2577</v>
      </c>
      <c r="B960" s="8" t="s">
        <v>2578</v>
      </c>
      <c r="C960" s="215">
        <v>-5.8877752560782898E-2</v>
      </c>
      <c r="D960" s="215">
        <v>5.5796021955033597</v>
      </c>
    </row>
    <row r="961" spans="1:4" ht="27.75" customHeight="1">
      <c r="A961" s="7" t="s">
        <v>2579</v>
      </c>
      <c r="B961" s="8" t="s">
        <v>2580</v>
      </c>
      <c r="C961" s="215">
        <v>-1.1218481484120799</v>
      </c>
      <c r="D961" s="215">
        <v>2.4508994458581501</v>
      </c>
    </row>
    <row r="962" spans="1:4" ht="27.75" customHeight="1">
      <c r="A962" s="7" t="s">
        <v>2581</v>
      </c>
      <c r="B962" s="8" t="s">
        <v>2582</v>
      </c>
      <c r="C962" s="215">
        <v>1.20564294352196</v>
      </c>
      <c r="D962" s="215">
        <v>14.5459483610164</v>
      </c>
    </row>
    <row r="963" spans="1:4" ht="27.75" customHeight="1">
      <c r="A963" s="7" t="s">
        <v>2583</v>
      </c>
      <c r="B963" s="8" t="s">
        <v>2584</v>
      </c>
      <c r="C963" s="215">
        <v>0</v>
      </c>
      <c r="D963" s="215">
        <v>0</v>
      </c>
    </row>
    <row r="964" spans="1:4" ht="27.75" customHeight="1">
      <c r="A964" s="7" t="s">
        <v>2585</v>
      </c>
      <c r="B964" s="8" t="s">
        <v>2586</v>
      </c>
      <c r="C964" s="215">
        <v>0.144843921912785</v>
      </c>
      <c r="D964" s="215">
        <v>5.2131997671870103</v>
      </c>
    </row>
    <row r="965" spans="1:4" ht="27.75" customHeight="1">
      <c r="A965" s="7" t="s">
        <v>2587</v>
      </c>
      <c r="B965" s="8" t="s">
        <v>2588</v>
      </c>
      <c r="C965" s="215">
        <v>4.36424784167826E-2</v>
      </c>
      <c r="D965" s="215">
        <v>3.75285482915965</v>
      </c>
    </row>
    <row r="966" spans="1:4" ht="27.75" customHeight="1">
      <c r="A966" s="7" t="s">
        <v>2589</v>
      </c>
      <c r="B966" s="8" t="s">
        <v>2590</v>
      </c>
      <c r="C966" s="215">
        <v>0.123504065294952</v>
      </c>
      <c r="D966" s="215">
        <v>6.9673366635337199</v>
      </c>
    </row>
    <row r="967" spans="1:4" ht="27.75" customHeight="1">
      <c r="A967" s="7" t="s">
        <v>2591</v>
      </c>
      <c r="B967" s="8" t="s">
        <v>2592</v>
      </c>
      <c r="C967" s="215">
        <v>-3.0607057109112001</v>
      </c>
      <c r="D967" s="215">
        <v>0.62244352728095798</v>
      </c>
    </row>
    <row r="968" spans="1:4" ht="27.75" customHeight="1">
      <c r="A968" s="7" t="s">
        <v>2593</v>
      </c>
      <c r="B968" s="8" t="s">
        <v>2594</v>
      </c>
      <c r="C968" s="215">
        <v>0.59516067431445496</v>
      </c>
      <c r="D968" s="215">
        <v>-7.6715546553966201</v>
      </c>
    </row>
    <row r="969" spans="1:4" ht="27.75" customHeight="1">
      <c r="A969" s="7" t="s">
        <v>2595</v>
      </c>
      <c r="B969" s="8" t="s">
        <v>2596</v>
      </c>
      <c r="C969" s="215">
        <v>0</v>
      </c>
      <c r="D969" s="215">
        <v>0</v>
      </c>
    </row>
    <row r="970" spans="1:4" ht="27.75" customHeight="1">
      <c r="A970" s="7" t="s">
        <v>2597</v>
      </c>
      <c r="B970" s="8" t="s">
        <v>2598</v>
      </c>
      <c r="C970" s="215">
        <v>0.46407703090462898</v>
      </c>
      <c r="D970" s="215">
        <v>8.3160078686613499</v>
      </c>
    </row>
    <row r="971" spans="1:4" ht="27.75" customHeight="1">
      <c r="A971" s="7" t="s">
        <v>2599</v>
      </c>
      <c r="B971" s="8" t="s">
        <v>2600</v>
      </c>
      <c r="C971" s="215">
        <v>0.996932593751094</v>
      </c>
      <c r="D971" s="215">
        <v>2.8934312946672902</v>
      </c>
    </row>
    <row r="972" spans="1:4" ht="27.75" customHeight="1">
      <c r="A972" s="7" t="s">
        <v>2601</v>
      </c>
      <c r="B972" s="8" t="s">
        <v>2602</v>
      </c>
      <c r="C972" s="215">
        <v>0.84147302272246804</v>
      </c>
      <c r="D972" s="215">
        <v>9.0305725118707798</v>
      </c>
    </row>
    <row r="973" spans="1:4" ht="27.75" customHeight="1">
      <c r="A973" s="7" t="s">
        <v>2603</v>
      </c>
      <c r="B973" s="8" t="s">
        <v>2604</v>
      </c>
      <c r="C973" s="215">
        <v>0.31656947543809599</v>
      </c>
      <c r="D973" s="215">
        <v>4.9167654750526504</v>
      </c>
    </row>
    <row r="974" spans="1:4" ht="27.75" customHeight="1">
      <c r="A974" s="7" t="s">
        <v>2605</v>
      </c>
      <c r="B974" s="8" t="s">
        <v>2606</v>
      </c>
      <c r="C974" s="215">
        <v>1.3983925833761301E-2</v>
      </c>
      <c r="D974" s="215">
        <v>2.9438176039691499</v>
      </c>
    </row>
    <row r="975" spans="1:4" ht="27.75" customHeight="1">
      <c r="A975" s="7" t="s">
        <v>2607</v>
      </c>
      <c r="B975" s="8" t="s">
        <v>2608</v>
      </c>
      <c r="C975" s="215">
        <v>8.00082041681143E-2</v>
      </c>
      <c r="D975" s="215">
        <v>4.8393212485553301</v>
      </c>
    </row>
    <row r="976" spans="1:4" ht="27.75" customHeight="1">
      <c r="A976" s="7" t="s">
        <v>2609</v>
      </c>
      <c r="B976" s="8" t="s">
        <v>2610</v>
      </c>
      <c r="C976" s="215">
        <v>7.6677233718817406E-2</v>
      </c>
      <c r="D976" s="215">
        <v>5.7176159399340296</v>
      </c>
    </row>
    <row r="977" spans="1:4" ht="27.75" customHeight="1">
      <c r="A977" s="7" t="s">
        <v>2611</v>
      </c>
      <c r="B977" s="8" t="s">
        <v>2612</v>
      </c>
      <c r="C977" s="215">
        <v>3.3124252253794499</v>
      </c>
      <c r="D977" s="215">
        <v>-3.6672903749600298E-2</v>
      </c>
    </row>
    <row r="978" spans="1:4" ht="27.75" customHeight="1">
      <c r="A978" s="7" t="s">
        <v>2613</v>
      </c>
      <c r="B978" s="8" t="s">
        <v>2614</v>
      </c>
      <c r="C978" s="215">
        <v>3.2685032194658601</v>
      </c>
      <c r="D978" s="215">
        <v>6.3291481688400306E-2</v>
      </c>
    </row>
    <row r="979" spans="1:4" ht="27.75" customHeight="1">
      <c r="A979" s="7" t="s">
        <v>2615</v>
      </c>
      <c r="B979" s="8" t="s">
        <v>2614</v>
      </c>
      <c r="C979" s="215">
        <v>4.8621939359354297E-3</v>
      </c>
      <c r="D979" s="215">
        <v>1.1227187332605399</v>
      </c>
    </row>
    <row r="980" spans="1:4" ht="27.75" customHeight="1">
      <c r="A980" s="7" t="s">
        <v>2616</v>
      </c>
      <c r="B980" s="8" t="s">
        <v>2617</v>
      </c>
      <c r="C980" s="215">
        <v>1.0114984729358101</v>
      </c>
      <c r="D980" s="215">
        <v>9.8702860185319494</v>
      </c>
    </row>
    <row r="981" spans="1:4" ht="27.75" customHeight="1">
      <c r="A981" s="7" t="s">
        <v>2618</v>
      </c>
      <c r="B981" s="8" t="s">
        <v>2619</v>
      </c>
      <c r="C981" s="215">
        <v>-1.12899562960258</v>
      </c>
      <c r="D981" s="215">
        <v>-0.16001259449883701</v>
      </c>
    </row>
    <row r="982" spans="1:4" ht="27.75" customHeight="1">
      <c r="A982" s="7" t="s">
        <v>2620</v>
      </c>
      <c r="B982" s="8" t="s">
        <v>2621</v>
      </c>
      <c r="C982" s="215">
        <v>2.8775085725674501</v>
      </c>
      <c r="D982" s="215">
        <v>7.8058206644375998</v>
      </c>
    </row>
    <row r="983" spans="1:4" ht="27.75" customHeight="1">
      <c r="A983" s="7" t="s">
        <v>2622</v>
      </c>
      <c r="B983" s="8" t="s">
        <v>2623</v>
      </c>
      <c r="C983" s="215">
        <v>0</v>
      </c>
      <c r="D983" s="215">
        <v>-1.17440470497492E-2</v>
      </c>
    </row>
    <row r="984" spans="1:4" ht="27.75" customHeight="1">
      <c r="A984" s="7" t="s">
        <v>2624</v>
      </c>
      <c r="B984" s="8" t="s">
        <v>2625</v>
      </c>
      <c r="C984" s="215">
        <v>2.08304638828093</v>
      </c>
      <c r="D984" s="215">
        <v>11.484002349093799</v>
      </c>
    </row>
    <row r="985" spans="1:4" ht="27.75" customHeight="1">
      <c r="A985" s="7" t="s">
        <v>2626</v>
      </c>
      <c r="B985" s="8" t="s">
        <v>2627</v>
      </c>
      <c r="C985" s="215">
        <v>0.78204282303047701</v>
      </c>
      <c r="D985" s="215">
        <v>4.3336927524019604</v>
      </c>
    </row>
    <row r="986" spans="1:4" ht="27.75" customHeight="1">
      <c r="A986" s="7" t="s">
        <v>2628</v>
      </c>
      <c r="B986" s="8" t="s">
        <v>2629</v>
      </c>
      <c r="C986" s="215">
        <v>1.1473725230276399</v>
      </c>
      <c r="D986" s="215">
        <v>10.032999999999999</v>
      </c>
    </row>
    <row r="987" spans="1:4" ht="27.75" customHeight="1">
      <c r="A987" s="7" t="s">
        <v>2630</v>
      </c>
      <c r="B987" s="8" t="s">
        <v>2631</v>
      </c>
      <c r="C987" s="215">
        <v>0.13726791809758801</v>
      </c>
      <c r="D987" s="215">
        <v>7.4983274165274096</v>
      </c>
    </row>
    <row r="988" spans="1:4" ht="27.75" customHeight="1">
      <c r="A988" s="7" t="s">
        <v>2632</v>
      </c>
      <c r="B988" s="8" t="s">
        <v>2633</v>
      </c>
      <c r="C988" s="215">
        <v>0.15507877261213299</v>
      </c>
      <c r="D988" s="215">
        <v>0.30502346952558301</v>
      </c>
    </row>
    <row r="989" spans="1:4" ht="27.75" customHeight="1">
      <c r="A989" s="7" t="s">
        <v>2634</v>
      </c>
      <c r="B989" s="8" t="s">
        <v>2635</v>
      </c>
      <c r="C989" s="215">
        <v>0.36773647025843598</v>
      </c>
      <c r="D989" s="215">
        <v>6.1882892320032603</v>
      </c>
    </row>
    <row r="990" spans="1:4" ht="27.75" customHeight="1">
      <c r="A990" s="7" t="s">
        <v>2636</v>
      </c>
      <c r="B990" s="8" t="s">
        <v>2637</v>
      </c>
      <c r="C990" s="215">
        <v>1.7758585664213</v>
      </c>
      <c r="D990" s="215">
        <v>1.4271110019578801</v>
      </c>
    </row>
    <row r="991" spans="1:4" ht="27.75" customHeight="1">
      <c r="A991" s="7" t="s">
        <v>2638</v>
      </c>
      <c r="B991" s="8" t="s">
        <v>2639</v>
      </c>
      <c r="C991" s="215">
        <v>1.6192690484749299</v>
      </c>
      <c r="D991" s="215">
        <v>4.6190475273188696</v>
      </c>
    </row>
    <row r="992" spans="1:4" ht="27.75" customHeight="1">
      <c r="A992" s="7" t="s">
        <v>2640</v>
      </c>
      <c r="B992" s="8" t="s">
        <v>2641</v>
      </c>
      <c r="C992" s="215">
        <v>0</v>
      </c>
      <c r="D992" s="215">
        <v>0</v>
      </c>
    </row>
    <row r="993" spans="1:4" ht="27.75" customHeight="1">
      <c r="A993" s="7" t="s">
        <v>2642</v>
      </c>
      <c r="B993" s="8" t="s">
        <v>2643</v>
      </c>
      <c r="C993" s="215">
        <v>4.65290678968346E-2</v>
      </c>
      <c r="D993" s="215">
        <v>0.93117890309386597</v>
      </c>
    </row>
    <row r="994" spans="1:4" ht="27.75" customHeight="1">
      <c r="A994" s="7" t="s">
        <v>2644</v>
      </c>
      <c r="B994" s="8" t="s">
        <v>2645</v>
      </c>
      <c r="C994" s="215">
        <v>0</v>
      </c>
      <c r="D994" s="215">
        <v>0</v>
      </c>
    </row>
    <row r="995" spans="1:4" ht="27.75" customHeight="1">
      <c r="A995" s="7" t="s">
        <v>2646</v>
      </c>
      <c r="B995" s="8" t="s">
        <v>2647</v>
      </c>
      <c r="C995" s="215">
        <v>0</v>
      </c>
      <c r="D995" s="215">
        <v>0</v>
      </c>
    </row>
    <row r="996" spans="1:4" ht="27.75" customHeight="1">
      <c r="A996" s="7" t="s">
        <v>2648</v>
      </c>
      <c r="B996" s="8" t="s">
        <v>2649</v>
      </c>
      <c r="C996" s="215">
        <v>0</v>
      </c>
      <c r="D996" s="215">
        <v>7.4221965148830096</v>
      </c>
    </row>
    <row r="997" spans="1:4" ht="27.75" customHeight="1">
      <c r="A997" s="7" t="s">
        <v>2650</v>
      </c>
      <c r="B997" s="8" t="s">
        <v>2651</v>
      </c>
      <c r="C997" s="215">
        <v>0</v>
      </c>
      <c r="D997" s="215">
        <v>6.7922436303518499</v>
      </c>
    </row>
    <row r="998" spans="1:4" ht="27.75" customHeight="1">
      <c r="A998" s="7" t="s">
        <v>2652</v>
      </c>
      <c r="B998" s="8" t="s">
        <v>2653</v>
      </c>
      <c r="C998" s="215">
        <v>0</v>
      </c>
      <c r="D998" s="215">
        <v>0</v>
      </c>
    </row>
    <row r="999" spans="1:4" ht="27.75" customHeight="1">
      <c r="A999" s="7" t="s">
        <v>2654</v>
      </c>
      <c r="B999" s="8" t="s">
        <v>2655</v>
      </c>
      <c r="C999" s="215">
        <v>0.44645630810249498</v>
      </c>
      <c r="D999" s="215">
        <v>-2.60693217297045</v>
      </c>
    </row>
    <row r="1000" spans="1:4" ht="27.75" customHeight="1">
      <c r="A1000" s="7" t="s">
        <v>2656</v>
      </c>
      <c r="B1000" s="8" t="s">
        <v>2657</v>
      </c>
      <c r="C1000" s="215">
        <v>6.0118808780042802E-3</v>
      </c>
      <c r="D1000" s="215">
        <v>2.9277562062745202</v>
      </c>
    </row>
    <row r="1001" spans="1:4" ht="27.75" customHeight="1">
      <c r="A1001" s="7" t="s">
        <v>2658</v>
      </c>
      <c r="B1001" s="8" t="s">
        <v>2659</v>
      </c>
      <c r="C1001" s="215">
        <v>0</v>
      </c>
      <c r="D1001" s="215">
        <v>23.5390534275164</v>
      </c>
    </row>
    <row r="1002" spans="1:4" ht="27.75" customHeight="1">
      <c r="A1002" s="7" t="s">
        <v>2660</v>
      </c>
      <c r="B1002" s="8" t="s">
        <v>2659</v>
      </c>
      <c r="C1002" s="215">
        <v>-6.1222480168192E-3</v>
      </c>
      <c r="D1002" s="215">
        <v>-2.3263389929300402</v>
      </c>
    </row>
    <row r="1003" spans="1:4" ht="27.75" customHeight="1">
      <c r="A1003" s="7" t="s">
        <v>2661</v>
      </c>
      <c r="B1003" s="8" t="s">
        <v>2662</v>
      </c>
      <c r="C1003" s="215">
        <v>0.608876901208942</v>
      </c>
      <c r="D1003" s="215">
        <v>-10.2080782371248</v>
      </c>
    </row>
    <row r="1004" spans="1:4" ht="27.75" customHeight="1">
      <c r="A1004" s="7" t="s">
        <v>2663</v>
      </c>
      <c r="B1004" s="8" t="s">
        <v>2664</v>
      </c>
      <c r="C1004" s="215">
        <v>8.0008226449396702E-2</v>
      </c>
      <c r="D1004" s="215">
        <v>4.8393222824192499</v>
      </c>
    </row>
    <row r="1005" spans="1:4" ht="27.75" customHeight="1">
      <c r="A1005" s="7" t="s">
        <v>2665</v>
      </c>
      <c r="B1005" s="8" t="s">
        <v>2666</v>
      </c>
      <c r="C1005" s="215">
        <v>0.23901185463121999</v>
      </c>
      <c r="D1005" s="215">
        <v>3.7282425580207501E-2</v>
      </c>
    </row>
    <row r="1006" spans="1:4" ht="27.75" customHeight="1">
      <c r="A1006" s="7" t="s">
        <v>2667</v>
      </c>
      <c r="B1006" s="8" t="s">
        <v>2668</v>
      </c>
      <c r="C1006" s="215">
        <v>0</v>
      </c>
      <c r="D1006" s="215">
        <v>0</v>
      </c>
    </row>
    <row r="1007" spans="1:4" ht="27.75" customHeight="1">
      <c r="A1007" s="7" t="s">
        <v>2669</v>
      </c>
      <c r="B1007" s="8" t="s">
        <v>2670</v>
      </c>
      <c r="C1007" s="215">
        <v>0</v>
      </c>
      <c r="D1007" s="215">
        <v>0</v>
      </c>
    </row>
    <row r="1008" spans="1:4" ht="27.75" customHeight="1">
      <c r="A1008" s="7" t="s">
        <v>2671</v>
      </c>
      <c r="B1008" s="8" t="s">
        <v>2672</v>
      </c>
      <c r="C1008" s="215">
        <v>3.07507745601196</v>
      </c>
      <c r="D1008" s="215">
        <v>-15.829805453217199</v>
      </c>
    </row>
    <row r="1009" spans="1:4" ht="27.75" customHeight="1">
      <c r="A1009" s="7" t="s">
        <v>2673</v>
      </c>
      <c r="B1009" s="8" t="s">
        <v>2674</v>
      </c>
      <c r="C1009" s="215">
        <v>0</v>
      </c>
      <c r="D1009" s="215">
        <v>0</v>
      </c>
    </row>
    <row r="1010" spans="1:4" ht="27.75" customHeight="1">
      <c r="A1010" s="7" t="s">
        <v>2675</v>
      </c>
      <c r="B1010" s="8" t="s">
        <v>2676</v>
      </c>
      <c r="C1010" s="215">
        <v>5.1818301648142804E-3</v>
      </c>
      <c r="D1010" s="215">
        <v>-1.97668303269312</v>
      </c>
    </row>
    <row r="1011" spans="1:4" ht="27.75" customHeight="1">
      <c r="A1011" s="7" t="s">
        <v>2677</v>
      </c>
      <c r="B1011" s="8" t="s">
        <v>2678</v>
      </c>
      <c r="C1011" s="215">
        <v>1.34317872372773</v>
      </c>
      <c r="D1011" s="215">
        <v>9.9647583815484495</v>
      </c>
    </row>
    <row r="1012" spans="1:4" ht="27.75" customHeight="1">
      <c r="A1012" s="7" t="s">
        <v>2679</v>
      </c>
      <c r="B1012" s="8" t="s">
        <v>2680</v>
      </c>
      <c r="C1012" s="215">
        <v>0.92308066605681405</v>
      </c>
      <c r="D1012" s="215">
        <v>7.7709948694875903</v>
      </c>
    </row>
    <row r="1013" spans="1:4" ht="27.75" customHeight="1">
      <c r="A1013" s="7" t="s">
        <v>2681</v>
      </c>
      <c r="B1013" s="8" t="s">
        <v>2682</v>
      </c>
      <c r="C1013" s="215">
        <v>0</v>
      </c>
      <c r="D1013" s="215">
        <v>0</v>
      </c>
    </row>
    <row r="1014" spans="1:4" ht="27.75" customHeight="1">
      <c r="A1014" s="7" t="s">
        <v>2683</v>
      </c>
      <c r="B1014" s="8" t="s">
        <v>2684</v>
      </c>
      <c r="C1014" s="215">
        <v>0.76153790554540801</v>
      </c>
      <c r="D1014" s="215">
        <v>-1.90295650593579</v>
      </c>
    </row>
    <row r="1015" spans="1:4" ht="27.75" customHeight="1">
      <c r="A1015" s="7" t="s">
        <v>2685</v>
      </c>
      <c r="B1015" s="8" t="s">
        <v>2686</v>
      </c>
      <c r="C1015" s="215">
        <v>1.2435786300127101</v>
      </c>
      <c r="D1015" s="215">
        <v>-0.78604821957198201</v>
      </c>
    </row>
    <row r="1016" spans="1:4" ht="27.75" customHeight="1">
      <c r="A1016" s="7" t="s">
        <v>2687</v>
      </c>
      <c r="B1016" s="8" t="s">
        <v>2688</v>
      </c>
      <c r="C1016" s="215">
        <v>6.8290250674953201E-2</v>
      </c>
      <c r="D1016" s="215">
        <v>4.4411322630035902E-2</v>
      </c>
    </row>
    <row r="1017" spans="1:4" ht="27.75" customHeight="1">
      <c r="A1017" s="7" t="s">
        <v>2689</v>
      </c>
      <c r="B1017" s="8" t="s">
        <v>2690</v>
      </c>
      <c r="C1017" s="215">
        <v>0</v>
      </c>
      <c r="D1017" s="215">
        <v>0</v>
      </c>
    </row>
    <row r="1018" spans="1:4" ht="27.75" customHeight="1">
      <c r="A1018" s="7" t="s">
        <v>2691</v>
      </c>
      <c r="B1018" s="8" t="s">
        <v>2692</v>
      </c>
      <c r="C1018" s="215">
        <v>-4.1474152369914696</v>
      </c>
      <c r="D1018" s="215">
        <v>-0.382181060232341</v>
      </c>
    </row>
    <row r="1019" spans="1:4" ht="27.75" customHeight="1">
      <c r="A1019" s="7" t="s">
        <v>2693</v>
      </c>
      <c r="B1019" s="8" t="s">
        <v>2694</v>
      </c>
      <c r="C1019" s="215">
        <v>0</v>
      </c>
      <c r="D1019" s="215">
        <v>0</v>
      </c>
    </row>
    <row r="1020" spans="1:4" ht="27.75" customHeight="1">
      <c r="A1020" s="7" t="s">
        <v>2695</v>
      </c>
      <c r="B1020" s="8" t="s">
        <v>2696</v>
      </c>
      <c r="C1020" s="215">
        <v>0</v>
      </c>
      <c r="D1020" s="215">
        <v>0</v>
      </c>
    </row>
    <row r="1021" spans="1:4" ht="27.75" customHeight="1">
      <c r="A1021" s="7" t="s">
        <v>2697</v>
      </c>
      <c r="B1021" s="8" t="s">
        <v>2698</v>
      </c>
      <c r="C1021" s="215">
        <v>2.62478687389493</v>
      </c>
      <c r="D1021" s="215">
        <v>10.7806339133009</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33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G589"/>
  <sheetViews>
    <sheetView zoomScale="85" zoomScaleNormal="85" zoomScaleSheetLayoutView="100" workbookViewId="0"/>
  </sheetViews>
  <sheetFormatPr defaultColWidth="9.1796875" defaultRowHeight="36.75" customHeight="1"/>
  <cols>
    <col min="1" max="1" width="58.81640625" style="2" customWidth="1"/>
    <col min="2" max="2" width="48.54296875" style="2" customWidth="1"/>
    <col min="3" max="4" width="23.7265625" style="3" customWidth="1"/>
    <col min="5" max="5" width="15.54296875" style="2" customWidth="1"/>
    <col min="6" max="16384" width="9.1796875" style="2"/>
  </cols>
  <sheetData>
    <row r="1" spans="1:7" ht="36.75" customHeight="1">
      <c r="A1" s="50" t="s">
        <v>36</v>
      </c>
      <c r="B1" s="3"/>
      <c r="C1" s="2"/>
      <c r="E1" s="10"/>
      <c r="F1" s="4"/>
      <c r="G1" s="4"/>
    </row>
    <row r="2" spans="1:7" s="11" customFormat="1" ht="36.75" customHeight="1">
      <c r="A2" s="363" t="str">
        <f>Overview!B4&amp; " - Effective from "&amp;Overview!D4&amp;" - "&amp;Overview!E4&amp;" Nodal/Zonal charges in WPD EM Area (GSP Group _B)"</f>
        <v>Southern Electric Power Distribution plc - Effective from 1 April 2022 - Final Nodal/Zonal charges in WPD EM Area (GSP Group _B)</v>
      </c>
      <c r="B2" s="364"/>
      <c r="C2" s="364"/>
      <c r="D2" s="365"/>
    </row>
    <row r="3" spans="1:7" ht="36.75" customHeight="1">
      <c r="A3" s="214" t="s">
        <v>863</v>
      </c>
      <c r="B3" s="214" t="s">
        <v>864</v>
      </c>
      <c r="C3" s="214" t="s">
        <v>865</v>
      </c>
      <c r="D3" s="214" t="s">
        <v>866</v>
      </c>
    </row>
    <row r="4" spans="1:7" ht="36.75" customHeight="1">
      <c r="A4" s="218" t="s">
        <v>2699</v>
      </c>
      <c r="B4" s="218" t="s">
        <v>143</v>
      </c>
      <c r="C4" s="7" t="s">
        <v>143</v>
      </c>
      <c r="D4" s="8"/>
    </row>
    <row r="5" spans="1:7" ht="36.75" customHeight="1">
      <c r="A5" s="218" t="s">
        <v>2700</v>
      </c>
      <c r="B5" s="218" t="s">
        <v>143</v>
      </c>
      <c r="C5" s="7" t="s">
        <v>143</v>
      </c>
      <c r="D5" s="8"/>
    </row>
    <row r="6" spans="1:7" ht="36.75" customHeight="1">
      <c r="A6" s="218" t="s">
        <v>2701</v>
      </c>
      <c r="B6" s="218" t="s">
        <v>2700</v>
      </c>
      <c r="C6" s="7" t="s">
        <v>143</v>
      </c>
      <c r="D6" s="8"/>
    </row>
    <row r="7" spans="1:7" ht="36.75" customHeight="1">
      <c r="A7" s="218" t="s">
        <v>2702</v>
      </c>
      <c r="B7" s="218" t="s">
        <v>2700</v>
      </c>
      <c r="C7" s="7" t="s">
        <v>143</v>
      </c>
      <c r="D7" s="8"/>
    </row>
    <row r="8" spans="1:7" ht="36.75" customHeight="1">
      <c r="A8" s="218" t="s">
        <v>2703</v>
      </c>
      <c r="B8" s="218" t="s">
        <v>2699</v>
      </c>
      <c r="C8" s="229">
        <v>1.530499636690869</v>
      </c>
      <c r="D8" s="8"/>
    </row>
    <row r="9" spans="1:7" ht="36.75" customHeight="1">
      <c r="A9" s="218" t="s">
        <v>2704</v>
      </c>
      <c r="B9" s="218" t="s">
        <v>2700</v>
      </c>
      <c r="C9" s="229" t="s">
        <v>143</v>
      </c>
      <c r="D9" s="8"/>
    </row>
    <row r="10" spans="1:7" ht="36.75" customHeight="1">
      <c r="A10" s="218" t="s">
        <v>2705</v>
      </c>
      <c r="B10" s="218" t="s">
        <v>2700</v>
      </c>
      <c r="C10" s="229" t="s">
        <v>143</v>
      </c>
      <c r="D10" s="8"/>
    </row>
    <row r="11" spans="1:7" ht="36.75" customHeight="1">
      <c r="A11" s="218" t="s">
        <v>2706</v>
      </c>
      <c r="B11" s="218" t="s">
        <v>2700</v>
      </c>
      <c r="C11" s="229" t="s">
        <v>143</v>
      </c>
      <c r="D11" s="8"/>
    </row>
    <row r="12" spans="1:7" ht="36.75" customHeight="1">
      <c r="A12" s="218" t="s">
        <v>2707</v>
      </c>
      <c r="B12" s="218" t="s">
        <v>2700</v>
      </c>
      <c r="C12" s="229" t="s">
        <v>143</v>
      </c>
      <c r="D12" s="8"/>
    </row>
    <row r="13" spans="1:7" ht="36.75" customHeight="1">
      <c r="A13" s="218" t="s">
        <v>2708</v>
      </c>
      <c r="B13" s="218" t="s">
        <v>143</v>
      </c>
      <c r="C13" s="229" t="s">
        <v>143</v>
      </c>
      <c r="D13" s="8"/>
    </row>
    <row r="14" spans="1:7" ht="36.75" customHeight="1">
      <c r="A14" s="218" t="s">
        <v>2709</v>
      </c>
      <c r="B14" s="218" t="s">
        <v>2700</v>
      </c>
      <c r="C14" s="229" t="s">
        <v>143</v>
      </c>
      <c r="D14" s="8"/>
    </row>
    <row r="15" spans="1:7" ht="36.75" customHeight="1">
      <c r="A15" s="218" t="s">
        <v>2710</v>
      </c>
      <c r="B15" s="218" t="s">
        <v>2699</v>
      </c>
      <c r="C15" s="229" t="s">
        <v>143</v>
      </c>
      <c r="D15" s="8"/>
    </row>
    <row r="16" spans="1:7" ht="36.75" customHeight="1">
      <c r="A16" s="218" t="s">
        <v>2711</v>
      </c>
      <c r="B16" s="218" t="s">
        <v>2699</v>
      </c>
      <c r="C16" s="229" t="s">
        <v>143</v>
      </c>
      <c r="D16" s="8"/>
    </row>
    <row r="17" spans="1:4" ht="36.75" customHeight="1">
      <c r="A17" s="218" t="s">
        <v>2712</v>
      </c>
      <c r="B17" s="218" t="s">
        <v>2699</v>
      </c>
      <c r="C17" s="229" t="s">
        <v>143</v>
      </c>
      <c r="D17" s="8"/>
    </row>
    <row r="18" spans="1:4" ht="36.75" customHeight="1">
      <c r="A18" s="218" t="s">
        <v>2713</v>
      </c>
      <c r="B18" s="218" t="s">
        <v>2699</v>
      </c>
      <c r="C18" s="229" t="s">
        <v>143</v>
      </c>
      <c r="D18" s="8"/>
    </row>
    <row r="19" spans="1:4" ht="36.75" customHeight="1">
      <c r="A19" s="218" t="s">
        <v>2714</v>
      </c>
      <c r="B19" s="218" t="s">
        <v>2700</v>
      </c>
      <c r="C19" s="229" t="s">
        <v>143</v>
      </c>
      <c r="D19" s="8"/>
    </row>
    <row r="20" spans="1:4" ht="36.75" customHeight="1">
      <c r="A20" s="218" t="s">
        <v>2715</v>
      </c>
      <c r="B20" s="218" t="s">
        <v>2699</v>
      </c>
      <c r="C20" s="229">
        <v>0.59081899802037907</v>
      </c>
      <c r="D20" s="8"/>
    </row>
    <row r="21" spans="1:4" ht="36.75" customHeight="1">
      <c r="A21" s="218" t="s">
        <v>2716</v>
      </c>
      <c r="B21" s="218" t="s">
        <v>2700</v>
      </c>
      <c r="C21" s="229" t="s">
        <v>143</v>
      </c>
      <c r="D21" s="8"/>
    </row>
    <row r="22" spans="1:4" ht="36.75" customHeight="1">
      <c r="A22" s="218" t="s">
        <v>2717</v>
      </c>
      <c r="B22" s="218" t="s">
        <v>2700</v>
      </c>
      <c r="C22" s="229" t="s">
        <v>143</v>
      </c>
      <c r="D22" s="8"/>
    </row>
    <row r="23" spans="1:4" ht="36.75" customHeight="1">
      <c r="A23" s="218" t="s">
        <v>2718</v>
      </c>
      <c r="B23" s="218" t="s">
        <v>2700</v>
      </c>
      <c r="C23" s="229" t="s">
        <v>143</v>
      </c>
      <c r="D23" s="8"/>
    </row>
    <row r="24" spans="1:4" ht="36.75" customHeight="1">
      <c r="A24" s="218" t="s">
        <v>2719</v>
      </c>
      <c r="B24" s="218" t="s">
        <v>2709</v>
      </c>
      <c r="C24" s="229" t="s">
        <v>143</v>
      </c>
      <c r="D24" s="8"/>
    </row>
    <row r="25" spans="1:4" ht="36.75" customHeight="1">
      <c r="A25" s="218" t="s">
        <v>2720</v>
      </c>
      <c r="B25" s="218" t="s">
        <v>2709</v>
      </c>
      <c r="C25" s="229" t="s">
        <v>143</v>
      </c>
      <c r="D25" s="8"/>
    </row>
    <row r="26" spans="1:4" ht="36.75" customHeight="1">
      <c r="A26" s="218" t="s">
        <v>2721</v>
      </c>
      <c r="B26" s="218" t="s">
        <v>2710</v>
      </c>
      <c r="C26" s="229" t="s">
        <v>143</v>
      </c>
      <c r="D26" s="8"/>
    </row>
    <row r="27" spans="1:4" ht="36.75" customHeight="1">
      <c r="A27" s="218" t="s">
        <v>2722</v>
      </c>
      <c r="B27" s="218" t="s">
        <v>2702</v>
      </c>
      <c r="C27" s="229" t="s">
        <v>143</v>
      </c>
      <c r="D27" s="8"/>
    </row>
    <row r="28" spans="1:4" ht="36.75" customHeight="1">
      <c r="A28" s="218" t="s">
        <v>2723</v>
      </c>
      <c r="B28" s="218" t="s">
        <v>2706</v>
      </c>
      <c r="C28" s="229" t="s">
        <v>143</v>
      </c>
      <c r="D28" s="8"/>
    </row>
    <row r="29" spans="1:4" ht="36.75" customHeight="1">
      <c r="A29" s="218" t="s">
        <v>2724</v>
      </c>
      <c r="B29" s="218" t="s">
        <v>2713</v>
      </c>
      <c r="C29" s="229" t="s">
        <v>143</v>
      </c>
      <c r="D29" s="8"/>
    </row>
    <row r="30" spans="1:4" ht="36.75" customHeight="1">
      <c r="A30" s="218" t="s">
        <v>2725</v>
      </c>
      <c r="B30" s="218" t="s">
        <v>2716</v>
      </c>
      <c r="C30" s="229" t="s">
        <v>143</v>
      </c>
      <c r="D30" s="8"/>
    </row>
    <row r="31" spans="1:4" ht="36.75" customHeight="1">
      <c r="A31" s="218" t="s">
        <v>2726</v>
      </c>
      <c r="B31" s="218" t="s">
        <v>2701</v>
      </c>
      <c r="C31" s="229" t="s">
        <v>143</v>
      </c>
      <c r="D31" s="8"/>
    </row>
    <row r="32" spans="1:4" ht="36.75" customHeight="1">
      <c r="A32" s="218" t="s">
        <v>2727</v>
      </c>
      <c r="B32" s="218" t="s">
        <v>2702</v>
      </c>
      <c r="C32" s="229" t="s">
        <v>143</v>
      </c>
      <c r="D32" s="8"/>
    </row>
    <row r="33" spans="1:4" ht="36.75" customHeight="1">
      <c r="A33" s="218" t="s">
        <v>2728</v>
      </c>
      <c r="B33" s="218" t="s">
        <v>2703</v>
      </c>
      <c r="C33" s="229" t="s">
        <v>143</v>
      </c>
      <c r="D33" s="8"/>
    </row>
    <row r="34" spans="1:4" ht="36.75" customHeight="1">
      <c r="A34" s="218" t="s">
        <v>2729</v>
      </c>
      <c r="B34" s="218" t="s">
        <v>2704</v>
      </c>
      <c r="C34" s="229" t="s">
        <v>143</v>
      </c>
      <c r="D34" s="8"/>
    </row>
    <row r="35" spans="1:4" ht="36.75" customHeight="1">
      <c r="A35" s="218" t="s">
        <v>2730</v>
      </c>
      <c r="B35" s="218" t="s">
        <v>2705</v>
      </c>
      <c r="C35" s="229" t="s">
        <v>143</v>
      </c>
      <c r="D35" s="8"/>
    </row>
    <row r="36" spans="1:4" ht="36.75" customHeight="1">
      <c r="A36" s="218" t="s">
        <v>2731</v>
      </c>
      <c r="B36" s="218" t="s">
        <v>2706</v>
      </c>
      <c r="C36" s="229" t="s">
        <v>143</v>
      </c>
      <c r="D36" s="8"/>
    </row>
    <row r="37" spans="1:4" ht="36.75" customHeight="1">
      <c r="A37" s="218" t="s">
        <v>2732</v>
      </c>
      <c r="B37" s="218" t="s">
        <v>2703</v>
      </c>
      <c r="C37" s="229" t="s">
        <v>143</v>
      </c>
      <c r="D37" s="8"/>
    </row>
    <row r="38" spans="1:4" ht="36.75" customHeight="1">
      <c r="A38" s="218" t="s">
        <v>2733</v>
      </c>
      <c r="B38" s="218" t="s">
        <v>2707</v>
      </c>
      <c r="C38" s="229" t="s">
        <v>143</v>
      </c>
      <c r="D38" s="8"/>
    </row>
    <row r="39" spans="1:4" ht="36.75" customHeight="1">
      <c r="A39" s="218" t="s">
        <v>2734</v>
      </c>
      <c r="B39" s="218" t="s">
        <v>2703</v>
      </c>
      <c r="C39" s="229" t="s">
        <v>143</v>
      </c>
      <c r="D39" s="8"/>
    </row>
    <row r="40" spans="1:4" ht="36.75" customHeight="1">
      <c r="A40" s="218" t="s">
        <v>2735</v>
      </c>
      <c r="B40" s="218" t="s">
        <v>2701</v>
      </c>
      <c r="C40" s="229" t="s">
        <v>143</v>
      </c>
      <c r="D40" s="8"/>
    </row>
    <row r="41" spans="1:4" ht="36.75" customHeight="1">
      <c r="A41" s="218" t="s">
        <v>2736</v>
      </c>
      <c r="B41" s="218" t="s">
        <v>2701</v>
      </c>
      <c r="C41" s="229" t="s">
        <v>143</v>
      </c>
      <c r="D41" s="8"/>
    </row>
    <row r="42" spans="1:4" ht="36.75" customHeight="1">
      <c r="A42" s="218" t="s">
        <v>2737</v>
      </c>
      <c r="B42" s="218" t="s">
        <v>2709</v>
      </c>
      <c r="C42" s="229" t="s">
        <v>143</v>
      </c>
      <c r="D42" s="8"/>
    </row>
    <row r="43" spans="1:4" ht="36.75" customHeight="1">
      <c r="A43" s="218" t="s">
        <v>2738</v>
      </c>
      <c r="B43" s="218" t="s">
        <v>2707</v>
      </c>
      <c r="C43" s="229" t="s">
        <v>143</v>
      </c>
      <c r="D43" s="8"/>
    </row>
    <row r="44" spans="1:4" ht="36.75" customHeight="1">
      <c r="A44" s="218" t="s">
        <v>2739</v>
      </c>
      <c r="B44" s="218" t="s">
        <v>2700</v>
      </c>
      <c r="C44" s="229" t="s">
        <v>143</v>
      </c>
      <c r="D44" s="8"/>
    </row>
    <row r="45" spans="1:4" ht="36.75" customHeight="1">
      <c r="A45" s="218" t="s">
        <v>2740</v>
      </c>
      <c r="B45" s="218" t="s">
        <v>2710</v>
      </c>
      <c r="C45" s="229" t="s">
        <v>143</v>
      </c>
      <c r="D45" s="8"/>
    </row>
    <row r="46" spans="1:4" ht="36.75" customHeight="1">
      <c r="A46" s="218" t="s">
        <v>2741</v>
      </c>
      <c r="B46" s="218" t="s">
        <v>2710</v>
      </c>
      <c r="C46" s="229" t="s">
        <v>143</v>
      </c>
      <c r="D46" s="8"/>
    </row>
    <row r="47" spans="1:4" ht="36.75" customHeight="1">
      <c r="A47" s="218" t="s">
        <v>2742</v>
      </c>
      <c r="B47" s="218" t="s">
        <v>2710</v>
      </c>
      <c r="C47" s="229" t="s">
        <v>143</v>
      </c>
      <c r="D47" s="8"/>
    </row>
    <row r="48" spans="1:4" ht="36.75" customHeight="1">
      <c r="A48" s="218" t="s">
        <v>2743</v>
      </c>
      <c r="B48" s="218" t="s">
        <v>2701</v>
      </c>
      <c r="C48" s="229" t="s">
        <v>143</v>
      </c>
      <c r="D48" s="8"/>
    </row>
    <row r="49" spans="1:4" ht="36.75" customHeight="1">
      <c r="A49" s="218" t="s">
        <v>2744</v>
      </c>
      <c r="B49" s="218" t="s">
        <v>2700</v>
      </c>
      <c r="C49" s="229" t="s">
        <v>143</v>
      </c>
      <c r="D49" s="8"/>
    </row>
    <row r="50" spans="1:4" ht="36.75" customHeight="1">
      <c r="A50" s="218" t="s">
        <v>2745</v>
      </c>
      <c r="B50" s="218" t="s">
        <v>2712</v>
      </c>
      <c r="C50" s="229" t="s">
        <v>143</v>
      </c>
      <c r="D50" s="8"/>
    </row>
    <row r="51" spans="1:4" ht="36.75" customHeight="1">
      <c r="A51" s="218" t="s">
        <v>2746</v>
      </c>
      <c r="B51" s="218" t="s">
        <v>2710</v>
      </c>
      <c r="C51" s="229" t="s">
        <v>143</v>
      </c>
      <c r="D51" s="8"/>
    </row>
    <row r="52" spans="1:4" ht="36.75" customHeight="1">
      <c r="A52" s="218" t="s">
        <v>2747</v>
      </c>
      <c r="B52" s="218" t="s">
        <v>2717</v>
      </c>
      <c r="C52" s="229" t="s">
        <v>143</v>
      </c>
      <c r="D52" s="8"/>
    </row>
    <row r="53" spans="1:4" ht="36.75" customHeight="1">
      <c r="A53" s="218" t="s">
        <v>2748</v>
      </c>
      <c r="B53" s="218" t="s">
        <v>2712</v>
      </c>
      <c r="C53" s="229" t="s">
        <v>143</v>
      </c>
      <c r="D53" s="8"/>
    </row>
    <row r="54" spans="1:4" ht="36.75" customHeight="1">
      <c r="A54" s="218" t="s">
        <v>2749</v>
      </c>
      <c r="B54" s="218" t="s">
        <v>2705</v>
      </c>
      <c r="C54" s="229" t="s">
        <v>143</v>
      </c>
      <c r="D54" s="8"/>
    </row>
    <row r="55" spans="1:4" ht="36.75" customHeight="1">
      <c r="A55" s="218" t="s">
        <v>2750</v>
      </c>
      <c r="B55" s="218" t="s">
        <v>2710</v>
      </c>
      <c r="C55" s="229" t="s">
        <v>143</v>
      </c>
      <c r="D55" s="8"/>
    </row>
    <row r="56" spans="1:4" ht="36.75" customHeight="1">
      <c r="A56" s="218" t="s">
        <v>2751</v>
      </c>
      <c r="B56" s="218" t="s">
        <v>2706</v>
      </c>
      <c r="C56" s="229" t="s">
        <v>143</v>
      </c>
      <c r="D56" s="8"/>
    </row>
    <row r="57" spans="1:4" ht="36.75" customHeight="1">
      <c r="A57" s="218" t="s">
        <v>2752</v>
      </c>
      <c r="B57" s="218" t="s">
        <v>2713</v>
      </c>
      <c r="C57" s="229" t="s">
        <v>143</v>
      </c>
      <c r="D57" s="8"/>
    </row>
    <row r="58" spans="1:4" ht="36.75" customHeight="1">
      <c r="A58" s="218" t="s">
        <v>2753</v>
      </c>
      <c r="B58" s="218" t="s">
        <v>2702</v>
      </c>
      <c r="C58" s="229" t="s">
        <v>143</v>
      </c>
      <c r="D58" s="8"/>
    </row>
    <row r="59" spans="1:4" ht="36.75" customHeight="1">
      <c r="A59" s="218" t="s">
        <v>2754</v>
      </c>
      <c r="B59" s="218" t="s">
        <v>2709</v>
      </c>
      <c r="C59" s="229" t="s">
        <v>143</v>
      </c>
      <c r="D59" s="8"/>
    </row>
    <row r="60" spans="1:4" ht="36.75" customHeight="1">
      <c r="A60" s="218" t="s">
        <v>2755</v>
      </c>
      <c r="B60" s="218" t="s">
        <v>2713</v>
      </c>
      <c r="C60" s="229" t="s">
        <v>143</v>
      </c>
      <c r="D60" s="8"/>
    </row>
    <row r="61" spans="1:4" ht="36.75" customHeight="1">
      <c r="A61" s="218" t="s">
        <v>2756</v>
      </c>
      <c r="B61" s="218" t="s">
        <v>2712</v>
      </c>
      <c r="C61" s="229" t="s">
        <v>143</v>
      </c>
      <c r="D61" s="8"/>
    </row>
    <row r="62" spans="1:4" ht="36.75" customHeight="1">
      <c r="A62" s="218" t="s">
        <v>2757</v>
      </c>
      <c r="B62" s="218" t="s">
        <v>2706</v>
      </c>
      <c r="C62" s="229" t="s">
        <v>143</v>
      </c>
      <c r="D62" s="8"/>
    </row>
    <row r="63" spans="1:4" ht="36.75" customHeight="1">
      <c r="A63" s="218" t="s">
        <v>2758</v>
      </c>
      <c r="B63" s="218" t="s">
        <v>2710</v>
      </c>
      <c r="C63" s="229" t="s">
        <v>143</v>
      </c>
      <c r="D63" s="8"/>
    </row>
    <row r="64" spans="1:4" ht="36.75" customHeight="1">
      <c r="A64" s="218" t="s">
        <v>2759</v>
      </c>
      <c r="B64" s="218" t="s">
        <v>2711</v>
      </c>
      <c r="C64" s="229" t="s">
        <v>143</v>
      </c>
      <c r="D64" s="8"/>
    </row>
    <row r="65" spans="1:4" ht="36.75" customHeight="1">
      <c r="A65" s="218" t="s">
        <v>2760</v>
      </c>
      <c r="B65" s="218" t="s">
        <v>2702</v>
      </c>
      <c r="C65" s="229" t="s">
        <v>143</v>
      </c>
      <c r="D65" s="8"/>
    </row>
    <row r="66" spans="1:4" ht="36.75" customHeight="1">
      <c r="A66" s="218" t="s">
        <v>2761</v>
      </c>
      <c r="B66" s="218" t="s">
        <v>2712</v>
      </c>
      <c r="C66" s="229" t="s">
        <v>143</v>
      </c>
      <c r="D66" s="8"/>
    </row>
    <row r="67" spans="1:4" ht="36.75" customHeight="1">
      <c r="A67" s="218" t="s">
        <v>2762</v>
      </c>
      <c r="B67" s="218" t="s">
        <v>2713</v>
      </c>
      <c r="C67" s="229" t="s">
        <v>143</v>
      </c>
      <c r="D67" s="8"/>
    </row>
    <row r="68" spans="1:4" ht="36.75" customHeight="1">
      <c r="A68" s="218" t="s">
        <v>2763</v>
      </c>
      <c r="B68" s="218" t="s">
        <v>2711</v>
      </c>
      <c r="C68" s="229" t="s">
        <v>143</v>
      </c>
      <c r="D68" s="8"/>
    </row>
    <row r="69" spans="1:4" ht="36.75" customHeight="1">
      <c r="A69" s="218" t="s">
        <v>2764</v>
      </c>
      <c r="B69" s="218" t="s">
        <v>2715</v>
      </c>
      <c r="C69" s="229" t="s">
        <v>143</v>
      </c>
      <c r="D69" s="8"/>
    </row>
    <row r="70" spans="1:4" ht="36.75" customHeight="1">
      <c r="A70" s="218" t="s">
        <v>2765</v>
      </c>
      <c r="B70" s="218" t="s">
        <v>2705</v>
      </c>
      <c r="C70" s="229" t="s">
        <v>143</v>
      </c>
      <c r="D70" s="8"/>
    </row>
    <row r="71" spans="1:4" ht="36.75" customHeight="1">
      <c r="A71" s="218" t="s">
        <v>2766</v>
      </c>
      <c r="B71" s="218" t="s">
        <v>2702</v>
      </c>
      <c r="C71" s="229" t="s">
        <v>143</v>
      </c>
      <c r="D71" s="8"/>
    </row>
    <row r="72" spans="1:4" ht="36.75" customHeight="1">
      <c r="A72" s="218" t="s">
        <v>2767</v>
      </c>
      <c r="B72" s="218" t="s">
        <v>2706</v>
      </c>
      <c r="C72" s="229" t="s">
        <v>143</v>
      </c>
      <c r="D72" s="8"/>
    </row>
    <row r="73" spans="1:4" ht="36.75" customHeight="1">
      <c r="A73" s="218" t="s">
        <v>2768</v>
      </c>
      <c r="B73" s="218" t="s">
        <v>2703</v>
      </c>
      <c r="C73" s="229" t="s">
        <v>143</v>
      </c>
      <c r="D73" s="8"/>
    </row>
    <row r="74" spans="1:4" ht="36.75" customHeight="1">
      <c r="A74" s="218" t="s">
        <v>2769</v>
      </c>
      <c r="B74" s="218" t="s">
        <v>143</v>
      </c>
      <c r="C74" s="229" t="s">
        <v>143</v>
      </c>
      <c r="D74" s="8"/>
    </row>
    <row r="75" spans="1:4" ht="36.75" customHeight="1">
      <c r="A75" s="218" t="s">
        <v>2770</v>
      </c>
      <c r="B75" s="218" t="s">
        <v>2709</v>
      </c>
      <c r="C75" s="229" t="s">
        <v>143</v>
      </c>
      <c r="D75" s="8"/>
    </row>
    <row r="76" spans="1:4" ht="36.75" customHeight="1">
      <c r="A76" s="218" t="s">
        <v>2771</v>
      </c>
      <c r="B76" s="218" t="s">
        <v>2707</v>
      </c>
      <c r="C76" s="229" t="s">
        <v>143</v>
      </c>
      <c r="D76" s="8"/>
    </row>
    <row r="77" spans="1:4" ht="36.75" customHeight="1">
      <c r="A77" s="218" t="s">
        <v>2772</v>
      </c>
      <c r="B77" s="218" t="s">
        <v>2704</v>
      </c>
      <c r="C77" s="229" t="s">
        <v>143</v>
      </c>
      <c r="D77" s="8"/>
    </row>
    <row r="78" spans="1:4" ht="36.75" customHeight="1">
      <c r="A78" s="218" t="s">
        <v>2773</v>
      </c>
      <c r="B78" s="218" t="s">
        <v>2714</v>
      </c>
      <c r="C78" s="229" t="s">
        <v>143</v>
      </c>
      <c r="D78" s="8"/>
    </row>
    <row r="79" spans="1:4" ht="36.75" customHeight="1">
      <c r="A79" s="218" t="s">
        <v>2774</v>
      </c>
      <c r="B79" s="218" t="s">
        <v>2702</v>
      </c>
      <c r="C79" s="229" t="s">
        <v>143</v>
      </c>
      <c r="D79" s="8"/>
    </row>
    <row r="80" spans="1:4" ht="36.75" customHeight="1">
      <c r="A80" s="218" t="s">
        <v>2775</v>
      </c>
      <c r="B80" s="218" t="s">
        <v>2703</v>
      </c>
      <c r="C80" s="229" t="s">
        <v>143</v>
      </c>
      <c r="D80" s="8"/>
    </row>
    <row r="81" spans="1:4" ht="36.75" customHeight="1">
      <c r="A81" s="218" t="s">
        <v>2776</v>
      </c>
      <c r="B81" s="218" t="s">
        <v>2706</v>
      </c>
      <c r="C81" s="229" t="s">
        <v>143</v>
      </c>
      <c r="D81" s="8"/>
    </row>
    <row r="82" spans="1:4" ht="36.75" customHeight="1">
      <c r="A82" s="218" t="s">
        <v>2777</v>
      </c>
      <c r="B82" s="218" t="s">
        <v>2718</v>
      </c>
      <c r="C82" s="229" t="s">
        <v>143</v>
      </c>
      <c r="D82" s="8"/>
    </row>
    <row r="83" spans="1:4" ht="36.75" customHeight="1">
      <c r="A83" s="218" t="s">
        <v>2778</v>
      </c>
      <c r="B83" s="218" t="s">
        <v>2711</v>
      </c>
      <c r="C83" s="229" t="s">
        <v>143</v>
      </c>
      <c r="D83" s="8"/>
    </row>
    <row r="84" spans="1:4" ht="36.75" customHeight="1">
      <c r="A84" s="218" t="s">
        <v>2779</v>
      </c>
      <c r="B84" s="218" t="s">
        <v>2703</v>
      </c>
      <c r="C84" s="229" t="s">
        <v>143</v>
      </c>
      <c r="D84" s="8"/>
    </row>
    <row r="85" spans="1:4" ht="36.75" customHeight="1">
      <c r="A85" s="218" t="s">
        <v>2780</v>
      </c>
      <c r="B85" s="218" t="s">
        <v>2701</v>
      </c>
      <c r="C85" s="229" t="s">
        <v>143</v>
      </c>
      <c r="D85" s="8"/>
    </row>
    <row r="86" spans="1:4" ht="36.75" customHeight="1">
      <c r="A86" s="218" t="s">
        <v>2781</v>
      </c>
      <c r="B86" s="218" t="s">
        <v>2711</v>
      </c>
      <c r="C86" s="229" t="s">
        <v>143</v>
      </c>
      <c r="D86" s="8"/>
    </row>
    <row r="87" spans="1:4" ht="36.75" customHeight="1">
      <c r="A87" s="218" t="s">
        <v>2782</v>
      </c>
      <c r="B87" s="218" t="s">
        <v>2699</v>
      </c>
      <c r="C87" s="229" t="s">
        <v>143</v>
      </c>
      <c r="D87" s="8"/>
    </row>
    <row r="88" spans="1:4" ht="36.75" customHeight="1">
      <c r="A88" s="218" t="s">
        <v>2783</v>
      </c>
      <c r="B88" s="218" t="s">
        <v>2705</v>
      </c>
      <c r="C88" s="229" t="s">
        <v>143</v>
      </c>
      <c r="D88" s="8"/>
    </row>
    <row r="89" spans="1:4" ht="36.75" customHeight="1">
      <c r="A89" s="218" t="s">
        <v>2784</v>
      </c>
      <c r="B89" s="218" t="s">
        <v>2705</v>
      </c>
      <c r="C89" s="229" t="s">
        <v>143</v>
      </c>
      <c r="D89" s="8"/>
    </row>
    <row r="90" spans="1:4" ht="36.75" customHeight="1">
      <c r="A90" s="218" t="s">
        <v>2785</v>
      </c>
      <c r="B90" s="218" t="s">
        <v>2703</v>
      </c>
      <c r="C90" s="229" t="s">
        <v>143</v>
      </c>
      <c r="D90" s="8"/>
    </row>
    <row r="91" spans="1:4" ht="36.75" customHeight="1">
      <c r="A91" s="218" t="s">
        <v>2786</v>
      </c>
      <c r="B91" s="218" t="s">
        <v>2705</v>
      </c>
      <c r="C91" s="229" t="s">
        <v>143</v>
      </c>
      <c r="D91" s="8"/>
    </row>
    <row r="92" spans="1:4" ht="36.75" customHeight="1">
      <c r="A92" s="218" t="s">
        <v>2787</v>
      </c>
      <c r="B92" s="218" t="s">
        <v>2704</v>
      </c>
      <c r="C92" s="229" t="s">
        <v>143</v>
      </c>
      <c r="D92" s="8"/>
    </row>
    <row r="93" spans="1:4" ht="36.75" customHeight="1">
      <c r="A93" s="218" t="s">
        <v>2788</v>
      </c>
      <c r="B93" s="218" t="s">
        <v>143</v>
      </c>
      <c r="C93" s="229" t="s">
        <v>143</v>
      </c>
      <c r="D93" s="8"/>
    </row>
    <row r="94" spans="1:4" ht="36.75" customHeight="1">
      <c r="A94" s="218" t="s">
        <v>2789</v>
      </c>
      <c r="B94" s="218" t="s">
        <v>2788</v>
      </c>
      <c r="C94" s="229">
        <v>0.22286611184929378</v>
      </c>
      <c r="D94" s="8"/>
    </row>
    <row r="95" spans="1:4" ht="36.75" customHeight="1">
      <c r="A95" s="218" t="s">
        <v>2790</v>
      </c>
      <c r="B95" s="218" t="s">
        <v>2788</v>
      </c>
      <c r="C95" s="229" t="s">
        <v>143</v>
      </c>
      <c r="D95" s="8"/>
    </row>
    <row r="96" spans="1:4" ht="36.75" customHeight="1">
      <c r="A96" s="218" t="s">
        <v>2791</v>
      </c>
      <c r="B96" s="218" t="s">
        <v>2788</v>
      </c>
      <c r="C96" s="229">
        <v>0.28353744431130673</v>
      </c>
      <c r="D96" s="8"/>
    </row>
    <row r="97" spans="1:4" ht="36.75" customHeight="1">
      <c r="A97" s="218" t="s">
        <v>2792</v>
      </c>
      <c r="B97" s="218" t="s">
        <v>2788</v>
      </c>
      <c r="C97" s="229" t="s">
        <v>143</v>
      </c>
      <c r="D97" s="8"/>
    </row>
    <row r="98" spans="1:4" ht="36.75" customHeight="1">
      <c r="A98" s="218" t="s">
        <v>2793</v>
      </c>
      <c r="B98" s="218" t="s">
        <v>2788</v>
      </c>
      <c r="C98" s="229" t="s">
        <v>143</v>
      </c>
      <c r="D98" s="8"/>
    </row>
    <row r="99" spans="1:4" ht="36.75" customHeight="1">
      <c r="A99" s="218" t="s">
        <v>2794</v>
      </c>
      <c r="B99" s="218" t="s">
        <v>2788</v>
      </c>
      <c r="C99" s="229" t="s">
        <v>143</v>
      </c>
      <c r="D99" s="8"/>
    </row>
    <row r="100" spans="1:4" ht="36.75" customHeight="1">
      <c r="A100" s="218" t="s">
        <v>2795</v>
      </c>
      <c r="B100" s="218" t="s">
        <v>2788</v>
      </c>
      <c r="C100" s="229">
        <v>0.81566290602885116</v>
      </c>
      <c r="D100" s="8"/>
    </row>
    <row r="101" spans="1:4" ht="36.75" customHeight="1">
      <c r="A101" s="218" t="s">
        <v>2796</v>
      </c>
      <c r="B101" s="218" t="s">
        <v>2788</v>
      </c>
      <c r="C101" s="229">
        <v>0.77617618375496167</v>
      </c>
      <c r="D101" s="8"/>
    </row>
    <row r="102" spans="1:4" ht="36.75" customHeight="1">
      <c r="A102" s="218" t="s">
        <v>2797</v>
      </c>
      <c r="B102" s="218" t="s">
        <v>2788</v>
      </c>
      <c r="C102" s="229">
        <v>0.79395619844627419</v>
      </c>
      <c r="D102" s="8"/>
    </row>
    <row r="103" spans="1:4" ht="36.75" customHeight="1">
      <c r="A103" s="218" t="s">
        <v>2798</v>
      </c>
      <c r="B103" s="218" t="s">
        <v>143</v>
      </c>
      <c r="C103" s="229" t="s">
        <v>143</v>
      </c>
      <c r="D103" s="8"/>
    </row>
    <row r="104" spans="1:4" ht="36.75" customHeight="1">
      <c r="A104" s="218" t="s">
        <v>2799</v>
      </c>
      <c r="B104" s="218" t="s">
        <v>2788</v>
      </c>
      <c r="C104" s="229" t="s">
        <v>143</v>
      </c>
      <c r="D104" s="8"/>
    </row>
    <row r="105" spans="1:4" ht="36.75" customHeight="1">
      <c r="A105" s="218" t="s">
        <v>2800</v>
      </c>
      <c r="B105" s="218" t="s">
        <v>2788</v>
      </c>
      <c r="C105" s="229">
        <v>9.4206796284004551E-2</v>
      </c>
      <c r="D105" s="8"/>
    </row>
    <row r="106" spans="1:4" ht="36.75" customHeight="1">
      <c r="A106" s="218" t="s">
        <v>2801</v>
      </c>
      <c r="B106" s="218" t="s">
        <v>2788</v>
      </c>
      <c r="C106" s="229" t="s">
        <v>143</v>
      </c>
      <c r="D106" s="8"/>
    </row>
    <row r="107" spans="1:4" ht="36.75" customHeight="1">
      <c r="A107" s="218" t="s">
        <v>2802</v>
      </c>
      <c r="B107" s="218" t="s">
        <v>2788</v>
      </c>
      <c r="C107" s="229" t="s">
        <v>143</v>
      </c>
      <c r="D107" s="8"/>
    </row>
    <row r="108" spans="1:4" ht="36.75" customHeight="1">
      <c r="A108" s="218" t="s">
        <v>2803</v>
      </c>
      <c r="B108" s="218" t="s">
        <v>2788</v>
      </c>
      <c r="C108" s="229" t="s">
        <v>143</v>
      </c>
      <c r="D108" s="8"/>
    </row>
    <row r="109" spans="1:4" ht="36.75" customHeight="1">
      <c r="A109" s="218" t="s">
        <v>2804</v>
      </c>
      <c r="B109" s="218" t="s">
        <v>2788</v>
      </c>
      <c r="C109" s="229" t="s">
        <v>143</v>
      </c>
      <c r="D109" s="8"/>
    </row>
    <row r="110" spans="1:4" ht="36.75" customHeight="1">
      <c r="A110" s="218" t="s">
        <v>2805</v>
      </c>
      <c r="B110" s="218" t="s">
        <v>2788</v>
      </c>
      <c r="C110" s="229" t="s">
        <v>143</v>
      </c>
      <c r="D110" s="8"/>
    </row>
    <row r="111" spans="1:4" ht="36.75" customHeight="1">
      <c r="A111" s="218" t="s">
        <v>2806</v>
      </c>
      <c r="B111" s="218" t="s">
        <v>2788</v>
      </c>
      <c r="C111" s="229" t="s">
        <v>143</v>
      </c>
      <c r="D111" s="8"/>
    </row>
    <row r="112" spans="1:4" ht="36.75" customHeight="1">
      <c r="A112" s="218" t="s">
        <v>2807</v>
      </c>
      <c r="B112" s="218" t="s">
        <v>2788</v>
      </c>
      <c r="C112" s="229">
        <v>0.78612340127230407</v>
      </c>
      <c r="D112" s="8"/>
    </row>
    <row r="113" spans="1:4" ht="36.75" customHeight="1">
      <c r="A113" s="218" t="s">
        <v>2808</v>
      </c>
      <c r="B113" s="218" t="s">
        <v>2788</v>
      </c>
      <c r="C113" s="229">
        <v>0.7865079954464087</v>
      </c>
      <c r="D113" s="8"/>
    </row>
    <row r="114" spans="1:4" ht="36.75" customHeight="1">
      <c r="A114" s="218" t="s">
        <v>2809</v>
      </c>
      <c r="B114" s="218" t="s">
        <v>2795</v>
      </c>
      <c r="C114" s="229" t="s">
        <v>143</v>
      </c>
      <c r="D114" s="8"/>
    </row>
    <row r="115" spans="1:4" ht="36.75" customHeight="1">
      <c r="A115" s="218" t="s">
        <v>2810</v>
      </c>
      <c r="B115" s="218" t="s">
        <v>2795</v>
      </c>
      <c r="C115" s="229" t="s">
        <v>143</v>
      </c>
      <c r="D115" s="8"/>
    </row>
    <row r="116" spans="1:4" ht="36.75" customHeight="1">
      <c r="A116" s="218" t="s">
        <v>2811</v>
      </c>
      <c r="B116" s="218" t="s">
        <v>2791</v>
      </c>
      <c r="C116" s="229" t="s">
        <v>143</v>
      </c>
      <c r="D116" s="8"/>
    </row>
    <row r="117" spans="1:4" ht="36.75" customHeight="1">
      <c r="A117" s="218" t="s">
        <v>2812</v>
      </c>
      <c r="B117" s="218" t="s">
        <v>2791</v>
      </c>
      <c r="C117" s="229" t="s">
        <v>143</v>
      </c>
      <c r="D117" s="8"/>
    </row>
    <row r="118" spans="1:4" ht="36.75" customHeight="1">
      <c r="A118" s="218" t="s">
        <v>2813</v>
      </c>
      <c r="B118" s="218" t="s">
        <v>2789</v>
      </c>
      <c r="C118" s="229" t="s">
        <v>143</v>
      </c>
      <c r="D118" s="8"/>
    </row>
    <row r="119" spans="1:4" ht="36.75" customHeight="1">
      <c r="A119" s="218" t="s">
        <v>2814</v>
      </c>
      <c r="B119" s="218" t="s">
        <v>2790</v>
      </c>
      <c r="C119" s="229" t="s">
        <v>143</v>
      </c>
      <c r="D119" s="8"/>
    </row>
    <row r="120" spans="1:4" ht="36.75" customHeight="1">
      <c r="A120" s="218" t="s">
        <v>2815</v>
      </c>
      <c r="B120" s="218" t="s">
        <v>2791</v>
      </c>
      <c r="C120" s="229" t="s">
        <v>143</v>
      </c>
      <c r="D120" s="8"/>
    </row>
    <row r="121" spans="1:4" ht="36.75" customHeight="1">
      <c r="A121" s="218" t="s">
        <v>2816</v>
      </c>
      <c r="B121" s="218" t="s">
        <v>2789</v>
      </c>
      <c r="C121" s="229" t="s">
        <v>143</v>
      </c>
      <c r="D121" s="8"/>
    </row>
    <row r="122" spans="1:4" ht="36.75" customHeight="1">
      <c r="A122" s="218" t="s">
        <v>2817</v>
      </c>
      <c r="B122" s="218" t="s">
        <v>2792</v>
      </c>
      <c r="C122" s="229" t="s">
        <v>143</v>
      </c>
      <c r="D122" s="8"/>
    </row>
    <row r="123" spans="1:4" ht="36.75" customHeight="1">
      <c r="A123" s="218" t="s">
        <v>2818</v>
      </c>
      <c r="B123" s="218" t="s">
        <v>2801</v>
      </c>
      <c r="C123" s="229" t="s">
        <v>143</v>
      </c>
      <c r="D123" s="8"/>
    </row>
    <row r="124" spans="1:4" ht="36.75" customHeight="1">
      <c r="A124" s="218" t="s">
        <v>2819</v>
      </c>
      <c r="B124" s="218" t="s">
        <v>2789</v>
      </c>
      <c r="C124" s="229" t="s">
        <v>143</v>
      </c>
      <c r="D124" s="8"/>
    </row>
    <row r="125" spans="1:4" ht="36.75" customHeight="1">
      <c r="A125" s="218" t="s">
        <v>2820</v>
      </c>
      <c r="B125" s="218" t="s">
        <v>2795</v>
      </c>
      <c r="C125" s="229" t="s">
        <v>143</v>
      </c>
      <c r="D125" s="8"/>
    </row>
    <row r="126" spans="1:4" ht="36.75" customHeight="1">
      <c r="A126" s="218" t="s">
        <v>2821</v>
      </c>
      <c r="B126" s="218" t="s">
        <v>2795</v>
      </c>
      <c r="C126" s="229" t="s">
        <v>143</v>
      </c>
      <c r="D126" s="8"/>
    </row>
    <row r="127" spans="1:4" ht="36.75" customHeight="1">
      <c r="A127" s="218" t="s">
        <v>2822</v>
      </c>
      <c r="B127" s="218" t="s">
        <v>2790</v>
      </c>
      <c r="C127" s="229" t="s">
        <v>143</v>
      </c>
      <c r="D127" s="8"/>
    </row>
    <row r="128" spans="1:4" ht="36.75" customHeight="1">
      <c r="A128" s="218" t="s">
        <v>2823</v>
      </c>
      <c r="B128" s="218" t="s">
        <v>2795</v>
      </c>
      <c r="C128" s="229" t="s">
        <v>143</v>
      </c>
      <c r="D128" s="8"/>
    </row>
    <row r="129" spans="1:4" ht="36.75" customHeight="1">
      <c r="A129" s="218" t="s">
        <v>2824</v>
      </c>
      <c r="B129" s="218" t="s">
        <v>2789</v>
      </c>
      <c r="C129" s="229" t="s">
        <v>143</v>
      </c>
      <c r="D129" s="8"/>
    </row>
    <row r="130" spans="1:4" ht="36.75" customHeight="1">
      <c r="A130" s="218" t="s">
        <v>2825</v>
      </c>
      <c r="B130" s="218" t="s">
        <v>2806</v>
      </c>
      <c r="C130" s="229" t="s">
        <v>143</v>
      </c>
      <c r="D130" s="8"/>
    </row>
    <row r="131" spans="1:4" ht="36.75" customHeight="1">
      <c r="A131" s="218" t="s">
        <v>2826</v>
      </c>
      <c r="B131" s="218" t="s">
        <v>2788</v>
      </c>
      <c r="C131" s="229" t="s">
        <v>143</v>
      </c>
      <c r="D131" s="8"/>
    </row>
    <row r="132" spans="1:4" ht="36.75" customHeight="1">
      <c r="A132" s="218" t="s">
        <v>2827</v>
      </c>
      <c r="B132" s="218" t="s">
        <v>2790</v>
      </c>
      <c r="C132" s="229" t="s">
        <v>143</v>
      </c>
      <c r="D132" s="8"/>
    </row>
    <row r="133" spans="1:4" ht="36.75" customHeight="1">
      <c r="A133" s="218" t="s">
        <v>2828</v>
      </c>
      <c r="B133" s="218" t="s">
        <v>2805</v>
      </c>
      <c r="C133" s="229" t="s">
        <v>143</v>
      </c>
      <c r="D133" s="8"/>
    </row>
    <row r="134" spans="1:4" ht="36.75" customHeight="1">
      <c r="A134" s="218" t="s">
        <v>2829</v>
      </c>
      <c r="B134" s="218" t="s">
        <v>2795</v>
      </c>
      <c r="C134" s="229" t="s">
        <v>143</v>
      </c>
      <c r="D134" s="8"/>
    </row>
    <row r="135" spans="1:4" ht="36.75" customHeight="1">
      <c r="A135" s="218" t="s">
        <v>2830</v>
      </c>
      <c r="B135" s="218" t="s">
        <v>2790</v>
      </c>
      <c r="C135" s="229" t="s">
        <v>143</v>
      </c>
      <c r="D135" s="8"/>
    </row>
    <row r="136" spans="1:4" ht="36.75" customHeight="1">
      <c r="A136" s="218" t="s">
        <v>2831</v>
      </c>
      <c r="B136" s="218" t="s">
        <v>2796</v>
      </c>
      <c r="C136" s="229" t="s">
        <v>143</v>
      </c>
      <c r="D136" s="8"/>
    </row>
    <row r="137" spans="1:4" ht="36.75" customHeight="1">
      <c r="A137" s="218" t="s">
        <v>2832</v>
      </c>
      <c r="B137" s="218" t="s">
        <v>2796</v>
      </c>
      <c r="C137" s="229" t="s">
        <v>143</v>
      </c>
      <c r="D137" s="8"/>
    </row>
    <row r="138" spans="1:4" ht="36.75" customHeight="1">
      <c r="A138" s="218" t="s">
        <v>2833</v>
      </c>
      <c r="B138" s="218" t="s">
        <v>2797</v>
      </c>
      <c r="C138" s="229" t="s">
        <v>143</v>
      </c>
      <c r="D138" s="8"/>
    </row>
    <row r="139" spans="1:4" ht="36.75" customHeight="1">
      <c r="A139" s="218" t="s">
        <v>2834</v>
      </c>
      <c r="B139" s="218" t="s">
        <v>2793</v>
      </c>
      <c r="C139" s="229" t="s">
        <v>143</v>
      </c>
      <c r="D139" s="8"/>
    </row>
    <row r="140" spans="1:4" ht="36.75" customHeight="1">
      <c r="A140" s="218" t="s">
        <v>2835</v>
      </c>
      <c r="B140" s="218" t="s">
        <v>2798</v>
      </c>
      <c r="C140" s="229" t="s">
        <v>143</v>
      </c>
      <c r="D140" s="8"/>
    </row>
    <row r="141" spans="1:4" ht="36.75" customHeight="1">
      <c r="A141" s="218" t="s">
        <v>2836</v>
      </c>
      <c r="B141" s="218" t="s">
        <v>2799</v>
      </c>
      <c r="C141" s="229" t="s">
        <v>143</v>
      </c>
      <c r="D141" s="8"/>
    </row>
    <row r="142" spans="1:4" ht="36.75" customHeight="1">
      <c r="A142" s="218" t="s">
        <v>2837</v>
      </c>
      <c r="B142" s="218" t="s">
        <v>2795</v>
      </c>
      <c r="C142" s="229" t="s">
        <v>143</v>
      </c>
      <c r="D142" s="8"/>
    </row>
    <row r="143" spans="1:4" ht="36.75" customHeight="1">
      <c r="A143" s="218" t="s">
        <v>2838</v>
      </c>
      <c r="B143" s="218" t="s">
        <v>2789</v>
      </c>
      <c r="C143" s="229" t="s">
        <v>143</v>
      </c>
      <c r="D143" s="8"/>
    </row>
    <row r="144" spans="1:4" ht="36.75" customHeight="1">
      <c r="A144" s="218" t="s">
        <v>2839</v>
      </c>
      <c r="B144" s="218" t="s">
        <v>2808</v>
      </c>
      <c r="C144" s="229" t="s">
        <v>143</v>
      </c>
      <c r="D144" s="8"/>
    </row>
    <row r="145" spans="1:4" ht="36.75" customHeight="1">
      <c r="A145" s="218" t="s">
        <v>2840</v>
      </c>
      <c r="B145" s="218" t="s">
        <v>2791</v>
      </c>
      <c r="C145" s="229" t="s">
        <v>143</v>
      </c>
      <c r="D145" s="8"/>
    </row>
    <row r="146" spans="1:4" ht="36.75" customHeight="1">
      <c r="A146" s="218" t="s">
        <v>2841</v>
      </c>
      <c r="B146" s="218" t="s">
        <v>2798</v>
      </c>
      <c r="C146" s="229" t="s">
        <v>143</v>
      </c>
      <c r="D146" s="8"/>
    </row>
    <row r="147" spans="1:4" ht="36.75" customHeight="1">
      <c r="A147" s="218" t="s">
        <v>2842</v>
      </c>
      <c r="B147" s="218" t="s">
        <v>2796</v>
      </c>
      <c r="C147" s="229" t="s">
        <v>143</v>
      </c>
      <c r="D147" s="8"/>
    </row>
    <row r="148" spans="1:4" ht="36.75" customHeight="1">
      <c r="A148" s="218" t="s">
        <v>2843</v>
      </c>
      <c r="B148" s="218" t="s">
        <v>2804</v>
      </c>
      <c r="C148" s="229" t="s">
        <v>143</v>
      </c>
      <c r="D148" s="8"/>
    </row>
    <row r="149" spans="1:4" ht="36.75" customHeight="1">
      <c r="A149" s="218" t="s">
        <v>2844</v>
      </c>
      <c r="B149" s="218" t="s">
        <v>2803</v>
      </c>
      <c r="C149" s="229" t="s">
        <v>143</v>
      </c>
      <c r="D149" s="8"/>
    </row>
    <row r="150" spans="1:4" ht="36.75" customHeight="1">
      <c r="A150" s="218" t="s">
        <v>2845</v>
      </c>
      <c r="B150" s="218" t="s">
        <v>2791</v>
      </c>
      <c r="C150" s="229" t="s">
        <v>143</v>
      </c>
      <c r="D150" s="8"/>
    </row>
    <row r="151" spans="1:4" ht="36.75" customHeight="1">
      <c r="A151" s="218" t="s">
        <v>2846</v>
      </c>
      <c r="B151" s="218" t="s">
        <v>2790</v>
      </c>
      <c r="C151" s="229" t="s">
        <v>143</v>
      </c>
      <c r="D151" s="8"/>
    </row>
    <row r="152" spans="1:4" ht="36.75" customHeight="1">
      <c r="A152" s="218" t="s">
        <v>2847</v>
      </c>
      <c r="B152" s="218" t="s">
        <v>2799</v>
      </c>
      <c r="C152" s="229" t="s">
        <v>143</v>
      </c>
      <c r="D152" s="8"/>
    </row>
    <row r="153" spans="1:4" ht="36.75" customHeight="1">
      <c r="A153" s="218" t="s">
        <v>2848</v>
      </c>
      <c r="B153" s="218" t="s">
        <v>2789</v>
      </c>
      <c r="C153" s="229" t="s">
        <v>143</v>
      </c>
      <c r="D153" s="8"/>
    </row>
    <row r="154" spans="1:4" ht="36.75" customHeight="1">
      <c r="A154" s="218" t="s">
        <v>2849</v>
      </c>
      <c r="B154" s="218" t="s">
        <v>2799</v>
      </c>
      <c r="C154" s="229" t="s">
        <v>143</v>
      </c>
      <c r="D154" s="8"/>
    </row>
    <row r="155" spans="1:4" ht="36.75" customHeight="1">
      <c r="A155" s="218" t="s">
        <v>2850</v>
      </c>
      <c r="B155" s="218" t="s">
        <v>2795</v>
      </c>
      <c r="C155" s="229" t="s">
        <v>143</v>
      </c>
      <c r="D155" s="8"/>
    </row>
    <row r="156" spans="1:4" ht="36.75" customHeight="1">
      <c r="A156" s="218" t="s">
        <v>2851</v>
      </c>
      <c r="B156" s="218" t="s">
        <v>2790</v>
      </c>
      <c r="C156" s="229" t="s">
        <v>143</v>
      </c>
      <c r="D156" s="8"/>
    </row>
    <row r="157" spans="1:4" ht="36.75" customHeight="1">
      <c r="A157" s="218" t="s">
        <v>2852</v>
      </c>
      <c r="B157" s="218" t="s">
        <v>2799</v>
      </c>
      <c r="C157" s="229" t="s">
        <v>143</v>
      </c>
      <c r="D157" s="8"/>
    </row>
    <row r="158" spans="1:4" ht="36.75" customHeight="1">
      <c r="A158" s="218" t="s">
        <v>2853</v>
      </c>
      <c r="B158" s="218" t="s">
        <v>2796</v>
      </c>
      <c r="C158" s="229" t="s">
        <v>143</v>
      </c>
      <c r="D158" s="8"/>
    </row>
    <row r="159" spans="1:4" ht="36.75" customHeight="1">
      <c r="A159" s="218" t="s">
        <v>2854</v>
      </c>
      <c r="B159" s="218" t="s">
        <v>2802</v>
      </c>
      <c r="C159" s="229" t="s">
        <v>143</v>
      </c>
      <c r="D159" s="8"/>
    </row>
    <row r="160" spans="1:4" ht="36.75" customHeight="1">
      <c r="A160" s="218" t="s">
        <v>2855</v>
      </c>
      <c r="B160" s="218" t="s">
        <v>2799</v>
      </c>
      <c r="C160" s="229" t="s">
        <v>143</v>
      </c>
      <c r="D160" s="8"/>
    </row>
    <row r="161" spans="1:4" ht="36.75" customHeight="1">
      <c r="A161" s="218" t="s">
        <v>2856</v>
      </c>
      <c r="B161" s="218" t="s">
        <v>2799</v>
      </c>
      <c r="C161" s="229" t="s">
        <v>143</v>
      </c>
      <c r="D161" s="8"/>
    </row>
    <row r="162" spans="1:4" ht="36.75" customHeight="1">
      <c r="A162" s="218" t="s">
        <v>2857</v>
      </c>
      <c r="B162" s="218" t="s">
        <v>2800</v>
      </c>
      <c r="C162" s="229" t="s">
        <v>143</v>
      </c>
      <c r="D162" s="8"/>
    </row>
    <row r="163" spans="1:4" ht="36.75" customHeight="1">
      <c r="A163" s="218" t="s">
        <v>2858</v>
      </c>
      <c r="B163" s="218" t="s">
        <v>2789</v>
      </c>
      <c r="C163" s="229" t="s">
        <v>143</v>
      </c>
      <c r="D163" s="8"/>
    </row>
    <row r="164" spans="1:4" ht="36.75" customHeight="1">
      <c r="A164" s="218" t="s">
        <v>2859</v>
      </c>
      <c r="B164" s="218" t="s">
        <v>2797</v>
      </c>
      <c r="C164" s="229" t="s">
        <v>143</v>
      </c>
      <c r="D164" s="8"/>
    </row>
    <row r="165" spans="1:4" ht="36.75" customHeight="1">
      <c r="A165" s="218" t="s">
        <v>2860</v>
      </c>
      <c r="B165" s="218" t="s">
        <v>2797</v>
      </c>
      <c r="C165" s="229" t="s">
        <v>143</v>
      </c>
      <c r="D165" s="8"/>
    </row>
    <row r="166" spans="1:4" ht="36.75" customHeight="1">
      <c r="A166" s="218" t="s">
        <v>2861</v>
      </c>
      <c r="B166" s="218" t="s">
        <v>2791</v>
      </c>
      <c r="C166" s="229" t="s">
        <v>143</v>
      </c>
      <c r="D166" s="8"/>
    </row>
    <row r="167" spans="1:4" ht="36.75" customHeight="1">
      <c r="A167" s="218" t="s">
        <v>2862</v>
      </c>
      <c r="B167" s="218" t="s">
        <v>2790</v>
      </c>
      <c r="C167" s="229" t="s">
        <v>143</v>
      </c>
      <c r="D167" s="8"/>
    </row>
    <row r="168" spans="1:4" ht="36.75" customHeight="1">
      <c r="A168" s="218" t="s">
        <v>2863</v>
      </c>
      <c r="B168" s="218" t="s">
        <v>2799</v>
      </c>
      <c r="C168" s="229" t="s">
        <v>143</v>
      </c>
      <c r="D168" s="8"/>
    </row>
    <row r="169" spans="1:4" ht="36.75" customHeight="1">
      <c r="A169" s="218" t="s">
        <v>2864</v>
      </c>
      <c r="B169" s="218" t="s">
        <v>2790</v>
      </c>
      <c r="C169" s="229" t="s">
        <v>143</v>
      </c>
      <c r="D169" s="8"/>
    </row>
    <row r="170" spans="1:4" ht="36.75" customHeight="1">
      <c r="A170" s="218" t="s">
        <v>2865</v>
      </c>
      <c r="B170" s="218" t="s">
        <v>2789</v>
      </c>
      <c r="C170" s="229" t="s">
        <v>143</v>
      </c>
      <c r="D170" s="8"/>
    </row>
    <row r="171" spans="1:4" ht="36.75" customHeight="1">
      <c r="A171" s="218" t="s">
        <v>2866</v>
      </c>
      <c r="B171" s="218" t="s">
        <v>2807</v>
      </c>
      <c r="C171" s="229" t="s">
        <v>143</v>
      </c>
      <c r="D171" s="8"/>
    </row>
    <row r="172" spans="1:4" ht="36.75" customHeight="1">
      <c r="A172" s="218" t="s">
        <v>2867</v>
      </c>
      <c r="B172" s="218" t="s">
        <v>2799</v>
      </c>
      <c r="C172" s="229" t="s">
        <v>143</v>
      </c>
      <c r="D172" s="8"/>
    </row>
    <row r="173" spans="1:4" ht="36.75" customHeight="1">
      <c r="A173" s="218" t="s">
        <v>2868</v>
      </c>
      <c r="B173" s="218" t="s">
        <v>143</v>
      </c>
      <c r="C173" s="229" t="s">
        <v>143</v>
      </c>
      <c r="D173" s="8"/>
    </row>
    <row r="174" spans="1:4" ht="36.75" customHeight="1">
      <c r="A174" s="218" t="s">
        <v>2869</v>
      </c>
      <c r="B174" s="218" t="s">
        <v>143</v>
      </c>
      <c r="C174" s="229">
        <v>3.5050283845540142</v>
      </c>
      <c r="D174" s="8"/>
    </row>
    <row r="175" spans="1:4" ht="36.75" customHeight="1">
      <c r="A175" s="218" t="s">
        <v>2870</v>
      </c>
      <c r="B175" s="218" t="s">
        <v>2868</v>
      </c>
      <c r="C175" s="229" t="s">
        <v>143</v>
      </c>
      <c r="D175" s="8"/>
    </row>
    <row r="176" spans="1:4" ht="36.75" customHeight="1">
      <c r="A176" s="218" t="s">
        <v>2871</v>
      </c>
      <c r="B176" s="218" t="s">
        <v>2869</v>
      </c>
      <c r="C176" s="229" t="s">
        <v>143</v>
      </c>
      <c r="D176" s="8"/>
    </row>
    <row r="177" spans="1:4" ht="36.75" customHeight="1">
      <c r="A177" s="218" t="s">
        <v>2872</v>
      </c>
      <c r="B177" s="218" t="s">
        <v>2869</v>
      </c>
      <c r="C177" s="229" t="s">
        <v>143</v>
      </c>
      <c r="D177" s="8"/>
    </row>
    <row r="178" spans="1:4" ht="36.75" customHeight="1">
      <c r="A178" s="218" t="s">
        <v>2873</v>
      </c>
      <c r="B178" s="218" t="s">
        <v>2868</v>
      </c>
      <c r="C178" s="229" t="s">
        <v>143</v>
      </c>
      <c r="D178" s="8"/>
    </row>
    <row r="179" spans="1:4" ht="36.75" customHeight="1">
      <c r="A179" s="218" t="s">
        <v>2874</v>
      </c>
      <c r="B179" s="218" t="s">
        <v>2868</v>
      </c>
      <c r="C179" s="229" t="s">
        <v>143</v>
      </c>
      <c r="D179" s="8"/>
    </row>
    <row r="180" spans="1:4" ht="36.75" customHeight="1">
      <c r="A180" s="218" t="s">
        <v>2875</v>
      </c>
      <c r="B180" s="218" t="s">
        <v>2869</v>
      </c>
      <c r="C180" s="229" t="s">
        <v>143</v>
      </c>
      <c r="D180" s="8"/>
    </row>
    <row r="181" spans="1:4" ht="36.75" customHeight="1">
      <c r="A181" s="218" t="s">
        <v>2876</v>
      </c>
      <c r="B181" s="218" t="s">
        <v>2869</v>
      </c>
      <c r="C181" s="229" t="s">
        <v>143</v>
      </c>
      <c r="D181" s="8"/>
    </row>
    <row r="182" spans="1:4" ht="36.75" customHeight="1">
      <c r="A182" s="218" t="s">
        <v>2877</v>
      </c>
      <c r="B182" s="218" t="s">
        <v>2869</v>
      </c>
      <c r="C182" s="229">
        <v>1.9702541052015741</v>
      </c>
      <c r="D182" s="8"/>
    </row>
    <row r="183" spans="1:4" ht="36.75" customHeight="1">
      <c r="A183" s="218" t="s">
        <v>2878</v>
      </c>
      <c r="B183" s="218" t="s">
        <v>2869</v>
      </c>
      <c r="C183" s="229" t="s">
        <v>143</v>
      </c>
      <c r="D183" s="8"/>
    </row>
    <row r="184" spans="1:4" ht="36.75" customHeight="1">
      <c r="A184" s="218" t="s">
        <v>2879</v>
      </c>
      <c r="B184" s="218" t="s">
        <v>2869</v>
      </c>
      <c r="C184" s="229" t="s">
        <v>143</v>
      </c>
      <c r="D184" s="8"/>
    </row>
    <row r="185" spans="1:4" ht="36.75" customHeight="1">
      <c r="A185" s="218" t="s">
        <v>2880</v>
      </c>
      <c r="B185" s="218" t="s">
        <v>2868</v>
      </c>
      <c r="C185" s="229" t="s">
        <v>143</v>
      </c>
      <c r="D185" s="8"/>
    </row>
    <row r="186" spans="1:4" ht="36.75" customHeight="1">
      <c r="A186" s="218" t="s">
        <v>2881</v>
      </c>
      <c r="B186" s="218" t="s">
        <v>2868</v>
      </c>
      <c r="C186" s="229" t="s">
        <v>143</v>
      </c>
      <c r="D186" s="8"/>
    </row>
    <row r="187" spans="1:4" ht="36.75" customHeight="1">
      <c r="A187" s="218" t="s">
        <v>2882</v>
      </c>
      <c r="B187" s="218" t="s">
        <v>2869</v>
      </c>
      <c r="C187" s="229" t="s">
        <v>143</v>
      </c>
      <c r="D187" s="8"/>
    </row>
    <row r="188" spans="1:4" ht="36.75" customHeight="1">
      <c r="A188" s="218" t="s">
        <v>2883</v>
      </c>
      <c r="B188" s="218" t="s">
        <v>2869</v>
      </c>
      <c r="C188" s="229" t="s">
        <v>143</v>
      </c>
      <c r="D188" s="8"/>
    </row>
    <row r="189" spans="1:4" ht="36.75" customHeight="1">
      <c r="A189" s="218" t="s">
        <v>2884</v>
      </c>
      <c r="B189" s="218" t="s">
        <v>2878</v>
      </c>
      <c r="C189" s="229" t="s">
        <v>143</v>
      </c>
      <c r="D189" s="8"/>
    </row>
    <row r="190" spans="1:4" ht="36.75" customHeight="1">
      <c r="A190" s="218" t="s">
        <v>2885</v>
      </c>
      <c r="B190" s="218" t="s">
        <v>2875</v>
      </c>
      <c r="C190" s="229" t="s">
        <v>143</v>
      </c>
      <c r="D190" s="8"/>
    </row>
    <row r="191" spans="1:4" ht="36.75" customHeight="1">
      <c r="A191" s="218" t="s">
        <v>2886</v>
      </c>
      <c r="B191" s="218" t="s">
        <v>2868</v>
      </c>
      <c r="C191" s="229" t="s">
        <v>143</v>
      </c>
      <c r="D191" s="8"/>
    </row>
    <row r="192" spans="1:4" ht="36.75" customHeight="1">
      <c r="A192" s="218" t="s">
        <v>2887</v>
      </c>
      <c r="B192" s="218" t="s">
        <v>2873</v>
      </c>
      <c r="C192" s="229" t="s">
        <v>143</v>
      </c>
      <c r="D192" s="8"/>
    </row>
    <row r="193" spans="1:4" ht="36.75" customHeight="1">
      <c r="A193" s="218" t="s">
        <v>2888</v>
      </c>
      <c r="B193" s="218" t="s">
        <v>2871</v>
      </c>
      <c r="C193" s="229" t="s">
        <v>143</v>
      </c>
      <c r="D193" s="8"/>
    </row>
    <row r="194" spans="1:4" ht="36.75" customHeight="1">
      <c r="A194" s="218" t="s">
        <v>2889</v>
      </c>
      <c r="B194" s="218" t="s">
        <v>2872</v>
      </c>
      <c r="C194" s="229" t="s">
        <v>143</v>
      </c>
      <c r="D194" s="8"/>
    </row>
    <row r="195" spans="1:4" ht="36.75" customHeight="1">
      <c r="A195" s="218" t="s">
        <v>2890</v>
      </c>
      <c r="B195" s="218" t="s">
        <v>2873</v>
      </c>
      <c r="C195" s="229" t="s">
        <v>143</v>
      </c>
      <c r="D195" s="8"/>
    </row>
    <row r="196" spans="1:4" ht="36.75" customHeight="1">
      <c r="A196" s="218" t="s">
        <v>2891</v>
      </c>
      <c r="B196" s="218" t="s">
        <v>2872</v>
      </c>
      <c r="C196" s="229" t="s">
        <v>143</v>
      </c>
      <c r="D196" s="8"/>
    </row>
    <row r="197" spans="1:4" ht="36.75" customHeight="1">
      <c r="A197" s="218" t="s">
        <v>2892</v>
      </c>
      <c r="B197" s="218" t="s">
        <v>2874</v>
      </c>
      <c r="C197" s="229" t="s">
        <v>143</v>
      </c>
      <c r="D197" s="8"/>
    </row>
    <row r="198" spans="1:4" ht="36.75" customHeight="1">
      <c r="A198" s="218" t="s">
        <v>2893</v>
      </c>
      <c r="B198" s="218" t="s">
        <v>2875</v>
      </c>
      <c r="C198" s="229" t="s">
        <v>143</v>
      </c>
      <c r="D198" s="8"/>
    </row>
    <row r="199" spans="1:4" ht="36.75" customHeight="1">
      <c r="A199" s="218" t="s">
        <v>2894</v>
      </c>
      <c r="B199" s="218" t="s">
        <v>2870</v>
      </c>
      <c r="C199" s="229" t="s">
        <v>143</v>
      </c>
      <c r="D199" s="8"/>
    </row>
    <row r="200" spans="1:4" ht="36.75" customHeight="1">
      <c r="A200" s="218" t="s">
        <v>2895</v>
      </c>
      <c r="B200" s="218" t="s">
        <v>2870</v>
      </c>
      <c r="C200" s="229" t="s">
        <v>143</v>
      </c>
      <c r="D200" s="8"/>
    </row>
    <row r="201" spans="1:4" ht="36.75" customHeight="1">
      <c r="A201" s="218" t="s">
        <v>2896</v>
      </c>
      <c r="B201" s="218" t="s">
        <v>2872</v>
      </c>
      <c r="C201" s="229" t="s">
        <v>143</v>
      </c>
      <c r="D201" s="8"/>
    </row>
    <row r="202" spans="1:4" ht="36.75" customHeight="1">
      <c r="A202" s="218" t="s">
        <v>2897</v>
      </c>
      <c r="B202" s="218" t="s">
        <v>2877</v>
      </c>
      <c r="C202" s="229" t="s">
        <v>143</v>
      </c>
      <c r="D202" s="8"/>
    </row>
    <row r="203" spans="1:4" ht="36.75" customHeight="1">
      <c r="A203" s="218" t="s">
        <v>2898</v>
      </c>
      <c r="B203" s="218" t="s">
        <v>2878</v>
      </c>
      <c r="C203" s="229" t="s">
        <v>143</v>
      </c>
      <c r="D203" s="8"/>
    </row>
    <row r="204" spans="1:4" ht="36.75" customHeight="1">
      <c r="A204" s="218" t="s">
        <v>2899</v>
      </c>
      <c r="B204" s="218" t="s">
        <v>2877</v>
      </c>
      <c r="C204" s="229" t="s">
        <v>143</v>
      </c>
      <c r="D204" s="8"/>
    </row>
    <row r="205" spans="1:4" ht="36.75" customHeight="1">
      <c r="A205" s="218" t="s">
        <v>2900</v>
      </c>
      <c r="B205" s="218" t="s">
        <v>2879</v>
      </c>
      <c r="C205" s="229" t="s">
        <v>143</v>
      </c>
      <c r="D205" s="8"/>
    </row>
    <row r="206" spans="1:4" ht="36.75" customHeight="1">
      <c r="A206" s="218" t="s">
        <v>2901</v>
      </c>
      <c r="B206" s="218" t="s">
        <v>2869</v>
      </c>
      <c r="C206" s="229" t="s">
        <v>143</v>
      </c>
      <c r="D206" s="8"/>
    </row>
    <row r="207" spans="1:4" ht="36.75" customHeight="1">
      <c r="A207" s="218" t="s">
        <v>2902</v>
      </c>
      <c r="B207" s="218" t="s">
        <v>2871</v>
      </c>
      <c r="C207" s="229" t="s">
        <v>143</v>
      </c>
      <c r="D207" s="8"/>
    </row>
    <row r="208" spans="1:4" ht="36.75" customHeight="1">
      <c r="A208" s="218" t="s">
        <v>2903</v>
      </c>
      <c r="B208" s="218" t="s">
        <v>2875</v>
      </c>
      <c r="C208" s="229" t="s">
        <v>143</v>
      </c>
      <c r="D208" s="8"/>
    </row>
    <row r="209" spans="1:4" ht="36.75" customHeight="1">
      <c r="A209" s="218" t="s">
        <v>2904</v>
      </c>
      <c r="B209" s="218" t="s">
        <v>2874</v>
      </c>
      <c r="C209" s="229" t="s">
        <v>143</v>
      </c>
      <c r="D209" s="8"/>
    </row>
    <row r="210" spans="1:4" ht="36.75" customHeight="1">
      <c r="A210" s="218" t="s">
        <v>2905</v>
      </c>
      <c r="B210" s="218" t="s">
        <v>2871</v>
      </c>
      <c r="C210" s="229" t="s">
        <v>143</v>
      </c>
      <c r="D210" s="8"/>
    </row>
    <row r="211" spans="1:4" ht="36.75" customHeight="1">
      <c r="A211" s="218" t="s">
        <v>2906</v>
      </c>
      <c r="B211" s="218" t="s">
        <v>2873</v>
      </c>
      <c r="C211" s="229" t="s">
        <v>143</v>
      </c>
      <c r="D211" s="8"/>
    </row>
    <row r="212" spans="1:4" ht="36.75" customHeight="1">
      <c r="A212" s="218" t="s">
        <v>2907</v>
      </c>
      <c r="B212" s="218" t="s">
        <v>2870</v>
      </c>
      <c r="C212" s="229" t="s">
        <v>143</v>
      </c>
      <c r="D212" s="8"/>
    </row>
    <row r="213" spans="1:4" ht="36.75" customHeight="1">
      <c r="A213" s="218" t="s">
        <v>2908</v>
      </c>
      <c r="B213" s="218" t="s">
        <v>2879</v>
      </c>
      <c r="C213" s="229" t="s">
        <v>143</v>
      </c>
      <c r="D213" s="8"/>
    </row>
    <row r="214" spans="1:4" ht="36.75" customHeight="1">
      <c r="A214" s="218" t="s">
        <v>2909</v>
      </c>
      <c r="B214" s="218" t="s">
        <v>2876</v>
      </c>
      <c r="C214" s="229" t="s">
        <v>143</v>
      </c>
      <c r="D214" s="8"/>
    </row>
    <row r="215" spans="1:4" ht="36.75" customHeight="1">
      <c r="A215" s="218" t="s">
        <v>2910</v>
      </c>
      <c r="B215" s="218" t="s">
        <v>2876</v>
      </c>
      <c r="C215" s="229" t="s">
        <v>143</v>
      </c>
      <c r="D215" s="8"/>
    </row>
    <row r="216" spans="1:4" ht="36.75" customHeight="1">
      <c r="A216" s="218" t="s">
        <v>2911</v>
      </c>
      <c r="B216" s="218" t="s">
        <v>2875</v>
      </c>
      <c r="C216" s="229" t="s">
        <v>143</v>
      </c>
      <c r="D216" s="8"/>
    </row>
    <row r="217" spans="1:4" ht="36.75" customHeight="1">
      <c r="A217" s="218" t="s">
        <v>2912</v>
      </c>
      <c r="B217" s="218" t="s">
        <v>2872</v>
      </c>
      <c r="C217" s="229">
        <v>5.3735948915270253</v>
      </c>
      <c r="D217" s="8"/>
    </row>
    <row r="218" spans="1:4" ht="36.75" customHeight="1">
      <c r="A218" s="218" t="s">
        <v>2913</v>
      </c>
      <c r="B218" s="218" t="s">
        <v>2877</v>
      </c>
      <c r="C218" s="229" t="s">
        <v>143</v>
      </c>
      <c r="D218" s="8"/>
    </row>
    <row r="219" spans="1:4" ht="36.75" customHeight="1">
      <c r="A219" s="218" t="s">
        <v>2914</v>
      </c>
      <c r="B219" s="218" t="s">
        <v>2878</v>
      </c>
      <c r="C219" s="229" t="s">
        <v>143</v>
      </c>
      <c r="D219" s="8"/>
    </row>
    <row r="220" spans="1:4" ht="36.75" customHeight="1">
      <c r="A220" s="218" t="s">
        <v>2915</v>
      </c>
      <c r="B220" s="218" t="s">
        <v>2872</v>
      </c>
      <c r="C220" s="229" t="s">
        <v>143</v>
      </c>
      <c r="D220" s="8"/>
    </row>
    <row r="221" spans="1:4" ht="36.75" customHeight="1">
      <c r="A221" s="218" t="s">
        <v>2916</v>
      </c>
      <c r="B221" s="218" t="s">
        <v>2882</v>
      </c>
      <c r="C221" s="229" t="s">
        <v>143</v>
      </c>
      <c r="D221" s="8"/>
    </row>
    <row r="222" spans="1:4" ht="36.75" customHeight="1">
      <c r="A222" s="218" t="s">
        <v>2917</v>
      </c>
      <c r="B222" s="218" t="s">
        <v>2872</v>
      </c>
      <c r="C222" s="229" t="s">
        <v>143</v>
      </c>
      <c r="D222" s="8"/>
    </row>
    <row r="223" spans="1:4" ht="36.75" customHeight="1">
      <c r="A223" s="218" t="s">
        <v>2918</v>
      </c>
      <c r="B223" s="218" t="s">
        <v>2879</v>
      </c>
      <c r="C223" s="229" t="s">
        <v>143</v>
      </c>
      <c r="D223" s="8"/>
    </row>
    <row r="224" spans="1:4" ht="36.75" customHeight="1">
      <c r="A224" s="218" t="s">
        <v>2919</v>
      </c>
      <c r="B224" s="218" t="s">
        <v>2883</v>
      </c>
      <c r="C224" s="229" t="s">
        <v>143</v>
      </c>
      <c r="D224" s="8"/>
    </row>
    <row r="225" spans="1:4" ht="36.75" customHeight="1">
      <c r="A225" s="218" t="s">
        <v>2920</v>
      </c>
      <c r="B225" s="218" t="s">
        <v>2871</v>
      </c>
      <c r="C225" s="229" t="s">
        <v>143</v>
      </c>
      <c r="D225" s="8"/>
    </row>
    <row r="226" spans="1:4" ht="36.75" customHeight="1">
      <c r="A226" s="218" t="s">
        <v>2921</v>
      </c>
      <c r="B226" s="218" t="s">
        <v>2875</v>
      </c>
      <c r="C226" s="229" t="s">
        <v>143</v>
      </c>
      <c r="D226" s="8"/>
    </row>
    <row r="227" spans="1:4" ht="36.75" customHeight="1">
      <c r="A227" s="218" t="s">
        <v>2922</v>
      </c>
      <c r="B227" s="218" t="s">
        <v>2879</v>
      </c>
      <c r="C227" s="229" t="s">
        <v>143</v>
      </c>
      <c r="D227" s="8"/>
    </row>
    <row r="228" spans="1:4" ht="36.75" customHeight="1">
      <c r="A228" s="218" t="s">
        <v>2923</v>
      </c>
      <c r="B228" s="218" t="s">
        <v>2876</v>
      </c>
      <c r="C228" s="229" t="s">
        <v>143</v>
      </c>
      <c r="D228" s="8"/>
    </row>
    <row r="229" spans="1:4" ht="36.75" customHeight="1">
      <c r="A229" s="218" t="s">
        <v>2924</v>
      </c>
      <c r="B229" s="218" t="s">
        <v>2871</v>
      </c>
      <c r="C229" s="229" t="s">
        <v>143</v>
      </c>
      <c r="D229" s="8"/>
    </row>
    <row r="230" spans="1:4" ht="36.75" customHeight="1">
      <c r="A230" s="218" t="s">
        <v>2925</v>
      </c>
      <c r="B230" s="218" t="s">
        <v>2871</v>
      </c>
      <c r="C230" s="229" t="s">
        <v>143</v>
      </c>
      <c r="D230" s="8"/>
    </row>
    <row r="231" spans="1:4" ht="36.75" customHeight="1">
      <c r="A231" s="218" t="s">
        <v>2926</v>
      </c>
      <c r="B231" s="218" t="s">
        <v>2881</v>
      </c>
      <c r="C231" s="229" t="s">
        <v>143</v>
      </c>
      <c r="D231" s="8"/>
    </row>
    <row r="232" spans="1:4" ht="36.75" customHeight="1">
      <c r="A232" s="218" t="s">
        <v>2927</v>
      </c>
      <c r="B232" s="218" t="s">
        <v>2879</v>
      </c>
      <c r="C232" s="229" t="s">
        <v>143</v>
      </c>
      <c r="D232" s="8"/>
    </row>
    <row r="233" spans="1:4" ht="36.75" customHeight="1">
      <c r="A233" s="218" t="s">
        <v>2928</v>
      </c>
      <c r="B233" s="218" t="s">
        <v>2869</v>
      </c>
      <c r="C233" s="229" t="s">
        <v>143</v>
      </c>
      <c r="D233" s="8"/>
    </row>
    <row r="234" spans="1:4" ht="36.75" customHeight="1">
      <c r="A234" s="218" t="s">
        <v>2929</v>
      </c>
      <c r="B234" s="218" t="s">
        <v>2871</v>
      </c>
      <c r="C234" s="229" t="s">
        <v>143</v>
      </c>
      <c r="D234" s="8"/>
    </row>
    <row r="235" spans="1:4" ht="36.75" customHeight="1">
      <c r="A235" s="218" t="s">
        <v>2930</v>
      </c>
      <c r="B235" s="218" t="s">
        <v>2875</v>
      </c>
      <c r="C235" s="229" t="s">
        <v>143</v>
      </c>
      <c r="D235" s="8"/>
    </row>
    <row r="236" spans="1:4" ht="36.75" customHeight="1">
      <c r="A236" s="218" t="s">
        <v>2931</v>
      </c>
      <c r="B236" s="218" t="s">
        <v>2878</v>
      </c>
      <c r="C236" s="229" t="s">
        <v>143</v>
      </c>
      <c r="D236" s="8"/>
    </row>
    <row r="237" spans="1:4" ht="36.75" customHeight="1">
      <c r="A237" s="218" t="s">
        <v>2932</v>
      </c>
      <c r="B237" s="218" t="s">
        <v>2879</v>
      </c>
      <c r="C237" s="229" t="s">
        <v>143</v>
      </c>
      <c r="D237" s="8"/>
    </row>
    <row r="238" spans="1:4" ht="36.75" customHeight="1">
      <c r="A238" s="218" t="s">
        <v>2933</v>
      </c>
      <c r="B238" s="218" t="s">
        <v>2880</v>
      </c>
      <c r="C238" s="229" t="s">
        <v>143</v>
      </c>
      <c r="D238" s="8"/>
    </row>
    <row r="239" spans="1:4" ht="36.75" customHeight="1">
      <c r="A239" s="218" t="s">
        <v>2934</v>
      </c>
      <c r="B239" s="218" t="s">
        <v>2879</v>
      </c>
      <c r="C239" s="229" t="s">
        <v>143</v>
      </c>
      <c r="D239" s="8"/>
    </row>
    <row r="240" spans="1:4" ht="36.75" customHeight="1">
      <c r="A240" s="218" t="s">
        <v>2935</v>
      </c>
      <c r="B240" s="218" t="s">
        <v>2873</v>
      </c>
      <c r="C240" s="229" t="s">
        <v>143</v>
      </c>
      <c r="D240" s="8"/>
    </row>
    <row r="241" spans="1:4" ht="36.75" customHeight="1">
      <c r="A241" s="218" t="s">
        <v>2936</v>
      </c>
      <c r="B241" s="218" t="s">
        <v>2870</v>
      </c>
      <c r="C241" s="229" t="s">
        <v>143</v>
      </c>
      <c r="D241" s="8"/>
    </row>
    <row r="242" spans="1:4" ht="36.75" customHeight="1">
      <c r="A242" s="218" t="s">
        <v>2937</v>
      </c>
      <c r="B242" s="218" t="s">
        <v>143</v>
      </c>
      <c r="C242" s="229" t="s">
        <v>143</v>
      </c>
      <c r="D242" s="8"/>
    </row>
    <row r="243" spans="1:4" ht="36.75" customHeight="1">
      <c r="A243" s="218" t="s">
        <v>2938</v>
      </c>
      <c r="B243" s="218" t="s">
        <v>2937</v>
      </c>
      <c r="C243" s="229" t="s">
        <v>143</v>
      </c>
      <c r="D243" s="8"/>
    </row>
    <row r="244" spans="1:4" ht="36.75" customHeight="1">
      <c r="A244" s="218" t="s">
        <v>2939</v>
      </c>
      <c r="B244" s="218" t="s">
        <v>2937</v>
      </c>
      <c r="C244" s="229">
        <v>4.7047984476860236</v>
      </c>
      <c r="D244" s="8"/>
    </row>
    <row r="245" spans="1:4" ht="36.75" customHeight="1">
      <c r="A245" s="218" t="s">
        <v>2940</v>
      </c>
      <c r="B245" s="218" t="s">
        <v>2937</v>
      </c>
      <c r="C245" s="229">
        <v>1.6474886326307943</v>
      </c>
      <c r="D245" s="8"/>
    </row>
    <row r="246" spans="1:4" ht="36.75" customHeight="1">
      <c r="A246" s="218" t="s">
        <v>2941</v>
      </c>
      <c r="B246" s="218" t="s">
        <v>2937</v>
      </c>
      <c r="C246" s="229" t="s">
        <v>143</v>
      </c>
      <c r="D246" s="8"/>
    </row>
    <row r="247" spans="1:4" ht="36.75" customHeight="1">
      <c r="A247" s="218" t="s">
        <v>2942</v>
      </c>
      <c r="B247" s="218" t="s">
        <v>2937</v>
      </c>
      <c r="C247" s="229" t="s">
        <v>143</v>
      </c>
      <c r="D247" s="8"/>
    </row>
    <row r="248" spans="1:4" ht="36.75" customHeight="1">
      <c r="A248" s="218" t="s">
        <v>2943</v>
      </c>
      <c r="B248" s="218" t="s">
        <v>2937</v>
      </c>
      <c r="C248" s="229">
        <v>2.3523994655751181</v>
      </c>
      <c r="D248" s="8"/>
    </row>
    <row r="249" spans="1:4" ht="36.75" customHeight="1">
      <c r="A249" s="218" t="s">
        <v>2944</v>
      </c>
      <c r="B249" s="218" t="s">
        <v>2937</v>
      </c>
      <c r="C249" s="229">
        <v>4.2775838199220733</v>
      </c>
      <c r="D249" s="8"/>
    </row>
    <row r="250" spans="1:4" ht="36.75" customHeight="1">
      <c r="A250" s="218" t="s">
        <v>2945</v>
      </c>
      <c r="B250" s="218" t="s">
        <v>2937</v>
      </c>
      <c r="C250" s="229">
        <v>3.7514897412443671</v>
      </c>
      <c r="D250" s="8"/>
    </row>
    <row r="251" spans="1:4" ht="36.75" customHeight="1">
      <c r="A251" s="218" t="s">
        <v>2946</v>
      </c>
      <c r="B251" s="218" t="s">
        <v>2940</v>
      </c>
      <c r="C251" s="229" t="s">
        <v>143</v>
      </c>
      <c r="D251" s="8"/>
    </row>
    <row r="252" spans="1:4" ht="36.75" customHeight="1">
      <c r="A252" s="218" t="s">
        <v>2947</v>
      </c>
      <c r="B252" s="218" t="s">
        <v>2939</v>
      </c>
      <c r="C252" s="229" t="s">
        <v>143</v>
      </c>
      <c r="D252" s="8"/>
    </row>
    <row r="253" spans="1:4" ht="36.75" customHeight="1">
      <c r="A253" s="218" t="s">
        <v>2948</v>
      </c>
      <c r="B253" s="218" t="s">
        <v>2939</v>
      </c>
      <c r="C253" s="229" t="s">
        <v>143</v>
      </c>
      <c r="D253" s="8"/>
    </row>
    <row r="254" spans="1:4" ht="36.75" customHeight="1">
      <c r="A254" s="218" t="s">
        <v>2949</v>
      </c>
      <c r="B254" s="218" t="s">
        <v>2939</v>
      </c>
      <c r="C254" s="229" t="s">
        <v>143</v>
      </c>
      <c r="D254" s="8"/>
    </row>
    <row r="255" spans="1:4" ht="36.75" customHeight="1">
      <c r="A255" s="218" t="s">
        <v>2950</v>
      </c>
      <c r="B255" s="218" t="s">
        <v>2939</v>
      </c>
      <c r="C255" s="229" t="s">
        <v>143</v>
      </c>
      <c r="D255" s="8"/>
    </row>
    <row r="256" spans="1:4" ht="36.75" customHeight="1">
      <c r="A256" s="218" t="s">
        <v>2951</v>
      </c>
      <c r="B256" s="218" t="s">
        <v>2937</v>
      </c>
      <c r="C256" s="229" t="s">
        <v>143</v>
      </c>
      <c r="D256" s="8"/>
    </row>
    <row r="257" spans="1:4" ht="36.75" customHeight="1">
      <c r="A257" s="218" t="s">
        <v>2952</v>
      </c>
      <c r="B257" s="218" t="s">
        <v>2941</v>
      </c>
      <c r="C257" s="229" t="s">
        <v>143</v>
      </c>
      <c r="D257" s="8"/>
    </row>
    <row r="258" spans="1:4" ht="36.75" customHeight="1">
      <c r="A258" s="218" t="s">
        <v>2953</v>
      </c>
      <c r="B258" s="218" t="s">
        <v>2941</v>
      </c>
      <c r="C258" s="229" t="s">
        <v>143</v>
      </c>
      <c r="D258" s="8"/>
    </row>
    <row r="259" spans="1:4" ht="36.75" customHeight="1">
      <c r="A259" s="218" t="s">
        <v>2954</v>
      </c>
      <c r="B259" s="218" t="s">
        <v>2938</v>
      </c>
      <c r="C259" s="229" t="s">
        <v>143</v>
      </c>
      <c r="D259" s="8"/>
    </row>
    <row r="260" spans="1:4" ht="36.75" customHeight="1">
      <c r="A260" s="218" t="s">
        <v>2955</v>
      </c>
      <c r="B260" s="218" t="s">
        <v>2938</v>
      </c>
      <c r="C260" s="229" t="s">
        <v>143</v>
      </c>
      <c r="D260" s="8"/>
    </row>
    <row r="261" spans="1:4" ht="36.75" customHeight="1">
      <c r="A261" s="218" t="s">
        <v>2956</v>
      </c>
      <c r="B261" s="218" t="s">
        <v>2944</v>
      </c>
      <c r="C261" s="229" t="s">
        <v>143</v>
      </c>
      <c r="D261" s="8"/>
    </row>
    <row r="262" spans="1:4" ht="36.75" customHeight="1">
      <c r="A262" s="218" t="s">
        <v>2957</v>
      </c>
      <c r="B262" s="218" t="s">
        <v>2940</v>
      </c>
      <c r="C262" s="229" t="s">
        <v>143</v>
      </c>
      <c r="D262" s="8"/>
    </row>
    <row r="263" spans="1:4" ht="36.75" customHeight="1">
      <c r="A263" s="218" t="s">
        <v>2958</v>
      </c>
      <c r="B263" s="218" t="s">
        <v>2945</v>
      </c>
      <c r="C263" s="229" t="s">
        <v>143</v>
      </c>
      <c r="D263" s="8"/>
    </row>
    <row r="264" spans="1:4" ht="36.75" customHeight="1">
      <c r="A264" s="218" t="s">
        <v>2959</v>
      </c>
      <c r="B264" s="218" t="s">
        <v>2938</v>
      </c>
      <c r="C264" s="229" t="s">
        <v>143</v>
      </c>
      <c r="D264" s="8"/>
    </row>
    <row r="265" spans="1:4" ht="36.75" customHeight="1">
      <c r="A265" s="218" t="s">
        <v>2960</v>
      </c>
      <c r="B265" s="218" t="s">
        <v>2940</v>
      </c>
      <c r="C265" s="229" t="s">
        <v>143</v>
      </c>
      <c r="D265" s="8"/>
    </row>
    <row r="266" spans="1:4" ht="36.75" customHeight="1">
      <c r="A266" s="218" t="s">
        <v>2961</v>
      </c>
      <c r="B266" s="218" t="s">
        <v>2938</v>
      </c>
      <c r="C266" s="229" t="s">
        <v>143</v>
      </c>
      <c r="D266" s="8"/>
    </row>
    <row r="267" spans="1:4" ht="36.75" customHeight="1">
      <c r="A267" s="218" t="s">
        <v>2962</v>
      </c>
      <c r="B267" s="218" t="s">
        <v>2939</v>
      </c>
      <c r="C267" s="229" t="s">
        <v>143</v>
      </c>
      <c r="D267" s="8"/>
    </row>
    <row r="268" spans="1:4" ht="36.75" customHeight="1">
      <c r="A268" s="218" t="s">
        <v>2963</v>
      </c>
      <c r="B268" s="218" t="s">
        <v>2940</v>
      </c>
      <c r="C268" s="229" t="s">
        <v>143</v>
      </c>
      <c r="D268" s="8"/>
    </row>
    <row r="269" spans="1:4" ht="36.75" customHeight="1">
      <c r="A269" s="218" t="s">
        <v>2964</v>
      </c>
      <c r="B269" s="218" t="s">
        <v>2939</v>
      </c>
      <c r="C269" s="229" t="s">
        <v>143</v>
      </c>
      <c r="D269" s="8"/>
    </row>
    <row r="270" spans="1:4" ht="36.75" customHeight="1">
      <c r="A270" s="218" t="s">
        <v>2965</v>
      </c>
      <c r="B270" s="218" t="s">
        <v>2940</v>
      </c>
      <c r="C270" s="229" t="s">
        <v>143</v>
      </c>
      <c r="D270" s="8"/>
    </row>
    <row r="271" spans="1:4" ht="36.75" customHeight="1">
      <c r="A271" s="218" t="s">
        <v>2966</v>
      </c>
      <c r="B271" s="218" t="s">
        <v>2940</v>
      </c>
      <c r="C271" s="229" t="s">
        <v>143</v>
      </c>
      <c r="D271" s="8"/>
    </row>
    <row r="272" spans="1:4" ht="36.75" customHeight="1">
      <c r="A272" s="218" t="s">
        <v>2967</v>
      </c>
      <c r="B272" s="218" t="s">
        <v>2939</v>
      </c>
      <c r="C272" s="229" t="s">
        <v>143</v>
      </c>
      <c r="D272" s="8"/>
    </row>
    <row r="273" spans="1:4" ht="36.75" customHeight="1">
      <c r="A273" s="218" t="s">
        <v>2968</v>
      </c>
      <c r="B273" s="218" t="s">
        <v>2938</v>
      </c>
      <c r="C273" s="229" t="s">
        <v>143</v>
      </c>
      <c r="D273" s="8"/>
    </row>
    <row r="274" spans="1:4" ht="36.75" customHeight="1">
      <c r="A274" s="218" t="s">
        <v>2969</v>
      </c>
      <c r="B274" s="218" t="s">
        <v>2941</v>
      </c>
      <c r="C274" s="229" t="s">
        <v>143</v>
      </c>
      <c r="D274" s="8"/>
    </row>
    <row r="275" spans="1:4" ht="36.75" customHeight="1">
      <c r="A275" s="218" t="s">
        <v>2970</v>
      </c>
      <c r="B275" s="218" t="s">
        <v>2941</v>
      </c>
      <c r="C275" s="229" t="s">
        <v>143</v>
      </c>
      <c r="D275" s="8"/>
    </row>
    <row r="276" spans="1:4" ht="36.75" customHeight="1">
      <c r="A276" s="218" t="s">
        <v>2971</v>
      </c>
      <c r="B276" s="218" t="s">
        <v>2942</v>
      </c>
      <c r="C276" s="229" t="s">
        <v>143</v>
      </c>
      <c r="D276" s="8"/>
    </row>
    <row r="277" spans="1:4" ht="36.75" customHeight="1">
      <c r="A277" s="218" t="s">
        <v>2972</v>
      </c>
      <c r="B277" s="218" t="s">
        <v>2939</v>
      </c>
      <c r="C277" s="229" t="s">
        <v>143</v>
      </c>
      <c r="D277" s="8"/>
    </row>
    <row r="278" spans="1:4" ht="36.75" customHeight="1">
      <c r="A278" s="218" t="s">
        <v>2973</v>
      </c>
      <c r="B278" s="218" t="s">
        <v>2938</v>
      </c>
      <c r="C278" s="229" t="s">
        <v>143</v>
      </c>
      <c r="D278" s="8"/>
    </row>
    <row r="279" spans="1:4" ht="36.75" customHeight="1">
      <c r="A279" s="218" t="s">
        <v>2974</v>
      </c>
      <c r="B279" s="218" t="s">
        <v>2938</v>
      </c>
      <c r="C279" s="229" t="s">
        <v>143</v>
      </c>
      <c r="D279" s="8"/>
    </row>
    <row r="280" spans="1:4" ht="36.75" customHeight="1">
      <c r="A280" s="218" t="s">
        <v>2975</v>
      </c>
      <c r="B280" s="218" t="s">
        <v>143</v>
      </c>
      <c r="C280" s="229">
        <v>6.0315637497346959</v>
      </c>
      <c r="D280" s="8"/>
    </row>
    <row r="281" spans="1:4" ht="36.75" customHeight="1">
      <c r="A281" s="218" t="s">
        <v>2976</v>
      </c>
      <c r="B281" s="218" t="s">
        <v>143</v>
      </c>
      <c r="C281" s="229" t="s">
        <v>143</v>
      </c>
      <c r="D281" s="8"/>
    </row>
    <row r="282" spans="1:4" ht="36.75" customHeight="1">
      <c r="A282" s="218" t="s">
        <v>2977</v>
      </c>
      <c r="B282" s="218" t="s">
        <v>143</v>
      </c>
      <c r="C282" s="229" t="s">
        <v>143</v>
      </c>
      <c r="D282" s="8"/>
    </row>
    <row r="283" spans="1:4" ht="36.75" customHeight="1">
      <c r="A283" s="218" t="s">
        <v>2978</v>
      </c>
      <c r="B283" s="218" t="s">
        <v>2976</v>
      </c>
      <c r="C283" s="229">
        <v>1.151701071559972</v>
      </c>
      <c r="D283" s="8"/>
    </row>
    <row r="284" spans="1:4" ht="36.75" customHeight="1">
      <c r="A284" s="218" t="s">
        <v>2979</v>
      </c>
      <c r="B284" s="218" t="s">
        <v>2975</v>
      </c>
      <c r="C284" s="229">
        <v>2.0927028206090048</v>
      </c>
      <c r="D284" s="8"/>
    </row>
    <row r="285" spans="1:4" ht="36.75" customHeight="1">
      <c r="A285" s="218" t="s">
        <v>2980</v>
      </c>
      <c r="B285" s="218" t="s">
        <v>2977</v>
      </c>
      <c r="C285" s="229" t="s">
        <v>143</v>
      </c>
      <c r="D285" s="8"/>
    </row>
    <row r="286" spans="1:4" ht="36.75" customHeight="1">
      <c r="A286" s="218" t="s">
        <v>2981</v>
      </c>
      <c r="B286" s="218" t="s">
        <v>2977</v>
      </c>
      <c r="C286" s="229" t="s">
        <v>143</v>
      </c>
      <c r="D286" s="8"/>
    </row>
    <row r="287" spans="1:4" ht="36.75" customHeight="1">
      <c r="A287" s="218" t="s">
        <v>2982</v>
      </c>
      <c r="B287" s="218" t="s">
        <v>2976</v>
      </c>
      <c r="C287" s="229" t="s">
        <v>143</v>
      </c>
      <c r="D287" s="8"/>
    </row>
    <row r="288" spans="1:4" ht="36.75" customHeight="1">
      <c r="A288" s="218" t="s">
        <v>2983</v>
      </c>
      <c r="B288" s="218" t="s">
        <v>2975</v>
      </c>
      <c r="C288" s="229">
        <v>1.243904833164944</v>
      </c>
      <c r="D288" s="8"/>
    </row>
    <row r="289" spans="1:4" ht="36.75" customHeight="1">
      <c r="A289" s="218" t="s">
        <v>2984</v>
      </c>
      <c r="B289" s="218" t="s">
        <v>2975</v>
      </c>
      <c r="C289" s="229" t="s">
        <v>143</v>
      </c>
      <c r="D289" s="8"/>
    </row>
    <row r="290" spans="1:4" ht="36.75" customHeight="1">
      <c r="A290" s="218" t="s">
        <v>2985</v>
      </c>
      <c r="B290" s="218" t="s">
        <v>2975</v>
      </c>
      <c r="C290" s="229" t="s">
        <v>143</v>
      </c>
      <c r="D290" s="8"/>
    </row>
    <row r="291" spans="1:4" ht="36.75" customHeight="1">
      <c r="A291" s="218" t="s">
        <v>2986</v>
      </c>
      <c r="B291" s="218" t="s">
        <v>2976</v>
      </c>
      <c r="C291" s="229" t="s">
        <v>143</v>
      </c>
      <c r="D291" s="8"/>
    </row>
    <row r="292" spans="1:4" ht="36.75" customHeight="1">
      <c r="A292" s="218" t="s">
        <v>2987</v>
      </c>
      <c r="B292" s="218" t="s">
        <v>2976</v>
      </c>
      <c r="C292" s="229" t="s">
        <v>143</v>
      </c>
      <c r="D292" s="8"/>
    </row>
    <row r="293" spans="1:4" ht="36.75" customHeight="1">
      <c r="A293" s="218" t="s">
        <v>2988</v>
      </c>
      <c r="B293" s="218" t="s">
        <v>2975</v>
      </c>
      <c r="C293" s="229" t="s">
        <v>143</v>
      </c>
      <c r="D293" s="8"/>
    </row>
    <row r="294" spans="1:4" ht="36.75" customHeight="1">
      <c r="A294" s="218" t="s">
        <v>2989</v>
      </c>
      <c r="B294" s="218" t="s">
        <v>2977</v>
      </c>
      <c r="C294" s="229" t="s">
        <v>143</v>
      </c>
      <c r="D294" s="8"/>
    </row>
    <row r="295" spans="1:4" ht="36.75" customHeight="1">
      <c r="A295" s="218" t="s">
        <v>2990</v>
      </c>
      <c r="B295" s="218" t="s">
        <v>2975</v>
      </c>
      <c r="C295" s="229" t="s">
        <v>143</v>
      </c>
      <c r="D295" s="8"/>
    </row>
    <row r="296" spans="1:4" ht="36.75" customHeight="1">
      <c r="A296" s="218" t="s">
        <v>2991</v>
      </c>
      <c r="B296" s="218" t="s">
        <v>2976</v>
      </c>
      <c r="C296" s="229" t="s">
        <v>143</v>
      </c>
      <c r="D296" s="8"/>
    </row>
    <row r="297" spans="1:4" ht="36.75" customHeight="1">
      <c r="A297" s="218" t="s">
        <v>2992</v>
      </c>
      <c r="B297" s="218" t="s">
        <v>2976</v>
      </c>
      <c r="C297" s="229" t="s">
        <v>143</v>
      </c>
      <c r="D297" s="8"/>
    </row>
    <row r="298" spans="1:4" ht="36.75" customHeight="1">
      <c r="A298" s="218" t="s">
        <v>2993</v>
      </c>
      <c r="B298" s="218" t="s">
        <v>2976</v>
      </c>
      <c r="C298" s="229" t="s">
        <v>143</v>
      </c>
      <c r="D298" s="8"/>
    </row>
    <row r="299" spans="1:4" ht="36.75" customHeight="1">
      <c r="A299" s="218" t="s">
        <v>2994</v>
      </c>
      <c r="B299" s="218" t="s">
        <v>2976</v>
      </c>
      <c r="C299" s="229" t="s">
        <v>143</v>
      </c>
      <c r="D299" s="8"/>
    </row>
    <row r="300" spans="1:4" ht="36.75" customHeight="1">
      <c r="A300" s="218" t="s">
        <v>2995</v>
      </c>
      <c r="B300" s="218" t="s">
        <v>2976</v>
      </c>
      <c r="C300" s="229" t="s">
        <v>143</v>
      </c>
      <c r="D300" s="8"/>
    </row>
    <row r="301" spans="1:4" ht="36.75" customHeight="1">
      <c r="A301" s="218" t="s">
        <v>2996</v>
      </c>
      <c r="B301" s="218" t="s">
        <v>2976</v>
      </c>
      <c r="C301" s="229" t="s">
        <v>143</v>
      </c>
      <c r="D301" s="8"/>
    </row>
    <row r="302" spans="1:4" ht="36.75" customHeight="1">
      <c r="A302" s="218" t="s">
        <v>2997</v>
      </c>
      <c r="B302" s="218" t="s">
        <v>2992</v>
      </c>
      <c r="C302" s="229" t="s">
        <v>143</v>
      </c>
      <c r="D302" s="8"/>
    </row>
    <row r="303" spans="1:4" ht="36.75" customHeight="1">
      <c r="A303" s="218" t="s">
        <v>2998</v>
      </c>
      <c r="B303" s="218" t="s">
        <v>2986</v>
      </c>
      <c r="C303" s="229" t="s">
        <v>143</v>
      </c>
      <c r="D303" s="8"/>
    </row>
    <row r="304" spans="1:4" ht="36.75" customHeight="1">
      <c r="A304" s="218" t="s">
        <v>2999</v>
      </c>
      <c r="B304" s="218" t="s">
        <v>2995</v>
      </c>
      <c r="C304" s="229" t="s">
        <v>143</v>
      </c>
      <c r="D304" s="8"/>
    </row>
    <row r="305" spans="1:4" ht="36.75" customHeight="1">
      <c r="A305" s="218" t="s">
        <v>3000</v>
      </c>
      <c r="B305" s="218" t="s">
        <v>2985</v>
      </c>
      <c r="C305" s="229" t="s">
        <v>143</v>
      </c>
      <c r="D305" s="8"/>
    </row>
    <row r="306" spans="1:4" ht="36.75" customHeight="1">
      <c r="A306" s="218" t="s">
        <v>3001</v>
      </c>
      <c r="B306" s="218" t="s">
        <v>2985</v>
      </c>
      <c r="C306" s="229" t="s">
        <v>143</v>
      </c>
      <c r="D306" s="8"/>
    </row>
    <row r="307" spans="1:4" ht="36.75" customHeight="1">
      <c r="A307" s="218" t="s">
        <v>3002</v>
      </c>
      <c r="B307" s="218" t="s">
        <v>2988</v>
      </c>
      <c r="C307" s="229" t="s">
        <v>143</v>
      </c>
      <c r="D307" s="8"/>
    </row>
    <row r="308" spans="1:4" ht="36.75" customHeight="1">
      <c r="A308" s="218" t="s">
        <v>3003</v>
      </c>
      <c r="B308" s="218" t="s">
        <v>2988</v>
      </c>
      <c r="C308" s="229" t="s">
        <v>143</v>
      </c>
      <c r="D308" s="8"/>
    </row>
    <row r="309" spans="1:4" ht="36.75" customHeight="1">
      <c r="A309" s="218" t="s">
        <v>3004</v>
      </c>
      <c r="B309" s="218" t="s">
        <v>2988</v>
      </c>
      <c r="C309" s="229" t="s">
        <v>143</v>
      </c>
      <c r="D309" s="8"/>
    </row>
    <row r="310" spans="1:4" ht="36.75" customHeight="1">
      <c r="A310" s="218" t="s">
        <v>3005</v>
      </c>
      <c r="B310" s="218" t="s">
        <v>2988</v>
      </c>
      <c r="C310" s="229" t="s">
        <v>143</v>
      </c>
      <c r="D310" s="8"/>
    </row>
    <row r="311" spans="1:4" ht="36.75" customHeight="1">
      <c r="A311" s="218" t="s">
        <v>3006</v>
      </c>
      <c r="B311" s="218" t="s">
        <v>2990</v>
      </c>
      <c r="C311" s="229" t="s">
        <v>143</v>
      </c>
      <c r="D311" s="8"/>
    </row>
    <row r="312" spans="1:4" ht="36.75" customHeight="1">
      <c r="A312" s="218" t="s">
        <v>3007</v>
      </c>
      <c r="B312" s="218" t="s">
        <v>2988</v>
      </c>
      <c r="C312" s="229" t="s">
        <v>143</v>
      </c>
      <c r="D312" s="8"/>
    </row>
    <row r="313" spans="1:4" ht="36.75" customHeight="1">
      <c r="A313" s="218" t="s">
        <v>3008</v>
      </c>
      <c r="B313" s="218" t="s">
        <v>2979</v>
      </c>
      <c r="C313" s="229" t="s">
        <v>143</v>
      </c>
      <c r="D313" s="8"/>
    </row>
    <row r="314" spans="1:4" ht="36.75" customHeight="1">
      <c r="A314" s="218" t="s">
        <v>3009</v>
      </c>
      <c r="B314" s="218" t="s">
        <v>2979</v>
      </c>
      <c r="C314" s="229" t="s">
        <v>143</v>
      </c>
      <c r="D314" s="8"/>
    </row>
    <row r="315" spans="1:4" ht="36.75" customHeight="1">
      <c r="A315" s="218" t="s">
        <v>3010</v>
      </c>
      <c r="B315" s="218" t="s">
        <v>2983</v>
      </c>
      <c r="C315" s="229" t="s">
        <v>143</v>
      </c>
      <c r="D315" s="8"/>
    </row>
    <row r="316" spans="1:4" ht="36.75" customHeight="1">
      <c r="A316" s="218" t="s">
        <v>3011</v>
      </c>
      <c r="B316" s="218" t="s">
        <v>2983</v>
      </c>
      <c r="C316" s="229" t="s">
        <v>143</v>
      </c>
      <c r="D316" s="8"/>
    </row>
    <row r="317" spans="1:4" ht="36.75" customHeight="1">
      <c r="A317" s="218" t="s">
        <v>3012</v>
      </c>
      <c r="B317" s="218" t="s">
        <v>2983</v>
      </c>
      <c r="C317" s="229" t="s">
        <v>143</v>
      </c>
      <c r="D317" s="8"/>
    </row>
    <row r="318" spans="1:4" ht="36.75" customHeight="1">
      <c r="A318" s="218" t="s">
        <v>3013</v>
      </c>
      <c r="B318" s="218" t="s">
        <v>2983</v>
      </c>
      <c r="C318" s="229" t="s">
        <v>143</v>
      </c>
      <c r="D318" s="8"/>
    </row>
    <row r="319" spans="1:4" ht="36.75" customHeight="1">
      <c r="A319" s="218" t="s">
        <v>3014</v>
      </c>
      <c r="B319" s="218" t="s">
        <v>2983</v>
      </c>
      <c r="C319" s="229" t="s">
        <v>143</v>
      </c>
      <c r="D319" s="8"/>
    </row>
    <row r="320" spans="1:4" ht="36.75" customHeight="1">
      <c r="A320" s="218" t="s">
        <v>3015</v>
      </c>
      <c r="B320" s="218" t="s">
        <v>2983</v>
      </c>
      <c r="C320" s="229" t="s">
        <v>143</v>
      </c>
      <c r="D320" s="8"/>
    </row>
    <row r="321" spans="1:4" ht="36.75" customHeight="1">
      <c r="A321" s="218" t="s">
        <v>3016</v>
      </c>
      <c r="B321" s="218" t="s">
        <v>2989</v>
      </c>
      <c r="C321" s="229" t="s">
        <v>143</v>
      </c>
      <c r="D321" s="8"/>
    </row>
    <row r="322" spans="1:4" ht="36.75" customHeight="1">
      <c r="A322" s="218" t="s">
        <v>3017</v>
      </c>
      <c r="B322" s="218" t="s">
        <v>2982</v>
      </c>
      <c r="C322" s="229" t="s">
        <v>143</v>
      </c>
      <c r="D322" s="8"/>
    </row>
    <row r="323" spans="1:4" ht="36.75" customHeight="1">
      <c r="A323" s="218" t="s">
        <v>3018</v>
      </c>
      <c r="B323" s="218" t="s">
        <v>2983</v>
      </c>
      <c r="C323" s="229" t="s">
        <v>143</v>
      </c>
      <c r="D323" s="8"/>
    </row>
    <row r="324" spans="1:4" ht="36.75" customHeight="1">
      <c r="A324" s="218" t="s">
        <v>3019</v>
      </c>
      <c r="B324" s="218" t="s">
        <v>2984</v>
      </c>
      <c r="C324" s="229" t="s">
        <v>143</v>
      </c>
      <c r="D324" s="8"/>
    </row>
    <row r="325" spans="1:4" ht="36.75" customHeight="1">
      <c r="A325" s="218" t="s">
        <v>3020</v>
      </c>
      <c r="B325" s="218" t="s">
        <v>2978</v>
      </c>
      <c r="C325" s="229" t="s">
        <v>143</v>
      </c>
      <c r="D325" s="8"/>
    </row>
    <row r="326" spans="1:4" ht="36.75" customHeight="1">
      <c r="A326" s="218" t="s">
        <v>3021</v>
      </c>
      <c r="B326" s="218" t="s">
        <v>2978</v>
      </c>
      <c r="C326" s="229" t="s">
        <v>143</v>
      </c>
      <c r="D326" s="8"/>
    </row>
    <row r="327" spans="1:4" ht="36.75" customHeight="1">
      <c r="A327" s="218" t="s">
        <v>3022</v>
      </c>
      <c r="B327" s="218" t="s">
        <v>2984</v>
      </c>
      <c r="C327" s="229" t="s">
        <v>143</v>
      </c>
      <c r="D327" s="8"/>
    </row>
    <row r="328" spans="1:4" ht="36.75" customHeight="1">
      <c r="A328" s="218" t="s">
        <v>3023</v>
      </c>
      <c r="B328" s="218" t="s">
        <v>2986</v>
      </c>
      <c r="C328" s="229" t="s">
        <v>143</v>
      </c>
      <c r="D328" s="8"/>
    </row>
    <row r="329" spans="1:4" ht="36.75" customHeight="1">
      <c r="A329" s="218" t="s">
        <v>3024</v>
      </c>
      <c r="B329" s="218" t="s">
        <v>2986</v>
      </c>
      <c r="C329" s="229" t="s">
        <v>143</v>
      </c>
      <c r="D329" s="8"/>
    </row>
    <row r="330" spans="1:4" ht="36.75" customHeight="1">
      <c r="A330" s="218" t="s">
        <v>3025</v>
      </c>
      <c r="B330" s="218" t="s">
        <v>2985</v>
      </c>
      <c r="C330" s="229" t="s">
        <v>143</v>
      </c>
      <c r="D330" s="8"/>
    </row>
    <row r="331" spans="1:4" ht="36.75" customHeight="1">
      <c r="A331" s="218" t="s">
        <v>3026</v>
      </c>
      <c r="B331" s="218" t="s">
        <v>2982</v>
      </c>
      <c r="C331" s="229" t="s">
        <v>143</v>
      </c>
      <c r="D331" s="8"/>
    </row>
    <row r="332" spans="1:4" ht="36.75" customHeight="1">
      <c r="A332" s="218" t="s">
        <v>3027</v>
      </c>
      <c r="B332" s="218" t="s">
        <v>2980</v>
      </c>
      <c r="C332" s="229" t="s">
        <v>143</v>
      </c>
      <c r="D332" s="8"/>
    </row>
    <row r="333" spans="1:4" ht="36.75" customHeight="1">
      <c r="A333" s="218" t="s">
        <v>3028</v>
      </c>
      <c r="B333" s="218" t="s">
        <v>2975</v>
      </c>
      <c r="C333" s="229" t="s">
        <v>143</v>
      </c>
      <c r="D333" s="8"/>
    </row>
    <row r="334" spans="1:4" ht="36.75" customHeight="1">
      <c r="A334" s="218" t="s">
        <v>3029</v>
      </c>
      <c r="B334" s="218" t="s">
        <v>2994</v>
      </c>
      <c r="C334" s="229" t="s">
        <v>143</v>
      </c>
      <c r="D334" s="8"/>
    </row>
    <row r="335" spans="1:4" ht="36.75" customHeight="1">
      <c r="A335" s="218" t="s">
        <v>3030</v>
      </c>
      <c r="B335" s="218" t="s">
        <v>2983</v>
      </c>
      <c r="C335" s="229" t="s">
        <v>143</v>
      </c>
      <c r="D335" s="8"/>
    </row>
    <row r="336" spans="1:4" ht="36.75" customHeight="1">
      <c r="A336" s="218" t="s">
        <v>3031</v>
      </c>
      <c r="B336" s="218" t="s">
        <v>2987</v>
      </c>
      <c r="C336" s="229" t="s">
        <v>143</v>
      </c>
      <c r="D336" s="8"/>
    </row>
    <row r="337" spans="1:4" ht="36.75" customHeight="1">
      <c r="A337" s="218" t="s">
        <v>3032</v>
      </c>
      <c r="B337" s="218" t="s">
        <v>2980</v>
      </c>
      <c r="C337" s="229" t="s">
        <v>143</v>
      </c>
      <c r="D337" s="8"/>
    </row>
    <row r="338" spans="1:4" ht="36.75" customHeight="1">
      <c r="A338" s="218" t="s">
        <v>3033</v>
      </c>
      <c r="B338" s="218" t="s">
        <v>2996</v>
      </c>
      <c r="C338" s="229" t="s">
        <v>143</v>
      </c>
      <c r="D338" s="8"/>
    </row>
    <row r="339" spans="1:4" ht="36.75" customHeight="1">
      <c r="A339" s="218" t="s">
        <v>3034</v>
      </c>
      <c r="B339" s="218" t="s">
        <v>2981</v>
      </c>
      <c r="C339" s="229" t="s">
        <v>143</v>
      </c>
      <c r="D339" s="8"/>
    </row>
    <row r="340" spans="1:4" ht="36.75" customHeight="1">
      <c r="A340" s="218" t="s">
        <v>3035</v>
      </c>
      <c r="B340" s="218" t="s">
        <v>2986</v>
      </c>
      <c r="C340" s="229" t="s">
        <v>143</v>
      </c>
      <c r="D340" s="8"/>
    </row>
    <row r="341" spans="1:4" ht="36.75" customHeight="1">
      <c r="A341" s="218" t="s">
        <v>3036</v>
      </c>
      <c r="B341" s="218" t="s">
        <v>2978</v>
      </c>
      <c r="C341" s="229" t="s">
        <v>143</v>
      </c>
      <c r="D341" s="8"/>
    </row>
    <row r="342" spans="1:4" ht="36.75" customHeight="1">
      <c r="A342" s="218" t="s">
        <v>3037</v>
      </c>
      <c r="B342" s="218" t="s">
        <v>2978</v>
      </c>
      <c r="C342" s="229" t="s">
        <v>143</v>
      </c>
      <c r="D342" s="8"/>
    </row>
    <row r="343" spans="1:4" ht="36.75" customHeight="1">
      <c r="A343" s="218" t="s">
        <v>3038</v>
      </c>
      <c r="B343" s="218" t="s">
        <v>2981</v>
      </c>
      <c r="C343" s="229" t="s">
        <v>143</v>
      </c>
      <c r="D343" s="8"/>
    </row>
    <row r="344" spans="1:4" ht="36.75" customHeight="1">
      <c r="A344" s="218" t="s">
        <v>3039</v>
      </c>
      <c r="B344" s="218" t="s">
        <v>2984</v>
      </c>
      <c r="C344" s="229" t="s">
        <v>143</v>
      </c>
      <c r="D344" s="8"/>
    </row>
    <row r="345" spans="1:4" ht="36.75" customHeight="1">
      <c r="A345" s="218" t="s">
        <v>3040</v>
      </c>
      <c r="B345" s="218" t="s">
        <v>2988</v>
      </c>
      <c r="C345" s="229" t="s">
        <v>143</v>
      </c>
      <c r="D345" s="8"/>
    </row>
    <row r="346" spans="1:4" ht="36.75" customHeight="1">
      <c r="A346" s="218" t="s">
        <v>3041</v>
      </c>
      <c r="B346" s="218" t="s">
        <v>2975</v>
      </c>
      <c r="C346" s="229" t="s">
        <v>143</v>
      </c>
      <c r="D346" s="8"/>
    </row>
    <row r="347" spans="1:4" ht="36.75" customHeight="1">
      <c r="A347" s="218" t="s">
        <v>3042</v>
      </c>
      <c r="B347" s="218" t="s">
        <v>2982</v>
      </c>
      <c r="C347" s="229" t="s">
        <v>143</v>
      </c>
      <c r="D347" s="8"/>
    </row>
    <row r="348" spans="1:4" ht="36.75" customHeight="1">
      <c r="A348" s="218" t="s">
        <v>3043</v>
      </c>
      <c r="B348" s="218" t="s">
        <v>2983</v>
      </c>
      <c r="C348" s="229" t="s">
        <v>143</v>
      </c>
      <c r="D348" s="8"/>
    </row>
    <row r="349" spans="1:4" ht="36.75" customHeight="1">
      <c r="A349" s="218" t="s">
        <v>3044</v>
      </c>
      <c r="B349" s="218" t="s">
        <v>2985</v>
      </c>
      <c r="C349" s="229" t="s">
        <v>143</v>
      </c>
      <c r="D349" s="8"/>
    </row>
    <row r="350" spans="1:4" ht="36.75" customHeight="1">
      <c r="A350" s="218" t="s">
        <v>3045</v>
      </c>
      <c r="B350" s="218" t="s">
        <v>2978</v>
      </c>
      <c r="C350" s="229" t="s">
        <v>143</v>
      </c>
      <c r="D350" s="8"/>
    </row>
    <row r="351" spans="1:4" ht="36.75" customHeight="1">
      <c r="A351" s="218" t="s">
        <v>3046</v>
      </c>
      <c r="B351" s="218" t="s">
        <v>2984</v>
      </c>
      <c r="C351" s="229" t="s">
        <v>143</v>
      </c>
      <c r="D351" s="8"/>
    </row>
    <row r="352" spans="1:4" ht="36.75" customHeight="1">
      <c r="A352" s="218" t="s">
        <v>3047</v>
      </c>
      <c r="B352" s="218" t="s">
        <v>2984</v>
      </c>
      <c r="C352" s="229" t="s">
        <v>143</v>
      </c>
      <c r="D352" s="8"/>
    </row>
    <row r="353" spans="1:4" ht="36.75" customHeight="1">
      <c r="A353" s="218" t="s">
        <v>3048</v>
      </c>
      <c r="B353" s="218" t="s">
        <v>2987</v>
      </c>
      <c r="C353" s="229" t="s">
        <v>143</v>
      </c>
      <c r="D353" s="8"/>
    </row>
    <row r="354" spans="1:4" ht="36.75" customHeight="1">
      <c r="A354" s="218" t="s">
        <v>3049</v>
      </c>
      <c r="B354" s="218" t="s">
        <v>2976</v>
      </c>
      <c r="C354" s="229" t="s">
        <v>143</v>
      </c>
      <c r="D354" s="8"/>
    </row>
    <row r="355" spans="1:4" ht="36.75" customHeight="1">
      <c r="A355" s="218" t="s">
        <v>3050</v>
      </c>
      <c r="B355" s="218" t="s">
        <v>2981</v>
      </c>
      <c r="C355" s="229" t="s">
        <v>143</v>
      </c>
      <c r="D355" s="8"/>
    </row>
    <row r="356" spans="1:4" ht="36.75" customHeight="1">
      <c r="A356" s="218" t="s">
        <v>3051</v>
      </c>
      <c r="B356" s="218" t="s">
        <v>2980</v>
      </c>
      <c r="C356" s="229" t="s">
        <v>143</v>
      </c>
      <c r="D356" s="8"/>
    </row>
    <row r="357" spans="1:4" ht="36.75" customHeight="1">
      <c r="A357" s="218" t="s">
        <v>3052</v>
      </c>
      <c r="B357" s="218" t="s">
        <v>2985</v>
      </c>
      <c r="C357" s="229" t="s">
        <v>143</v>
      </c>
      <c r="D357" s="8"/>
    </row>
    <row r="358" spans="1:4" ht="36.75" customHeight="1">
      <c r="A358" s="218" t="s">
        <v>3053</v>
      </c>
      <c r="B358" s="218" t="s">
        <v>2978</v>
      </c>
      <c r="C358" s="229" t="s">
        <v>143</v>
      </c>
      <c r="D358" s="8"/>
    </row>
    <row r="359" spans="1:4" ht="36.75" customHeight="1">
      <c r="A359" s="218" t="s">
        <v>3054</v>
      </c>
      <c r="B359" s="218" t="s">
        <v>2986</v>
      </c>
      <c r="C359" s="229" t="s">
        <v>143</v>
      </c>
      <c r="D359" s="8"/>
    </row>
    <row r="360" spans="1:4" ht="36.75" customHeight="1">
      <c r="A360" s="218" t="s">
        <v>3055</v>
      </c>
      <c r="B360" s="218" t="s">
        <v>2976</v>
      </c>
      <c r="C360" s="229" t="s">
        <v>143</v>
      </c>
      <c r="D360" s="8"/>
    </row>
    <row r="361" spans="1:4" ht="36.75" customHeight="1">
      <c r="A361" s="218" t="s">
        <v>3056</v>
      </c>
      <c r="B361" s="218" t="s">
        <v>2987</v>
      </c>
      <c r="C361" s="229" t="s">
        <v>143</v>
      </c>
      <c r="D361" s="8"/>
    </row>
    <row r="362" spans="1:4" ht="36.75" customHeight="1">
      <c r="A362" s="218" t="s">
        <v>3057</v>
      </c>
      <c r="B362" s="218" t="s">
        <v>2993</v>
      </c>
      <c r="C362" s="229" t="s">
        <v>143</v>
      </c>
      <c r="D362" s="8"/>
    </row>
    <row r="363" spans="1:4" ht="36.75" customHeight="1">
      <c r="A363" s="218" t="s">
        <v>3058</v>
      </c>
      <c r="B363" s="218" t="s">
        <v>2978</v>
      </c>
      <c r="C363" s="229" t="s">
        <v>143</v>
      </c>
      <c r="D363" s="8"/>
    </row>
    <row r="364" spans="1:4" ht="36.75" customHeight="1">
      <c r="A364" s="218" t="s">
        <v>3059</v>
      </c>
      <c r="B364" s="218" t="s">
        <v>2981</v>
      </c>
      <c r="C364" s="229" t="s">
        <v>143</v>
      </c>
      <c r="D364" s="8"/>
    </row>
    <row r="365" spans="1:4" ht="36.75" customHeight="1">
      <c r="A365" s="218" t="s">
        <v>3060</v>
      </c>
      <c r="B365" s="218" t="s">
        <v>2982</v>
      </c>
      <c r="C365" s="229" t="s">
        <v>143</v>
      </c>
      <c r="D365" s="8"/>
    </row>
    <row r="366" spans="1:4" ht="36.75" customHeight="1">
      <c r="A366" s="218" t="s">
        <v>3061</v>
      </c>
      <c r="B366" s="218" t="s">
        <v>2976</v>
      </c>
      <c r="C366" s="229" t="s">
        <v>143</v>
      </c>
      <c r="D366" s="8"/>
    </row>
    <row r="367" spans="1:4" ht="36.75" customHeight="1">
      <c r="A367" s="218" t="s">
        <v>3062</v>
      </c>
      <c r="B367" s="218" t="s">
        <v>2986</v>
      </c>
      <c r="C367" s="229" t="s">
        <v>143</v>
      </c>
      <c r="D367" s="8"/>
    </row>
    <row r="368" spans="1:4" ht="36.75" customHeight="1">
      <c r="A368" s="218" t="s">
        <v>3063</v>
      </c>
      <c r="B368" s="218" t="s">
        <v>2978</v>
      </c>
      <c r="C368" s="229" t="s">
        <v>143</v>
      </c>
      <c r="D368" s="8"/>
    </row>
    <row r="369" spans="1:4" ht="36.75" customHeight="1">
      <c r="A369" s="218" t="s">
        <v>3064</v>
      </c>
      <c r="B369" s="218" t="s">
        <v>2978</v>
      </c>
      <c r="C369" s="229" t="s">
        <v>143</v>
      </c>
      <c r="D369" s="8"/>
    </row>
    <row r="370" spans="1:4" ht="36.75" customHeight="1">
      <c r="A370" s="218" t="s">
        <v>3065</v>
      </c>
      <c r="B370" s="218" t="s">
        <v>2988</v>
      </c>
      <c r="C370" s="229" t="s">
        <v>143</v>
      </c>
      <c r="D370" s="8"/>
    </row>
    <row r="371" spans="1:4" ht="36.75" customHeight="1">
      <c r="A371" s="218" t="s">
        <v>3066</v>
      </c>
      <c r="B371" s="218" t="s">
        <v>2987</v>
      </c>
      <c r="C371" s="229" t="s">
        <v>143</v>
      </c>
      <c r="D371" s="8"/>
    </row>
    <row r="372" spans="1:4" ht="36.75" customHeight="1">
      <c r="A372" s="218" t="s">
        <v>3067</v>
      </c>
      <c r="B372" s="218" t="s">
        <v>2986</v>
      </c>
      <c r="C372" s="229" t="s">
        <v>143</v>
      </c>
      <c r="D372" s="8"/>
    </row>
    <row r="373" spans="1:4" ht="36.75" customHeight="1">
      <c r="A373" s="218" t="s">
        <v>3068</v>
      </c>
      <c r="B373" s="218" t="s">
        <v>2978</v>
      </c>
      <c r="C373" s="229" t="s">
        <v>143</v>
      </c>
      <c r="D373" s="8"/>
    </row>
    <row r="374" spans="1:4" ht="36.75" customHeight="1">
      <c r="A374" s="218" t="s">
        <v>3069</v>
      </c>
      <c r="B374" s="218" t="s">
        <v>2975</v>
      </c>
      <c r="C374" s="229" t="s">
        <v>143</v>
      </c>
      <c r="D374" s="8"/>
    </row>
    <row r="375" spans="1:4" ht="36.75" customHeight="1">
      <c r="A375" s="218" t="s">
        <v>3070</v>
      </c>
      <c r="B375" s="218" t="s">
        <v>2978</v>
      </c>
      <c r="C375" s="229" t="s">
        <v>143</v>
      </c>
      <c r="D375" s="8"/>
    </row>
    <row r="376" spans="1:4" ht="36.75" customHeight="1">
      <c r="A376" s="218" t="s">
        <v>3071</v>
      </c>
      <c r="B376" s="218" t="s">
        <v>2979</v>
      </c>
      <c r="C376" s="229" t="s">
        <v>143</v>
      </c>
      <c r="D376" s="8"/>
    </row>
    <row r="377" spans="1:4" ht="36.75" customHeight="1">
      <c r="A377" s="218" t="s">
        <v>3072</v>
      </c>
      <c r="B377" s="218" t="s">
        <v>2991</v>
      </c>
      <c r="C377" s="229" t="s">
        <v>143</v>
      </c>
      <c r="D377" s="8"/>
    </row>
    <row r="378" spans="1:4" ht="36.75" customHeight="1">
      <c r="A378" s="218" t="s">
        <v>3073</v>
      </c>
      <c r="B378" s="218" t="s">
        <v>2982</v>
      </c>
      <c r="C378" s="229" t="s">
        <v>143</v>
      </c>
      <c r="D378" s="8"/>
    </row>
    <row r="379" spans="1:4" ht="36.75" customHeight="1">
      <c r="A379" s="218" t="s">
        <v>3074</v>
      </c>
      <c r="B379" s="218" t="s">
        <v>143</v>
      </c>
      <c r="C379" s="229" t="s">
        <v>143</v>
      </c>
      <c r="D379" s="8"/>
    </row>
    <row r="380" spans="1:4" ht="36.75" customHeight="1">
      <c r="A380" s="218" t="s">
        <v>3075</v>
      </c>
      <c r="B380" s="218" t="s">
        <v>143</v>
      </c>
      <c r="C380" s="229" t="s">
        <v>143</v>
      </c>
      <c r="D380" s="8"/>
    </row>
    <row r="381" spans="1:4" ht="36.75" customHeight="1">
      <c r="A381" s="218" t="s">
        <v>3076</v>
      </c>
      <c r="B381" s="218" t="s">
        <v>143</v>
      </c>
      <c r="C381" s="229" t="s">
        <v>143</v>
      </c>
      <c r="D381" s="8"/>
    </row>
    <row r="382" spans="1:4" ht="36.75" customHeight="1">
      <c r="A382" s="218" t="s">
        <v>3077</v>
      </c>
      <c r="B382" s="218" t="s">
        <v>143</v>
      </c>
      <c r="C382" s="229" t="s">
        <v>143</v>
      </c>
      <c r="D382" s="8"/>
    </row>
    <row r="383" spans="1:4" ht="36.75" customHeight="1">
      <c r="A383" s="218" t="s">
        <v>3078</v>
      </c>
      <c r="B383" s="218" t="s">
        <v>143</v>
      </c>
      <c r="C383" s="229" t="s">
        <v>143</v>
      </c>
      <c r="D383" s="8"/>
    </row>
    <row r="384" spans="1:4" ht="36.75" customHeight="1">
      <c r="A384" s="218" t="s">
        <v>3079</v>
      </c>
      <c r="B384" s="218" t="s">
        <v>3074</v>
      </c>
      <c r="C384" s="229" t="s">
        <v>143</v>
      </c>
      <c r="D384" s="8"/>
    </row>
    <row r="385" spans="1:4" ht="36.75" customHeight="1">
      <c r="A385" s="218" t="s">
        <v>3080</v>
      </c>
      <c r="B385" s="218" t="s">
        <v>3074</v>
      </c>
      <c r="C385" s="229" t="s">
        <v>143</v>
      </c>
      <c r="D385" s="8"/>
    </row>
    <row r="386" spans="1:4" ht="36.75" customHeight="1">
      <c r="A386" s="218" t="s">
        <v>3081</v>
      </c>
      <c r="B386" s="218" t="s">
        <v>3074</v>
      </c>
      <c r="C386" s="229">
        <v>0.61323241056044053</v>
      </c>
      <c r="D386" s="8"/>
    </row>
    <row r="387" spans="1:4" ht="36.75" customHeight="1">
      <c r="A387" s="218" t="s">
        <v>3082</v>
      </c>
      <c r="B387" s="218" t="s">
        <v>3074</v>
      </c>
      <c r="C387" s="229" t="s">
        <v>143</v>
      </c>
      <c r="D387" s="8"/>
    </row>
    <row r="388" spans="1:4" ht="36.75" customHeight="1">
      <c r="A388" s="218" t="s">
        <v>3083</v>
      </c>
      <c r="B388" s="218" t="s">
        <v>3074</v>
      </c>
      <c r="C388" s="229" t="s">
        <v>143</v>
      </c>
      <c r="D388" s="8"/>
    </row>
    <row r="389" spans="1:4" ht="36.75" customHeight="1">
      <c r="A389" s="218" t="s">
        <v>3084</v>
      </c>
      <c r="B389" s="218" t="s">
        <v>3074</v>
      </c>
      <c r="C389" s="229" t="s">
        <v>143</v>
      </c>
      <c r="D389" s="8"/>
    </row>
    <row r="390" spans="1:4" ht="36.75" customHeight="1">
      <c r="A390" s="218" t="s">
        <v>3085</v>
      </c>
      <c r="B390" s="218" t="s">
        <v>3074</v>
      </c>
      <c r="C390" s="229" t="s">
        <v>143</v>
      </c>
      <c r="D390" s="8"/>
    </row>
    <row r="391" spans="1:4" ht="36.75" customHeight="1">
      <c r="A391" s="218" t="s">
        <v>3086</v>
      </c>
      <c r="B391" s="218" t="s">
        <v>3074</v>
      </c>
      <c r="C391" s="229" t="s">
        <v>143</v>
      </c>
      <c r="D391" s="8"/>
    </row>
    <row r="392" spans="1:4" ht="36.75" customHeight="1">
      <c r="A392" s="218" t="s">
        <v>3087</v>
      </c>
      <c r="B392" s="218" t="s">
        <v>3074</v>
      </c>
      <c r="C392" s="229" t="s">
        <v>143</v>
      </c>
      <c r="D392" s="8"/>
    </row>
    <row r="393" spans="1:4" ht="36.75" customHeight="1">
      <c r="A393" s="218" t="s">
        <v>3088</v>
      </c>
      <c r="B393" s="218" t="s">
        <v>3074</v>
      </c>
      <c r="C393" s="229" t="s">
        <v>143</v>
      </c>
      <c r="D393" s="8"/>
    </row>
    <row r="394" spans="1:4" ht="36.75" customHeight="1">
      <c r="A394" s="218" t="s">
        <v>3089</v>
      </c>
      <c r="B394" s="218" t="s">
        <v>3077</v>
      </c>
      <c r="C394" s="229" t="s">
        <v>143</v>
      </c>
      <c r="D394" s="8"/>
    </row>
    <row r="395" spans="1:4" ht="36.75" customHeight="1">
      <c r="A395" s="218" t="s">
        <v>3090</v>
      </c>
      <c r="B395" s="218" t="s">
        <v>3074</v>
      </c>
      <c r="C395" s="229" t="s">
        <v>143</v>
      </c>
      <c r="D395" s="8"/>
    </row>
    <row r="396" spans="1:4" ht="36.75" customHeight="1">
      <c r="A396" s="218" t="s">
        <v>3091</v>
      </c>
      <c r="B396" s="218" t="s">
        <v>3074</v>
      </c>
      <c r="C396" s="229" t="s">
        <v>143</v>
      </c>
      <c r="D396" s="8"/>
    </row>
    <row r="397" spans="1:4" ht="36.75" customHeight="1">
      <c r="A397" s="218" t="s">
        <v>3092</v>
      </c>
      <c r="B397" s="218" t="s">
        <v>3074</v>
      </c>
      <c r="C397" s="229">
        <v>0.38985788416627376</v>
      </c>
      <c r="D397" s="8"/>
    </row>
    <row r="398" spans="1:4" ht="36.75" customHeight="1">
      <c r="A398" s="218" t="s">
        <v>3093</v>
      </c>
      <c r="B398" s="218" t="s">
        <v>3074</v>
      </c>
      <c r="C398" s="229" t="s">
        <v>143</v>
      </c>
      <c r="D398" s="8"/>
    </row>
    <row r="399" spans="1:4" ht="36.75" customHeight="1">
      <c r="A399" s="218" t="s">
        <v>3094</v>
      </c>
      <c r="B399" s="218" t="s">
        <v>3074</v>
      </c>
      <c r="C399" s="229" t="s">
        <v>143</v>
      </c>
      <c r="D399" s="8"/>
    </row>
    <row r="400" spans="1:4" ht="36.75" customHeight="1">
      <c r="A400" s="218" t="s">
        <v>3095</v>
      </c>
      <c r="B400" s="218" t="s">
        <v>3074</v>
      </c>
      <c r="C400" s="229">
        <v>0.36669495415499226</v>
      </c>
      <c r="D400" s="8"/>
    </row>
    <row r="401" spans="1:4" ht="36.75" customHeight="1">
      <c r="A401" s="218" t="s">
        <v>3096</v>
      </c>
      <c r="B401" s="218" t="s">
        <v>3074</v>
      </c>
      <c r="C401" s="229">
        <v>0.3592501111917803</v>
      </c>
      <c r="D401" s="8"/>
    </row>
    <row r="402" spans="1:4" ht="36.75" customHeight="1">
      <c r="A402" s="218" t="s">
        <v>3097</v>
      </c>
      <c r="B402" s="218" t="s">
        <v>3074</v>
      </c>
      <c r="C402" s="229" t="s">
        <v>143</v>
      </c>
      <c r="D402" s="8"/>
    </row>
    <row r="403" spans="1:4" ht="36.75" customHeight="1">
      <c r="A403" s="218" t="s">
        <v>3098</v>
      </c>
      <c r="B403" s="218" t="s">
        <v>3074</v>
      </c>
      <c r="C403" s="229">
        <v>0.34258698835412249</v>
      </c>
      <c r="D403" s="8"/>
    </row>
    <row r="404" spans="1:4" ht="36.75" customHeight="1">
      <c r="A404" s="218" t="s">
        <v>3099</v>
      </c>
      <c r="B404" s="218" t="s">
        <v>3074</v>
      </c>
      <c r="C404" s="229" t="s">
        <v>143</v>
      </c>
      <c r="D404" s="8"/>
    </row>
    <row r="405" spans="1:4" ht="36.75" customHeight="1">
      <c r="A405" s="218" t="s">
        <v>3100</v>
      </c>
      <c r="B405" s="218" t="s">
        <v>3086</v>
      </c>
      <c r="C405" s="229" t="s">
        <v>143</v>
      </c>
      <c r="D405" s="8"/>
    </row>
    <row r="406" spans="1:4" ht="36.75" customHeight="1">
      <c r="A406" s="218" t="s">
        <v>3101</v>
      </c>
      <c r="B406" s="218" t="s">
        <v>3082</v>
      </c>
      <c r="C406" s="229" t="s">
        <v>143</v>
      </c>
      <c r="D406" s="8"/>
    </row>
    <row r="407" spans="1:4" ht="36.75" customHeight="1">
      <c r="A407" s="218" t="s">
        <v>3102</v>
      </c>
      <c r="B407" s="218" t="s">
        <v>3083</v>
      </c>
      <c r="C407" s="229" t="s">
        <v>143</v>
      </c>
      <c r="D407" s="8"/>
    </row>
    <row r="408" spans="1:4" ht="36.75" customHeight="1">
      <c r="A408" s="218" t="s">
        <v>3103</v>
      </c>
      <c r="B408" s="218" t="s">
        <v>3082</v>
      </c>
      <c r="C408" s="229" t="s">
        <v>143</v>
      </c>
      <c r="D408" s="8"/>
    </row>
    <row r="409" spans="1:4" ht="36.75" customHeight="1">
      <c r="A409" s="218" t="s">
        <v>3104</v>
      </c>
      <c r="B409" s="218" t="s">
        <v>3080</v>
      </c>
      <c r="C409" s="229" t="s">
        <v>143</v>
      </c>
      <c r="D409" s="8"/>
    </row>
    <row r="410" spans="1:4" ht="36.75" customHeight="1">
      <c r="A410" s="218" t="s">
        <v>3105</v>
      </c>
      <c r="B410" s="218" t="s">
        <v>3095</v>
      </c>
      <c r="C410" s="229" t="s">
        <v>143</v>
      </c>
      <c r="D410" s="8"/>
    </row>
    <row r="411" spans="1:4" ht="36.75" customHeight="1">
      <c r="A411" s="218" t="s">
        <v>3106</v>
      </c>
      <c r="B411" s="218" t="s">
        <v>3074</v>
      </c>
      <c r="C411" s="229" t="s">
        <v>143</v>
      </c>
      <c r="D411" s="8"/>
    </row>
    <row r="412" spans="1:4" ht="36.75" customHeight="1">
      <c r="A412" s="218" t="s">
        <v>3107</v>
      </c>
      <c r="B412" s="218" t="s">
        <v>3098</v>
      </c>
      <c r="C412" s="229" t="s">
        <v>143</v>
      </c>
      <c r="D412" s="8"/>
    </row>
    <row r="413" spans="1:4" ht="36.75" customHeight="1">
      <c r="A413" s="218" t="s">
        <v>3108</v>
      </c>
      <c r="B413" s="218" t="s">
        <v>3084</v>
      </c>
      <c r="C413" s="229" t="s">
        <v>143</v>
      </c>
      <c r="D413" s="8"/>
    </row>
    <row r="414" spans="1:4" ht="36.75" customHeight="1">
      <c r="A414" s="218" t="s">
        <v>3109</v>
      </c>
      <c r="B414" s="218" t="s">
        <v>3084</v>
      </c>
      <c r="C414" s="229" t="s">
        <v>143</v>
      </c>
      <c r="D414" s="8"/>
    </row>
    <row r="415" spans="1:4" ht="36.75" customHeight="1">
      <c r="A415" s="218" t="s">
        <v>3110</v>
      </c>
      <c r="B415" s="218" t="s">
        <v>3097</v>
      </c>
      <c r="C415" s="229" t="s">
        <v>143</v>
      </c>
      <c r="D415" s="8"/>
    </row>
    <row r="416" spans="1:4" ht="36.75" customHeight="1">
      <c r="A416" s="218" t="s">
        <v>3111</v>
      </c>
      <c r="B416" s="218" t="s">
        <v>3085</v>
      </c>
      <c r="C416" s="229" t="s">
        <v>143</v>
      </c>
      <c r="D416" s="8"/>
    </row>
    <row r="417" spans="1:4" ht="36.75" customHeight="1">
      <c r="A417" s="218" t="s">
        <v>3112</v>
      </c>
      <c r="B417" s="218" t="s">
        <v>3081</v>
      </c>
      <c r="C417" s="229" t="s">
        <v>143</v>
      </c>
      <c r="D417" s="8"/>
    </row>
    <row r="418" spans="1:4" ht="36.75" customHeight="1">
      <c r="A418" s="218" t="s">
        <v>3113</v>
      </c>
      <c r="B418" s="218" t="s">
        <v>3092</v>
      </c>
      <c r="C418" s="229" t="s">
        <v>143</v>
      </c>
      <c r="D418" s="8"/>
    </row>
    <row r="419" spans="1:4" ht="36.75" customHeight="1">
      <c r="A419" s="218" t="s">
        <v>3114</v>
      </c>
      <c r="B419" s="218" t="s">
        <v>3081</v>
      </c>
      <c r="C419" s="229" t="s">
        <v>143</v>
      </c>
      <c r="D419" s="8"/>
    </row>
    <row r="420" spans="1:4" ht="36.75" customHeight="1">
      <c r="A420" s="218" t="s">
        <v>3115</v>
      </c>
      <c r="B420" s="218" t="s">
        <v>3094</v>
      </c>
      <c r="C420" s="229" t="s">
        <v>143</v>
      </c>
      <c r="D420" s="8"/>
    </row>
    <row r="421" spans="1:4" ht="36.75" customHeight="1">
      <c r="A421" s="218" t="s">
        <v>3116</v>
      </c>
      <c r="B421" s="218" t="s">
        <v>3080</v>
      </c>
      <c r="C421" s="229" t="s">
        <v>143</v>
      </c>
      <c r="D421" s="8"/>
    </row>
    <row r="422" spans="1:4" ht="36.75" customHeight="1">
      <c r="A422" s="218" t="s">
        <v>3117</v>
      </c>
      <c r="B422" s="218" t="s">
        <v>3083</v>
      </c>
      <c r="C422" s="229" t="s">
        <v>143</v>
      </c>
      <c r="D422" s="8"/>
    </row>
    <row r="423" spans="1:4" ht="36.75" customHeight="1">
      <c r="A423" s="218" t="s">
        <v>3118</v>
      </c>
      <c r="B423" s="218" t="s">
        <v>3082</v>
      </c>
      <c r="C423" s="229" t="s">
        <v>143</v>
      </c>
      <c r="D423" s="8"/>
    </row>
    <row r="424" spans="1:4" ht="36.75" customHeight="1">
      <c r="A424" s="218" t="s">
        <v>3119</v>
      </c>
      <c r="B424" s="218" t="s">
        <v>3082</v>
      </c>
      <c r="C424" s="229" t="s">
        <v>143</v>
      </c>
      <c r="D424" s="8"/>
    </row>
    <row r="425" spans="1:4" ht="36.75" customHeight="1">
      <c r="A425" s="218" t="s">
        <v>3120</v>
      </c>
      <c r="B425" s="218" t="s">
        <v>3082</v>
      </c>
      <c r="C425" s="229" t="s">
        <v>143</v>
      </c>
      <c r="D425" s="8"/>
    </row>
    <row r="426" spans="1:4" ht="36.75" customHeight="1">
      <c r="A426" s="218" t="s">
        <v>3121</v>
      </c>
      <c r="B426" s="218" t="s">
        <v>143</v>
      </c>
      <c r="C426" s="229" t="s">
        <v>143</v>
      </c>
      <c r="D426" s="8"/>
    </row>
    <row r="427" spans="1:4" ht="36.75" customHeight="1">
      <c r="A427" s="218" t="s">
        <v>3122</v>
      </c>
      <c r="B427" s="218" t="s">
        <v>3084</v>
      </c>
      <c r="C427" s="229" t="s">
        <v>143</v>
      </c>
      <c r="D427" s="8"/>
    </row>
    <row r="428" spans="1:4" ht="36.75" customHeight="1">
      <c r="A428" s="218" t="s">
        <v>3123</v>
      </c>
      <c r="B428" s="218" t="s">
        <v>3079</v>
      </c>
      <c r="C428" s="229" t="s">
        <v>143</v>
      </c>
      <c r="D428" s="8"/>
    </row>
    <row r="429" spans="1:4" ht="36.75" customHeight="1">
      <c r="A429" s="218" t="s">
        <v>3124</v>
      </c>
      <c r="B429" s="218" t="s">
        <v>3084</v>
      </c>
      <c r="C429" s="229" t="s">
        <v>143</v>
      </c>
      <c r="D429" s="8"/>
    </row>
    <row r="430" spans="1:4" ht="36.75" customHeight="1">
      <c r="A430" s="218" t="s">
        <v>3125</v>
      </c>
      <c r="B430" s="218" t="s">
        <v>3087</v>
      </c>
      <c r="C430" s="229" t="s">
        <v>143</v>
      </c>
      <c r="D430" s="8"/>
    </row>
    <row r="431" spans="1:4" ht="36.75" customHeight="1">
      <c r="A431" s="218" t="s">
        <v>3126</v>
      </c>
      <c r="B431" s="218" t="s">
        <v>3087</v>
      </c>
      <c r="C431" s="229" t="s">
        <v>143</v>
      </c>
      <c r="D431" s="8"/>
    </row>
    <row r="432" spans="1:4" ht="36.75" customHeight="1">
      <c r="A432" s="218" t="s">
        <v>3127</v>
      </c>
      <c r="B432" s="218" t="s">
        <v>3093</v>
      </c>
      <c r="C432" s="229" t="s">
        <v>143</v>
      </c>
      <c r="D432" s="8"/>
    </row>
    <row r="433" spans="1:4" ht="36.75" customHeight="1">
      <c r="A433" s="218" t="s">
        <v>3128</v>
      </c>
      <c r="B433" s="218" t="s">
        <v>3079</v>
      </c>
      <c r="C433" s="229" t="s">
        <v>143</v>
      </c>
      <c r="D433" s="8"/>
    </row>
    <row r="434" spans="1:4" ht="36.75" customHeight="1">
      <c r="A434" s="218" t="s">
        <v>3129</v>
      </c>
      <c r="B434" s="218" t="s">
        <v>3083</v>
      </c>
      <c r="C434" s="229" t="s">
        <v>143</v>
      </c>
      <c r="D434" s="8"/>
    </row>
    <row r="435" spans="1:4" ht="36.75" customHeight="1">
      <c r="A435" s="218" t="s">
        <v>3130</v>
      </c>
      <c r="B435" s="218" t="s">
        <v>3083</v>
      </c>
      <c r="C435" s="229" t="s">
        <v>143</v>
      </c>
      <c r="D435" s="8"/>
    </row>
    <row r="436" spans="1:4" ht="36.75" customHeight="1">
      <c r="A436" s="218" t="s">
        <v>3131</v>
      </c>
      <c r="B436" s="218" t="s">
        <v>3088</v>
      </c>
      <c r="C436" s="229" t="s">
        <v>143</v>
      </c>
      <c r="D436" s="8"/>
    </row>
    <row r="437" spans="1:4" ht="36.75" customHeight="1">
      <c r="A437" s="218" t="s">
        <v>3132</v>
      </c>
      <c r="B437" s="218" t="s">
        <v>3078</v>
      </c>
      <c r="C437" s="229" t="s">
        <v>143</v>
      </c>
      <c r="D437" s="8"/>
    </row>
    <row r="438" spans="1:4" ht="36.75" customHeight="1">
      <c r="A438" s="218" t="s">
        <v>3133</v>
      </c>
      <c r="B438" s="218" t="s">
        <v>3086</v>
      </c>
      <c r="C438" s="229" t="s">
        <v>143</v>
      </c>
      <c r="D438" s="8"/>
    </row>
    <row r="439" spans="1:4" ht="36.75" customHeight="1">
      <c r="A439" s="218" t="s">
        <v>3134</v>
      </c>
      <c r="B439" s="218" t="s">
        <v>3079</v>
      </c>
      <c r="C439" s="229" t="s">
        <v>143</v>
      </c>
      <c r="D439" s="8"/>
    </row>
    <row r="440" spans="1:4" ht="36.75" customHeight="1">
      <c r="A440" s="218" t="s">
        <v>3135</v>
      </c>
      <c r="B440" s="218" t="s">
        <v>3085</v>
      </c>
      <c r="C440" s="229" t="s">
        <v>143</v>
      </c>
      <c r="D440" s="8"/>
    </row>
    <row r="441" spans="1:4" ht="36.75" customHeight="1">
      <c r="A441" s="218" t="s">
        <v>3136</v>
      </c>
      <c r="B441" s="218" t="s">
        <v>3081</v>
      </c>
      <c r="C441" s="229" t="s">
        <v>143</v>
      </c>
      <c r="D441" s="8"/>
    </row>
    <row r="442" spans="1:4" ht="36.75" customHeight="1">
      <c r="A442" s="218" t="s">
        <v>3137</v>
      </c>
      <c r="B442" s="218" t="s">
        <v>3085</v>
      </c>
      <c r="C442" s="229" t="s">
        <v>143</v>
      </c>
      <c r="D442" s="8"/>
    </row>
    <row r="443" spans="1:4" ht="36.75" customHeight="1">
      <c r="A443" s="218" t="s">
        <v>3138</v>
      </c>
      <c r="B443" s="218" t="s">
        <v>3088</v>
      </c>
      <c r="C443" s="229" t="s">
        <v>143</v>
      </c>
      <c r="D443" s="8"/>
    </row>
    <row r="444" spans="1:4" ht="36.75" customHeight="1">
      <c r="A444" s="218" t="s">
        <v>3139</v>
      </c>
      <c r="B444" s="218" t="s">
        <v>3087</v>
      </c>
      <c r="C444" s="229" t="s">
        <v>143</v>
      </c>
      <c r="D444" s="8"/>
    </row>
    <row r="445" spans="1:4" ht="36.75" customHeight="1">
      <c r="A445" s="218" t="s">
        <v>3140</v>
      </c>
      <c r="B445" s="218" t="s">
        <v>3081</v>
      </c>
      <c r="C445" s="229" t="s">
        <v>143</v>
      </c>
      <c r="D445" s="8"/>
    </row>
    <row r="446" spans="1:4" ht="36.75" customHeight="1">
      <c r="A446" s="218" t="s">
        <v>3141</v>
      </c>
      <c r="B446" s="218" t="s">
        <v>3087</v>
      </c>
      <c r="C446" s="229" t="s">
        <v>143</v>
      </c>
      <c r="D446" s="8"/>
    </row>
    <row r="447" spans="1:4" ht="36.75" customHeight="1">
      <c r="A447" s="218" t="s">
        <v>3142</v>
      </c>
      <c r="B447" s="218" t="s">
        <v>3082</v>
      </c>
      <c r="C447" s="229" t="s">
        <v>143</v>
      </c>
      <c r="D447" s="8"/>
    </row>
    <row r="448" spans="1:4" ht="36.75" customHeight="1">
      <c r="A448" s="218" t="s">
        <v>3143</v>
      </c>
      <c r="B448" s="218" t="s">
        <v>3088</v>
      </c>
      <c r="C448" s="229" t="s">
        <v>143</v>
      </c>
      <c r="D448" s="8"/>
    </row>
    <row r="449" spans="1:4" ht="36.75" customHeight="1">
      <c r="A449" s="218" t="s">
        <v>3144</v>
      </c>
      <c r="B449" s="218" t="s">
        <v>3084</v>
      </c>
      <c r="C449" s="229" t="s">
        <v>143</v>
      </c>
      <c r="D449" s="8"/>
    </row>
    <row r="450" spans="1:4" ht="36.75" customHeight="1">
      <c r="A450" s="218" t="s">
        <v>3145</v>
      </c>
      <c r="B450" s="218" t="s">
        <v>3099</v>
      </c>
      <c r="C450" s="229" t="s">
        <v>143</v>
      </c>
      <c r="D450" s="8"/>
    </row>
    <row r="451" spans="1:4" ht="36.75" customHeight="1">
      <c r="A451" s="218" t="s">
        <v>3146</v>
      </c>
      <c r="B451" s="218" t="s">
        <v>3083</v>
      </c>
      <c r="C451" s="229" t="s">
        <v>143</v>
      </c>
      <c r="D451" s="8"/>
    </row>
    <row r="452" spans="1:4" ht="36.75" customHeight="1">
      <c r="A452" s="218" t="s">
        <v>3147</v>
      </c>
      <c r="B452" s="218" t="s">
        <v>3096</v>
      </c>
      <c r="C452" s="229" t="s">
        <v>143</v>
      </c>
      <c r="D452" s="8"/>
    </row>
    <row r="453" spans="1:4" ht="36.75" customHeight="1">
      <c r="A453" s="218" t="s">
        <v>3148</v>
      </c>
      <c r="B453" s="218" t="s">
        <v>3091</v>
      </c>
      <c r="C453" s="229" t="s">
        <v>143</v>
      </c>
      <c r="D453" s="8"/>
    </row>
    <row r="454" spans="1:4" ht="36.75" customHeight="1">
      <c r="A454" s="218" t="s">
        <v>3149</v>
      </c>
      <c r="B454" s="218" t="s">
        <v>3086</v>
      </c>
      <c r="C454" s="229" t="s">
        <v>143</v>
      </c>
      <c r="D454" s="8"/>
    </row>
    <row r="455" spans="1:4" ht="36.75" customHeight="1">
      <c r="A455" s="218" t="s">
        <v>3150</v>
      </c>
      <c r="B455" s="218" t="s">
        <v>3088</v>
      </c>
      <c r="C455" s="229" t="s">
        <v>143</v>
      </c>
      <c r="D455" s="8"/>
    </row>
    <row r="456" spans="1:4" ht="36.75" customHeight="1">
      <c r="A456" s="218" t="s">
        <v>3151</v>
      </c>
      <c r="B456" s="218" t="s">
        <v>3080</v>
      </c>
      <c r="C456" s="229" t="s">
        <v>143</v>
      </c>
      <c r="D456" s="8"/>
    </row>
    <row r="457" spans="1:4" ht="36.75" customHeight="1">
      <c r="A457" s="218" t="s">
        <v>3152</v>
      </c>
      <c r="B457" s="218" t="s">
        <v>3082</v>
      </c>
      <c r="C457" s="229" t="s">
        <v>143</v>
      </c>
      <c r="D457" s="8"/>
    </row>
    <row r="458" spans="1:4" ht="36.75" customHeight="1">
      <c r="A458" s="218" t="s">
        <v>3153</v>
      </c>
      <c r="B458" s="218" t="s">
        <v>3086</v>
      </c>
      <c r="C458" s="229" t="s">
        <v>143</v>
      </c>
      <c r="D458" s="8"/>
    </row>
    <row r="459" spans="1:4" ht="36.75" customHeight="1">
      <c r="A459" s="218" t="s">
        <v>3154</v>
      </c>
      <c r="B459" s="218" t="s">
        <v>3087</v>
      </c>
      <c r="C459" s="229" t="s">
        <v>143</v>
      </c>
      <c r="D459" s="8"/>
    </row>
    <row r="460" spans="1:4" ht="36.75" customHeight="1">
      <c r="A460" s="218" t="s">
        <v>3155</v>
      </c>
      <c r="B460" s="218" t="s">
        <v>3074</v>
      </c>
      <c r="C460" s="229" t="s">
        <v>143</v>
      </c>
      <c r="D460" s="8"/>
    </row>
    <row r="461" spans="1:4" ht="36.75" customHeight="1">
      <c r="A461" s="218" t="s">
        <v>3156</v>
      </c>
      <c r="B461" s="218" t="s">
        <v>3084</v>
      </c>
      <c r="C461" s="229" t="s">
        <v>143</v>
      </c>
      <c r="D461" s="8"/>
    </row>
    <row r="462" spans="1:4" ht="36.75" customHeight="1">
      <c r="A462" s="218" t="s">
        <v>3157</v>
      </c>
      <c r="B462" s="218" t="s">
        <v>3080</v>
      </c>
      <c r="C462" s="229" t="s">
        <v>143</v>
      </c>
      <c r="D462" s="8"/>
    </row>
    <row r="463" spans="1:4" ht="36.75" customHeight="1">
      <c r="A463" s="218" t="s">
        <v>3158</v>
      </c>
      <c r="B463" s="218" t="s">
        <v>143</v>
      </c>
      <c r="C463" s="229" t="s">
        <v>143</v>
      </c>
      <c r="D463" s="8"/>
    </row>
    <row r="464" spans="1:4" ht="36.75" customHeight="1">
      <c r="A464" s="218" t="s">
        <v>3159</v>
      </c>
      <c r="B464" s="218" t="s">
        <v>143</v>
      </c>
      <c r="C464" s="229" t="s">
        <v>143</v>
      </c>
      <c r="D464" s="8"/>
    </row>
    <row r="465" spans="1:4" ht="36.75" customHeight="1">
      <c r="A465" s="218" t="s">
        <v>3160</v>
      </c>
      <c r="B465" s="218" t="s">
        <v>143</v>
      </c>
      <c r="C465" s="229" t="s">
        <v>143</v>
      </c>
      <c r="D465" s="8"/>
    </row>
    <row r="466" spans="1:4" ht="36.75" customHeight="1">
      <c r="A466" s="218" t="s">
        <v>3161</v>
      </c>
      <c r="B466" s="218" t="s">
        <v>143</v>
      </c>
      <c r="C466" s="229" t="s">
        <v>143</v>
      </c>
      <c r="D466" s="8"/>
    </row>
    <row r="467" spans="1:4" ht="36.75" customHeight="1">
      <c r="A467" s="218" t="s">
        <v>3162</v>
      </c>
      <c r="B467" s="218" t="s">
        <v>143</v>
      </c>
      <c r="C467" s="229" t="s">
        <v>143</v>
      </c>
      <c r="D467" s="8"/>
    </row>
    <row r="468" spans="1:4" ht="36.75" customHeight="1">
      <c r="A468" s="218" t="s">
        <v>3163</v>
      </c>
      <c r="B468" s="218" t="s">
        <v>143</v>
      </c>
      <c r="C468" s="229" t="s">
        <v>143</v>
      </c>
      <c r="D468" s="8"/>
    </row>
    <row r="469" spans="1:4" ht="36.75" customHeight="1">
      <c r="A469" s="218" t="s">
        <v>3164</v>
      </c>
      <c r="B469" s="218" t="s">
        <v>3160</v>
      </c>
      <c r="C469" s="229" t="s">
        <v>143</v>
      </c>
      <c r="D469" s="8"/>
    </row>
    <row r="470" spans="1:4" ht="36.75" customHeight="1">
      <c r="A470" s="218" t="s">
        <v>3165</v>
      </c>
      <c r="B470" s="218" t="s">
        <v>3159</v>
      </c>
      <c r="C470" s="229">
        <v>1.0177799594740016</v>
      </c>
      <c r="D470" s="8"/>
    </row>
    <row r="471" spans="1:4" ht="36.75" customHeight="1">
      <c r="A471" s="218" t="s">
        <v>3166</v>
      </c>
      <c r="B471" s="218" t="s">
        <v>3162</v>
      </c>
      <c r="C471" s="229" t="s">
        <v>143</v>
      </c>
      <c r="D471" s="8"/>
    </row>
    <row r="472" spans="1:4" ht="36.75" customHeight="1">
      <c r="A472" s="218" t="s">
        <v>3167</v>
      </c>
      <c r="B472" s="218" t="s">
        <v>3158</v>
      </c>
      <c r="C472" s="229" t="s">
        <v>143</v>
      </c>
      <c r="D472" s="8"/>
    </row>
    <row r="473" spans="1:4" ht="36.75" customHeight="1">
      <c r="A473" s="218" t="s">
        <v>3168</v>
      </c>
      <c r="B473" s="218" t="s">
        <v>3159</v>
      </c>
      <c r="C473" s="229" t="s">
        <v>143</v>
      </c>
      <c r="D473" s="8"/>
    </row>
    <row r="474" spans="1:4" ht="36.75" customHeight="1">
      <c r="A474" s="218" t="s">
        <v>3169</v>
      </c>
      <c r="B474" s="218" t="s">
        <v>3159</v>
      </c>
      <c r="C474" s="229" t="s">
        <v>143</v>
      </c>
      <c r="D474" s="8"/>
    </row>
    <row r="475" spans="1:4" ht="36.75" customHeight="1">
      <c r="A475" s="218" t="s">
        <v>3170</v>
      </c>
      <c r="B475" s="218" t="s">
        <v>3158</v>
      </c>
      <c r="C475" s="229" t="s">
        <v>143</v>
      </c>
      <c r="D475" s="8"/>
    </row>
    <row r="476" spans="1:4" ht="36.75" customHeight="1">
      <c r="A476" s="218" t="s">
        <v>3171</v>
      </c>
      <c r="B476" s="218" t="s">
        <v>3160</v>
      </c>
      <c r="C476" s="229" t="s">
        <v>143</v>
      </c>
      <c r="D476" s="8"/>
    </row>
    <row r="477" spans="1:4" ht="36.75" customHeight="1">
      <c r="A477" s="218" t="s">
        <v>3172</v>
      </c>
      <c r="B477" s="218" t="s">
        <v>3163</v>
      </c>
      <c r="C477" s="229" t="s">
        <v>143</v>
      </c>
      <c r="D477" s="8"/>
    </row>
    <row r="478" spans="1:4" ht="36.75" customHeight="1">
      <c r="A478" s="218" t="s">
        <v>3173</v>
      </c>
      <c r="B478" s="218" t="s">
        <v>3160</v>
      </c>
      <c r="C478" s="229" t="s">
        <v>143</v>
      </c>
      <c r="D478" s="8"/>
    </row>
    <row r="479" spans="1:4" ht="36.75" customHeight="1">
      <c r="A479" s="218" t="s">
        <v>3174</v>
      </c>
      <c r="B479" s="218" t="s">
        <v>3160</v>
      </c>
      <c r="C479" s="229" t="s">
        <v>143</v>
      </c>
      <c r="D479" s="8"/>
    </row>
    <row r="480" spans="1:4" ht="36.75" customHeight="1">
      <c r="A480" s="218" t="s">
        <v>3175</v>
      </c>
      <c r="B480" s="218" t="s">
        <v>3160</v>
      </c>
      <c r="C480" s="229" t="s">
        <v>143</v>
      </c>
      <c r="D480" s="8"/>
    </row>
    <row r="481" spans="1:4" ht="36.75" customHeight="1">
      <c r="A481" s="218" t="s">
        <v>3176</v>
      </c>
      <c r="B481" s="218" t="s">
        <v>3159</v>
      </c>
      <c r="C481" s="229" t="s">
        <v>143</v>
      </c>
      <c r="D481" s="8"/>
    </row>
    <row r="482" spans="1:4" ht="36.75" customHeight="1">
      <c r="A482" s="218" t="s">
        <v>3177</v>
      </c>
      <c r="B482" s="218" t="s">
        <v>3160</v>
      </c>
      <c r="C482" s="229" t="s">
        <v>143</v>
      </c>
      <c r="D482" s="8"/>
    </row>
    <row r="483" spans="1:4" ht="36.75" customHeight="1">
      <c r="A483" s="218" t="s">
        <v>3178</v>
      </c>
      <c r="B483" s="218" t="s">
        <v>3162</v>
      </c>
      <c r="C483" s="229" t="s">
        <v>143</v>
      </c>
      <c r="D483" s="8"/>
    </row>
    <row r="484" spans="1:4" ht="36.75" customHeight="1">
      <c r="A484" s="218" t="s">
        <v>3179</v>
      </c>
      <c r="B484" s="218" t="s">
        <v>3160</v>
      </c>
      <c r="C484" s="229" t="s">
        <v>143</v>
      </c>
      <c r="D484" s="8"/>
    </row>
    <row r="485" spans="1:4" ht="36.75" customHeight="1">
      <c r="A485" s="218" t="s">
        <v>3180</v>
      </c>
      <c r="B485" s="218" t="s">
        <v>3160</v>
      </c>
      <c r="C485" s="229">
        <v>2.4425536128606504</v>
      </c>
      <c r="D485" s="8"/>
    </row>
    <row r="486" spans="1:4" ht="36.75" customHeight="1">
      <c r="A486" s="218" t="s">
        <v>3181</v>
      </c>
      <c r="B486" s="218" t="s">
        <v>3160</v>
      </c>
      <c r="C486" s="229" t="s">
        <v>143</v>
      </c>
      <c r="D486" s="8"/>
    </row>
    <row r="487" spans="1:4" ht="36.75" customHeight="1">
      <c r="A487" s="218" t="s">
        <v>3182</v>
      </c>
      <c r="B487" s="218" t="s">
        <v>3160</v>
      </c>
      <c r="C487" s="229">
        <v>2.3221872458950723</v>
      </c>
      <c r="D487" s="8"/>
    </row>
    <row r="488" spans="1:4" ht="36.75" customHeight="1">
      <c r="A488" s="218" t="s">
        <v>3183</v>
      </c>
      <c r="B488" s="218" t="s">
        <v>3160</v>
      </c>
      <c r="C488" s="229" t="s">
        <v>143</v>
      </c>
      <c r="D488" s="8"/>
    </row>
    <row r="489" spans="1:4" ht="36.75" customHeight="1">
      <c r="A489" s="218" t="s">
        <v>3184</v>
      </c>
      <c r="B489" s="218" t="s">
        <v>3162</v>
      </c>
      <c r="C489" s="229" t="s">
        <v>143</v>
      </c>
      <c r="D489" s="8"/>
    </row>
    <row r="490" spans="1:4" ht="36.75" customHeight="1">
      <c r="A490" s="218" t="s">
        <v>3185</v>
      </c>
      <c r="B490" s="218" t="s">
        <v>3159</v>
      </c>
      <c r="C490" s="229">
        <v>0.19166900245410234</v>
      </c>
      <c r="D490" s="8"/>
    </row>
    <row r="491" spans="1:4" ht="36.75" customHeight="1">
      <c r="A491" s="218" t="s">
        <v>3186</v>
      </c>
      <c r="B491" s="218" t="s">
        <v>3158</v>
      </c>
      <c r="C491" s="229" t="s">
        <v>143</v>
      </c>
      <c r="D491" s="8"/>
    </row>
    <row r="492" spans="1:4" ht="36.75" customHeight="1">
      <c r="A492" s="218" t="s">
        <v>3187</v>
      </c>
      <c r="B492" s="218" t="s">
        <v>3159</v>
      </c>
      <c r="C492" s="229" t="s">
        <v>143</v>
      </c>
      <c r="D492" s="8"/>
    </row>
    <row r="493" spans="1:4" ht="36.75" customHeight="1">
      <c r="A493" s="218" t="s">
        <v>3188</v>
      </c>
      <c r="B493" s="218" t="s">
        <v>3159</v>
      </c>
      <c r="C493" s="229" t="s">
        <v>143</v>
      </c>
      <c r="D493" s="8"/>
    </row>
    <row r="494" spans="1:4" ht="36.75" customHeight="1">
      <c r="A494" s="218" t="s">
        <v>3189</v>
      </c>
      <c r="B494" s="218" t="s">
        <v>3160</v>
      </c>
      <c r="C494" s="229" t="s">
        <v>143</v>
      </c>
      <c r="D494" s="8"/>
    </row>
    <row r="495" spans="1:4" ht="36.75" customHeight="1">
      <c r="A495" s="218" t="s">
        <v>3190</v>
      </c>
      <c r="B495" s="218" t="s">
        <v>3160</v>
      </c>
      <c r="C495" s="229" t="s">
        <v>143</v>
      </c>
      <c r="D495" s="8"/>
    </row>
    <row r="496" spans="1:4" ht="36.75" customHeight="1">
      <c r="A496" s="218" t="s">
        <v>3191</v>
      </c>
      <c r="B496" s="218" t="s">
        <v>3160</v>
      </c>
      <c r="C496" s="229" t="s">
        <v>143</v>
      </c>
      <c r="D496" s="8"/>
    </row>
    <row r="497" spans="1:4" ht="36.75" customHeight="1">
      <c r="A497" s="218" t="s">
        <v>3192</v>
      </c>
      <c r="B497" s="218" t="s">
        <v>3164</v>
      </c>
      <c r="C497" s="229" t="s">
        <v>143</v>
      </c>
      <c r="D497" s="8"/>
    </row>
    <row r="498" spans="1:4" ht="36.75" customHeight="1">
      <c r="A498" s="218" t="s">
        <v>3193</v>
      </c>
      <c r="B498" s="218" t="s">
        <v>3164</v>
      </c>
      <c r="C498" s="229" t="s">
        <v>143</v>
      </c>
      <c r="D498" s="8"/>
    </row>
    <row r="499" spans="1:4" ht="36.75" customHeight="1">
      <c r="A499" s="218" t="s">
        <v>3194</v>
      </c>
      <c r="B499" s="218" t="s">
        <v>3158</v>
      </c>
      <c r="C499" s="229" t="s">
        <v>143</v>
      </c>
      <c r="D499" s="8"/>
    </row>
    <row r="500" spans="1:4" ht="36.75" customHeight="1">
      <c r="A500" s="218" t="s">
        <v>3195</v>
      </c>
      <c r="B500" s="218" t="s">
        <v>3171</v>
      </c>
      <c r="C500" s="229" t="s">
        <v>143</v>
      </c>
      <c r="D500" s="8"/>
    </row>
    <row r="501" spans="1:4" ht="36.75" customHeight="1">
      <c r="A501" s="218" t="s">
        <v>3196</v>
      </c>
      <c r="B501" s="218" t="s">
        <v>3170</v>
      </c>
      <c r="C501" s="229" t="s">
        <v>143</v>
      </c>
      <c r="D501" s="8"/>
    </row>
    <row r="502" spans="1:4" ht="36.75" customHeight="1">
      <c r="A502" s="218" t="s">
        <v>3197</v>
      </c>
      <c r="B502" s="218" t="s">
        <v>3162</v>
      </c>
      <c r="C502" s="229" t="s">
        <v>143</v>
      </c>
      <c r="D502" s="8"/>
    </row>
    <row r="503" spans="1:4" ht="36.75" customHeight="1">
      <c r="A503" s="218" t="s">
        <v>3198</v>
      </c>
      <c r="B503" s="218" t="s">
        <v>3170</v>
      </c>
      <c r="C503" s="229" t="s">
        <v>143</v>
      </c>
      <c r="D503" s="8"/>
    </row>
    <row r="504" spans="1:4" ht="36.75" customHeight="1">
      <c r="A504" s="218" t="s">
        <v>3199</v>
      </c>
      <c r="B504" s="218" t="s">
        <v>3167</v>
      </c>
      <c r="C504" s="229" t="s">
        <v>143</v>
      </c>
      <c r="D504" s="8"/>
    </row>
    <row r="505" spans="1:4" ht="36.75" customHeight="1">
      <c r="A505" s="218" t="s">
        <v>3200</v>
      </c>
      <c r="B505" s="218" t="s">
        <v>3167</v>
      </c>
      <c r="C505" s="229" t="s">
        <v>143</v>
      </c>
      <c r="D505" s="8"/>
    </row>
    <row r="506" spans="1:4" ht="36.75" customHeight="1">
      <c r="A506" s="218" t="s">
        <v>3201</v>
      </c>
      <c r="B506" s="218" t="s">
        <v>3165</v>
      </c>
      <c r="C506" s="229" t="s">
        <v>143</v>
      </c>
      <c r="D506" s="8"/>
    </row>
    <row r="507" spans="1:4" ht="36.75" customHeight="1">
      <c r="A507" s="218" t="s">
        <v>3202</v>
      </c>
      <c r="B507" s="218" t="s">
        <v>3166</v>
      </c>
      <c r="C507" s="229" t="s">
        <v>143</v>
      </c>
      <c r="D507" s="8"/>
    </row>
    <row r="508" spans="1:4" ht="36.75" customHeight="1">
      <c r="A508" s="218" t="s">
        <v>3203</v>
      </c>
      <c r="B508" s="218" t="s">
        <v>3158</v>
      </c>
      <c r="C508" s="229" t="s">
        <v>143</v>
      </c>
      <c r="D508" s="8"/>
    </row>
    <row r="509" spans="1:4" ht="36.75" customHeight="1">
      <c r="A509" s="218" t="s">
        <v>3204</v>
      </c>
      <c r="B509" s="218" t="s">
        <v>3167</v>
      </c>
      <c r="C509" s="229" t="s">
        <v>143</v>
      </c>
      <c r="D509" s="8"/>
    </row>
    <row r="510" spans="1:4" ht="36.75" customHeight="1">
      <c r="A510" s="218" t="s">
        <v>3205</v>
      </c>
      <c r="B510" s="218" t="s">
        <v>3166</v>
      </c>
      <c r="C510" s="229" t="s">
        <v>143</v>
      </c>
      <c r="D510" s="8"/>
    </row>
    <row r="511" spans="1:4" ht="36.75" customHeight="1">
      <c r="A511" s="218" t="s">
        <v>3206</v>
      </c>
      <c r="B511" s="218" t="s">
        <v>3187</v>
      </c>
      <c r="C511" s="229" t="s">
        <v>143</v>
      </c>
      <c r="D511" s="8"/>
    </row>
    <row r="512" spans="1:4" ht="36.75" customHeight="1">
      <c r="A512" s="218" t="s">
        <v>3207</v>
      </c>
      <c r="B512" s="218" t="s">
        <v>3170</v>
      </c>
      <c r="C512" s="229" t="s">
        <v>143</v>
      </c>
      <c r="D512" s="8"/>
    </row>
    <row r="513" spans="1:4" ht="36.75" customHeight="1">
      <c r="A513" s="218" t="s">
        <v>3208</v>
      </c>
      <c r="B513" s="218" t="s">
        <v>3170</v>
      </c>
      <c r="C513" s="229" t="s">
        <v>143</v>
      </c>
      <c r="D513" s="8"/>
    </row>
    <row r="514" spans="1:4" ht="36.75" customHeight="1">
      <c r="A514" s="218" t="s">
        <v>3209</v>
      </c>
      <c r="B514" s="218" t="s">
        <v>3171</v>
      </c>
      <c r="C514" s="229" t="s">
        <v>143</v>
      </c>
      <c r="D514" s="8"/>
    </row>
    <row r="515" spans="1:4" ht="36.75" customHeight="1">
      <c r="A515" s="218" t="s">
        <v>3210</v>
      </c>
      <c r="B515" s="218" t="s">
        <v>3178</v>
      </c>
      <c r="C515" s="229" t="s">
        <v>143</v>
      </c>
      <c r="D515" s="8"/>
    </row>
    <row r="516" spans="1:4" ht="36.75" customHeight="1">
      <c r="A516" s="218" t="s">
        <v>3211</v>
      </c>
      <c r="B516" s="218" t="s">
        <v>3186</v>
      </c>
      <c r="C516" s="229" t="s">
        <v>143</v>
      </c>
      <c r="D516" s="8"/>
    </row>
    <row r="517" spans="1:4" ht="36.75" customHeight="1">
      <c r="A517" s="218" t="s">
        <v>3212</v>
      </c>
      <c r="B517" s="218" t="s">
        <v>3170</v>
      </c>
      <c r="C517" s="229" t="s">
        <v>143</v>
      </c>
      <c r="D517" s="8"/>
    </row>
    <row r="518" spans="1:4" ht="36.75" customHeight="1">
      <c r="A518" s="218" t="s">
        <v>3213</v>
      </c>
      <c r="B518" s="218" t="s">
        <v>3165</v>
      </c>
      <c r="C518" s="229" t="s">
        <v>143</v>
      </c>
      <c r="D518" s="8"/>
    </row>
    <row r="519" spans="1:4" ht="36.75" customHeight="1">
      <c r="A519" s="218" t="s">
        <v>3214</v>
      </c>
      <c r="B519" s="218" t="s">
        <v>3167</v>
      </c>
      <c r="C519" s="229" t="s">
        <v>143</v>
      </c>
      <c r="D519" s="8"/>
    </row>
    <row r="520" spans="1:4" ht="36.75" customHeight="1">
      <c r="A520" s="218" t="s">
        <v>3215</v>
      </c>
      <c r="B520" s="218" t="s">
        <v>3168</v>
      </c>
      <c r="C520" s="229" t="s">
        <v>143</v>
      </c>
      <c r="D520" s="8"/>
    </row>
    <row r="521" spans="1:4" ht="36.75" customHeight="1">
      <c r="A521" s="218" t="s">
        <v>3216</v>
      </c>
      <c r="B521" s="218" t="s">
        <v>3191</v>
      </c>
      <c r="C521" s="229" t="s">
        <v>143</v>
      </c>
      <c r="D521" s="8"/>
    </row>
    <row r="522" spans="1:4" ht="36.75" customHeight="1">
      <c r="A522" s="218" t="s">
        <v>3217</v>
      </c>
      <c r="B522" s="218" t="s">
        <v>3188</v>
      </c>
      <c r="C522" s="229" t="s">
        <v>143</v>
      </c>
      <c r="D522" s="8"/>
    </row>
    <row r="523" spans="1:4" ht="36.75" customHeight="1">
      <c r="A523" s="218" t="s">
        <v>3218</v>
      </c>
      <c r="B523" s="218" t="s">
        <v>3166</v>
      </c>
      <c r="C523" s="229" t="s">
        <v>143</v>
      </c>
      <c r="D523" s="8"/>
    </row>
    <row r="524" spans="1:4" ht="36.75" customHeight="1">
      <c r="A524" s="218" t="s">
        <v>3219</v>
      </c>
      <c r="B524" s="218" t="s">
        <v>3164</v>
      </c>
      <c r="C524" s="229" t="s">
        <v>143</v>
      </c>
      <c r="D524" s="8"/>
    </row>
    <row r="525" spans="1:4" ht="36.75" customHeight="1">
      <c r="A525" s="218" t="s">
        <v>3220</v>
      </c>
      <c r="B525" s="218" t="s">
        <v>3171</v>
      </c>
      <c r="C525" s="229" t="s">
        <v>143</v>
      </c>
      <c r="D525" s="8"/>
    </row>
    <row r="526" spans="1:4" ht="36.75" customHeight="1">
      <c r="A526" s="218" t="s">
        <v>3221</v>
      </c>
      <c r="B526" s="218" t="s">
        <v>3169</v>
      </c>
      <c r="C526" s="229" t="s">
        <v>143</v>
      </c>
      <c r="D526" s="8"/>
    </row>
    <row r="527" spans="1:4" ht="36.75" customHeight="1">
      <c r="A527" s="218" t="s">
        <v>3222</v>
      </c>
      <c r="B527" s="218" t="s">
        <v>3166</v>
      </c>
      <c r="C527" s="229" t="s">
        <v>143</v>
      </c>
      <c r="D527" s="8"/>
    </row>
    <row r="528" spans="1:4" ht="36.75" customHeight="1">
      <c r="A528" s="218" t="s">
        <v>3223</v>
      </c>
      <c r="B528" s="218" t="s">
        <v>3166</v>
      </c>
      <c r="C528" s="229" t="s">
        <v>143</v>
      </c>
      <c r="D528" s="8"/>
    </row>
    <row r="529" spans="1:4" ht="36.75" customHeight="1">
      <c r="A529" s="218" t="s">
        <v>3224</v>
      </c>
      <c r="B529" s="218" t="s">
        <v>3170</v>
      </c>
      <c r="C529" s="229" t="s">
        <v>143</v>
      </c>
      <c r="D529" s="8"/>
    </row>
    <row r="530" spans="1:4" ht="36.75" customHeight="1">
      <c r="A530" s="218" t="s">
        <v>3225</v>
      </c>
      <c r="B530" s="218" t="s">
        <v>3168</v>
      </c>
      <c r="C530" s="229" t="s">
        <v>143</v>
      </c>
      <c r="D530" s="8"/>
    </row>
    <row r="531" spans="1:4" ht="36.75" customHeight="1">
      <c r="A531" s="218" t="s">
        <v>3226</v>
      </c>
      <c r="B531" s="218" t="s">
        <v>3158</v>
      </c>
      <c r="C531" s="229" t="s">
        <v>143</v>
      </c>
      <c r="D531" s="8"/>
    </row>
    <row r="532" spans="1:4" ht="36.75" customHeight="1">
      <c r="A532" s="218" t="s">
        <v>3227</v>
      </c>
      <c r="B532" s="218" t="s">
        <v>3174</v>
      </c>
      <c r="C532" s="229" t="s">
        <v>143</v>
      </c>
      <c r="D532" s="8"/>
    </row>
    <row r="533" spans="1:4" ht="36.75" customHeight="1">
      <c r="A533" s="218" t="s">
        <v>3228</v>
      </c>
      <c r="B533" s="218" t="s">
        <v>3185</v>
      </c>
      <c r="C533" s="229" t="s">
        <v>143</v>
      </c>
      <c r="D533" s="8"/>
    </row>
    <row r="534" spans="1:4" ht="36.75" customHeight="1">
      <c r="A534" s="218" t="s">
        <v>3229</v>
      </c>
      <c r="B534" s="218" t="s">
        <v>3165</v>
      </c>
      <c r="C534" s="229" t="s">
        <v>143</v>
      </c>
      <c r="D534" s="8"/>
    </row>
    <row r="535" spans="1:4" ht="36.75" customHeight="1">
      <c r="A535" s="218" t="s">
        <v>3230</v>
      </c>
      <c r="B535" s="218" t="s">
        <v>3179</v>
      </c>
      <c r="C535" s="229" t="s">
        <v>143</v>
      </c>
      <c r="D535" s="8"/>
    </row>
    <row r="536" spans="1:4" ht="36.75" customHeight="1">
      <c r="A536" s="218" t="s">
        <v>3231</v>
      </c>
      <c r="B536" s="218" t="s">
        <v>3178</v>
      </c>
      <c r="C536" s="229" t="s">
        <v>143</v>
      </c>
      <c r="D536" s="8"/>
    </row>
    <row r="537" spans="1:4" ht="36.75" customHeight="1">
      <c r="A537" s="218" t="s">
        <v>3232</v>
      </c>
      <c r="B537" s="218" t="s">
        <v>3164</v>
      </c>
      <c r="C537" s="229" t="s">
        <v>143</v>
      </c>
      <c r="D537" s="8"/>
    </row>
    <row r="538" spans="1:4" ht="36.75" customHeight="1">
      <c r="A538" s="218" t="s">
        <v>3233</v>
      </c>
      <c r="B538" s="218" t="s">
        <v>3166</v>
      </c>
      <c r="C538" s="229" t="s">
        <v>143</v>
      </c>
      <c r="D538" s="8"/>
    </row>
    <row r="539" spans="1:4" ht="36.75" customHeight="1">
      <c r="A539" s="218" t="s">
        <v>3234</v>
      </c>
      <c r="B539" s="218" t="s">
        <v>3162</v>
      </c>
      <c r="C539" s="229" t="s">
        <v>143</v>
      </c>
      <c r="D539" s="8"/>
    </row>
    <row r="540" spans="1:4" ht="36.75" customHeight="1">
      <c r="A540" s="218" t="s">
        <v>3235</v>
      </c>
      <c r="B540" s="218" t="s">
        <v>3174</v>
      </c>
      <c r="C540" s="229" t="s">
        <v>143</v>
      </c>
      <c r="D540" s="8"/>
    </row>
    <row r="541" spans="1:4" ht="36.75" customHeight="1">
      <c r="A541" s="218" t="s">
        <v>3236</v>
      </c>
      <c r="B541" s="218" t="s">
        <v>3190</v>
      </c>
      <c r="C541" s="229" t="s">
        <v>143</v>
      </c>
      <c r="D541" s="8"/>
    </row>
    <row r="542" spans="1:4" ht="36.75" customHeight="1">
      <c r="A542" s="218" t="s">
        <v>3237</v>
      </c>
      <c r="B542" s="218" t="s">
        <v>3166</v>
      </c>
      <c r="C542" s="229" t="s">
        <v>143</v>
      </c>
      <c r="D542" s="8"/>
    </row>
    <row r="543" spans="1:4" ht="36.75" customHeight="1">
      <c r="A543" s="218" t="s">
        <v>3238</v>
      </c>
      <c r="B543" s="218" t="s">
        <v>3169</v>
      </c>
      <c r="C543" s="229" t="s">
        <v>143</v>
      </c>
      <c r="D543" s="8"/>
    </row>
    <row r="544" spans="1:4" ht="36.75" customHeight="1">
      <c r="A544" s="218" t="s">
        <v>3239</v>
      </c>
      <c r="B544" s="218" t="s">
        <v>3167</v>
      </c>
      <c r="C544" s="229" t="s">
        <v>143</v>
      </c>
      <c r="D544" s="8"/>
    </row>
    <row r="545" spans="1:4" ht="36.75" customHeight="1">
      <c r="A545" s="218" t="s">
        <v>3240</v>
      </c>
      <c r="B545" s="218" t="s">
        <v>3164</v>
      </c>
      <c r="C545" s="229" t="s">
        <v>143</v>
      </c>
      <c r="D545" s="8"/>
    </row>
    <row r="546" spans="1:4" ht="36.75" customHeight="1">
      <c r="A546" s="218" t="s">
        <v>3241</v>
      </c>
      <c r="B546" s="218" t="s">
        <v>3169</v>
      </c>
      <c r="C546" s="229" t="s">
        <v>143</v>
      </c>
      <c r="D546" s="8"/>
    </row>
    <row r="547" spans="1:4" ht="36.75" customHeight="1">
      <c r="A547" s="218" t="s">
        <v>3242</v>
      </c>
      <c r="B547" s="218" t="s">
        <v>3169</v>
      </c>
      <c r="C547" s="229" t="s">
        <v>143</v>
      </c>
      <c r="D547" s="8"/>
    </row>
    <row r="548" spans="1:4" ht="36.75" customHeight="1">
      <c r="A548" s="218" t="s">
        <v>3243</v>
      </c>
      <c r="B548" s="218" t="s">
        <v>3166</v>
      </c>
      <c r="C548" s="229" t="s">
        <v>143</v>
      </c>
      <c r="D548" s="8"/>
    </row>
    <row r="549" spans="1:4" ht="36.75" customHeight="1">
      <c r="A549" s="218" t="s">
        <v>3244</v>
      </c>
      <c r="B549" s="218" t="s">
        <v>3170</v>
      </c>
      <c r="C549" s="229" t="s">
        <v>143</v>
      </c>
      <c r="D549" s="8"/>
    </row>
    <row r="550" spans="1:4" ht="36.75" customHeight="1">
      <c r="A550" s="218" t="s">
        <v>3245</v>
      </c>
      <c r="B550" s="218" t="s">
        <v>3167</v>
      </c>
      <c r="C550" s="229" t="s">
        <v>143</v>
      </c>
      <c r="D550" s="8"/>
    </row>
    <row r="551" spans="1:4" ht="36.75" customHeight="1">
      <c r="A551" s="218" t="s">
        <v>3246</v>
      </c>
      <c r="B551" s="218" t="s">
        <v>3167</v>
      </c>
      <c r="C551" s="229" t="s">
        <v>143</v>
      </c>
      <c r="D551" s="8"/>
    </row>
    <row r="552" spans="1:4" ht="36.75" customHeight="1">
      <c r="A552" s="218" t="s">
        <v>3247</v>
      </c>
      <c r="B552" s="218" t="s">
        <v>3174</v>
      </c>
      <c r="C552" s="229" t="s">
        <v>143</v>
      </c>
      <c r="D552" s="8"/>
    </row>
    <row r="553" spans="1:4" ht="36.75" customHeight="1">
      <c r="A553" s="218" t="s">
        <v>3248</v>
      </c>
      <c r="B553" s="218" t="s">
        <v>3160</v>
      </c>
      <c r="C553" s="229" t="s">
        <v>143</v>
      </c>
      <c r="D553" s="8"/>
    </row>
    <row r="554" spans="1:4" ht="36.75" customHeight="1">
      <c r="A554" s="218" t="s">
        <v>3249</v>
      </c>
      <c r="B554" s="218" t="s">
        <v>3160</v>
      </c>
      <c r="C554" s="229" t="s">
        <v>143</v>
      </c>
      <c r="D554" s="8"/>
    </row>
    <row r="555" spans="1:4" ht="36.75" customHeight="1">
      <c r="A555" s="218" t="s">
        <v>3250</v>
      </c>
      <c r="B555" s="218" t="s">
        <v>3160</v>
      </c>
      <c r="C555" s="229" t="s">
        <v>143</v>
      </c>
      <c r="D555" s="8"/>
    </row>
    <row r="556" spans="1:4" ht="36.75" customHeight="1">
      <c r="A556" s="218" t="s">
        <v>3251</v>
      </c>
      <c r="B556" s="218" t="s">
        <v>3160</v>
      </c>
      <c r="C556" s="229" t="s">
        <v>143</v>
      </c>
      <c r="D556" s="8"/>
    </row>
    <row r="557" spans="1:4" ht="36.75" customHeight="1">
      <c r="A557" s="218" t="s">
        <v>3252</v>
      </c>
      <c r="B557" s="218" t="s">
        <v>3160</v>
      </c>
      <c r="C557" s="229" t="s">
        <v>143</v>
      </c>
      <c r="D557" s="8"/>
    </row>
    <row r="558" spans="1:4" ht="36.75" customHeight="1">
      <c r="A558" s="218" t="s">
        <v>3253</v>
      </c>
      <c r="B558" s="218" t="s">
        <v>3166</v>
      </c>
      <c r="C558" s="229" t="s">
        <v>143</v>
      </c>
      <c r="D558" s="8"/>
    </row>
    <row r="559" spans="1:4" ht="36.75" customHeight="1">
      <c r="A559" s="218" t="s">
        <v>3254</v>
      </c>
      <c r="B559" s="218" t="s">
        <v>3168</v>
      </c>
      <c r="C559" s="229" t="s">
        <v>143</v>
      </c>
      <c r="D559" s="8"/>
    </row>
    <row r="560" spans="1:4" ht="36.75" customHeight="1">
      <c r="A560" s="218" t="s">
        <v>3255</v>
      </c>
      <c r="B560" s="218" t="s">
        <v>3166</v>
      </c>
      <c r="C560" s="229" t="s">
        <v>143</v>
      </c>
      <c r="D560" s="8"/>
    </row>
    <row r="561" spans="1:4" ht="36.75" customHeight="1">
      <c r="A561" s="218" t="s">
        <v>3256</v>
      </c>
      <c r="B561" s="218" t="s">
        <v>3166</v>
      </c>
      <c r="C561" s="229" t="s">
        <v>143</v>
      </c>
      <c r="D561" s="8"/>
    </row>
    <row r="562" spans="1:4" ht="36.75" customHeight="1">
      <c r="A562" s="218" t="s">
        <v>3257</v>
      </c>
      <c r="B562" s="218" t="s">
        <v>3170</v>
      </c>
      <c r="C562" s="229" t="s">
        <v>143</v>
      </c>
      <c r="D562" s="8"/>
    </row>
    <row r="563" spans="1:4" ht="36.75" customHeight="1">
      <c r="A563" s="218" t="s">
        <v>3258</v>
      </c>
      <c r="B563" s="218" t="s">
        <v>3169</v>
      </c>
      <c r="C563" s="229" t="s">
        <v>143</v>
      </c>
      <c r="D563" s="8"/>
    </row>
    <row r="564" spans="1:4" ht="36.75" customHeight="1">
      <c r="A564" s="218" t="s">
        <v>3259</v>
      </c>
      <c r="B564" s="218" t="s">
        <v>3168</v>
      </c>
      <c r="C564" s="229" t="s">
        <v>143</v>
      </c>
      <c r="D564" s="8"/>
    </row>
    <row r="565" spans="1:4" ht="36.75" customHeight="1">
      <c r="A565" s="218" t="s">
        <v>3260</v>
      </c>
      <c r="B565" s="218" t="s">
        <v>3160</v>
      </c>
      <c r="C565" s="229" t="s">
        <v>143</v>
      </c>
      <c r="D565" s="8"/>
    </row>
    <row r="566" spans="1:4" ht="36.75" customHeight="1">
      <c r="A566" s="218" t="s">
        <v>3261</v>
      </c>
      <c r="B566" s="218" t="s">
        <v>3164</v>
      </c>
      <c r="C566" s="229" t="s">
        <v>143</v>
      </c>
      <c r="D566" s="8"/>
    </row>
    <row r="567" spans="1:4" ht="36.75" customHeight="1">
      <c r="A567" s="218" t="s">
        <v>3262</v>
      </c>
      <c r="B567" s="218" t="s">
        <v>3174</v>
      </c>
      <c r="C567" s="229" t="s">
        <v>143</v>
      </c>
      <c r="D567" s="8"/>
    </row>
    <row r="568" spans="1:4" ht="36.75" customHeight="1">
      <c r="A568" s="218" t="s">
        <v>3263</v>
      </c>
      <c r="B568" s="218" t="s">
        <v>3165</v>
      </c>
      <c r="C568" s="229" t="s">
        <v>143</v>
      </c>
      <c r="D568" s="8"/>
    </row>
    <row r="569" spans="1:4" ht="36.75" customHeight="1">
      <c r="A569" s="218" t="s">
        <v>3264</v>
      </c>
      <c r="B569" s="218" t="s">
        <v>3179</v>
      </c>
      <c r="C569" s="229" t="s">
        <v>143</v>
      </c>
      <c r="D569" s="8"/>
    </row>
    <row r="570" spans="1:4" ht="36.75" customHeight="1">
      <c r="A570" s="218" t="s">
        <v>3265</v>
      </c>
      <c r="B570" s="218" t="s">
        <v>3164</v>
      </c>
      <c r="C570" s="229" t="s">
        <v>143</v>
      </c>
      <c r="D570" s="8"/>
    </row>
    <row r="571" spans="1:4" ht="36.75" customHeight="1">
      <c r="A571" s="218" t="s">
        <v>3266</v>
      </c>
      <c r="B571" s="218" t="s">
        <v>3170</v>
      </c>
      <c r="C571" s="229" t="s">
        <v>143</v>
      </c>
      <c r="D571" s="8"/>
    </row>
    <row r="572" spans="1:4" ht="36.75" customHeight="1">
      <c r="A572" s="218" t="s">
        <v>3267</v>
      </c>
      <c r="B572" s="218" t="s">
        <v>3168</v>
      </c>
      <c r="C572" s="229" t="s">
        <v>143</v>
      </c>
      <c r="D572" s="8"/>
    </row>
    <row r="573" spans="1:4" ht="36.75" customHeight="1">
      <c r="A573" s="218" t="s">
        <v>3268</v>
      </c>
      <c r="B573" s="218" t="s">
        <v>3179</v>
      </c>
      <c r="C573" s="229" t="s">
        <v>143</v>
      </c>
      <c r="D573" s="8"/>
    </row>
    <row r="574" spans="1:4" ht="36.75" customHeight="1">
      <c r="A574" s="218" t="s">
        <v>3269</v>
      </c>
      <c r="B574" s="218" t="s">
        <v>3165</v>
      </c>
      <c r="C574" s="229" t="s">
        <v>143</v>
      </c>
      <c r="D574" s="8"/>
    </row>
    <row r="575" spans="1:4" ht="36.75" customHeight="1">
      <c r="A575" s="218" t="s">
        <v>3270</v>
      </c>
      <c r="B575" s="218" t="s">
        <v>3167</v>
      </c>
      <c r="C575" s="229" t="s">
        <v>143</v>
      </c>
      <c r="D575" s="8"/>
    </row>
    <row r="576" spans="1:4" ht="36.75" customHeight="1">
      <c r="A576" s="218" t="s">
        <v>3271</v>
      </c>
      <c r="B576" s="218" t="s">
        <v>3166</v>
      </c>
      <c r="C576" s="229" t="s">
        <v>143</v>
      </c>
      <c r="D576" s="8"/>
    </row>
    <row r="577" spans="1:4" ht="36.75" customHeight="1">
      <c r="A577" s="218" t="s">
        <v>3272</v>
      </c>
      <c r="B577" s="218" t="s">
        <v>3174</v>
      </c>
      <c r="C577" s="229" t="s">
        <v>143</v>
      </c>
      <c r="D577" s="8"/>
    </row>
    <row r="578" spans="1:4" ht="36.75" customHeight="1">
      <c r="A578" s="218" t="s">
        <v>3273</v>
      </c>
      <c r="B578" s="218" t="s">
        <v>3165</v>
      </c>
      <c r="C578" s="229" t="s">
        <v>143</v>
      </c>
      <c r="D578" s="8"/>
    </row>
    <row r="579" spans="1:4" ht="36.75" customHeight="1">
      <c r="A579" s="218" t="s">
        <v>3274</v>
      </c>
      <c r="B579" s="218" t="s">
        <v>3162</v>
      </c>
      <c r="C579" s="229" t="s">
        <v>143</v>
      </c>
      <c r="D579" s="8"/>
    </row>
    <row r="580" spans="1:4" ht="36.75" customHeight="1">
      <c r="A580" s="218" t="s">
        <v>3275</v>
      </c>
      <c r="B580" s="218" t="s">
        <v>3189</v>
      </c>
      <c r="C580" s="229">
        <v>4.6981291990093164</v>
      </c>
      <c r="D580" s="8"/>
    </row>
    <row r="581" spans="1:4" ht="36.75" customHeight="1">
      <c r="A581" s="218" t="s">
        <v>3276</v>
      </c>
      <c r="B581" s="218" t="s">
        <v>3170</v>
      </c>
      <c r="C581" s="229" t="s">
        <v>143</v>
      </c>
      <c r="D581" s="8"/>
    </row>
    <row r="582" spans="1:4" ht="36.75" customHeight="1">
      <c r="A582" s="218" t="s">
        <v>3277</v>
      </c>
      <c r="B582" s="218" t="s">
        <v>3174</v>
      </c>
      <c r="C582" s="229" t="s">
        <v>143</v>
      </c>
      <c r="D582" s="8"/>
    </row>
    <row r="583" spans="1:4" ht="36.75" customHeight="1">
      <c r="A583" s="218" t="s">
        <v>3278</v>
      </c>
      <c r="B583" s="218" t="s">
        <v>3179</v>
      </c>
      <c r="C583" s="229" t="s">
        <v>143</v>
      </c>
      <c r="D583" s="8"/>
    </row>
    <row r="584" spans="1:4" ht="36.75" customHeight="1">
      <c r="A584" s="218" t="s">
        <v>3279</v>
      </c>
      <c r="B584" s="218" t="s">
        <v>3167</v>
      </c>
      <c r="C584" s="229" t="s">
        <v>143</v>
      </c>
      <c r="D584" s="8"/>
    </row>
    <row r="585" spans="1:4" ht="36.75" customHeight="1">
      <c r="A585" s="218" t="s">
        <v>3280</v>
      </c>
      <c r="B585" s="218" t="s">
        <v>3168</v>
      </c>
      <c r="C585" s="229" t="s">
        <v>143</v>
      </c>
      <c r="D585" s="8"/>
    </row>
    <row r="586" spans="1:4" ht="36.75" customHeight="1">
      <c r="A586" s="218" t="s">
        <v>3281</v>
      </c>
      <c r="B586" s="218" t="s">
        <v>3178</v>
      </c>
      <c r="C586" s="229" t="s">
        <v>143</v>
      </c>
      <c r="D586" s="8"/>
    </row>
    <row r="587" spans="1:4" ht="36.75" customHeight="1">
      <c r="A587" s="218" t="s">
        <v>3282</v>
      </c>
      <c r="B587" s="218" t="s">
        <v>3166</v>
      </c>
      <c r="C587" s="229" t="s">
        <v>143</v>
      </c>
      <c r="D587" s="8"/>
    </row>
    <row r="588" spans="1:4" ht="36.75" customHeight="1">
      <c r="A588" s="218" t="s">
        <v>3283</v>
      </c>
      <c r="B588" s="218" t="s">
        <v>143</v>
      </c>
      <c r="C588" s="229" t="s">
        <v>143</v>
      </c>
      <c r="D588" s="8"/>
    </row>
    <row r="589" spans="1:4" ht="36.75" customHeight="1">
      <c r="A589" s="218" t="s">
        <v>3284</v>
      </c>
      <c r="B589" s="218" t="s">
        <v>3283</v>
      </c>
      <c r="C589" s="229">
        <v>1.0603625574339586</v>
      </c>
      <c r="D589" s="8"/>
    </row>
  </sheetData>
  <sheetProtection selectLockedCells="1" selectUnlockedCells="1"/>
  <mergeCells count="1">
    <mergeCell ref="A2:D2"/>
  </mergeCells>
  <hyperlinks>
    <hyperlink ref="A1" location="Overview!A1" display="Back to Overview" xr:uid="{00000000-0004-0000-34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G258"/>
  <sheetViews>
    <sheetView zoomScale="85" zoomScaleNormal="85" zoomScaleSheetLayoutView="100" workbookViewId="0"/>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UKPN LPN Area (GSP Group _C)"</f>
        <v>Southern Electric Power Distribution plc - Effective from 1 April 2022 - Final Nodal/Zonal charges in UKPN LPN Area (GSP Group _C)</v>
      </c>
      <c r="B2" s="364"/>
      <c r="C2" s="364"/>
      <c r="D2" s="365"/>
    </row>
    <row r="3" spans="1:7" ht="60.75" customHeight="1">
      <c r="A3" s="214" t="s">
        <v>863</v>
      </c>
      <c r="B3" s="214" t="s">
        <v>864</v>
      </c>
      <c r="C3" s="214" t="s">
        <v>865</v>
      </c>
      <c r="D3" s="214" t="s">
        <v>866</v>
      </c>
    </row>
    <row r="4" spans="1:7" ht="21.75" customHeight="1">
      <c r="A4" s="7" t="s">
        <v>3285</v>
      </c>
      <c r="B4" s="8" t="s">
        <v>3286</v>
      </c>
      <c r="C4" s="215">
        <v>3.7029388343290299</v>
      </c>
      <c r="D4" s="215">
        <v>0.105050791470732</v>
      </c>
    </row>
    <row r="5" spans="1:7" ht="21.75" customHeight="1">
      <c r="A5" s="7" t="s">
        <v>3287</v>
      </c>
      <c r="B5" s="8" t="s">
        <v>3286</v>
      </c>
      <c r="C5" s="215">
        <v>1.1524489912687499</v>
      </c>
      <c r="D5" s="215">
        <v>8.0983891785661802E-2</v>
      </c>
    </row>
    <row r="6" spans="1:7" ht="21.75" customHeight="1">
      <c r="A6" s="7" t="s">
        <v>3288</v>
      </c>
      <c r="B6" s="8" t="s">
        <v>3286</v>
      </c>
      <c r="C6" s="215">
        <v>5.5308652320052696</v>
      </c>
      <c r="D6" s="215">
        <v>9.4810606402024405E-2</v>
      </c>
    </row>
    <row r="7" spans="1:7" ht="21.75" customHeight="1">
      <c r="A7" s="7" t="s">
        <v>3289</v>
      </c>
      <c r="B7" s="8" t="s">
        <v>3290</v>
      </c>
      <c r="C7" s="215">
        <v>0</v>
      </c>
      <c r="D7" s="215">
        <v>0</v>
      </c>
    </row>
    <row r="8" spans="1:7" ht="21.75" customHeight="1">
      <c r="A8" s="7" t="s">
        <v>3291</v>
      </c>
      <c r="B8" s="8" t="s">
        <v>3292</v>
      </c>
      <c r="C8" s="215">
        <v>-0.23015953086530899</v>
      </c>
      <c r="D8" s="215">
        <v>0.104108067626797</v>
      </c>
    </row>
    <row r="9" spans="1:7" ht="21.75" customHeight="1">
      <c r="A9" s="7" t="s">
        <v>3293</v>
      </c>
      <c r="B9" s="8" t="s">
        <v>3292</v>
      </c>
      <c r="C9" s="215">
        <v>0</v>
      </c>
      <c r="D9" s="215">
        <v>0</v>
      </c>
    </row>
    <row r="10" spans="1:7" ht="21.75" customHeight="1">
      <c r="A10" s="7" t="s">
        <v>3294</v>
      </c>
      <c r="B10" s="8" t="s">
        <v>3295</v>
      </c>
      <c r="C10" s="215">
        <v>0</v>
      </c>
      <c r="D10" s="215">
        <v>0</v>
      </c>
    </row>
    <row r="11" spans="1:7" ht="21.75" customHeight="1">
      <c r="A11" s="7" t="s">
        <v>3296</v>
      </c>
      <c r="B11" s="8" t="s">
        <v>3297</v>
      </c>
      <c r="C11" s="215">
        <v>2.2082682526281299</v>
      </c>
      <c r="D11" s="215">
        <v>8.9831447497212498</v>
      </c>
    </row>
    <row r="12" spans="1:7" ht="21.75" customHeight="1">
      <c r="A12" s="7" t="s">
        <v>3298</v>
      </c>
      <c r="B12" s="8" t="s">
        <v>3297</v>
      </c>
      <c r="C12" s="215">
        <v>1.4660907400429199</v>
      </c>
      <c r="D12" s="215">
        <v>4.8624602231676102</v>
      </c>
    </row>
    <row r="13" spans="1:7" ht="21.75" customHeight="1">
      <c r="A13" s="7" t="s">
        <v>3299</v>
      </c>
      <c r="B13" s="8" t="s">
        <v>3300</v>
      </c>
      <c r="C13" s="215">
        <v>5.0312393133642797</v>
      </c>
      <c r="D13" s="215">
        <v>0.35841097711383502</v>
      </c>
    </row>
    <row r="14" spans="1:7" ht="21.75" customHeight="1">
      <c r="A14" s="7" t="s">
        <v>3301</v>
      </c>
      <c r="B14" s="8" t="s">
        <v>3300</v>
      </c>
      <c r="C14" s="215">
        <v>0.68093340718435102</v>
      </c>
      <c r="D14" s="215">
        <v>-8.3941168843074607E-2</v>
      </c>
    </row>
    <row r="15" spans="1:7" ht="21.75" customHeight="1">
      <c r="A15" s="7" t="s">
        <v>3302</v>
      </c>
      <c r="B15" s="8" t="s">
        <v>3303</v>
      </c>
      <c r="C15" s="215">
        <v>0</v>
      </c>
      <c r="D15" s="215">
        <v>0</v>
      </c>
    </row>
    <row r="16" spans="1:7" ht="21.75" customHeight="1">
      <c r="A16" s="7" t="s">
        <v>3304</v>
      </c>
      <c r="B16" s="8" t="s">
        <v>942</v>
      </c>
      <c r="C16" s="215">
        <v>0.372345330707753</v>
      </c>
      <c r="D16" s="215">
        <v>0.99769726237336098</v>
      </c>
    </row>
    <row r="17" spans="1:4" ht="21.75" customHeight="1">
      <c r="A17" s="7" t="s">
        <v>3305</v>
      </c>
      <c r="B17" s="8" t="s">
        <v>942</v>
      </c>
      <c r="C17" s="215">
        <v>0.23883457564281299</v>
      </c>
      <c r="D17" s="215">
        <v>1.2669437781081501</v>
      </c>
    </row>
    <row r="18" spans="1:4" ht="21.75" customHeight="1">
      <c r="A18" s="7" t="s">
        <v>3306</v>
      </c>
      <c r="B18" s="8" t="s">
        <v>3307</v>
      </c>
      <c r="C18" s="215">
        <v>0.42733010373493702</v>
      </c>
      <c r="D18" s="215">
        <v>2.8896272284496698</v>
      </c>
    </row>
    <row r="19" spans="1:4" ht="21.75" customHeight="1">
      <c r="A19" s="7" t="s">
        <v>3308</v>
      </c>
      <c r="B19" s="8" t="s">
        <v>3307</v>
      </c>
      <c r="C19" s="215">
        <v>0.17951059163128399</v>
      </c>
      <c r="D19" s="215">
        <v>4.5516567877195602</v>
      </c>
    </row>
    <row r="20" spans="1:4" ht="21.75" customHeight="1">
      <c r="A20" s="7" t="s">
        <v>3309</v>
      </c>
      <c r="B20" s="8" t="s">
        <v>3310</v>
      </c>
      <c r="C20" s="215">
        <v>0.21940849642017399</v>
      </c>
      <c r="D20" s="215">
        <v>2.4447038921619799</v>
      </c>
    </row>
    <row r="21" spans="1:4" ht="21.75" customHeight="1">
      <c r="A21" s="7" t="s">
        <v>3311</v>
      </c>
      <c r="B21" s="8" t="s">
        <v>3310</v>
      </c>
      <c r="C21" s="215">
        <v>0</v>
      </c>
      <c r="D21" s="215">
        <v>0</v>
      </c>
    </row>
    <row r="22" spans="1:4" ht="21.75" customHeight="1">
      <c r="A22" s="7" t="s">
        <v>3312</v>
      </c>
      <c r="B22" s="8" t="s">
        <v>3310</v>
      </c>
      <c r="C22" s="215">
        <v>5.5074196655700396</v>
      </c>
      <c r="D22" s="215">
        <v>-3.1372777903343703E-2</v>
      </c>
    </row>
    <row r="23" spans="1:4" ht="21.75" customHeight="1">
      <c r="A23" s="7" t="s">
        <v>3313</v>
      </c>
      <c r="B23" s="8" t="s">
        <v>3310</v>
      </c>
      <c r="C23" s="215">
        <v>7.5037812503783901</v>
      </c>
      <c r="D23" s="215">
        <v>-5.3510581551483603E-2</v>
      </c>
    </row>
    <row r="24" spans="1:4" ht="21.75" customHeight="1">
      <c r="A24" s="7" t="s">
        <v>3314</v>
      </c>
      <c r="B24" s="8" t="s">
        <v>3315</v>
      </c>
      <c r="C24" s="215">
        <v>1.0097949027706501</v>
      </c>
      <c r="D24" s="215">
        <v>2.3543466255341001</v>
      </c>
    </row>
    <row r="25" spans="1:4" ht="21.75" customHeight="1">
      <c r="A25" s="7" t="s">
        <v>3316</v>
      </c>
      <c r="B25" s="8" t="s">
        <v>3315</v>
      </c>
      <c r="C25" s="215">
        <v>0.329279386500404</v>
      </c>
      <c r="D25" s="215">
        <v>2.0375162204425998</v>
      </c>
    </row>
    <row r="26" spans="1:4" ht="21.75" customHeight="1">
      <c r="A26" s="7" t="s">
        <v>3317</v>
      </c>
      <c r="B26" s="8" t="s">
        <v>3318</v>
      </c>
      <c r="C26" s="215">
        <v>2.18359174084476</v>
      </c>
      <c r="D26" s="215">
        <v>1.3927035516025299</v>
      </c>
    </row>
    <row r="27" spans="1:4" ht="27.75" customHeight="1">
      <c r="A27" s="7" t="s">
        <v>3319</v>
      </c>
      <c r="B27" s="8" t="s">
        <v>3318</v>
      </c>
      <c r="C27" s="215">
        <v>0.21250133947239799</v>
      </c>
      <c r="D27" s="215">
        <v>1.39194107541879</v>
      </c>
    </row>
    <row r="28" spans="1:4" ht="27.75" customHeight="1">
      <c r="A28" s="7" t="s">
        <v>3320</v>
      </c>
      <c r="B28" s="8" t="s">
        <v>3321</v>
      </c>
      <c r="C28" s="215">
        <v>0</v>
      </c>
      <c r="D28" s="215">
        <v>0</v>
      </c>
    </row>
    <row r="29" spans="1:4" ht="27.75" customHeight="1">
      <c r="A29" s="7" t="s">
        <v>3322</v>
      </c>
      <c r="B29" s="8" t="s">
        <v>3323</v>
      </c>
      <c r="C29" s="215">
        <v>5.5797478159154599</v>
      </c>
      <c r="D29" s="215">
        <v>0.41631927253117901</v>
      </c>
    </row>
    <row r="30" spans="1:4" ht="27.75" customHeight="1">
      <c r="A30" s="7" t="s">
        <v>3324</v>
      </c>
      <c r="B30" s="8" t="s">
        <v>3323</v>
      </c>
      <c r="C30" s="215">
        <v>6.9121215474047997</v>
      </c>
      <c r="D30" s="215">
        <v>0.53809467201313799</v>
      </c>
    </row>
    <row r="31" spans="1:4" ht="27.75" customHeight="1">
      <c r="A31" s="7" t="s">
        <v>3325</v>
      </c>
      <c r="B31" s="8" t="s">
        <v>3326</v>
      </c>
      <c r="C31" s="215">
        <v>4.4116421868058104</v>
      </c>
      <c r="D31" s="215">
        <v>0.687641522156754</v>
      </c>
    </row>
    <row r="32" spans="1:4" ht="27.75" customHeight="1">
      <c r="A32" s="7" t="s">
        <v>3327</v>
      </c>
      <c r="B32" s="8" t="s">
        <v>3326</v>
      </c>
      <c r="C32" s="215">
        <v>5.4684413472020399</v>
      </c>
      <c r="D32" s="215">
        <v>0.33085338820288002</v>
      </c>
    </row>
    <row r="33" spans="1:4" ht="27.75" customHeight="1">
      <c r="A33" s="7" t="s">
        <v>3328</v>
      </c>
      <c r="B33" s="8" t="s">
        <v>3329</v>
      </c>
      <c r="C33" s="215">
        <v>2.0760530352739801</v>
      </c>
      <c r="D33" s="215">
        <v>1.02320560924133</v>
      </c>
    </row>
    <row r="34" spans="1:4" ht="27.75" customHeight="1">
      <c r="A34" s="7" t="s">
        <v>3330</v>
      </c>
      <c r="B34" s="8" t="s">
        <v>3329</v>
      </c>
      <c r="C34" s="215">
        <v>1.87618070101608</v>
      </c>
      <c r="D34" s="215">
        <v>1.6962134691553501</v>
      </c>
    </row>
    <row r="35" spans="1:4" ht="27.75" customHeight="1">
      <c r="A35" s="7" t="s">
        <v>3331</v>
      </c>
      <c r="B35" s="8" t="s">
        <v>3332</v>
      </c>
      <c r="C35" s="215">
        <v>2.1363820191080198</v>
      </c>
      <c r="D35" s="215">
        <v>1.8671267475656901</v>
      </c>
    </row>
    <row r="36" spans="1:4" ht="27.75" customHeight="1">
      <c r="A36" s="7" t="s">
        <v>3333</v>
      </c>
      <c r="B36" s="8" t="s">
        <v>3332</v>
      </c>
      <c r="C36" s="215">
        <v>0.90707436868811497</v>
      </c>
      <c r="D36" s="215">
        <v>1.58032138318254</v>
      </c>
    </row>
    <row r="37" spans="1:4" ht="27.75" customHeight="1">
      <c r="A37" s="7" t="s">
        <v>3334</v>
      </c>
      <c r="B37" s="8" t="s">
        <v>3335</v>
      </c>
      <c r="C37" s="215">
        <v>4.6779809202728897</v>
      </c>
      <c r="D37" s="215">
        <v>5.8781918435777598</v>
      </c>
    </row>
    <row r="38" spans="1:4" ht="27.75" customHeight="1">
      <c r="A38" s="7" t="s">
        <v>3336</v>
      </c>
      <c r="B38" s="8" t="s">
        <v>3335</v>
      </c>
      <c r="C38" s="215">
        <v>5.2654263497525404</v>
      </c>
      <c r="D38" s="215">
        <v>6.5967060051141599</v>
      </c>
    </row>
    <row r="39" spans="1:4" ht="27.75" customHeight="1">
      <c r="A39" s="7" t="s">
        <v>3337</v>
      </c>
      <c r="B39" s="8" t="s">
        <v>3338</v>
      </c>
      <c r="C39" s="215">
        <v>1.6206326820930099</v>
      </c>
      <c r="D39" s="215">
        <v>4.0316690447458896</v>
      </c>
    </row>
    <row r="40" spans="1:4" ht="27.75" customHeight="1">
      <c r="A40" s="7" t="s">
        <v>3339</v>
      </c>
      <c r="B40" s="8" t="s">
        <v>3338</v>
      </c>
      <c r="C40" s="215">
        <v>0.44472283008411401</v>
      </c>
      <c r="D40" s="215">
        <v>3.2171413440441601</v>
      </c>
    </row>
    <row r="41" spans="1:4" ht="27.75" customHeight="1">
      <c r="A41" s="7" t="s">
        <v>3340</v>
      </c>
      <c r="B41" s="8" t="s">
        <v>3341</v>
      </c>
      <c r="C41" s="215">
        <v>0</v>
      </c>
      <c r="D41" s="215">
        <v>0</v>
      </c>
    </row>
    <row r="42" spans="1:4" ht="27.75" customHeight="1">
      <c r="A42" s="7" t="s">
        <v>3342</v>
      </c>
      <c r="B42" s="8" t="s">
        <v>3343</v>
      </c>
      <c r="C42" s="215">
        <v>0</v>
      </c>
      <c r="D42" s="215">
        <v>0</v>
      </c>
    </row>
    <row r="43" spans="1:4" ht="27.75" customHeight="1">
      <c r="A43" s="7" t="s">
        <v>3344</v>
      </c>
      <c r="B43" s="8" t="s">
        <v>3345</v>
      </c>
      <c r="C43" s="215">
        <v>0</v>
      </c>
      <c r="D43" s="215">
        <v>0</v>
      </c>
    </row>
    <row r="44" spans="1:4" ht="27.75" customHeight="1">
      <c r="A44" s="7" t="s">
        <v>3346</v>
      </c>
      <c r="B44" s="8" t="s">
        <v>3347</v>
      </c>
      <c r="C44" s="215">
        <v>0</v>
      </c>
      <c r="D44" s="215">
        <v>0</v>
      </c>
    </row>
    <row r="45" spans="1:4" ht="27.75" customHeight="1">
      <c r="A45" s="7" t="s">
        <v>3348</v>
      </c>
      <c r="B45" s="8" t="s">
        <v>3349</v>
      </c>
      <c r="C45" s="215">
        <v>0</v>
      </c>
      <c r="D45" s="215">
        <v>4.8672723096173698</v>
      </c>
    </row>
    <row r="46" spans="1:4" ht="27.75" customHeight="1">
      <c r="A46" s="7" t="s">
        <v>3350</v>
      </c>
      <c r="B46" s="8" t="s">
        <v>3349</v>
      </c>
      <c r="C46" s="215">
        <v>5.18756066537137</v>
      </c>
      <c r="D46" s="215">
        <v>3.6168836451775799</v>
      </c>
    </row>
    <row r="47" spans="1:4" ht="27.75" customHeight="1">
      <c r="A47" s="7" t="s">
        <v>1230</v>
      </c>
      <c r="B47" s="8" t="s">
        <v>3351</v>
      </c>
      <c r="C47" s="215">
        <v>7.10312179474667E-3</v>
      </c>
      <c r="D47" s="215">
        <v>1.9250520367033499</v>
      </c>
    </row>
    <row r="48" spans="1:4" ht="27.75" customHeight="1">
      <c r="A48" s="7" t="s">
        <v>3352</v>
      </c>
      <c r="B48" s="8" t="s">
        <v>3351</v>
      </c>
      <c r="C48" s="215">
        <v>0.20302778492416901</v>
      </c>
      <c r="D48" s="215">
        <v>2.4053878845419199</v>
      </c>
    </row>
    <row r="49" spans="1:4" ht="27.75" customHeight="1">
      <c r="A49" s="7" t="s">
        <v>3353</v>
      </c>
      <c r="B49" s="8" t="s">
        <v>3354</v>
      </c>
      <c r="C49" s="215">
        <v>2.2296250259971502</v>
      </c>
      <c r="D49" s="215">
        <v>1.7420435378098</v>
      </c>
    </row>
    <row r="50" spans="1:4" ht="27.75" customHeight="1">
      <c r="A50" s="7" t="s">
        <v>3355</v>
      </c>
      <c r="B50" s="8" t="s">
        <v>3354</v>
      </c>
      <c r="C50" s="215">
        <v>2.5354650305083002</v>
      </c>
      <c r="D50" s="215">
        <v>1.68961617478867</v>
      </c>
    </row>
    <row r="51" spans="1:4" ht="27.75" customHeight="1">
      <c r="A51" s="7" t="s">
        <v>1251</v>
      </c>
      <c r="B51" s="8" t="s">
        <v>3356</v>
      </c>
      <c r="C51" s="215">
        <v>2.7496654249298</v>
      </c>
      <c r="D51" s="215">
        <v>3.2748990349062601</v>
      </c>
    </row>
    <row r="52" spans="1:4" ht="27.75" customHeight="1">
      <c r="A52" s="7" t="s">
        <v>3357</v>
      </c>
      <c r="B52" s="8" t="s">
        <v>3356</v>
      </c>
      <c r="C52" s="215">
        <v>2.5173511702146598</v>
      </c>
      <c r="D52" s="215">
        <v>3.6638789465112001</v>
      </c>
    </row>
    <row r="53" spans="1:4" ht="27.75" customHeight="1">
      <c r="A53" s="7" t="s">
        <v>3358</v>
      </c>
      <c r="B53" s="8" t="s">
        <v>3359</v>
      </c>
      <c r="C53" s="215">
        <v>9.7844742835989595E-2</v>
      </c>
      <c r="D53" s="215">
        <v>-0.141912162829303</v>
      </c>
    </row>
    <row r="54" spans="1:4" ht="27.75" customHeight="1">
      <c r="A54" s="7" t="s">
        <v>3360</v>
      </c>
      <c r="B54" s="8" t="s">
        <v>3359</v>
      </c>
      <c r="C54" s="215">
        <v>3.6320660059400001</v>
      </c>
      <c r="D54" s="215">
        <v>-0.13814534367659301</v>
      </c>
    </row>
    <row r="55" spans="1:4" ht="27.75" customHeight="1">
      <c r="A55" s="7" t="s">
        <v>3361</v>
      </c>
      <c r="B55" s="8" t="s">
        <v>3359</v>
      </c>
      <c r="C55" s="215">
        <v>1.31938176254267</v>
      </c>
      <c r="D55" s="215">
        <v>-0.112313807441163</v>
      </c>
    </row>
    <row r="56" spans="1:4" ht="27.75" customHeight="1">
      <c r="A56" s="7" t="s">
        <v>3362</v>
      </c>
      <c r="B56" s="8" t="s">
        <v>3359</v>
      </c>
      <c r="C56" s="215">
        <v>0</v>
      </c>
      <c r="D56" s="215">
        <v>0</v>
      </c>
    </row>
    <row r="57" spans="1:4" ht="27.75" customHeight="1">
      <c r="A57" s="7" t="s">
        <v>3363</v>
      </c>
      <c r="B57" s="8" t="s">
        <v>3364</v>
      </c>
      <c r="C57" s="215">
        <v>2.2014781237018299</v>
      </c>
      <c r="D57" s="215">
        <v>4.2223109352166004</v>
      </c>
    </row>
    <row r="58" spans="1:4" ht="27.75" customHeight="1">
      <c r="A58" s="7" t="s">
        <v>3365</v>
      </c>
      <c r="B58" s="8" t="s">
        <v>3364</v>
      </c>
      <c r="C58" s="215">
        <v>2.35755062735493</v>
      </c>
      <c r="D58" s="215">
        <v>4.3852727808851499</v>
      </c>
    </row>
    <row r="59" spans="1:4" ht="27.75" customHeight="1">
      <c r="A59" s="7" t="s">
        <v>3366</v>
      </c>
      <c r="B59" s="8" t="s">
        <v>3367</v>
      </c>
      <c r="C59" s="215">
        <v>2.32195796605511</v>
      </c>
      <c r="D59" s="215">
        <v>5.8495149094482501</v>
      </c>
    </row>
    <row r="60" spans="1:4" ht="27.75" customHeight="1">
      <c r="A60" s="7" t="s">
        <v>3368</v>
      </c>
      <c r="B60" s="8" t="s">
        <v>3367</v>
      </c>
      <c r="C60" s="215">
        <v>2.2954567683655398</v>
      </c>
      <c r="D60" s="215">
        <v>5.5661708315591296</v>
      </c>
    </row>
    <row r="61" spans="1:4" ht="27.75" customHeight="1">
      <c r="A61" s="7" t="s">
        <v>3369</v>
      </c>
      <c r="B61" s="8" t="s">
        <v>3370</v>
      </c>
      <c r="C61" s="215">
        <v>1.9664086569463599</v>
      </c>
      <c r="D61" s="215">
        <v>5.7131947452682201</v>
      </c>
    </row>
    <row r="62" spans="1:4" ht="27.75" customHeight="1">
      <c r="A62" s="7" t="s">
        <v>3371</v>
      </c>
      <c r="B62" s="8" t="s">
        <v>3370</v>
      </c>
      <c r="C62" s="215">
        <v>1.97855148000541</v>
      </c>
      <c r="D62" s="215">
        <v>5.3146549850109199</v>
      </c>
    </row>
    <row r="63" spans="1:4" ht="27.75" customHeight="1">
      <c r="A63" s="7" t="s">
        <v>3372</v>
      </c>
      <c r="B63" s="8" t="s">
        <v>3373</v>
      </c>
      <c r="C63" s="215">
        <v>0</v>
      </c>
      <c r="D63" s="215">
        <v>0</v>
      </c>
    </row>
    <row r="64" spans="1:4" ht="27.75" customHeight="1">
      <c r="A64" s="7" t="s">
        <v>3374</v>
      </c>
      <c r="B64" s="8" t="s">
        <v>3375</v>
      </c>
      <c r="C64" s="215">
        <v>2.7958627204305602</v>
      </c>
      <c r="D64" s="215">
        <v>1.94936120330533</v>
      </c>
    </row>
    <row r="65" spans="1:4" ht="27.75" customHeight="1">
      <c r="A65" s="7" t="s">
        <v>3376</v>
      </c>
      <c r="B65" s="8" t="s">
        <v>3375</v>
      </c>
      <c r="C65" s="215">
        <v>4.79045711517408</v>
      </c>
      <c r="D65" s="215">
        <v>1.3312933136455301</v>
      </c>
    </row>
    <row r="66" spans="1:4" ht="27.75" customHeight="1">
      <c r="A66" s="7" t="s">
        <v>3377</v>
      </c>
      <c r="B66" s="8" t="s">
        <v>3375</v>
      </c>
      <c r="C66" s="215">
        <v>4.8119652172647696</v>
      </c>
      <c r="D66" s="215">
        <v>0.56999989337782098</v>
      </c>
    </row>
    <row r="67" spans="1:4" ht="27.75" customHeight="1">
      <c r="A67" s="7" t="s">
        <v>3378</v>
      </c>
      <c r="B67" s="8" t="s">
        <v>3379</v>
      </c>
      <c r="C67" s="215">
        <v>0</v>
      </c>
      <c r="D67" s="215">
        <v>0</v>
      </c>
    </row>
    <row r="68" spans="1:4" ht="27.75" customHeight="1">
      <c r="A68" s="7" t="s">
        <v>3380</v>
      </c>
      <c r="B68" s="8" t="s">
        <v>3381</v>
      </c>
      <c r="C68" s="215">
        <v>2.382753301837</v>
      </c>
      <c r="D68" s="215">
        <v>3.4899879547346901</v>
      </c>
    </row>
    <row r="69" spans="1:4" ht="27.75" customHeight="1">
      <c r="A69" s="7" t="s">
        <v>3382</v>
      </c>
      <c r="B69" s="8" t="s">
        <v>3383</v>
      </c>
      <c r="C69" s="215">
        <v>0.91299941633971304</v>
      </c>
      <c r="D69" s="215">
        <v>0.44226762132989</v>
      </c>
    </row>
    <row r="70" spans="1:4" ht="27.75" customHeight="1">
      <c r="A70" s="7" t="s">
        <v>3384</v>
      </c>
      <c r="B70" s="8" t="s">
        <v>3383</v>
      </c>
      <c r="C70" s="215">
        <v>0.431848648705426</v>
      </c>
      <c r="D70" s="215">
        <v>0.44134279273001498</v>
      </c>
    </row>
    <row r="71" spans="1:4" ht="27.75" customHeight="1">
      <c r="A71" s="7" t="s">
        <v>3385</v>
      </c>
      <c r="B71" s="8" t="s">
        <v>3383</v>
      </c>
      <c r="C71" s="215">
        <v>0.293214599116979</v>
      </c>
      <c r="D71" s="215">
        <v>0.51047371498221505</v>
      </c>
    </row>
    <row r="72" spans="1:4" ht="27.75" customHeight="1">
      <c r="A72" s="7" t="s">
        <v>3386</v>
      </c>
      <c r="B72" s="8" t="s">
        <v>3387</v>
      </c>
      <c r="C72" s="215">
        <v>0.98130790296766801</v>
      </c>
      <c r="D72" s="215">
        <v>0.39587512167247801</v>
      </c>
    </row>
    <row r="73" spans="1:4" ht="27.75" customHeight="1">
      <c r="A73" s="7" t="s">
        <v>3388</v>
      </c>
      <c r="B73" s="8" t="s">
        <v>3387</v>
      </c>
      <c r="C73" s="215">
        <v>2.78342960449557</v>
      </c>
      <c r="D73" s="215">
        <v>0.42870345621319</v>
      </c>
    </row>
    <row r="74" spans="1:4" ht="27.75" customHeight="1">
      <c r="A74" s="7" t="s">
        <v>3389</v>
      </c>
      <c r="B74" s="8" t="s">
        <v>3387</v>
      </c>
      <c r="C74" s="215">
        <v>3.52069813798103</v>
      </c>
      <c r="D74" s="215">
        <v>0.34742904817019798</v>
      </c>
    </row>
    <row r="75" spans="1:4" ht="27.75" customHeight="1">
      <c r="A75" s="7" t="s">
        <v>3390</v>
      </c>
      <c r="B75" s="8" t="s">
        <v>3391</v>
      </c>
      <c r="C75" s="215">
        <v>2.0157998956509702</v>
      </c>
      <c r="D75" s="215">
        <v>3.5256136277078101</v>
      </c>
    </row>
    <row r="76" spans="1:4" ht="27.75" customHeight="1">
      <c r="A76" s="7" t="s">
        <v>3392</v>
      </c>
      <c r="B76" s="8" t="s">
        <v>3393</v>
      </c>
      <c r="C76" s="215">
        <v>2.6041037342175599</v>
      </c>
      <c r="D76" s="215">
        <v>3.8182661660083301</v>
      </c>
    </row>
    <row r="77" spans="1:4" ht="27.75" customHeight="1">
      <c r="A77" s="7" t="s">
        <v>3394</v>
      </c>
      <c r="B77" s="8" t="s">
        <v>3393</v>
      </c>
      <c r="C77" s="215">
        <v>2.6411517239240898</v>
      </c>
      <c r="D77" s="215">
        <v>3.8007113297219801</v>
      </c>
    </row>
    <row r="78" spans="1:4" ht="27.75" customHeight="1">
      <c r="A78" s="7" t="s">
        <v>3395</v>
      </c>
      <c r="B78" s="8" t="s">
        <v>3396</v>
      </c>
      <c r="C78" s="215">
        <v>2.8377240033319402</v>
      </c>
      <c r="D78" s="215">
        <v>3.9767462108145</v>
      </c>
    </row>
    <row r="79" spans="1:4" ht="27.75" customHeight="1">
      <c r="A79" s="7" t="s">
        <v>3397</v>
      </c>
      <c r="B79" s="8" t="s">
        <v>3396</v>
      </c>
      <c r="C79" s="215">
        <v>2.94307615456077</v>
      </c>
      <c r="D79" s="215">
        <v>2.1034473055632401</v>
      </c>
    </row>
    <row r="80" spans="1:4" ht="27.75" customHeight="1">
      <c r="A80" s="7" t="s">
        <v>3398</v>
      </c>
      <c r="B80" s="8" t="s">
        <v>3396</v>
      </c>
      <c r="C80" s="215">
        <v>1.93303056252047</v>
      </c>
      <c r="D80" s="215">
        <v>1.71149143487315</v>
      </c>
    </row>
    <row r="81" spans="1:4" ht="27.75" customHeight="1">
      <c r="A81" s="7" t="s">
        <v>3399</v>
      </c>
      <c r="B81" s="8" t="s">
        <v>3400</v>
      </c>
      <c r="C81" s="215">
        <v>0</v>
      </c>
      <c r="D81" s="215">
        <v>0.36721960114764901</v>
      </c>
    </row>
    <row r="82" spans="1:4" ht="27.75" customHeight="1">
      <c r="A82" s="7" t="s">
        <v>3401</v>
      </c>
      <c r="B82" s="8" t="s">
        <v>3400</v>
      </c>
      <c r="C82" s="215">
        <v>0</v>
      </c>
      <c r="D82" s="215">
        <v>0.36725519325112599</v>
      </c>
    </row>
    <row r="83" spans="1:4" ht="27.75" customHeight="1">
      <c r="A83" s="7" t="s">
        <v>3402</v>
      </c>
      <c r="B83" s="8" t="s">
        <v>3403</v>
      </c>
      <c r="C83" s="215">
        <v>3.8542320230832998</v>
      </c>
      <c r="D83" s="215">
        <v>0.75912331910911701</v>
      </c>
    </row>
    <row r="84" spans="1:4" ht="27.75" customHeight="1">
      <c r="A84" s="7" t="s">
        <v>3404</v>
      </c>
      <c r="B84" s="8" t="s">
        <v>3403</v>
      </c>
      <c r="C84" s="215">
        <v>4.2500163983643304</v>
      </c>
      <c r="D84" s="215">
        <v>0.73017031777224395</v>
      </c>
    </row>
    <row r="85" spans="1:4" ht="27.75" customHeight="1">
      <c r="A85" s="7" t="s">
        <v>3405</v>
      </c>
      <c r="B85" s="8" t="s">
        <v>3406</v>
      </c>
      <c r="C85" s="215">
        <v>2.47412270809351</v>
      </c>
      <c r="D85" s="215">
        <v>3.37939645265917</v>
      </c>
    </row>
    <row r="86" spans="1:4" ht="27.75" customHeight="1">
      <c r="A86" s="7" t="s">
        <v>3407</v>
      </c>
      <c r="B86" s="8" t="s">
        <v>3408</v>
      </c>
      <c r="C86" s="215">
        <v>2.2374123350297199</v>
      </c>
      <c r="D86" s="215">
        <v>3.09630872175536</v>
      </c>
    </row>
    <row r="87" spans="1:4" ht="27.75" customHeight="1">
      <c r="A87" s="7" t="s">
        <v>3409</v>
      </c>
      <c r="B87" s="8" t="s">
        <v>3408</v>
      </c>
      <c r="C87" s="215">
        <v>2.5358019668393901</v>
      </c>
      <c r="D87" s="215">
        <v>3.24914633352763</v>
      </c>
    </row>
    <row r="88" spans="1:4" ht="27.75" customHeight="1">
      <c r="A88" s="7" t="s">
        <v>3410</v>
      </c>
      <c r="B88" s="8" t="s">
        <v>3411</v>
      </c>
      <c r="C88" s="215">
        <v>4.3371482232696996</v>
      </c>
      <c r="D88" s="215">
        <v>1.34455261614206</v>
      </c>
    </row>
    <row r="89" spans="1:4" ht="27.75" customHeight="1">
      <c r="A89" s="7" t="s">
        <v>3412</v>
      </c>
      <c r="B89" s="8" t="s">
        <v>3411</v>
      </c>
      <c r="C89" s="215">
        <v>5.1330803987651503</v>
      </c>
      <c r="D89" s="215">
        <v>1.3134879980432099</v>
      </c>
    </row>
    <row r="90" spans="1:4" ht="27.75" customHeight="1">
      <c r="A90" s="7" t="s">
        <v>1448</v>
      </c>
      <c r="B90" s="8" t="s">
        <v>3413</v>
      </c>
      <c r="C90" s="215">
        <v>2.9951009182705701</v>
      </c>
      <c r="D90" s="215">
        <v>4.9795418386655896</v>
      </c>
    </row>
    <row r="91" spans="1:4" ht="27.75" customHeight="1">
      <c r="A91" s="7" t="s">
        <v>3414</v>
      </c>
      <c r="B91" s="8" t="s">
        <v>3413</v>
      </c>
      <c r="C91" s="215">
        <v>2.3364750626110098</v>
      </c>
      <c r="D91" s="215">
        <v>5.0482595273829496</v>
      </c>
    </row>
    <row r="92" spans="1:4" ht="27.75" customHeight="1">
      <c r="A92" s="7" t="s">
        <v>3415</v>
      </c>
      <c r="B92" s="8" t="s">
        <v>3416</v>
      </c>
      <c r="C92" s="215">
        <v>2.82534660123323</v>
      </c>
      <c r="D92" s="215">
        <v>5.6558201352481001</v>
      </c>
    </row>
    <row r="93" spans="1:4" ht="27.75" customHeight="1">
      <c r="A93" s="7" t="s">
        <v>3417</v>
      </c>
      <c r="B93" s="8" t="s">
        <v>3416</v>
      </c>
      <c r="C93" s="215">
        <v>0.84672241281326099</v>
      </c>
      <c r="D93" s="215">
        <v>4.10935463616517</v>
      </c>
    </row>
    <row r="94" spans="1:4" ht="27.75" customHeight="1">
      <c r="A94" s="7" t="s">
        <v>3418</v>
      </c>
      <c r="B94" s="8" t="s">
        <v>3419</v>
      </c>
      <c r="C94" s="215">
        <v>0.99485456919082405</v>
      </c>
      <c r="D94" s="215">
        <v>0.96409170307913195</v>
      </c>
    </row>
    <row r="95" spans="1:4" ht="27.75" customHeight="1">
      <c r="A95" s="7" t="s">
        <v>3420</v>
      </c>
      <c r="B95" s="8" t="s">
        <v>3419</v>
      </c>
      <c r="C95" s="215">
        <v>0.20504766942604299</v>
      </c>
      <c r="D95" s="215">
        <v>2.4293095765802302</v>
      </c>
    </row>
    <row r="96" spans="1:4" ht="27.75" customHeight="1">
      <c r="A96" s="7" t="s">
        <v>3421</v>
      </c>
      <c r="B96" s="8" t="s">
        <v>3419</v>
      </c>
      <c r="C96" s="215">
        <v>0.34771944748422801</v>
      </c>
      <c r="D96" s="215">
        <v>2.78833563066443</v>
      </c>
    </row>
    <row r="97" spans="1:4" ht="27.75" customHeight="1">
      <c r="A97" s="7" t="s">
        <v>3422</v>
      </c>
      <c r="B97" s="8" t="s">
        <v>3419</v>
      </c>
      <c r="C97" s="215">
        <v>0</v>
      </c>
      <c r="D97" s="215">
        <v>0</v>
      </c>
    </row>
    <row r="98" spans="1:4" ht="27.75" customHeight="1">
      <c r="A98" s="7" t="s">
        <v>3423</v>
      </c>
      <c r="B98" s="8" t="s">
        <v>3424</v>
      </c>
      <c r="C98" s="215">
        <v>0.54019783694777501</v>
      </c>
      <c r="D98" s="215">
        <v>2.2517465713638001</v>
      </c>
    </row>
    <row r="99" spans="1:4" ht="27.75" customHeight="1">
      <c r="A99" s="7" t="s">
        <v>3425</v>
      </c>
      <c r="B99" s="8" t="s">
        <v>3424</v>
      </c>
      <c r="C99" s="215">
        <v>0</v>
      </c>
      <c r="D99" s="215">
        <v>0</v>
      </c>
    </row>
    <row r="100" spans="1:4" ht="27.75" customHeight="1">
      <c r="A100" s="7" t="s">
        <v>3426</v>
      </c>
      <c r="B100" s="8" t="s">
        <v>3427</v>
      </c>
      <c r="C100" s="215">
        <v>1.42217253840185</v>
      </c>
      <c r="D100" s="215">
        <v>3.70389190722983</v>
      </c>
    </row>
    <row r="101" spans="1:4" ht="27.75" customHeight="1">
      <c r="A101" s="7" t="s">
        <v>1499</v>
      </c>
      <c r="B101" s="8" t="s">
        <v>3428</v>
      </c>
      <c r="C101" s="215">
        <v>-3.1961419856319499E-2</v>
      </c>
      <c r="D101" s="215">
        <v>0.92888167234951702</v>
      </c>
    </row>
    <row r="102" spans="1:4" ht="27.75" customHeight="1">
      <c r="A102" s="7" t="s">
        <v>3429</v>
      </c>
      <c r="B102" s="8" t="s">
        <v>3428</v>
      </c>
      <c r="C102" s="215">
        <v>0</v>
      </c>
      <c r="D102" s="215">
        <v>0</v>
      </c>
    </row>
    <row r="103" spans="1:4" ht="27.75" customHeight="1">
      <c r="A103" s="7" t="s">
        <v>1516</v>
      </c>
      <c r="B103" s="8" t="s">
        <v>3430</v>
      </c>
      <c r="C103" s="215">
        <v>0</v>
      </c>
      <c r="D103" s="215">
        <v>0</v>
      </c>
    </row>
    <row r="104" spans="1:4" ht="27.75" customHeight="1">
      <c r="A104" s="7" t="s">
        <v>3431</v>
      </c>
      <c r="B104" s="8" t="s">
        <v>3432</v>
      </c>
      <c r="C104" s="215">
        <v>3.5103801552667302</v>
      </c>
      <c r="D104" s="215">
        <v>2.36689514112344</v>
      </c>
    </row>
    <row r="105" spans="1:4" ht="27.75" customHeight="1">
      <c r="A105" s="7" t="s">
        <v>3433</v>
      </c>
      <c r="B105" s="8" t="s">
        <v>3434</v>
      </c>
      <c r="C105" s="215">
        <v>2.2116199910246199</v>
      </c>
      <c r="D105" s="215">
        <v>3.4692337181636401</v>
      </c>
    </row>
    <row r="106" spans="1:4" ht="27.75" customHeight="1">
      <c r="A106" s="7" t="s">
        <v>3435</v>
      </c>
      <c r="B106" s="8" t="s">
        <v>3434</v>
      </c>
      <c r="C106" s="215">
        <v>1.6350164824342499</v>
      </c>
      <c r="D106" s="215">
        <v>3.21756487709867</v>
      </c>
    </row>
    <row r="107" spans="1:4" ht="27.75" customHeight="1">
      <c r="A107" s="7" t="s">
        <v>3436</v>
      </c>
      <c r="B107" s="8" t="s">
        <v>3437</v>
      </c>
      <c r="C107" s="215">
        <v>2.5586767743034899</v>
      </c>
      <c r="D107" s="215">
        <v>6.4656764497176997</v>
      </c>
    </row>
    <row r="108" spans="1:4" ht="27.75" customHeight="1">
      <c r="A108" s="7" t="s">
        <v>3438</v>
      </c>
      <c r="B108" s="8" t="s">
        <v>3437</v>
      </c>
      <c r="C108" s="215">
        <v>1.9530629077322701</v>
      </c>
      <c r="D108" s="215">
        <v>5.0573131707887402</v>
      </c>
    </row>
    <row r="109" spans="1:4" ht="27.75" customHeight="1">
      <c r="A109" s="7" t="s">
        <v>3439</v>
      </c>
      <c r="B109" s="8" t="s">
        <v>3440</v>
      </c>
      <c r="C109" s="215">
        <v>0</v>
      </c>
      <c r="D109" s="215">
        <v>0</v>
      </c>
    </row>
    <row r="110" spans="1:4" ht="27.75" customHeight="1">
      <c r="A110" s="7" t="s">
        <v>3441</v>
      </c>
      <c r="B110" s="8" t="s">
        <v>3442</v>
      </c>
      <c r="C110" s="215">
        <v>0.98124024455852599</v>
      </c>
      <c r="D110" s="215">
        <v>5.3768067647345799</v>
      </c>
    </row>
    <row r="111" spans="1:4" ht="27.75" customHeight="1">
      <c r="A111" s="7" t="s">
        <v>3443</v>
      </c>
      <c r="B111" s="8" t="s">
        <v>3442</v>
      </c>
      <c r="C111" s="215">
        <v>7.5780803366623503E-2</v>
      </c>
      <c r="D111" s="215">
        <v>2.11602762647138</v>
      </c>
    </row>
    <row r="112" spans="1:4" ht="27.75" customHeight="1">
      <c r="A112" s="7" t="s">
        <v>3444</v>
      </c>
      <c r="B112" s="8" t="s">
        <v>3445</v>
      </c>
      <c r="C112" s="215">
        <v>0</v>
      </c>
      <c r="D112" s="215">
        <v>0</v>
      </c>
    </row>
    <row r="113" spans="1:4" ht="27.75" customHeight="1">
      <c r="A113" s="7" t="s">
        <v>3446</v>
      </c>
      <c r="B113" s="8" t="s">
        <v>3447</v>
      </c>
      <c r="C113" s="215">
        <v>0</v>
      </c>
      <c r="D113" s="215">
        <v>0</v>
      </c>
    </row>
    <row r="114" spans="1:4" ht="27.75" customHeight="1">
      <c r="A114" s="7" t="s">
        <v>3448</v>
      </c>
      <c r="B114" s="8" t="s">
        <v>3449</v>
      </c>
      <c r="C114" s="215">
        <v>0</v>
      </c>
      <c r="D114" s="215">
        <v>0</v>
      </c>
    </row>
    <row r="115" spans="1:4" ht="27.75" customHeight="1">
      <c r="A115" s="7" t="s">
        <v>3450</v>
      </c>
      <c r="B115" s="8" t="s">
        <v>3451</v>
      </c>
      <c r="C115" s="215">
        <v>3.4412897345236502</v>
      </c>
      <c r="D115" s="215">
        <v>6.3430717036989197</v>
      </c>
    </row>
    <row r="116" spans="1:4" ht="27.75" customHeight="1">
      <c r="A116" s="7" t="s">
        <v>3452</v>
      </c>
      <c r="B116" s="8" t="s">
        <v>3451</v>
      </c>
      <c r="C116" s="215">
        <v>3.0231621067889698</v>
      </c>
      <c r="D116" s="215">
        <v>5.6264174507375602</v>
      </c>
    </row>
    <row r="117" spans="1:4" ht="27.75" customHeight="1">
      <c r="A117" s="7" t="s">
        <v>3453</v>
      </c>
      <c r="B117" s="8" t="s">
        <v>3451</v>
      </c>
      <c r="C117" s="215">
        <v>5.38937054624457</v>
      </c>
      <c r="D117" s="215">
        <v>5.7108860939942296</v>
      </c>
    </row>
    <row r="118" spans="1:4" ht="27.75" customHeight="1">
      <c r="A118" s="7" t="s">
        <v>3454</v>
      </c>
      <c r="B118" s="8" t="s">
        <v>3451</v>
      </c>
      <c r="C118" s="215">
        <v>6.2476798714671897</v>
      </c>
      <c r="D118" s="215">
        <v>6.1745742184857404</v>
      </c>
    </row>
    <row r="119" spans="1:4" ht="27.75" customHeight="1">
      <c r="A119" s="7" t="s">
        <v>1768</v>
      </c>
      <c r="B119" s="8" t="s">
        <v>3455</v>
      </c>
      <c r="C119" s="215">
        <v>2.3335357629239901</v>
      </c>
      <c r="D119" s="215">
        <v>8.1104082781681193</v>
      </c>
    </row>
    <row r="120" spans="1:4" ht="27.75" customHeight="1">
      <c r="A120" s="7" t="s">
        <v>3456</v>
      </c>
      <c r="B120" s="8" t="s">
        <v>3457</v>
      </c>
      <c r="C120" s="215">
        <v>3.06962226521981</v>
      </c>
      <c r="D120" s="215">
        <v>6.5712284850928704</v>
      </c>
    </row>
    <row r="121" spans="1:4" ht="27.75" customHeight="1">
      <c r="A121" s="7" t="s">
        <v>3458</v>
      </c>
      <c r="B121" s="8" t="s">
        <v>3457</v>
      </c>
      <c r="C121" s="215">
        <v>0.96164995016413801</v>
      </c>
      <c r="D121" s="215">
        <v>6.3842322269720704</v>
      </c>
    </row>
    <row r="122" spans="1:4" ht="27.75" customHeight="1">
      <c r="A122" s="7" t="s">
        <v>3459</v>
      </c>
      <c r="B122" s="8" t="s">
        <v>3460</v>
      </c>
      <c r="C122" s="215">
        <v>0</v>
      </c>
      <c r="D122" s="215">
        <v>0</v>
      </c>
    </row>
    <row r="123" spans="1:4" ht="27.75" customHeight="1">
      <c r="A123" s="7" t="s">
        <v>3461</v>
      </c>
      <c r="B123" s="8" t="s">
        <v>3462</v>
      </c>
      <c r="C123" s="215">
        <v>2.49669453157995</v>
      </c>
      <c r="D123" s="215">
        <v>7.6422111289926198</v>
      </c>
    </row>
    <row r="124" spans="1:4" ht="27.75" customHeight="1">
      <c r="A124" s="7" t="s">
        <v>3463</v>
      </c>
      <c r="B124" s="8" t="s">
        <v>3462</v>
      </c>
      <c r="C124" s="215">
        <v>0.90810179296993299</v>
      </c>
      <c r="D124" s="215">
        <v>4.1960773279325698</v>
      </c>
    </row>
    <row r="125" spans="1:4" ht="27.75" customHeight="1">
      <c r="A125" s="7" t="s">
        <v>3464</v>
      </c>
      <c r="B125" s="8" t="s">
        <v>3465</v>
      </c>
      <c r="C125" s="215">
        <v>0</v>
      </c>
      <c r="D125" s="215">
        <v>0</v>
      </c>
    </row>
    <row r="126" spans="1:4" ht="27.75" customHeight="1">
      <c r="A126" s="7" t="s">
        <v>3466</v>
      </c>
      <c r="B126" s="8" t="s">
        <v>3467</v>
      </c>
      <c r="C126" s="215">
        <v>0.271765431464219</v>
      </c>
      <c r="D126" s="215">
        <v>2.8794614073289302</v>
      </c>
    </row>
    <row r="127" spans="1:4" ht="27.75" customHeight="1">
      <c r="A127" s="7" t="s">
        <v>3468</v>
      </c>
      <c r="B127" s="8" t="s">
        <v>3469</v>
      </c>
      <c r="C127" s="215">
        <v>0</v>
      </c>
      <c r="D127" s="215">
        <v>0</v>
      </c>
    </row>
    <row r="128" spans="1:4" ht="27.75" customHeight="1">
      <c r="A128" s="7" t="s">
        <v>3470</v>
      </c>
      <c r="B128" s="8" t="s">
        <v>3471</v>
      </c>
      <c r="C128" s="215">
        <v>0.27013195467908502</v>
      </c>
      <c r="D128" s="215">
        <v>-8.4531997674959905E-2</v>
      </c>
    </row>
    <row r="129" spans="1:4" ht="27.75" customHeight="1">
      <c r="A129" s="7" t="s">
        <v>3472</v>
      </c>
      <c r="B129" s="8" t="s">
        <v>3473</v>
      </c>
      <c r="C129" s="215">
        <v>-0.25886601033005002</v>
      </c>
      <c r="D129" s="215">
        <v>1.54238604751695</v>
      </c>
    </row>
    <row r="130" spans="1:4" ht="27.75" customHeight="1">
      <c r="A130" s="7" t="s">
        <v>3474</v>
      </c>
      <c r="B130" s="8" t="s">
        <v>3473</v>
      </c>
      <c r="C130" s="215">
        <v>-0.270188460121981</v>
      </c>
      <c r="D130" s="215">
        <v>2.2424393153769202</v>
      </c>
    </row>
    <row r="131" spans="1:4" ht="27.75" customHeight="1">
      <c r="A131" s="7" t="s">
        <v>3475</v>
      </c>
      <c r="B131" s="8" t="s">
        <v>3473</v>
      </c>
      <c r="C131" s="215">
        <v>-0.26975521655650803</v>
      </c>
      <c r="D131" s="215">
        <v>2.1566288222381802</v>
      </c>
    </row>
    <row r="132" spans="1:4" ht="27.75" customHeight="1">
      <c r="A132" s="7" t="s">
        <v>3476</v>
      </c>
      <c r="B132" s="8" t="s">
        <v>3473</v>
      </c>
      <c r="C132" s="215">
        <v>0</v>
      </c>
      <c r="D132" s="215">
        <v>0</v>
      </c>
    </row>
    <row r="133" spans="1:4" ht="27.75" customHeight="1">
      <c r="A133" s="7" t="s">
        <v>3477</v>
      </c>
      <c r="B133" s="8" t="s">
        <v>3478</v>
      </c>
      <c r="C133" s="215">
        <v>2.6469655705688702</v>
      </c>
      <c r="D133" s="215">
        <v>2.1012287995208099</v>
      </c>
    </row>
    <row r="134" spans="1:4" ht="27.75" customHeight="1">
      <c r="A134" s="7" t="s">
        <v>3479</v>
      </c>
      <c r="B134" s="8" t="s">
        <v>3478</v>
      </c>
      <c r="C134" s="215">
        <v>2.6477460537386999</v>
      </c>
      <c r="D134" s="215">
        <v>0.64731575055970103</v>
      </c>
    </row>
    <row r="135" spans="1:4" ht="27.75" customHeight="1">
      <c r="A135" s="7" t="s">
        <v>3480</v>
      </c>
      <c r="B135" s="8" t="s">
        <v>3481</v>
      </c>
      <c r="C135" s="215">
        <v>0</v>
      </c>
      <c r="D135" s="215">
        <v>0</v>
      </c>
    </row>
    <row r="136" spans="1:4" ht="27.75" customHeight="1">
      <c r="A136" s="7" t="s">
        <v>3482</v>
      </c>
      <c r="B136" s="8" t="s">
        <v>3483</v>
      </c>
      <c r="C136" s="215">
        <v>0</v>
      </c>
      <c r="D136" s="215">
        <v>2.0376335859122898</v>
      </c>
    </row>
    <row r="137" spans="1:4" ht="27.75" customHeight="1">
      <c r="A137" s="7" t="s">
        <v>3484</v>
      </c>
      <c r="B137" s="8" t="s">
        <v>3483</v>
      </c>
      <c r="C137" s="215">
        <v>0.100151003628716</v>
      </c>
      <c r="D137" s="215">
        <v>1.6771602799119301</v>
      </c>
    </row>
    <row r="138" spans="1:4" ht="27.75" customHeight="1">
      <c r="A138" s="7" t="s">
        <v>1862</v>
      </c>
      <c r="B138" s="8" t="s">
        <v>3485</v>
      </c>
      <c r="C138" s="215">
        <v>0</v>
      </c>
      <c r="D138" s="215">
        <v>0</v>
      </c>
    </row>
    <row r="139" spans="1:4" ht="27.75" customHeight="1">
      <c r="A139" s="7" t="s">
        <v>3486</v>
      </c>
      <c r="B139" s="8" t="s">
        <v>3487</v>
      </c>
      <c r="C139" s="215">
        <v>0</v>
      </c>
      <c r="D139" s="215">
        <v>0</v>
      </c>
    </row>
    <row r="140" spans="1:4" ht="27.75" customHeight="1">
      <c r="A140" s="7" t="s">
        <v>3488</v>
      </c>
      <c r="B140" s="8" t="s">
        <v>3489</v>
      </c>
      <c r="C140" s="215">
        <v>0</v>
      </c>
      <c r="D140" s="215">
        <v>0</v>
      </c>
    </row>
    <row r="141" spans="1:4" ht="27.75" customHeight="1">
      <c r="A141" s="7" t="s">
        <v>3490</v>
      </c>
      <c r="B141" s="8" t="s">
        <v>3491</v>
      </c>
      <c r="C141" s="215">
        <v>0</v>
      </c>
      <c r="D141" s="215">
        <v>0</v>
      </c>
    </row>
    <row r="142" spans="1:4" ht="27.75" customHeight="1">
      <c r="A142" s="7" t="s">
        <v>2016</v>
      </c>
      <c r="B142" s="8" t="s">
        <v>2017</v>
      </c>
      <c r="C142" s="215">
        <v>0</v>
      </c>
      <c r="D142" s="215">
        <v>0</v>
      </c>
    </row>
    <row r="143" spans="1:4" ht="27.75" customHeight="1">
      <c r="A143" s="7" t="s">
        <v>941</v>
      </c>
      <c r="B143" s="8" t="s">
        <v>3492</v>
      </c>
      <c r="C143" s="215">
        <v>0</v>
      </c>
      <c r="D143" s="215">
        <v>1.10474082762377</v>
      </c>
    </row>
    <row r="144" spans="1:4" ht="27.75" customHeight="1">
      <c r="A144" s="7" t="s">
        <v>3493</v>
      </c>
      <c r="B144" s="8" t="s">
        <v>3494</v>
      </c>
      <c r="C144" s="215">
        <v>0.22488280412174799</v>
      </c>
      <c r="D144" s="215">
        <v>0</v>
      </c>
    </row>
    <row r="145" spans="1:4" ht="27.75" customHeight="1">
      <c r="A145" s="7" t="s">
        <v>3495</v>
      </c>
      <c r="B145" s="8" t="s">
        <v>3494</v>
      </c>
      <c r="C145" s="215">
        <v>0.22491887689515599</v>
      </c>
      <c r="D145" s="215">
        <v>0</v>
      </c>
    </row>
    <row r="146" spans="1:4" ht="27.75" customHeight="1">
      <c r="A146" s="7" t="s">
        <v>3496</v>
      </c>
      <c r="B146" s="8" t="s">
        <v>3497</v>
      </c>
      <c r="C146" s="215">
        <v>1.78252456281238E-10</v>
      </c>
      <c r="D146" s="215">
        <v>0</v>
      </c>
    </row>
    <row r="147" spans="1:4" ht="27.75" customHeight="1">
      <c r="A147" s="7" t="s">
        <v>3498</v>
      </c>
      <c r="B147" s="8" t="s">
        <v>3499</v>
      </c>
      <c r="C147" s="215">
        <v>0</v>
      </c>
      <c r="D147" s="215">
        <v>0</v>
      </c>
    </row>
    <row r="148" spans="1:4" ht="27.75" customHeight="1">
      <c r="A148" s="7" t="s">
        <v>3500</v>
      </c>
      <c r="B148" s="8" t="s">
        <v>3501</v>
      </c>
      <c r="C148" s="215">
        <v>0</v>
      </c>
      <c r="D148" s="215">
        <v>0.11632943868229099</v>
      </c>
    </row>
    <row r="149" spans="1:4" ht="27.75" customHeight="1">
      <c r="A149" s="7" t="s">
        <v>3502</v>
      </c>
      <c r="B149" s="8" t="s">
        <v>3503</v>
      </c>
      <c r="C149" s="215">
        <v>0</v>
      </c>
      <c r="D149" s="215">
        <v>0</v>
      </c>
    </row>
    <row r="150" spans="1:4" ht="27.75" customHeight="1">
      <c r="A150" s="7" t="s">
        <v>3504</v>
      </c>
      <c r="B150" s="8" t="s">
        <v>3505</v>
      </c>
      <c r="C150" s="215">
        <v>1.2174325914099999</v>
      </c>
      <c r="D150" s="215">
        <v>0.81290818478656601</v>
      </c>
    </row>
    <row r="151" spans="1:4" ht="27.75" customHeight="1">
      <c r="A151" s="7" t="s">
        <v>3506</v>
      </c>
      <c r="B151" s="8" t="s">
        <v>3507</v>
      </c>
      <c r="C151" s="215">
        <v>1.2176067678303999</v>
      </c>
      <c r="D151" s="215">
        <v>0.81334847782509201</v>
      </c>
    </row>
    <row r="152" spans="1:4" ht="27.75" customHeight="1">
      <c r="A152" s="7" t="s">
        <v>3508</v>
      </c>
      <c r="B152" s="8" t="s">
        <v>3509</v>
      </c>
      <c r="C152" s="215">
        <v>1.23808450024613</v>
      </c>
      <c r="D152" s="215">
        <v>0.90003058619301401</v>
      </c>
    </row>
    <row r="153" spans="1:4" ht="27.75" customHeight="1">
      <c r="A153" s="7" t="s">
        <v>3510</v>
      </c>
      <c r="B153" s="8" t="s">
        <v>3511</v>
      </c>
      <c r="C153" s="215">
        <v>1.2136611776755299</v>
      </c>
      <c r="D153" s="215">
        <v>0.81972771664939603</v>
      </c>
    </row>
    <row r="154" spans="1:4" ht="27.75" customHeight="1">
      <c r="A154" s="7" t="s">
        <v>3512</v>
      </c>
      <c r="B154" s="8" t="s">
        <v>3513</v>
      </c>
      <c r="C154" s="215">
        <v>1.2139015167929399</v>
      </c>
      <c r="D154" s="215">
        <v>0.82750079054148795</v>
      </c>
    </row>
    <row r="155" spans="1:4" ht="27.75" customHeight="1">
      <c r="A155" s="7" t="s">
        <v>3514</v>
      </c>
      <c r="B155" s="8" t="s">
        <v>3515</v>
      </c>
      <c r="C155" s="215">
        <v>1.2188155726245899</v>
      </c>
      <c r="D155" s="215">
        <v>0.74553864559374805</v>
      </c>
    </row>
    <row r="156" spans="1:4" ht="27.75" customHeight="1">
      <c r="A156" s="7" t="s">
        <v>3516</v>
      </c>
      <c r="B156" s="8" t="s">
        <v>3517</v>
      </c>
      <c r="C156" s="215">
        <v>1.2160738197004199</v>
      </c>
      <c r="D156" s="215">
        <v>0.75797002060158902</v>
      </c>
    </row>
    <row r="157" spans="1:4" ht="27.75" customHeight="1">
      <c r="A157" s="7" t="s">
        <v>3518</v>
      </c>
      <c r="B157" s="8" t="s">
        <v>3519</v>
      </c>
      <c r="C157" s="215">
        <v>0.110545730590555</v>
      </c>
      <c r="D157" s="215">
        <v>7.2097883219157696E-13</v>
      </c>
    </row>
    <row r="158" spans="1:4" ht="27.75" customHeight="1">
      <c r="A158" s="7" t="s">
        <v>3520</v>
      </c>
      <c r="B158" s="8" t="s">
        <v>3519</v>
      </c>
      <c r="C158" s="215">
        <v>0.110545542694512</v>
      </c>
      <c r="D158" s="215">
        <v>7.2712669219043796E-13</v>
      </c>
    </row>
    <row r="159" spans="1:4" ht="27.75" customHeight="1">
      <c r="A159" s="7" t="s">
        <v>3521</v>
      </c>
      <c r="B159" s="8" t="s">
        <v>3522</v>
      </c>
      <c r="C159" s="215">
        <v>0.589831147813346</v>
      </c>
      <c r="D159" s="215">
        <v>-3.2961582629185603E-2</v>
      </c>
    </row>
    <row r="160" spans="1:4" ht="27.75" customHeight="1">
      <c r="A160" s="7" t="s">
        <v>3523</v>
      </c>
      <c r="B160" s="8" t="s">
        <v>3524</v>
      </c>
      <c r="C160" s="215">
        <v>0</v>
      </c>
      <c r="D160" s="215">
        <v>0</v>
      </c>
    </row>
    <row r="161" spans="1:4" ht="27.75" customHeight="1">
      <c r="A161" s="7" t="s">
        <v>3525</v>
      </c>
      <c r="B161" s="8" t="s">
        <v>3526</v>
      </c>
      <c r="C161" s="215">
        <v>0</v>
      </c>
      <c r="D161" s="215">
        <v>0</v>
      </c>
    </row>
    <row r="162" spans="1:4" ht="27.75" customHeight="1">
      <c r="A162" s="7" t="s">
        <v>3527</v>
      </c>
      <c r="B162" s="8" t="s">
        <v>3528</v>
      </c>
      <c r="C162" s="215">
        <v>1.2204477475595299</v>
      </c>
      <c r="D162" s="215">
        <v>0.71844751244185301</v>
      </c>
    </row>
    <row r="163" spans="1:4" ht="27.75" customHeight="1">
      <c r="A163" s="7" t="s">
        <v>3529</v>
      </c>
      <c r="B163" s="8" t="s">
        <v>3530</v>
      </c>
      <c r="C163" s="215">
        <v>1.21307822538012</v>
      </c>
      <c r="D163" s="215">
        <v>1.0839974606704299</v>
      </c>
    </row>
    <row r="164" spans="1:4" ht="27.75" customHeight="1">
      <c r="A164" s="7" t="s">
        <v>3531</v>
      </c>
      <c r="B164" s="8" t="s">
        <v>3532</v>
      </c>
      <c r="C164" s="215">
        <v>1.2124864830300901</v>
      </c>
      <c r="D164" s="215">
        <v>1.06592229835393</v>
      </c>
    </row>
    <row r="165" spans="1:4" ht="27.75" customHeight="1">
      <c r="A165" s="7" t="s">
        <v>3533</v>
      </c>
      <c r="B165" s="8" t="s">
        <v>3534</v>
      </c>
      <c r="C165" s="215">
        <v>0</v>
      </c>
      <c r="D165" s="215">
        <v>0</v>
      </c>
    </row>
    <row r="166" spans="1:4" ht="27.75" customHeight="1">
      <c r="A166" s="7" t="s">
        <v>3535</v>
      </c>
      <c r="B166" s="8" t="s">
        <v>3536</v>
      </c>
      <c r="C166" s="215">
        <v>0</v>
      </c>
      <c r="D166" s="215">
        <v>0</v>
      </c>
    </row>
    <row r="167" spans="1:4" ht="27.75" customHeight="1">
      <c r="A167" s="7" t="s">
        <v>3537</v>
      </c>
      <c r="B167" s="8" t="s">
        <v>3538</v>
      </c>
      <c r="C167" s="215">
        <v>0.61378294339914796</v>
      </c>
      <c r="D167" s="215">
        <v>9.8368437789653193E-5</v>
      </c>
    </row>
    <row r="168" spans="1:4" ht="27.75" customHeight="1">
      <c r="A168" s="7" t="s">
        <v>3539</v>
      </c>
      <c r="B168" s="8" t="s">
        <v>3538</v>
      </c>
      <c r="C168" s="215">
        <v>0.61482031785778501</v>
      </c>
      <c r="D168" s="215">
        <v>9.8368437789653193E-5</v>
      </c>
    </row>
    <row r="169" spans="1:4" ht="27.75" customHeight="1">
      <c r="A169" s="7" t="s">
        <v>3540</v>
      </c>
      <c r="B169" s="8" t="s">
        <v>3541</v>
      </c>
      <c r="C169" s="215">
        <v>1.84869946049133</v>
      </c>
      <c r="D169" s="215">
        <v>2.5642735209707901</v>
      </c>
    </row>
    <row r="170" spans="1:4" ht="27.75" customHeight="1">
      <c r="A170" s="7" t="s">
        <v>3542</v>
      </c>
      <c r="B170" s="8" t="s">
        <v>3543</v>
      </c>
      <c r="C170" s="215">
        <v>0</v>
      </c>
      <c r="D170" s="215">
        <v>0.19526860898638199</v>
      </c>
    </row>
    <row r="171" spans="1:4" ht="27.75" customHeight="1">
      <c r="A171" s="7" t="s">
        <v>3544</v>
      </c>
      <c r="B171" s="8" t="s">
        <v>3545</v>
      </c>
      <c r="C171" s="215">
        <v>0</v>
      </c>
      <c r="D171" s="215">
        <v>0</v>
      </c>
    </row>
    <row r="172" spans="1:4" ht="27.75" customHeight="1">
      <c r="A172" s="7" t="s">
        <v>3546</v>
      </c>
      <c r="B172" s="8" t="s">
        <v>3547</v>
      </c>
      <c r="C172" s="215">
        <v>0</v>
      </c>
      <c r="D172" s="215">
        <v>0</v>
      </c>
    </row>
    <row r="173" spans="1:4" ht="27.75" customHeight="1">
      <c r="A173" s="7" t="s">
        <v>3548</v>
      </c>
      <c r="B173" s="8" t="s">
        <v>3549</v>
      </c>
      <c r="C173" s="215">
        <v>0</v>
      </c>
      <c r="D173" s="215">
        <v>0</v>
      </c>
    </row>
    <row r="174" spans="1:4" ht="27.75" customHeight="1">
      <c r="A174" s="7" t="s">
        <v>3550</v>
      </c>
      <c r="B174" s="8" t="s">
        <v>3551</v>
      </c>
      <c r="C174" s="215">
        <v>0</v>
      </c>
      <c r="D174" s="215">
        <v>0</v>
      </c>
    </row>
    <row r="175" spans="1:4" ht="27.75" customHeight="1">
      <c r="A175" s="7" t="s">
        <v>3552</v>
      </c>
      <c r="B175" s="8" t="s">
        <v>3553</v>
      </c>
      <c r="C175" s="215">
        <v>1.22479003947027</v>
      </c>
      <c r="D175" s="215">
        <v>0.86364318211397095</v>
      </c>
    </row>
    <row r="176" spans="1:4" ht="27.75" customHeight="1">
      <c r="A176" s="7" t="s">
        <v>3554</v>
      </c>
      <c r="B176" s="8" t="s">
        <v>3555</v>
      </c>
      <c r="C176" s="215">
        <v>1.2244383290976699</v>
      </c>
      <c r="D176" s="215">
        <v>0.68807325438341504</v>
      </c>
    </row>
    <row r="177" spans="1:4" ht="27.75" customHeight="1">
      <c r="A177" s="7" t="s">
        <v>3556</v>
      </c>
      <c r="B177" s="8" t="s">
        <v>3557</v>
      </c>
      <c r="C177" s="215">
        <v>1.22570790483291</v>
      </c>
      <c r="D177" s="215">
        <v>0.67829851364292904</v>
      </c>
    </row>
    <row r="178" spans="1:4" ht="27.75" customHeight="1">
      <c r="A178" s="7" t="s">
        <v>3558</v>
      </c>
      <c r="B178" s="8" t="s">
        <v>3559</v>
      </c>
      <c r="C178" s="215">
        <v>1.098740193985545</v>
      </c>
      <c r="D178" s="215">
        <v>0.79684749376832498</v>
      </c>
    </row>
    <row r="179" spans="1:4" ht="27.75" customHeight="1">
      <c r="A179" s="7" t="s">
        <v>3560</v>
      </c>
      <c r="B179" s="8" t="s">
        <v>3561</v>
      </c>
      <c r="C179" s="215">
        <v>1.098740193985545</v>
      </c>
      <c r="D179" s="215">
        <v>0.79684749376832498</v>
      </c>
    </row>
    <row r="180" spans="1:4" ht="27.75" customHeight="1">
      <c r="A180" s="7" t="s">
        <v>3562</v>
      </c>
      <c r="B180" s="8" t="s">
        <v>3563</v>
      </c>
      <c r="C180" s="215">
        <v>2.2225562539438348</v>
      </c>
      <c r="D180" s="215">
        <v>1.5936514094342344</v>
      </c>
    </row>
    <row r="181" spans="1:4" ht="27.75" customHeight="1">
      <c r="A181" s="7" t="s">
        <v>3564</v>
      </c>
      <c r="B181" s="8" t="s">
        <v>3565</v>
      </c>
      <c r="C181" s="215">
        <v>0</v>
      </c>
      <c r="D181" s="215">
        <v>0</v>
      </c>
    </row>
    <row r="182" spans="1:4" ht="27.75" customHeight="1">
      <c r="A182" s="7" t="s">
        <v>3566</v>
      </c>
      <c r="B182" s="8" t="s">
        <v>3567</v>
      </c>
      <c r="C182" s="215">
        <v>2.2225562539438348</v>
      </c>
      <c r="D182" s="215">
        <v>1.5936514094342344</v>
      </c>
    </row>
    <row r="183" spans="1:4" ht="27.75" customHeight="1">
      <c r="A183" s="7" t="s">
        <v>3568</v>
      </c>
      <c r="B183" s="8" t="s">
        <v>3569</v>
      </c>
      <c r="C183" s="215">
        <v>2.2225562539438348</v>
      </c>
      <c r="D183" s="215">
        <v>1.5936514094342344</v>
      </c>
    </row>
    <row r="184" spans="1:4" ht="27.75" customHeight="1">
      <c r="A184" s="7" t="s">
        <v>3570</v>
      </c>
      <c r="B184" s="8" t="s">
        <v>3571</v>
      </c>
      <c r="C184" s="215">
        <v>0</v>
      </c>
      <c r="D184" s="215">
        <v>0</v>
      </c>
    </row>
    <row r="185" spans="1:4" ht="27.75" customHeight="1">
      <c r="A185" s="7" t="s">
        <v>3572</v>
      </c>
      <c r="B185" s="8" t="s">
        <v>3573</v>
      </c>
      <c r="C185" s="215">
        <v>1.2170667988916799</v>
      </c>
      <c r="D185" s="215">
        <v>0.79748255427992998</v>
      </c>
    </row>
    <row r="186" spans="1:4" ht="27.75" customHeight="1">
      <c r="A186" s="7" t="s">
        <v>3574</v>
      </c>
      <c r="B186" s="8" t="s">
        <v>3575</v>
      </c>
      <c r="C186" s="215">
        <v>2.8913243810654801</v>
      </c>
      <c r="D186" s="215">
        <v>7.8722140943641996</v>
      </c>
    </row>
    <row r="187" spans="1:4" ht="27.75" customHeight="1">
      <c r="A187" s="7" t="s">
        <v>3576</v>
      </c>
      <c r="B187" s="8" t="s">
        <v>3577</v>
      </c>
      <c r="C187" s="215">
        <v>1.21609990697475</v>
      </c>
      <c r="D187" s="215">
        <v>0.81070619408796496</v>
      </c>
    </row>
    <row r="188" spans="1:4" ht="27.75" customHeight="1">
      <c r="A188" s="7" t="s">
        <v>3578</v>
      </c>
      <c r="B188" s="8" t="s">
        <v>3579</v>
      </c>
      <c r="C188" s="215">
        <v>1.2177930233415899</v>
      </c>
      <c r="D188" s="215">
        <v>0.78711646233135502</v>
      </c>
    </row>
    <row r="189" spans="1:4" ht="27.75" customHeight="1">
      <c r="A189" s="7" t="s">
        <v>3580</v>
      </c>
      <c r="B189" s="8" t="s">
        <v>3581</v>
      </c>
      <c r="C189" s="215">
        <v>1.2188139745895199</v>
      </c>
      <c r="D189" s="215">
        <v>0.82364765671903395</v>
      </c>
    </row>
    <row r="190" spans="1:4" ht="27.75" customHeight="1">
      <c r="A190" s="7" t="s">
        <v>3582</v>
      </c>
      <c r="B190" s="8" t="s">
        <v>3583</v>
      </c>
      <c r="C190" s="215">
        <v>1.21634030944729</v>
      </c>
      <c r="D190" s="215">
        <v>0.80806787068559705</v>
      </c>
    </row>
    <row r="191" spans="1:4" ht="27.75" customHeight="1">
      <c r="A191" s="7" t="s">
        <v>3584</v>
      </c>
      <c r="B191" s="8" t="s">
        <v>3585</v>
      </c>
      <c r="C191" s="215">
        <v>1.2124027967729001</v>
      </c>
      <c r="D191" s="215">
        <v>0.81980124287336598</v>
      </c>
    </row>
    <row r="192" spans="1:4" ht="27.75" customHeight="1">
      <c r="A192" s="7" t="s">
        <v>3586</v>
      </c>
      <c r="B192" s="8" t="s">
        <v>3587</v>
      </c>
      <c r="C192" s="215">
        <v>1.21110142774646</v>
      </c>
      <c r="D192" s="215">
        <v>0.82935104457627196</v>
      </c>
    </row>
    <row r="193" spans="1:4" ht="27.75" customHeight="1">
      <c r="A193" s="7" t="s">
        <v>3588</v>
      </c>
      <c r="B193" s="8" t="s">
        <v>3589</v>
      </c>
      <c r="C193" s="215">
        <v>0</v>
      </c>
      <c r="D193" s="215">
        <v>0</v>
      </c>
    </row>
    <row r="194" spans="1:4" ht="27.75" customHeight="1">
      <c r="A194" s="7" t="s">
        <v>3590</v>
      </c>
      <c r="B194" s="8" t="s">
        <v>3591</v>
      </c>
      <c r="C194" s="215">
        <v>2.3892146974396802</v>
      </c>
      <c r="D194" s="215">
        <v>4.8078264935067203</v>
      </c>
    </row>
    <row r="195" spans="1:4" ht="27.75" customHeight="1">
      <c r="A195" s="7" t="s">
        <v>3592</v>
      </c>
      <c r="B195" s="8" t="s">
        <v>3591</v>
      </c>
      <c r="C195" s="215">
        <v>2.6804783525031999</v>
      </c>
      <c r="D195" s="215">
        <v>4.5142586122825499</v>
      </c>
    </row>
    <row r="196" spans="1:4" ht="27.75" customHeight="1">
      <c r="A196" s="7" t="s">
        <v>3593</v>
      </c>
      <c r="B196" s="8" t="s">
        <v>3594</v>
      </c>
      <c r="C196" s="215">
        <v>1.1758408835884699</v>
      </c>
      <c r="D196" s="215">
        <v>10.024248993989801</v>
      </c>
    </row>
    <row r="197" spans="1:4" ht="27.75" customHeight="1">
      <c r="A197" s="7" t="s">
        <v>3595</v>
      </c>
      <c r="B197" s="8" t="s">
        <v>3594</v>
      </c>
      <c r="C197" s="215">
        <v>0.23977102676158901</v>
      </c>
      <c r="D197" s="215">
        <v>6.1613111289946501</v>
      </c>
    </row>
    <row r="198" spans="1:4" ht="27.75" customHeight="1">
      <c r="A198" s="7" t="s">
        <v>3596</v>
      </c>
      <c r="B198" s="8" t="s">
        <v>3594</v>
      </c>
      <c r="C198" s="215">
        <v>-8.2780399766926903E-4</v>
      </c>
      <c r="D198" s="215">
        <v>2.94217878708255</v>
      </c>
    </row>
    <row r="199" spans="1:4" ht="27.75" customHeight="1">
      <c r="A199" s="7" t="s">
        <v>3597</v>
      </c>
      <c r="B199" s="8" t="s">
        <v>3598</v>
      </c>
      <c r="C199" s="215">
        <v>0.33416947392631502</v>
      </c>
      <c r="D199" s="215">
        <v>10.5055070060764</v>
      </c>
    </row>
    <row r="200" spans="1:4" ht="27.75" customHeight="1">
      <c r="A200" s="7" t="s">
        <v>3599</v>
      </c>
      <c r="B200" s="8" t="s">
        <v>3598</v>
      </c>
      <c r="C200" s="215">
        <v>0</v>
      </c>
      <c r="D200" s="215">
        <v>0</v>
      </c>
    </row>
    <row r="201" spans="1:4" ht="27.75" customHeight="1">
      <c r="A201" s="7" t="s">
        <v>3600</v>
      </c>
      <c r="B201" s="8" t="s">
        <v>3601</v>
      </c>
      <c r="C201" s="215">
        <v>1.87073209115144</v>
      </c>
      <c r="D201" s="215">
        <v>4.3578754851039596</v>
      </c>
    </row>
    <row r="202" spans="1:4" ht="27.75" customHeight="1">
      <c r="A202" s="7" t="s">
        <v>3602</v>
      </c>
      <c r="B202" s="8" t="s">
        <v>3601</v>
      </c>
      <c r="C202" s="215">
        <v>2.3383359939108601</v>
      </c>
      <c r="D202" s="215">
        <v>5.2633370289030896</v>
      </c>
    </row>
    <row r="203" spans="1:4" ht="27.75" customHeight="1">
      <c r="A203" s="7" t="s">
        <v>3603</v>
      </c>
      <c r="B203" s="8" t="s">
        <v>3604</v>
      </c>
      <c r="C203" s="215">
        <v>0</v>
      </c>
      <c r="D203" s="215">
        <v>0</v>
      </c>
    </row>
    <row r="204" spans="1:4" ht="27.75" customHeight="1">
      <c r="A204" s="7" t="s">
        <v>3605</v>
      </c>
      <c r="B204" s="8" t="s">
        <v>3606</v>
      </c>
      <c r="C204" s="215">
        <v>0</v>
      </c>
      <c r="D204" s="215">
        <v>2.2421456395814299</v>
      </c>
    </row>
    <row r="205" spans="1:4" ht="27.75" customHeight="1">
      <c r="A205" s="7" t="s">
        <v>3607</v>
      </c>
      <c r="B205" s="8" t="s">
        <v>3608</v>
      </c>
      <c r="C205" s="215">
        <v>1.92708121812407</v>
      </c>
      <c r="D205" s="215">
        <v>5.1436925502741202</v>
      </c>
    </row>
    <row r="206" spans="1:4" ht="27.75" customHeight="1">
      <c r="A206" s="7" t="s">
        <v>2040</v>
      </c>
      <c r="B206" s="8" t="s">
        <v>3609</v>
      </c>
      <c r="C206" s="215">
        <v>0</v>
      </c>
      <c r="D206" s="215">
        <v>0</v>
      </c>
    </row>
    <row r="207" spans="1:4" ht="27.75" customHeight="1">
      <c r="A207" s="7" t="s">
        <v>3610</v>
      </c>
      <c r="B207" s="8" t="s">
        <v>3611</v>
      </c>
      <c r="C207" s="215">
        <v>3.5033557643297901</v>
      </c>
      <c r="D207" s="215">
        <v>0.95271220134875501</v>
      </c>
    </row>
    <row r="208" spans="1:4" ht="27.75" customHeight="1">
      <c r="A208" s="7" t="s">
        <v>3612</v>
      </c>
      <c r="B208" s="8" t="s">
        <v>3611</v>
      </c>
      <c r="C208" s="215">
        <v>3.81416419544153</v>
      </c>
      <c r="D208" s="215">
        <v>1.230177950436</v>
      </c>
    </row>
    <row r="209" spans="1:4" ht="27.75" customHeight="1">
      <c r="A209" s="7" t="s">
        <v>3613</v>
      </c>
      <c r="B209" s="8" t="s">
        <v>3611</v>
      </c>
      <c r="C209" s="215">
        <v>3.8143674137454502</v>
      </c>
      <c r="D209" s="215">
        <v>0.73361224217371102</v>
      </c>
    </row>
    <row r="210" spans="1:4" ht="27.75" customHeight="1">
      <c r="A210" s="7" t="s">
        <v>3614</v>
      </c>
      <c r="B210" s="8" t="s">
        <v>3615</v>
      </c>
      <c r="C210" s="215">
        <v>0</v>
      </c>
      <c r="D210" s="215">
        <v>0</v>
      </c>
    </row>
    <row r="211" spans="1:4" ht="27.75" customHeight="1">
      <c r="A211" s="7" t="s">
        <v>3616</v>
      </c>
      <c r="B211" s="8" t="s">
        <v>3617</v>
      </c>
      <c r="C211" s="215">
        <v>0</v>
      </c>
      <c r="D211" s="215">
        <v>0</v>
      </c>
    </row>
    <row r="212" spans="1:4" ht="27.75" customHeight="1">
      <c r="A212" s="7" t="s">
        <v>3618</v>
      </c>
      <c r="B212" s="8" t="s">
        <v>3619</v>
      </c>
      <c r="C212" s="215">
        <v>0</v>
      </c>
      <c r="D212" s="215">
        <v>0</v>
      </c>
    </row>
    <row r="213" spans="1:4" ht="27.75" customHeight="1">
      <c r="A213" s="7" t="s">
        <v>3620</v>
      </c>
      <c r="B213" s="8" t="s">
        <v>3621</v>
      </c>
      <c r="C213" s="215">
        <v>0</v>
      </c>
      <c r="D213" s="215">
        <v>0</v>
      </c>
    </row>
    <row r="214" spans="1:4" ht="27.75" customHeight="1">
      <c r="A214" s="7" t="s">
        <v>3622</v>
      </c>
      <c r="B214" s="8" t="s">
        <v>3621</v>
      </c>
      <c r="C214" s="215">
        <v>0.53056305083281596</v>
      </c>
      <c r="D214" s="215">
        <v>2.4072121741249402</v>
      </c>
    </row>
    <row r="215" spans="1:4" ht="27.75" customHeight="1">
      <c r="A215" s="7" t="s">
        <v>3623</v>
      </c>
      <c r="B215" s="8" t="s">
        <v>3624</v>
      </c>
      <c r="C215" s="215">
        <v>0</v>
      </c>
      <c r="D215" s="215">
        <v>0</v>
      </c>
    </row>
    <row r="216" spans="1:4" ht="27.75" customHeight="1">
      <c r="A216" s="7" t="s">
        <v>3625</v>
      </c>
      <c r="B216" s="8" t="s">
        <v>3626</v>
      </c>
      <c r="C216" s="215">
        <v>0</v>
      </c>
      <c r="D216" s="215">
        <v>0</v>
      </c>
    </row>
    <row r="217" spans="1:4" ht="27.75" customHeight="1">
      <c r="A217" s="7" t="s">
        <v>3627</v>
      </c>
      <c r="B217" s="8" t="s">
        <v>3628</v>
      </c>
      <c r="C217" s="215">
        <v>0</v>
      </c>
      <c r="D217" s="215">
        <v>0</v>
      </c>
    </row>
    <row r="218" spans="1:4" ht="27.75" customHeight="1">
      <c r="A218" s="7" t="s">
        <v>3629</v>
      </c>
      <c r="B218" s="8" t="s">
        <v>3630</v>
      </c>
      <c r="C218" s="215">
        <v>0</v>
      </c>
      <c r="D218" s="215">
        <v>0</v>
      </c>
    </row>
    <row r="219" spans="1:4" ht="27.75" customHeight="1">
      <c r="A219" s="7" t="s">
        <v>3631</v>
      </c>
      <c r="B219" s="8" t="s">
        <v>3632</v>
      </c>
      <c r="C219" s="215">
        <v>0</v>
      </c>
      <c r="D219" s="215">
        <v>0</v>
      </c>
    </row>
    <row r="220" spans="1:4" ht="27.75" customHeight="1">
      <c r="A220" s="7" t="s">
        <v>3633</v>
      </c>
      <c r="B220" s="8" t="s">
        <v>3634</v>
      </c>
      <c r="C220" s="215">
        <v>-1.41541888659113E-3</v>
      </c>
      <c r="D220" s="215">
        <v>0.32425616070417701</v>
      </c>
    </row>
    <row r="221" spans="1:4" ht="27.75" customHeight="1">
      <c r="A221" s="7" t="s">
        <v>3635</v>
      </c>
      <c r="B221" s="8" t="s">
        <v>3636</v>
      </c>
      <c r="C221" s="215">
        <v>1.7311241148394001</v>
      </c>
      <c r="D221" s="215">
        <v>3.7839055193268099</v>
      </c>
    </row>
    <row r="222" spans="1:4" ht="27.75" customHeight="1">
      <c r="A222" s="7" t="s">
        <v>3637</v>
      </c>
      <c r="B222" s="8" t="s">
        <v>3636</v>
      </c>
      <c r="C222" s="215">
        <v>1.71950013698232</v>
      </c>
      <c r="D222" s="215">
        <v>3.76746651498887</v>
      </c>
    </row>
    <row r="223" spans="1:4" ht="27.75" customHeight="1">
      <c r="A223" s="7" t="s">
        <v>3638</v>
      </c>
      <c r="B223" s="8" t="s">
        <v>3639</v>
      </c>
      <c r="C223" s="215">
        <v>3.5346993248501799</v>
      </c>
      <c r="D223" s="215">
        <v>2.69070092273624</v>
      </c>
    </row>
    <row r="224" spans="1:4" ht="27.75" customHeight="1">
      <c r="A224" s="7" t="s">
        <v>3640</v>
      </c>
      <c r="B224" s="8" t="s">
        <v>3639</v>
      </c>
      <c r="C224" s="215">
        <v>3.3179345021087499</v>
      </c>
      <c r="D224" s="215">
        <v>2.4457435012112101</v>
      </c>
    </row>
    <row r="225" spans="1:4" ht="27.75" customHeight="1">
      <c r="A225" s="7" t="s">
        <v>3641</v>
      </c>
      <c r="B225" s="8" t="s">
        <v>3642</v>
      </c>
      <c r="C225" s="215">
        <v>0</v>
      </c>
      <c r="D225" s="215">
        <v>0</v>
      </c>
    </row>
    <row r="226" spans="1:4" ht="27.75" customHeight="1">
      <c r="A226" s="7" t="s">
        <v>3643</v>
      </c>
      <c r="B226" s="8" t="s">
        <v>3644</v>
      </c>
      <c r="C226" s="215">
        <v>2.7810170369877301</v>
      </c>
      <c r="D226" s="215">
        <v>6.6570127188469996E-10</v>
      </c>
    </row>
    <row r="227" spans="1:4" ht="27.75" customHeight="1">
      <c r="A227" s="7" t="s">
        <v>3645</v>
      </c>
      <c r="B227" s="8" t="s">
        <v>3644</v>
      </c>
      <c r="C227" s="215">
        <v>2.76229658047435</v>
      </c>
      <c r="D227" s="215">
        <v>4.7635051458882995E-10</v>
      </c>
    </row>
    <row r="228" spans="1:4" ht="27.75" customHeight="1">
      <c r="A228" s="7" t="s">
        <v>3646</v>
      </c>
      <c r="B228" s="8" t="s">
        <v>3647</v>
      </c>
      <c r="C228" s="215">
        <v>6.6489746994227304E-9</v>
      </c>
      <c r="D228" s="215">
        <v>0</v>
      </c>
    </row>
    <row r="229" spans="1:4" ht="27.75" customHeight="1">
      <c r="A229" s="7" t="s">
        <v>3648</v>
      </c>
      <c r="B229" s="8" t="s">
        <v>3647</v>
      </c>
      <c r="C229" s="215">
        <v>1.30177267998604E-8</v>
      </c>
      <c r="D229" s="215">
        <v>0</v>
      </c>
    </row>
    <row r="230" spans="1:4" ht="27.75" customHeight="1">
      <c r="A230" s="7" t="s">
        <v>3649</v>
      </c>
      <c r="B230" s="8" t="s">
        <v>3650</v>
      </c>
      <c r="C230" s="215">
        <v>0</v>
      </c>
      <c r="D230" s="215">
        <v>0</v>
      </c>
    </row>
    <row r="231" spans="1:4" ht="27.75" customHeight="1">
      <c r="A231" s="7" t="s">
        <v>3651</v>
      </c>
      <c r="B231" s="8" t="s">
        <v>3652</v>
      </c>
      <c r="C231" s="215">
        <v>1.6390452014823</v>
      </c>
      <c r="D231" s="215">
        <v>0.614018509523511</v>
      </c>
    </row>
    <row r="232" spans="1:4" ht="27.75" customHeight="1">
      <c r="A232" s="7" t="s">
        <v>3653</v>
      </c>
      <c r="B232" s="8" t="s">
        <v>3652</v>
      </c>
      <c r="C232" s="215">
        <v>1.1972295148029</v>
      </c>
      <c r="D232" s="215">
        <v>0.61749630861876703</v>
      </c>
    </row>
    <row r="233" spans="1:4" ht="27.75" customHeight="1">
      <c r="A233" s="7" t="s">
        <v>3654</v>
      </c>
      <c r="B233" s="8" t="s">
        <v>3655</v>
      </c>
      <c r="C233" s="215">
        <v>0</v>
      </c>
      <c r="D233" s="215">
        <v>0</v>
      </c>
    </row>
    <row r="234" spans="1:4" ht="27.75" customHeight="1">
      <c r="A234" s="7" t="s">
        <v>3656</v>
      </c>
      <c r="B234" s="8" t="s">
        <v>3657</v>
      </c>
      <c r="C234" s="215">
        <v>0.75209916178962499</v>
      </c>
      <c r="D234" s="215">
        <v>-1.3742136505140401</v>
      </c>
    </row>
    <row r="235" spans="1:4" ht="27.75" customHeight="1">
      <c r="A235" s="7" t="s">
        <v>3658</v>
      </c>
      <c r="B235" s="8" t="s">
        <v>3659</v>
      </c>
      <c r="C235" s="215">
        <v>0.54466780435683004</v>
      </c>
      <c r="D235" s="215">
        <v>3.8196441871264999</v>
      </c>
    </row>
    <row r="236" spans="1:4" ht="27.75" customHeight="1">
      <c r="A236" s="7" t="s">
        <v>3660</v>
      </c>
      <c r="B236" s="8" t="s">
        <v>3659</v>
      </c>
      <c r="C236" s="215">
        <v>0.34467275885292797</v>
      </c>
      <c r="D236" s="215">
        <v>3.8574064906970502</v>
      </c>
    </row>
    <row r="237" spans="1:4" ht="27.75" customHeight="1">
      <c r="A237" s="7" t="s">
        <v>2513</v>
      </c>
      <c r="B237" s="8" t="s">
        <v>3661</v>
      </c>
      <c r="C237" s="215">
        <v>2.5935051912321501</v>
      </c>
      <c r="D237" s="215">
        <v>4.2104320805681104</v>
      </c>
    </row>
    <row r="238" spans="1:4" ht="27.75" customHeight="1">
      <c r="A238" s="7" t="s">
        <v>3662</v>
      </c>
      <c r="B238" s="8" t="s">
        <v>3661</v>
      </c>
      <c r="C238" s="215">
        <v>2.9548471844491599</v>
      </c>
      <c r="D238" s="215">
        <v>3.3641214216891102</v>
      </c>
    </row>
    <row r="239" spans="1:4" ht="27.75" customHeight="1">
      <c r="A239" s="7" t="s">
        <v>3663</v>
      </c>
      <c r="B239" s="8" t="s">
        <v>3664</v>
      </c>
      <c r="C239" s="215">
        <v>0</v>
      </c>
      <c r="D239" s="215">
        <v>0</v>
      </c>
    </row>
    <row r="240" spans="1:4" ht="27.75" customHeight="1">
      <c r="A240" s="7" t="s">
        <v>3665</v>
      </c>
      <c r="B240" s="8" t="s">
        <v>3664</v>
      </c>
      <c r="C240" s="215">
        <v>6.3454377396135699</v>
      </c>
      <c r="D240" s="215">
        <v>2.9520048061947199</v>
      </c>
    </row>
    <row r="241" spans="1:4" ht="27.75" customHeight="1">
      <c r="A241" s="7" t="s">
        <v>3666</v>
      </c>
      <c r="B241" s="8" t="s">
        <v>3667</v>
      </c>
      <c r="C241" s="215">
        <v>2.5364221033730501</v>
      </c>
      <c r="D241" s="215">
        <v>7.1234710011273297</v>
      </c>
    </row>
    <row r="242" spans="1:4" ht="27.75" customHeight="1">
      <c r="A242" s="7" t="s">
        <v>3668</v>
      </c>
      <c r="B242" s="8" t="s">
        <v>3667</v>
      </c>
      <c r="C242" s="215">
        <v>3.3389226645682499</v>
      </c>
      <c r="D242" s="215">
        <v>8.4271989274143007</v>
      </c>
    </row>
    <row r="243" spans="1:4" ht="27.75" customHeight="1">
      <c r="A243" s="7" t="s">
        <v>3669</v>
      </c>
      <c r="B243" s="8" t="s">
        <v>3670</v>
      </c>
      <c r="C243" s="215">
        <v>0</v>
      </c>
      <c r="D243" s="215">
        <v>0</v>
      </c>
    </row>
    <row r="244" spans="1:4" ht="27.75" customHeight="1">
      <c r="A244" s="7" t="s">
        <v>3671</v>
      </c>
      <c r="B244" s="8" t="s">
        <v>3672</v>
      </c>
      <c r="C244" s="215">
        <v>4.7855442300178899</v>
      </c>
      <c r="D244" s="215">
        <v>2.58257138908776</v>
      </c>
    </row>
    <row r="245" spans="1:4" ht="27.75" customHeight="1">
      <c r="A245" s="7" t="s">
        <v>3673</v>
      </c>
      <c r="B245" s="8" t="s">
        <v>3672</v>
      </c>
      <c r="C245" s="215">
        <v>4.7951040537688296</v>
      </c>
      <c r="D245" s="215">
        <v>2.5783742785043802</v>
      </c>
    </row>
    <row r="246" spans="1:4" ht="27.75" customHeight="1">
      <c r="A246" s="7" t="s">
        <v>3674</v>
      </c>
      <c r="B246" s="8" t="s">
        <v>3675</v>
      </c>
      <c r="C246" s="215">
        <v>2.7359267263931999</v>
      </c>
      <c r="D246" s="215">
        <v>1.4757327831623901</v>
      </c>
    </row>
    <row r="247" spans="1:4" ht="27.75" customHeight="1">
      <c r="A247" s="7" t="s">
        <v>3676</v>
      </c>
      <c r="B247" s="8" t="s">
        <v>3675</v>
      </c>
      <c r="C247" s="215">
        <v>3.23332681447501</v>
      </c>
      <c r="D247" s="215">
        <v>0.95876651744046804</v>
      </c>
    </row>
    <row r="248" spans="1:4" ht="27.75" customHeight="1">
      <c r="A248" s="7" t="s">
        <v>3677</v>
      </c>
      <c r="B248" s="8" t="s">
        <v>3675</v>
      </c>
      <c r="C248" s="215">
        <v>1.48064053265391</v>
      </c>
      <c r="D248" s="215">
        <v>0.273435931240401</v>
      </c>
    </row>
    <row r="249" spans="1:4" ht="27.75" customHeight="1">
      <c r="A249" s="7" t="s">
        <v>3678</v>
      </c>
      <c r="B249" s="8" t="s">
        <v>3679</v>
      </c>
      <c r="C249" s="215">
        <v>7.3942411927664403E-2</v>
      </c>
      <c r="D249" s="215">
        <v>0.62616838479003301</v>
      </c>
    </row>
    <row r="250" spans="1:4" ht="27.75" customHeight="1">
      <c r="A250" s="7" t="s">
        <v>3680</v>
      </c>
      <c r="B250" s="8" t="s">
        <v>3679</v>
      </c>
      <c r="C250" s="215">
        <v>7.3791216351444505E-2</v>
      </c>
      <c r="D250" s="215">
        <v>0.62484229217690201</v>
      </c>
    </row>
    <row r="251" spans="1:4" ht="27.75" customHeight="1">
      <c r="A251" s="7" t="s">
        <v>3681</v>
      </c>
      <c r="B251" s="8" t="s">
        <v>3682</v>
      </c>
      <c r="C251" s="215">
        <v>0</v>
      </c>
      <c r="D251" s="215">
        <v>0</v>
      </c>
    </row>
    <row r="252" spans="1:4" ht="27.75" customHeight="1">
      <c r="A252" s="7" t="s">
        <v>3683</v>
      </c>
      <c r="B252" s="8" t="s">
        <v>3684</v>
      </c>
      <c r="C252" s="215">
        <v>2.6579597645038899</v>
      </c>
      <c r="D252" s="215">
        <v>3.67669936130096</v>
      </c>
    </row>
    <row r="253" spans="1:4" ht="27.75" customHeight="1">
      <c r="A253" s="7" t="s">
        <v>3685</v>
      </c>
      <c r="B253" s="8" t="s">
        <v>3684</v>
      </c>
      <c r="C253" s="215">
        <v>2.5573240047160799</v>
      </c>
      <c r="D253" s="215">
        <v>3.4896217268660599</v>
      </c>
    </row>
    <row r="254" spans="1:4" ht="27.75" customHeight="1">
      <c r="A254" s="7" t="s">
        <v>3686</v>
      </c>
      <c r="B254" s="8" t="s">
        <v>3687</v>
      </c>
      <c r="C254" s="215">
        <v>2.1912507789592799</v>
      </c>
      <c r="D254" s="215">
        <v>22.846305039931998</v>
      </c>
    </row>
    <row r="255" spans="1:4" ht="27.75" customHeight="1">
      <c r="A255" s="7" t="s">
        <v>3688</v>
      </c>
      <c r="B255" s="8" t="s">
        <v>3687</v>
      </c>
      <c r="C255" s="215">
        <v>1.6842125017932801</v>
      </c>
      <c r="D255" s="215">
        <v>5.0583691114415501</v>
      </c>
    </row>
    <row r="256" spans="1:4" ht="27.75" customHeight="1">
      <c r="A256" s="7" t="s">
        <v>3689</v>
      </c>
      <c r="B256" s="8" t="s">
        <v>3690</v>
      </c>
      <c r="C256" s="215">
        <v>2.0876319166976698</v>
      </c>
      <c r="D256" s="215">
        <v>3.4805928724663899</v>
      </c>
    </row>
    <row r="257" spans="1:4" ht="27.75" customHeight="1">
      <c r="A257" s="7" t="s">
        <v>3691</v>
      </c>
      <c r="B257" s="8" t="s">
        <v>3690</v>
      </c>
      <c r="C257" s="215">
        <v>1.6010116350379899</v>
      </c>
      <c r="D257" s="215">
        <v>3.82953908526834</v>
      </c>
    </row>
    <row r="258" spans="1:4" ht="27.75" customHeight="1">
      <c r="A258" s="7" t="s">
        <v>3692</v>
      </c>
      <c r="B258" s="8" t="s">
        <v>3693</v>
      </c>
      <c r="C258" s="215">
        <v>1.43165301699178</v>
      </c>
      <c r="D258" s="215">
        <v>6.3559598822290697</v>
      </c>
    </row>
  </sheetData>
  <sheetProtection selectLockedCells="1" selectUnlockedCells="1"/>
  <mergeCells count="1">
    <mergeCell ref="A2:D2"/>
  </mergeCells>
  <hyperlinks>
    <hyperlink ref="A1" location="Overview!A1" display="Back to Overview" xr:uid="{00000000-0004-0000-35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414"/>
  <sheetViews>
    <sheetView zoomScale="85" zoomScaleNormal="85" zoomScaleSheetLayoutView="100" workbookViewId="0">
      <selection activeCell="A2" sqref="A2:D2"/>
    </sheetView>
  </sheetViews>
  <sheetFormatPr defaultColWidth="9.1796875" defaultRowHeight="27.75" customHeight="1"/>
  <cols>
    <col min="1" max="1" width="29.81640625" style="2" customWidth="1"/>
    <col min="2" max="2" width="30.1796875" style="2" customWidth="1"/>
    <col min="3" max="3" width="39.26953125" style="3" customWidth="1"/>
    <col min="4"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SP Manweb Area (GSP Group _D)"</f>
        <v>Southern Electric Power Distribution plc - Effective from 1 April 2022 - Final Nodal/Zonal charges in SP Manweb Area (GSP Group _D)</v>
      </c>
      <c r="B2" s="364"/>
      <c r="C2" s="364"/>
      <c r="D2" s="365"/>
    </row>
    <row r="3" spans="1:7" ht="60.75" customHeight="1">
      <c r="A3" s="214" t="s">
        <v>863</v>
      </c>
      <c r="B3" s="214" t="s">
        <v>864</v>
      </c>
      <c r="C3" s="214" t="s">
        <v>865</v>
      </c>
      <c r="D3" s="214" t="s">
        <v>866</v>
      </c>
    </row>
    <row r="4" spans="1:7" ht="21.75" customHeight="1">
      <c r="A4" s="7" t="s">
        <v>3694</v>
      </c>
      <c r="B4" s="8">
        <v>1</v>
      </c>
      <c r="C4" s="8"/>
      <c r="D4" s="8">
        <v>0</v>
      </c>
    </row>
    <row r="5" spans="1:7" ht="21.75" customHeight="1">
      <c r="A5" s="7" t="s">
        <v>3695</v>
      </c>
      <c r="B5" s="8">
        <v>1</v>
      </c>
      <c r="C5" s="8"/>
      <c r="D5" s="8">
        <v>0</v>
      </c>
    </row>
    <row r="6" spans="1:7" ht="21.75" customHeight="1">
      <c r="A6" s="7" t="s">
        <v>3696</v>
      </c>
      <c r="B6" s="8">
        <v>1</v>
      </c>
      <c r="C6" s="8"/>
      <c r="D6" s="8">
        <v>0</v>
      </c>
    </row>
    <row r="7" spans="1:7" ht="21.75" customHeight="1">
      <c r="A7" s="7" t="s">
        <v>3697</v>
      </c>
      <c r="B7" s="8">
        <v>1</v>
      </c>
      <c r="C7" s="8"/>
      <c r="D7" s="8">
        <v>0</v>
      </c>
    </row>
    <row r="8" spans="1:7" ht="21.75" customHeight="1">
      <c r="A8" s="7" t="s">
        <v>3698</v>
      </c>
      <c r="B8" s="8">
        <v>1</v>
      </c>
      <c r="C8" s="8"/>
      <c r="D8" s="8">
        <v>0</v>
      </c>
    </row>
    <row r="9" spans="1:7" ht="21.75" customHeight="1">
      <c r="A9" s="7" t="s">
        <v>3699</v>
      </c>
      <c r="B9" s="8">
        <v>1</v>
      </c>
      <c r="C9" s="8"/>
      <c r="D9" s="8">
        <v>0</v>
      </c>
    </row>
    <row r="10" spans="1:7" ht="21.75" customHeight="1">
      <c r="A10" s="7" t="s">
        <v>3700</v>
      </c>
      <c r="B10" s="8">
        <v>1</v>
      </c>
      <c r="C10" s="8"/>
      <c r="D10" s="8">
        <v>0</v>
      </c>
    </row>
    <row r="11" spans="1:7" ht="21.75" customHeight="1">
      <c r="A11" s="7" t="s">
        <v>3701</v>
      </c>
      <c r="B11" s="8">
        <v>1</v>
      </c>
      <c r="C11" s="8"/>
      <c r="D11" s="8">
        <v>0</v>
      </c>
    </row>
    <row r="12" spans="1:7" ht="21.75" customHeight="1">
      <c r="A12" s="7" t="s">
        <v>3702</v>
      </c>
      <c r="B12" s="8">
        <v>1</v>
      </c>
      <c r="C12" s="8"/>
      <c r="D12" s="8">
        <v>0</v>
      </c>
    </row>
    <row r="13" spans="1:7" ht="21.75" customHeight="1">
      <c r="A13" s="7" t="s">
        <v>3703</v>
      </c>
      <c r="B13" s="8">
        <v>1</v>
      </c>
      <c r="C13" s="8"/>
      <c r="D13" s="8">
        <v>0</v>
      </c>
    </row>
    <row r="14" spans="1:7" ht="21.75" customHeight="1">
      <c r="A14" s="7" t="s">
        <v>3704</v>
      </c>
      <c r="B14" s="8">
        <v>1</v>
      </c>
      <c r="C14" s="8"/>
      <c r="D14" s="8">
        <v>0</v>
      </c>
    </row>
    <row r="15" spans="1:7" ht="21.75" customHeight="1">
      <c r="A15" s="7" t="s">
        <v>3705</v>
      </c>
      <c r="B15" s="8">
        <v>1</v>
      </c>
      <c r="C15" s="8"/>
      <c r="D15" s="8">
        <v>0</v>
      </c>
    </row>
    <row r="16" spans="1:7" ht="21.75" customHeight="1">
      <c r="A16" s="7" t="s">
        <v>3706</v>
      </c>
      <c r="B16" s="8">
        <v>1</v>
      </c>
      <c r="C16" s="8"/>
      <c r="D16" s="8">
        <v>0</v>
      </c>
    </row>
    <row r="17" spans="1:4" ht="21.75" customHeight="1">
      <c r="A17" s="7" t="s">
        <v>3707</v>
      </c>
      <c r="B17" s="8">
        <v>1</v>
      </c>
      <c r="C17" s="8"/>
      <c r="D17" s="8">
        <v>0</v>
      </c>
    </row>
    <row r="18" spans="1:4" ht="21.75" customHeight="1">
      <c r="A18" s="7" t="s">
        <v>3708</v>
      </c>
      <c r="B18" s="8">
        <v>1</v>
      </c>
      <c r="C18" s="8"/>
      <c r="D18" s="8">
        <v>0</v>
      </c>
    </row>
    <row r="19" spans="1:4" ht="21.75" customHeight="1">
      <c r="A19" s="7" t="s">
        <v>3709</v>
      </c>
      <c r="B19" s="8">
        <v>2</v>
      </c>
      <c r="C19" s="8" t="s">
        <v>3694</v>
      </c>
      <c r="D19" s="8">
        <v>0</v>
      </c>
    </row>
    <row r="20" spans="1:4" ht="21.75" customHeight="1">
      <c r="A20" s="7" t="s">
        <v>3710</v>
      </c>
      <c r="B20" s="8">
        <v>2</v>
      </c>
      <c r="C20" s="8" t="s">
        <v>3695</v>
      </c>
      <c r="D20" s="8">
        <v>0</v>
      </c>
    </row>
    <row r="21" spans="1:4" ht="21.75" customHeight="1">
      <c r="A21" s="7" t="s">
        <v>3711</v>
      </c>
      <c r="B21" s="8">
        <v>2</v>
      </c>
      <c r="C21" s="8" t="s">
        <v>3695</v>
      </c>
      <c r="D21" s="8">
        <v>0</v>
      </c>
    </row>
    <row r="22" spans="1:4" ht="21.75" customHeight="1">
      <c r="A22" s="7" t="s">
        <v>3712</v>
      </c>
      <c r="B22" s="8">
        <v>2</v>
      </c>
      <c r="C22" s="8" t="s">
        <v>3695</v>
      </c>
      <c r="D22" s="8">
        <v>2.6882541356899998</v>
      </c>
    </row>
    <row r="23" spans="1:4" ht="21.75" customHeight="1">
      <c r="A23" s="7" t="s">
        <v>3713</v>
      </c>
      <c r="B23" s="8">
        <v>2</v>
      </c>
      <c r="C23" s="8" t="s">
        <v>3695</v>
      </c>
      <c r="D23" s="8">
        <v>0</v>
      </c>
    </row>
    <row r="24" spans="1:4" ht="21.75" customHeight="1">
      <c r="A24" s="7" t="s">
        <v>3714</v>
      </c>
      <c r="B24" s="8">
        <v>2</v>
      </c>
      <c r="C24" s="8" t="s">
        <v>3696</v>
      </c>
      <c r="D24" s="8">
        <v>0</v>
      </c>
    </row>
    <row r="25" spans="1:4" ht="21.75" customHeight="1">
      <c r="A25" s="7" t="s">
        <v>3715</v>
      </c>
      <c r="B25" s="8">
        <v>2</v>
      </c>
      <c r="C25" s="8" t="s">
        <v>3696</v>
      </c>
      <c r="D25" s="8">
        <v>0.28075301962499999</v>
      </c>
    </row>
    <row r="26" spans="1:4" ht="21.75" customHeight="1">
      <c r="A26" s="7" t="s">
        <v>3716</v>
      </c>
      <c r="B26" s="8">
        <v>2</v>
      </c>
      <c r="C26" s="8" t="s">
        <v>3696</v>
      </c>
      <c r="D26" s="8">
        <v>0</v>
      </c>
    </row>
    <row r="27" spans="1:4" ht="27.75" customHeight="1">
      <c r="A27" s="7" t="s">
        <v>3717</v>
      </c>
      <c r="B27" s="8">
        <v>2</v>
      </c>
      <c r="C27" s="8" t="s">
        <v>3696</v>
      </c>
      <c r="D27" s="8">
        <v>0</v>
      </c>
    </row>
    <row r="28" spans="1:4" ht="27.75" customHeight="1">
      <c r="A28" s="7" t="s">
        <v>3718</v>
      </c>
      <c r="B28" s="8">
        <v>2</v>
      </c>
      <c r="C28" s="8" t="s">
        <v>3697</v>
      </c>
      <c r="D28" s="8">
        <v>0</v>
      </c>
    </row>
    <row r="29" spans="1:4" ht="27.75" customHeight="1">
      <c r="A29" s="7" t="s">
        <v>3719</v>
      </c>
      <c r="B29" s="8">
        <v>2</v>
      </c>
      <c r="C29" s="8" t="s">
        <v>3697</v>
      </c>
      <c r="D29" s="8">
        <v>0</v>
      </c>
    </row>
    <row r="30" spans="1:4" ht="27.75" customHeight="1">
      <c r="A30" s="7" t="s">
        <v>3720</v>
      </c>
      <c r="B30" s="8">
        <v>2</v>
      </c>
      <c r="C30" s="8" t="s">
        <v>3697</v>
      </c>
      <c r="D30" s="8">
        <v>0</v>
      </c>
    </row>
    <row r="31" spans="1:4" ht="27.75" customHeight="1">
      <c r="A31" s="7" t="s">
        <v>3721</v>
      </c>
      <c r="B31" s="8">
        <v>2</v>
      </c>
      <c r="C31" s="8" t="s">
        <v>3704</v>
      </c>
      <c r="D31" s="8">
        <v>0</v>
      </c>
    </row>
    <row r="32" spans="1:4" ht="27.75" customHeight="1">
      <c r="A32" s="7" t="s">
        <v>3722</v>
      </c>
      <c r="B32" s="8">
        <v>2</v>
      </c>
      <c r="C32" s="8" t="s">
        <v>3698</v>
      </c>
      <c r="D32" s="8">
        <v>0</v>
      </c>
    </row>
    <row r="33" spans="1:4" ht="27.75" customHeight="1">
      <c r="A33" s="7" t="s">
        <v>3723</v>
      </c>
      <c r="B33" s="8">
        <v>2</v>
      </c>
      <c r="C33" s="8" t="s">
        <v>3698</v>
      </c>
      <c r="D33" s="8">
        <v>0</v>
      </c>
    </row>
    <row r="34" spans="1:4" ht="27.75" customHeight="1">
      <c r="A34" s="7" t="s">
        <v>3724</v>
      </c>
      <c r="B34" s="8">
        <v>2</v>
      </c>
      <c r="C34" s="8" t="s">
        <v>3699</v>
      </c>
      <c r="D34" s="8">
        <v>0</v>
      </c>
    </row>
    <row r="35" spans="1:4" ht="27.75" customHeight="1">
      <c r="A35" s="7" t="s">
        <v>3725</v>
      </c>
      <c r="B35" s="8">
        <v>2</v>
      </c>
      <c r="C35" s="8" t="s">
        <v>3700</v>
      </c>
      <c r="D35" s="8">
        <v>0</v>
      </c>
    </row>
    <row r="36" spans="1:4" ht="27.75" customHeight="1">
      <c r="A36" s="7" t="s">
        <v>3726</v>
      </c>
      <c r="B36" s="8">
        <v>2</v>
      </c>
      <c r="C36" s="8" t="s">
        <v>3700</v>
      </c>
      <c r="D36" s="8">
        <v>0</v>
      </c>
    </row>
    <row r="37" spans="1:4" ht="27.75" customHeight="1">
      <c r="A37" s="7" t="s">
        <v>3727</v>
      </c>
      <c r="B37" s="8">
        <v>2</v>
      </c>
      <c r="C37" s="8" t="s">
        <v>3700</v>
      </c>
      <c r="D37" s="8">
        <v>0</v>
      </c>
    </row>
    <row r="38" spans="1:4" ht="27.75" customHeight="1">
      <c r="A38" s="7" t="s">
        <v>3728</v>
      </c>
      <c r="B38" s="8">
        <v>2</v>
      </c>
      <c r="C38" s="8" t="s">
        <v>3700</v>
      </c>
      <c r="D38" s="8">
        <v>0</v>
      </c>
    </row>
    <row r="39" spans="1:4" ht="27.75" customHeight="1">
      <c r="A39" s="7" t="s">
        <v>3729</v>
      </c>
      <c r="B39" s="8">
        <v>2</v>
      </c>
      <c r="C39" s="8" t="s">
        <v>3701</v>
      </c>
      <c r="D39" s="8">
        <v>0</v>
      </c>
    </row>
    <row r="40" spans="1:4" ht="27.75" customHeight="1">
      <c r="A40" s="7" t="s">
        <v>3730</v>
      </c>
      <c r="B40" s="8">
        <v>2</v>
      </c>
      <c r="C40" s="8" t="s">
        <v>3701</v>
      </c>
      <c r="D40" s="8">
        <v>0</v>
      </c>
    </row>
    <row r="41" spans="1:4" ht="27.75" customHeight="1">
      <c r="A41" s="7" t="s">
        <v>3731</v>
      </c>
      <c r="B41" s="8">
        <v>2</v>
      </c>
      <c r="C41" s="8" t="s">
        <v>3702</v>
      </c>
      <c r="D41" s="8">
        <v>0</v>
      </c>
    </row>
    <row r="42" spans="1:4" ht="27.75" customHeight="1">
      <c r="A42" s="7" t="s">
        <v>3732</v>
      </c>
      <c r="B42" s="8">
        <v>2</v>
      </c>
      <c r="C42" s="8" t="s">
        <v>3702</v>
      </c>
      <c r="D42" s="8">
        <v>0</v>
      </c>
    </row>
    <row r="43" spans="1:4" ht="27.75" customHeight="1">
      <c r="A43" s="7" t="s">
        <v>3733</v>
      </c>
      <c r="B43" s="8">
        <v>2</v>
      </c>
      <c r="C43" s="8" t="s">
        <v>3702</v>
      </c>
      <c r="D43" s="8">
        <v>0</v>
      </c>
    </row>
    <row r="44" spans="1:4" ht="27.75" customHeight="1">
      <c r="A44" s="7" t="s">
        <v>3734</v>
      </c>
      <c r="B44" s="8">
        <v>2</v>
      </c>
      <c r="C44" s="8" t="s">
        <v>3702</v>
      </c>
      <c r="D44" s="8">
        <v>0</v>
      </c>
    </row>
    <row r="45" spans="1:4" ht="27.75" customHeight="1">
      <c r="A45" s="7" t="s">
        <v>3735</v>
      </c>
      <c r="B45" s="8">
        <v>2</v>
      </c>
      <c r="C45" s="8" t="s">
        <v>3703</v>
      </c>
      <c r="D45" s="8">
        <v>0</v>
      </c>
    </row>
    <row r="46" spans="1:4" ht="27.75" customHeight="1">
      <c r="A46" s="7" t="s">
        <v>3736</v>
      </c>
      <c r="B46" s="8">
        <v>2</v>
      </c>
      <c r="C46" s="8" t="s">
        <v>3703</v>
      </c>
      <c r="D46" s="8">
        <v>0</v>
      </c>
    </row>
    <row r="47" spans="1:4" ht="27.75" customHeight="1">
      <c r="A47" s="7" t="s">
        <v>3737</v>
      </c>
      <c r="B47" s="8">
        <v>2</v>
      </c>
      <c r="C47" s="8" t="s">
        <v>3703</v>
      </c>
      <c r="D47" s="8">
        <v>0</v>
      </c>
    </row>
    <row r="48" spans="1:4" ht="27.75" customHeight="1">
      <c r="A48" s="7" t="s">
        <v>3738</v>
      </c>
      <c r="B48" s="8">
        <v>2</v>
      </c>
      <c r="C48" s="8" t="s">
        <v>3703</v>
      </c>
      <c r="D48" s="8">
        <v>0</v>
      </c>
    </row>
    <row r="49" spans="1:4" ht="27.75" customHeight="1">
      <c r="A49" s="7" t="s">
        <v>3739</v>
      </c>
      <c r="B49" s="8">
        <v>2</v>
      </c>
      <c r="C49" s="8" t="s">
        <v>3703</v>
      </c>
      <c r="D49" s="8">
        <v>0</v>
      </c>
    </row>
    <row r="50" spans="1:4" ht="27.75" customHeight="1">
      <c r="A50" s="7" t="s">
        <v>3740</v>
      </c>
      <c r="B50" s="8">
        <v>2</v>
      </c>
      <c r="C50" s="8" t="s">
        <v>3703</v>
      </c>
      <c r="D50" s="8">
        <v>0</v>
      </c>
    </row>
    <row r="51" spans="1:4" ht="27.75" customHeight="1">
      <c r="A51" s="7" t="s">
        <v>3721</v>
      </c>
      <c r="B51" s="8">
        <v>2</v>
      </c>
      <c r="C51" s="8" t="s">
        <v>3704</v>
      </c>
      <c r="D51" s="8">
        <v>0</v>
      </c>
    </row>
    <row r="52" spans="1:4" ht="27.75" customHeight="1">
      <c r="A52" s="7" t="s">
        <v>3741</v>
      </c>
      <c r="B52" s="8">
        <v>2</v>
      </c>
      <c r="C52" s="8" t="s">
        <v>3705</v>
      </c>
      <c r="D52" s="8">
        <v>0</v>
      </c>
    </row>
    <row r="53" spans="1:4" ht="27.75" customHeight="1">
      <c r="A53" s="7" t="s">
        <v>3742</v>
      </c>
      <c r="B53" s="8">
        <v>2</v>
      </c>
      <c r="C53" s="8" t="s">
        <v>3708</v>
      </c>
      <c r="D53" s="8">
        <v>0</v>
      </c>
    </row>
    <row r="54" spans="1:4" ht="27.75" customHeight="1">
      <c r="A54" s="7" t="s">
        <v>3743</v>
      </c>
      <c r="B54" s="8">
        <v>2</v>
      </c>
      <c r="C54" s="8" t="s">
        <v>3708</v>
      </c>
      <c r="D54" s="8">
        <v>0</v>
      </c>
    </row>
    <row r="55" spans="1:4" ht="27.75" customHeight="1">
      <c r="A55" s="7" t="s">
        <v>3744</v>
      </c>
      <c r="B55" s="8">
        <v>2</v>
      </c>
      <c r="C55" s="8" t="s">
        <v>3708</v>
      </c>
      <c r="D55" s="8">
        <v>0</v>
      </c>
    </row>
    <row r="56" spans="1:4" ht="27.75" customHeight="1">
      <c r="A56" s="7" t="s">
        <v>3745</v>
      </c>
      <c r="B56" s="8">
        <v>2</v>
      </c>
      <c r="C56" s="8" t="s">
        <v>3708</v>
      </c>
      <c r="D56" s="8">
        <v>0</v>
      </c>
    </row>
    <row r="57" spans="1:4" ht="27.75" customHeight="1">
      <c r="A57" s="7" t="s">
        <v>3746</v>
      </c>
      <c r="B57" s="8">
        <v>2</v>
      </c>
      <c r="C57" s="8" t="s">
        <v>3708</v>
      </c>
      <c r="D57" s="8">
        <v>0</v>
      </c>
    </row>
    <row r="58" spans="1:4" ht="27.75" customHeight="1">
      <c r="A58" s="7" t="s">
        <v>3747</v>
      </c>
      <c r="B58" s="8">
        <v>3</v>
      </c>
      <c r="C58" s="8" t="s">
        <v>3711</v>
      </c>
      <c r="D58" s="8">
        <v>0</v>
      </c>
    </row>
    <row r="59" spans="1:4" ht="27.75" customHeight="1">
      <c r="A59" s="7" t="s">
        <v>3748</v>
      </c>
      <c r="B59" s="8">
        <v>3</v>
      </c>
      <c r="C59" s="8" t="s">
        <v>3710</v>
      </c>
      <c r="D59" s="8">
        <v>0</v>
      </c>
    </row>
    <row r="60" spans="1:4" ht="27.75" customHeight="1">
      <c r="A60" s="7" t="s">
        <v>3749</v>
      </c>
      <c r="B60" s="8">
        <v>3</v>
      </c>
      <c r="C60" s="8" t="s">
        <v>3711</v>
      </c>
      <c r="D60" s="8">
        <v>0</v>
      </c>
    </row>
    <row r="61" spans="1:4" ht="27.75" customHeight="1">
      <c r="A61" s="7" t="s">
        <v>3750</v>
      </c>
      <c r="B61" s="8">
        <v>3</v>
      </c>
      <c r="C61" s="8" t="s">
        <v>3712</v>
      </c>
      <c r="D61" s="8">
        <v>0</v>
      </c>
    </row>
    <row r="62" spans="1:4" ht="27.75" customHeight="1">
      <c r="A62" s="7" t="s">
        <v>3751</v>
      </c>
      <c r="B62" s="8">
        <v>3</v>
      </c>
      <c r="C62" s="8" t="s">
        <v>3712</v>
      </c>
      <c r="D62" s="8">
        <v>0</v>
      </c>
    </row>
    <row r="63" spans="1:4" ht="27.75" customHeight="1">
      <c r="A63" s="7" t="s">
        <v>3752</v>
      </c>
      <c r="B63" s="8">
        <v>3</v>
      </c>
      <c r="C63" s="8" t="s">
        <v>3711</v>
      </c>
      <c r="D63" s="8">
        <v>0</v>
      </c>
    </row>
    <row r="64" spans="1:4" ht="27.75" customHeight="1">
      <c r="A64" s="7" t="s">
        <v>3753</v>
      </c>
      <c r="B64" s="8">
        <v>3</v>
      </c>
      <c r="C64" s="8" t="s">
        <v>3713</v>
      </c>
      <c r="D64" s="8">
        <v>0</v>
      </c>
    </row>
    <row r="65" spans="1:4" ht="27.75" customHeight="1">
      <c r="A65" s="7" t="s">
        <v>3754</v>
      </c>
      <c r="B65" s="8">
        <v>3</v>
      </c>
      <c r="C65" s="8" t="s">
        <v>3711</v>
      </c>
      <c r="D65" s="8">
        <v>0</v>
      </c>
    </row>
    <row r="66" spans="1:4" ht="27.75" customHeight="1">
      <c r="A66" s="7" t="s">
        <v>3755</v>
      </c>
      <c r="B66" s="8">
        <v>3</v>
      </c>
      <c r="C66" s="8" t="s">
        <v>3712</v>
      </c>
      <c r="D66" s="8">
        <v>0</v>
      </c>
    </row>
    <row r="67" spans="1:4" ht="27.75" customHeight="1">
      <c r="A67" s="7" t="s">
        <v>3756</v>
      </c>
      <c r="B67" s="8">
        <v>3</v>
      </c>
      <c r="C67" s="8" t="s">
        <v>3710</v>
      </c>
      <c r="D67" s="8">
        <v>0</v>
      </c>
    </row>
    <row r="68" spans="1:4" ht="27.75" customHeight="1">
      <c r="A68" s="7" t="s">
        <v>3757</v>
      </c>
      <c r="B68" s="8">
        <v>3</v>
      </c>
      <c r="C68" s="8" t="s">
        <v>3710</v>
      </c>
      <c r="D68" s="8">
        <v>0</v>
      </c>
    </row>
    <row r="69" spans="1:4" ht="27.75" customHeight="1">
      <c r="A69" s="7" t="s">
        <v>3758</v>
      </c>
      <c r="B69" s="8">
        <v>3</v>
      </c>
      <c r="C69" s="8" t="s">
        <v>3712</v>
      </c>
      <c r="D69" s="8">
        <v>0</v>
      </c>
    </row>
    <row r="70" spans="1:4" ht="27.75" customHeight="1">
      <c r="A70" s="7" t="s">
        <v>3759</v>
      </c>
      <c r="B70" s="8">
        <v>3</v>
      </c>
      <c r="C70" s="8" t="s">
        <v>3712</v>
      </c>
      <c r="D70" s="8">
        <v>0</v>
      </c>
    </row>
    <row r="71" spans="1:4" ht="27.75" customHeight="1">
      <c r="A71" s="7" t="s">
        <v>3760</v>
      </c>
      <c r="B71" s="8">
        <v>3</v>
      </c>
      <c r="C71" s="8" t="s">
        <v>3713</v>
      </c>
      <c r="D71" s="8">
        <v>0</v>
      </c>
    </row>
    <row r="72" spans="1:4" ht="27.75" customHeight="1">
      <c r="A72" s="7" t="s">
        <v>3761</v>
      </c>
      <c r="B72" s="8">
        <v>3</v>
      </c>
      <c r="C72" s="8" t="s">
        <v>3712</v>
      </c>
      <c r="D72" s="8">
        <v>0</v>
      </c>
    </row>
    <row r="73" spans="1:4" ht="27.75" customHeight="1">
      <c r="A73" s="7" t="s">
        <v>3762</v>
      </c>
      <c r="B73" s="8">
        <v>3</v>
      </c>
      <c r="C73" s="8" t="s">
        <v>3713</v>
      </c>
      <c r="D73" s="8">
        <v>0</v>
      </c>
    </row>
    <row r="74" spans="1:4" ht="27.75" customHeight="1">
      <c r="A74" s="7" t="s">
        <v>3763</v>
      </c>
      <c r="B74" s="8">
        <v>3</v>
      </c>
      <c r="C74" s="8" t="s">
        <v>3711</v>
      </c>
      <c r="D74" s="8">
        <v>0</v>
      </c>
    </row>
    <row r="75" spans="1:4" ht="27.75" customHeight="1">
      <c r="A75" s="7" t="s">
        <v>3764</v>
      </c>
      <c r="B75" s="8">
        <v>3</v>
      </c>
      <c r="C75" s="8" t="s">
        <v>3710</v>
      </c>
      <c r="D75" s="8">
        <v>0</v>
      </c>
    </row>
    <row r="76" spans="1:4" ht="27.75" customHeight="1">
      <c r="A76" s="7" t="s">
        <v>3765</v>
      </c>
      <c r="B76" s="8">
        <v>3</v>
      </c>
      <c r="C76" s="8" t="s">
        <v>3710</v>
      </c>
      <c r="D76" s="8">
        <v>0</v>
      </c>
    </row>
    <row r="77" spans="1:4" ht="27.75" customHeight="1">
      <c r="A77" s="7" t="s">
        <v>3766</v>
      </c>
      <c r="B77" s="8">
        <v>3</v>
      </c>
      <c r="C77" s="8" t="s">
        <v>3713</v>
      </c>
      <c r="D77" s="8">
        <v>0</v>
      </c>
    </row>
    <row r="78" spans="1:4" ht="27.75" customHeight="1">
      <c r="A78" s="7" t="s">
        <v>3767</v>
      </c>
      <c r="B78" s="8">
        <v>3</v>
      </c>
      <c r="C78" s="8" t="s">
        <v>3743</v>
      </c>
      <c r="D78" s="8">
        <v>0</v>
      </c>
    </row>
    <row r="79" spans="1:4" ht="27.75" customHeight="1">
      <c r="A79" s="7" t="s">
        <v>3768</v>
      </c>
      <c r="B79" s="8">
        <v>3</v>
      </c>
      <c r="C79" s="8" t="s">
        <v>3743</v>
      </c>
      <c r="D79" s="8">
        <v>0</v>
      </c>
    </row>
    <row r="80" spans="1:4" ht="27.75" customHeight="1">
      <c r="A80" s="7" t="s">
        <v>3769</v>
      </c>
      <c r="B80" s="8">
        <v>3</v>
      </c>
      <c r="C80" s="8" t="s">
        <v>3743</v>
      </c>
      <c r="D80" s="8">
        <v>0</v>
      </c>
    </row>
    <row r="81" spans="1:4" ht="27.75" customHeight="1">
      <c r="A81" s="7" t="s">
        <v>3770</v>
      </c>
      <c r="B81" s="8">
        <v>3</v>
      </c>
      <c r="C81" s="8" t="s">
        <v>3742</v>
      </c>
      <c r="D81" s="8">
        <v>0</v>
      </c>
    </row>
    <row r="82" spans="1:4" ht="27.75" customHeight="1">
      <c r="A82" s="7" t="s">
        <v>3771</v>
      </c>
      <c r="B82" s="8">
        <v>3</v>
      </c>
      <c r="C82" s="8" t="s">
        <v>3743</v>
      </c>
      <c r="D82" s="8">
        <v>0</v>
      </c>
    </row>
    <row r="83" spans="1:4" ht="27.75" customHeight="1">
      <c r="A83" s="7" t="s">
        <v>3772</v>
      </c>
      <c r="B83" s="8">
        <v>3</v>
      </c>
      <c r="C83" s="8" t="s">
        <v>3742</v>
      </c>
      <c r="D83" s="8">
        <v>0</v>
      </c>
    </row>
    <row r="84" spans="1:4" ht="27.75" customHeight="1">
      <c r="A84" s="7" t="s">
        <v>3773</v>
      </c>
      <c r="B84" s="8">
        <v>3</v>
      </c>
      <c r="C84" s="8" t="s">
        <v>3743</v>
      </c>
      <c r="D84" s="8">
        <v>0</v>
      </c>
    </row>
    <row r="85" spans="1:4" ht="27.75" customHeight="1">
      <c r="A85" s="7" t="s">
        <v>3774</v>
      </c>
      <c r="B85" s="8">
        <v>3</v>
      </c>
      <c r="C85" s="8" t="s">
        <v>3743</v>
      </c>
      <c r="D85" s="8">
        <v>0</v>
      </c>
    </row>
    <row r="86" spans="1:4" ht="27.75" customHeight="1">
      <c r="A86" s="7" t="s">
        <v>3775</v>
      </c>
      <c r="B86" s="8">
        <v>3</v>
      </c>
      <c r="C86" s="8" t="s">
        <v>3742</v>
      </c>
      <c r="D86" s="8">
        <v>0</v>
      </c>
    </row>
    <row r="87" spans="1:4" ht="27.75" customHeight="1">
      <c r="A87" s="7" t="s">
        <v>3776</v>
      </c>
      <c r="B87" s="8">
        <v>3</v>
      </c>
      <c r="C87" s="8" t="s">
        <v>3743</v>
      </c>
      <c r="D87" s="8">
        <v>0</v>
      </c>
    </row>
    <row r="88" spans="1:4" ht="27.75" customHeight="1">
      <c r="A88" s="7" t="s">
        <v>3777</v>
      </c>
      <c r="B88" s="8">
        <v>3</v>
      </c>
      <c r="C88" s="8" t="s">
        <v>3742</v>
      </c>
      <c r="D88" s="8">
        <v>0</v>
      </c>
    </row>
    <row r="89" spans="1:4" ht="27.75" customHeight="1">
      <c r="A89" s="7" t="s">
        <v>3778</v>
      </c>
      <c r="B89" s="8">
        <v>3</v>
      </c>
      <c r="C89" s="8" t="s">
        <v>3743</v>
      </c>
      <c r="D89" s="8">
        <v>0</v>
      </c>
    </row>
    <row r="90" spans="1:4" ht="27.75" customHeight="1">
      <c r="A90" s="7" t="s">
        <v>3779</v>
      </c>
      <c r="B90" s="8">
        <v>3</v>
      </c>
      <c r="C90" s="8" t="s">
        <v>3742</v>
      </c>
      <c r="D90" s="8">
        <v>0</v>
      </c>
    </row>
    <row r="91" spans="1:4" ht="27.75" customHeight="1">
      <c r="A91" s="7" t="s">
        <v>3780</v>
      </c>
      <c r="B91" s="8">
        <v>3</v>
      </c>
      <c r="C91" s="8" t="s">
        <v>3742</v>
      </c>
      <c r="D91" s="8">
        <v>0</v>
      </c>
    </row>
    <row r="92" spans="1:4" ht="27.75" customHeight="1">
      <c r="A92" s="7" t="s">
        <v>3781</v>
      </c>
      <c r="B92" s="8">
        <v>3</v>
      </c>
      <c r="C92" s="8" t="s">
        <v>3743</v>
      </c>
      <c r="D92" s="8">
        <v>0</v>
      </c>
    </row>
    <row r="93" spans="1:4" ht="27.75" customHeight="1">
      <c r="A93" s="7" t="s">
        <v>3782</v>
      </c>
      <c r="B93" s="8">
        <v>3</v>
      </c>
      <c r="C93" s="8" t="s">
        <v>3743</v>
      </c>
      <c r="D93" s="8">
        <v>0</v>
      </c>
    </row>
    <row r="94" spans="1:4" ht="27.75" customHeight="1">
      <c r="A94" s="7" t="s">
        <v>3783</v>
      </c>
      <c r="B94" s="8">
        <v>3</v>
      </c>
      <c r="C94" s="8" t="s">
        <v>3715</v>
      </c>
      <c r="D94" s="8">
        <v>0</v>
      </c>
    </row>
    <row r="95" spans="1:4" ht="27.75" customHeight="1">
      <c r="A95" s="7" t="s">
        <v>3784</v>
      </c>
      <c r="B95" s="8">
        <v>3</v>
      </c>
      <c r="C95" s="8" t="s">
        <v>3717</v>
      </c>
      <c r="D95" s="8">
        <v>0</v>
      </c>
    </row>
    <row r="96" spans="1:4" ht="27.75" customHeight="1">
      <c r="A96" s="7" t="s">
        <v>3785</v>
      </c>
      <c r="B96" s="8">
        <v>3</v>
      </c>
      <c r="C96" s="8" t="s">
        <v>3714</v>
      </c>
      <c r="D96" s="8">
        <v>0</v>
      </c>
    </row>
    <row r="97" spans="1:4" ht="27.75" customHeight="1">
      <c r="A97" s="7" t="s">
        <v>3786</v>
      </c>
      <c r="B97" s="8">
        <v>3</v>
      </c>
      <c r="C97" s="8" t="s">
        <v>3714</v>
      </c>
      <c r="D97" s="8">
        <v>0</v>
      </c>
    </row>
    <row r="98" spans="1:4" ht="27.75" customHeight="1">
      <c r="A98" s="7" t="s">
        <v>3787</v>
      </c>
      <c r="B98" s="8">
        <v>3</v>
      </c>
      <c r="C98" s="8" t="s">
        <v>3714</v>
      </c>
      <c r="D98" s="8">
        <v>0</v>
      </c>
    </row>
    <row r="99" spans="1:4" ht="27.75" customHeight="1">
      <c r="A99" s="7" t="s">
        <v>3788</v>
      </c>
      <c r="B99" s="8">
        <v>3</v>
      </c>
      <c r="C99" s="8" t="s">
        <v>3714</v>
      </c>
      <c r="D99" s="8">
        <v>0</v>
      </c>
    </row>
    <row r="100" spans="1:4" ht="27.75" customHeight="1">
      <c r="A100" s="7" t="s">
        <v>3789</v>
      </c>
      <c r="B100" s="8">
        <v>3</v>
      </c>
      <c r="C100" s="8" t="s">
        <v>3715</v>
      </c>
      <c r="D100" s="8">
        <v>0</v>
      </c>
    </row>
    <row r="101" spans="1:4" ht="27.75" customHeight="1">
      <c r="A101" s="7" t="s">
        <v>3790</v>
      </c>
      <c r="B101" s="8">
        <v>3</v>
      </c>
      <c r="C101" s="8" t="s">
        <v>3715</v>
      </c>
      <c r="D101" s="8">
        <v>0</v>
      </c>
    </row>
    <row r="102" spans="1:4" ht="27.75" customHeight="1">
      <c r="A102" s="7" t="s">
        <v>3791</v>
      </c>
      <c r="B102" s="8">
        <v>3</v>
      </c>
      <c r="C102" s="8" t="s">
        <v>3715</v>
      </c>
      <c r="D102" s="8">
        <v>0</v>
      </c>
    </row>
    <row r="103" spans="1:4" ht="27.75" customHeight="1">
      <c r="A103" s="7" t="s">
        <v>3792</v>
      </c>
      <c r="B103" s="8">
        <v>3</v>
      </c>
      <c r="C103" s="8" t="s">
        <v>3717</v>
      </c>
      <c r="D103" s="8">
        <v>0</v>
      </c>
    </row>
    <row r="104" spans="1:4" ht="27.75" customHeight="1">
      <c r="A104" s="7" t="s">
        <v>3793</v>
      </c>
      <c r="B104" s="8">
        <v>3</v>
      </c>
      <c r="C104" s="8" t="s">
        <v>3715</v>
      </c>
      <c r="D104" s="8">
        <v>0</v>
      </c>
    </row>
    <row r="105" spans="1:4" ht="27.75" customHeight="1">
      <c r="A105" s="7" t="s">
        <v>3794</v>
      </c>
      <c r="B105" s="8">
        <v>3</v>
      </c>
      <c r="C105" s="8" t="s">
        <v>3715</v>
      </c>
      <c r="D105" s="8">
        <v>0</v>
      </c>
    </row>
    <row r="106" spans="1:4" ht="27.75" customHeight="1">
      <c r="A106" s="7" t="s">
        <v>3795</v>
      </c>
      <c r="B106" s="8">
        <v>3</v>
      </c>
      <c r="C106" s="8" t="s">
        <v>3715</v>
      </c>
      <c r="D106" s="8">
        <v>0</v>
      </c>
    </row>
    <row r="107" spans="1:4" ht="27.75" customHeight="1">
      <c r="A107" s="7" t="s">
        <v>3796</v>
      </c>
      <c r="B107" s="8">
        <v>3</v>
      </c>
      <c r="C107" s="8" t="s">
        <v>3717</v>
      </c>
      <c r="D107" s="8">
        <v>0</v>
      </c>
    </row>
    <row r="108" spans="1:4" ht="27.75" customHeight="1">
      <c r="A108" s="7" t="s">
        <v>3797</v>
      </c>
      <c r="B108" s="8">
        <v>3</v>
      </c>
      <c r="C108" s="8" t="s">
        <v>3715</v>
      </c>
      <c r="D108" s="8">
        <v>0</v>
      </c>
    </row>
    <row r="109" spans="1:4" ht="27.75" customHeight="1">
      <c r="A109" s="7" t="s">
        <v>3798</v>
      </c>
      <c r="B109" s="8">
        <v>3</v>
      </c>
      <c r="C109" s="8" t="s">
        <v>3714</v>
      </c>
      <c r="D109" s="8">
        <v>0</v>
      </c>
    </row>
    <row r="110" spans="1:4" ht="27.75" customHeight="1">
      <c r="A110" s="7" t="s">
        <v>3799</v>
      </c>
      <c r="B110" s="8">
        <v>3</v>
      </c>
      <c r="C110" s="8" t="s">
        <v>3715</v>
      </c>
      <c r="D110" s="8">
        <v>1.5147250967200001</v>
      </c>
    </row>
    <row r="111" spans="1:4" ht="27.75" customHeight="1">
      <c r="A111" s="7" t="s">
        <v>3800</v>
      </c>
      <c r="B111" s="8">
        <v>3</v>
      </c>
      <c r="C111" s="8" t="s">
        <v>3715</v>
      </c>
      <c r="D111" s="8">
        <v>0</v>
      </c>
    </row>
    <row r="112" spans="1:4" ht="27.75" customHeight="1">
      <c r="A112" s="7" t="s">
        <v>3801</v>
      </c>
      <c r="B112" s="8">
        <v>3</v>
      </c>
      <c r="C112" s="8" t="s">
        <v>3715</v>
      </c>
      <c r="D112" s="8">
        <v>0</v>
      </c>
    </row>
    <row r="113" spans="1:4" ht="27.75" customHeight="1">
      <c r="A113" s="7" t="s">
        <v>3802</v>
      </c>
      <c r="B113" s="8">
        <v>3</v>
      </c>
      <c r="C113" s="8" t="s">
        <v>3714</v>
      </c>
      <c r="D113" s="8">
        <v>0</v>
      </c>
    </row>
    <row r="114" spans="1:4" ht="27.75" customHeight="1">
      <c r="A114" s="7" t="s">
        <v>3803</v>
      </c>
      <c r="B114" s="8">
        <v>3</v>
      </c>
      <c r="C114" s="8" t="s">
        <v>3715</v>
      </c>
      <c r="D114" s="8">
        <v>0</v>
      </c>
    </row>
    <row r="115" spans="1:4" ht="27.75" customHeight="1">
      <c r="A115" s="7" t="s">
        <v>3804</v>
      </c>
      <c r="B115" s="8">
        <v>3</v>
      </c>
      <c r="C115" s="8" t="s">
        <v>3715</v>
      </c>
      <c r="D115" s="8">
        <v>0</v>
      </c>
    </row>
    <row r="116" spans="1:4" ht="27.75" customHeight="1">
      <c r="A116" s="7" t="s">
        <v>3805</v>
      </c>
      <c r="B116" s="8">
        <v>3</v>
      </c>
      <c r="C116" s="8" t="s">
        <v>3715</v>
      </c>
      <c r="D116" s="8">
        <v>0</v>
      </c>
    </row>
    <row r="117" spans="1:4" ht="27.75" customHeight="1">
      <c r="A117" s="7" t="s">
        <v>3806</v>
      </c>
      <c r="B117" s="8">
        <v>3</v>
      </c>
      <c r="C117" s="8" t="s">
        <v>3717</v>
      </c>
      <c r="D117" s="8">
        <v>0</v>
      </c>
    </row>
    <row r="118" spans="1:4" ht="27.75" customHeight="1">
      <c r="A118" s="7" t="s">
        <v>3807</v>
      </c>
      <c r="B118" s="8">
        <v>3</v>
      </c>
      <c r="C118" s="8" t="s">
        <v>3715</v>
      </c>
      <c r="D118" s="8">
        <v>0</v>
      </c>
    </row>
    <row r="119" spans="1:4" ht="27.75" customHeight="1">
      <c r="A119" s="7" t="s">
        <v>3808</v>
      </c>
      <c r="B119" s="8">
        <v>3</v>
      </c>
      <c r="C119" s="8" t="s">
        <v>3715</v>
      </c>
      <c r="D119" s="8">
        <v>0</v>
      </c>
    </row>
    <row r="120" spans="1:4" ht="27.75" customHeight="1">
      <c r="A120" s="7" t="s">
        <v>3809</v>
      </c>
      <c r="B120" s="8">
        <v>3</v>
      </c>
      <c r="C120" s="8" t="s">
        <v>3715</v>
      </c>
      <c r="D120" s="8">
        <v>0</v>
      </c>
    </row>
    <row r="121" spans="1:4" ht="27.75" customHeight="1">
      <c r="A121" s="7" t="s">
        <v>3810</v>
      </c>
      <c r="B121" s="8">
        <v>3</v>
      </c>
      <c r="C121" s="8" t="s">
        <v>3715</v>
      </c>
      <c r="D121" s="8">
        <v>0</v>
      </c>
    </row>
    <row r="122" spans="1:4" ht="27.75" customHeight="1">
      <c r="A122" s="7" t="s">
        <v>3811</v>
      </c>
      <c r="B122" s="8">
        <v>3</v>
      </c>
      <c r="C122" s="8" t="s">
        <v>3714</v>
      </c>
      <c r="D122" s="8">
        <v>0</v>
      </c>
    </row>
    <row r="123" spans="1:4" ht="27.75" customHeight="1">
      <c r="A123" s="7" t="s">
        <v>3812</v>
      </c>
      <c r="B123" s="8">
        <v>3</v>
      </c>
      <c r="C123" s="8" t="s">
        <v>3714</v>
      </c>
      <c r="D123" s="8">
        <v>0</v>
      </c>
    </row>
    <row r="124" spans="1:4" ht="27.75" customHeight="1">
      <c r="A124" s="7" t="s">
        <v>3813</v>
      </c>
      <c r="B124" s="8">
        <v>3</v>
      </c>
      <c r="C124" s="8" t="s">
        <v>3715</v>
      </c>
      <c r="D124" s="8">
        <v>0</v>
      </c>
    </row>
    <row r="125" spans="1:4" ht="27.75" customHeight="1">
      <c r="A125" s="7" t="s">
        <v>3814</v>
      </c>
      <c r="B125" s="8">
        <v>3</v>
      </c>
      <c r="C125" s="8" t="s">
        <v>3715</v>
      </c>
      <c r="D125" s="8">
        <v>0</v>
      </c>
    </row>
    <row r="126" spans="1:4" ht="27.75" customHeight="1">
      <c r="A126" s="7" t="s">
        <v>3815</v>
      </c>
      <c r="B126" s="8">
        <v>3</v>
      </c>
      <c r="C126" s="8" t="s">
        <v>3715</v>
      </c>
      <c r="D126" s="8">
        <v>0</v>
      </c>
    </row>
    <row r="127" spans="1:4" ht="27.75" customHeight="1">
      <c r="A127" s="7" t="s">
        <v>3816</v>
      </c>
      <c r="B127" s="8">
        <v>3</v>
      </c>
      <c r="C127" s="8" t="s">
        <v>3715</v>
      </c>
      <c r="D127" s="8">
        <v>0</v>
      </c>
    </row>
    <row r="128" spans="1:4" ht="27.75" customHeight="1">
      <c r="A128" s="7" t="s">
        <v>3817</v>
      </c>
      <c r="B128" s="8">
        <v>3</v>
      </c>
      <c r="C128" s="8" t="s">
        <v>3715</v>
      </c>
      <c r="D128" s="8">
        <v>0</v>
      </c>
    </row>
    <row r="129" spans="1:4" ht="27.75" customHeight="1">
      <c r="A129" s="7" t="s">
        <v>3818</v>
      </c>
      <c r="B129" s="8">
        <v>3</v>
      </c>
      <c r="C129" s="8" t="s">
        <v>3722</v>
      </c>
      <c r="D129" s="8">
        <v>0</v>
      </c>
    </row>
    <row r="130" spans="1:4" ht="27.75" customHeight="1">
      <c r="A130" s="7" t="s">
        <v>3819</v>
      </c>
      <c r="B130" s="8">
        <v>3</v>
      </c>
      <c r="C130" s="8" t="s">
        <v>3723</v>
      </c>
      <c r="D130" s="8">
        <v>0</v>
      </c>
    </row>
    <row r="131" spans="1:4" ht="27.75" customHeight="1">
      <c r="A131" s="7" t="s">
        <v>3820</v>
      </c>
      <c r="B131" s="8">
        <v>3</v>
      </c>
      <c r="C131" s="8" t="s">
        <v>3723</v>
      </c>
      <c r="D131" s="8">
        <v>0</v>
      </c>
    </row>
    <row r="132" spans="1:4" ht="27.75" customHeight="1">
      <c r="A132" s="7" t="s">
        <v>3821</v>
      </c>
      <c r="B132" s="8">
        <v>3</v>
      </c>
      <c r="C132" s="8" t="s">
        <v>3723</v>
      </c>
      <c r="D132" s="8">
        <v>0</v>
      </c>
    </row>
    <row r="133" spans="1:4" ht="27.75" customHeight="1">
      <c r="A133" s="7" t="s">
        <v>3822</v>
      </c>
      <c r="B133" s="8">
        <v>3</v>
      </c>
      <c r="C133" s="8" t="s">
        <v>3722</v>
      </c>
      <c r="D133" s="8">
        <v>0</v>
      </c>
    </row>
    <row r="134" spans="1:4" ht="27.75" customHeight="1">
      <c r="A134" s="7" t="s">
        <v>3823</v>
      </c>
      <c r="B134" s="8">
        <v>3</v>
      </c>
      <c r="C134" s="8" t="s">
        <v>3723</v>
      </c>
      <c r="D134" s="8">
        <v>0</v>
      </c>
    </row>
    <row r="135" spans="1:4" ht="27.75" customHeight="1">
      <c r="A135" s="7" t="s">
        <v>3824</v>
      </c>
      <c r="B135" s="8">
        <v>3</v>
      </c>
      <c r="C135" s="8" t="s">
        <v>3723</v>
      </c>
      <c r="D135" s="8">
        <v>0</v>
      </c>
    </row>
    <row r="136" spans="1:4" ht="27.75" customHeight="1">
      <c r="A136" s="7" t="s">
        <v>3825</v>
      </c>
      <c r="B136" s="8">
        <v>3</v>
      </c>
      <c r="C136" s="8" t="s">
        <v>3729</v>
      </c>
      <c r="D136" s="8">
        <v>0</v>
      </c>
    </row>
    <row r="137" spans="1:4" ht="27.75" customHeight="1">
      <c r="A137" s="7" t="s">
        <v>3826</v>
      </c>
      <c r="B137" s="8">
        <v>3</v>
      </c>
      <c r="C137" s="8" t="s">
        <v>3723</v>
      </c>
      <c r="D137" s="8">
        <v>0</v>
      </c>
    </row>
    <row r="138" spans="1:4" ht="27.75" customHeight="1">
      <c r="A138" s="7" t="s">
        <v>3827</v>
      </c>
      <c r="B138" s="8">
        <v>3</v>
      </c>
      <c r="C138" s="8" t="s">
        <v>3723</v>
      </c>
      <c r="D138" s="8">
        <v>0</v>
      </c>
    </row>
    <row r="139" spans="1:4" ht="27.75" customHeight="1">
      <c r="A139" s="7" t="s">
        <v>3828</v>
      </c>
      <c r="B139" s="8">
        <v>3</v>
      </c>
      <c r="C139" s="8" t="s">
        <v>3723</v>
      </c>
      <c r="D139" s="8">
        <v>0</v>
      </c>
    </row>
    <row r="140" spans="1:4" ht="27.75" customHeight="1">
      <c r="A140" s="7" t="s">
        <v>3829</v>
      </c>
      <c r="B140" s="8">
        <v>3</v>
      </c>
      <c r="C140" s="8" t="s">
        <v>3723</v>
      </c>
      <c r="D140" s="8">
        <v>0</v>
      </c>
    </row>
    <row r="141" spans="1:4" ht="27.75" customHeight="1">
      <c r="A141" s="7" t="s">
        <v>3830</v>
      </c>
      <c r="B141" s="8">
        <v>3</v>
      </c>
      <c r="C141" s="8" t="s">
        <v>3723</v>
      </c>
      <c r="D141" s="8">
        <v>0</v>
      </c>
    </row>
    <row r="142" spans="1:4" ht="27.75" customHeight="1">
      <c r="A142" s="7" t="s">
        <v>3831</v>
      </c>
      <c r="B142" s="8">
        <v>3</v>
      </c>
      <c r="C142" s="8" t="s">
        <v>3723</v>
      </c>
      <c r="D142" s="8">
        <v>0</v>
      </c>
    </row>
    <row r="143" spans="1:4" ht="27.75" customHeight="1">
      <c r="A143" s="7" t="s">
        <v>3832</v>
      </c>
      <c r="B143" s="8">
        <v>3</v>
      </c>
      <c r="C143" s="8" t="s">
        <v>3723</v>
      </c>
      <c r="D143" s="8">
        <v>0</v>
      </c>
    </row>
    <row r="144" spans="1:4" ht="27.75" customHeight="1">
      <c r="A144" s="7" t="s">
        <v>3833</v>
      </c>
      <c r="B144" s="8">
        <v>3</v>
      </c>
      <c r="C144" s="8" t="s">
        <v>3722</v>
      </c>
      <c r="D144" s="8">
        <v>0</v>
      </c>
    </row>
    <row r="145" spans="1:4" ht="27.75" customHeight="1">
      <c r="A145" s="7" t="s">
        <v>3834</v>
      </c>
      <c r="B145" s="8">
        <v>3</v>
      </c>
      <c r="C145" s="8" t="s">
        <v>3723</v>
      </c>
      <c r="D145" s="8">
        <v>0</v>
      </c>
    </row>
    <row r="146" spans="1:4" ht="27.75" customHeight="1">
      <c r="A146" s="7" t="s">
        <v>3835</v>
      </c>
      <c r="B146" s="8">
        <v>3</v>
      </c>
      <c r="C146" s="8" t="s">
        <v>3723</v>
      </c>
      <c r="D146" s="8">
        <v>0</v>
      </c>
    </row>
    <row r="147" spans="1:4" ht="27.75" customHeight="1">
      <c r="A147" s="7" t="s">
        <v>3836</v>
      </c>
      <c r="B147" s="8">
        <v>3</v>
      </c>
      <c r="C147" s="8" t="s">
        <v>3723</v>
      </c>
      <c r="D147" s="8">
        <v>0</v>
      </c>
    </row>
    <row r="148" spans="1:4" ht="27.75" customHeight="1">
      <c r="A148" s="7" t="s">
        <v>3837</v>
      </c>
      <c r="B148" s="8">
        <v>3</v>
      </c>
      <c r="C148" s="8" t="s">
        <v>3723</v>
      </c>
      <c r="D148" s="8">
        <v>0</v>
      </c>
    </row>
    <row r="149" spans="1:4" ht="27.75" customHeight="1">
      <c r="A149" s="7" t="s">
        <v>3838</v>
      </c>
      <c r="B149" s="8">
        <v>3</v>
      </c>
      <c r="C149" s="8" t="s">
        <v>3723</v>
      </c>
      <c r="D149" s="8">
        <v>0</v>
      </c>
    </row>
    <row r="150" spans="1:4" ht="27.75" customHeight="1">
      <c r="A150" s="7" t="s">
        <v>3839</v>
      </c>
      <c r="B150" s="8">
        <v>3</v>
      </c>
      <c r="C150" s="8" t="s">
        <v>3723</v>
      </c>
      <c r="D150" s="8">
        <v>0</v>
      </c>
    </row>
    <row r="151" spans="1:4" ht="27.75" customHeight="1">
      <c r="A151" s="7" t="s">
        <v>3840</v>
      </c>
      <c r="B151" s="8">
        <v>3</v>
      </c>
      <c r="C151" s="8" t="s">
        <v>3723</v>
      </c>
      <c r="D151" s="8">
        <v>0</v>
      </c>
    </row>
    <row r="152" spans="1:4" ht="27.75" customHeight="1">
      <c r="A152" s="7" t="s">
        <v>3841</v>
      </c>
      <c r="B152" s="8">
        <v>3</v>
      </c>
      <c r="C152" s="8" t="s">
        <v>3723</v>
      </c>
      <c r="D152" s="8">
        <v>0</v>
      </c>
    </row>
    <row r="153" spans="1:4" ht="27.75" customHeight="1">
      <c r="A153" s="7" t="s">
        <v>3842</v>
      </c>
      <c r="B153" s="8">
        <v>3</v>
      </c>
      <c r="C153" s="8" t="s">
        <v>3723</v>
      </c>
      <c r="D153" s="8">
        <v>0</v>
      </c>
    </row>
    <row r="154" spans="1:4" ht="27.75" customHeight="1">
      <c r="A154" s="7" t="s">
        <v>3843</v>
      </c>
      <c r="B154" s="8">
        <v>3</v>
      </c>
      <c r="C154" s="8" t="s">
        <v>3719</v>
      </c>
      <c r="D154" s="8">
        <v>0</v>
      </c>
    </row>
    <row r="155" spans="1:4" ht="27.75" customHeight="1">
      <c r="A155" s="7" t="s">
        <v>3844</v>
      </c>
      <c r="B155" s="8">
        <v>3</v>
      </c>
      <c r="C155" s="8" t="s">
        <v>3720</v>
      </c>
      <c r="D155" s="8">
        <v>0</v>
      </c>
    </row>
    <row r="156" spans="1:4" ht="27.75" customHeight="1">
      <c r="A156" s="7" t="s">
        <v>3845</v>
      </c>
      <c r="B156" s="8">
        <v>3</v>
      </c>
      <c r="C156" s="8" t="s">
        <v>3719</v>
      </c>
      <c r="D156" s="8">
        <v>0</v>
      </c>
    </row>
    <row r="157" spans="1:4" ht="27.75" customHeight="1">
      <c r="A157" s="7" t="s">
        <v>3846</v>
      </c>
      <c r="B157" s="8">
        <v>3</v>
      </c>
      <c r="C157" s="8" t="s">
        <v>3719</v>
      </c>
      <c r="D157" s="8">
        <v>0</v>
      </c>
    </row>
    <row r="158" spans="1:4" ht="27.75" customHeight="1">
      <c r="A158" s="7" t="s">
        <v>3847</v>
      </c>
      <c r="B158" s="8">
        <v>3</v>
      </c>
      <c r="C158" s="8" t="s">
        <v>3720</v>
      </c>
      <c r="D158" s="8">
        <v>0</v>
      </c>
    </row>
    <row r="159" spans="1:4" ht="27.75" customHeight="1">
      <c r="A159" s="7" t="s">
        <v>3848</v>
      </c>
      <c r="B159" s="8">
        <v>3</v>
      </c>
      <c r="C159" s="8" t="s">
        <v>3719</v>
      </c>
      <c r="D159" s="8">
        <v>0</v>
      </c>
    </row>
    <row r="160" spans="1:4" ht="27.75" customHeight="1">
      <c r="A160" s="7" t="s">
        <v>3849</v>
      </c>
      <c r="B160" s="8">
        <v>3</v>
      </c>
      <c r="C160" s="8" t="s">
        <v>3719</v>
      </c>
      <c r="D160" s="8">
        <v>0</v>
      </c>
    </row>
    <row r="161" spans="1:4" ht="27.75" customHeight="1">
      <c r="A161" s="7" t="s">
        <v>3850</v>
      </c>
      <c r="B161" s="8">
        <v>3</v>
      </c>
      <c r="C161" s="8" t="s">
        <v>3719</v>
      </c>
      <c r="D161" s="8">
        <v>0</v>
      </c>
    </row>
    <row r="162" spans="1:4" ht="27.75" customHeight="1">
      <c r="A162" s="7" t="s">
        <v>3851</v>
      </c>
      <c r="B162" s="8">
        <v>3</v>
      </c>
      <c r="C162" s="8" t="s">
        <v>3720</v>
      </c>
      <c r="D162" s="8">
        <v>0</v>
      </c>
    </row>
    <row r="163" spans="1:4" ht="27.75" customHeight="1">
      <c r="A163" s="7" t="s">
        <v>3852</v>
      </c>
      <c r="B163" s="8">
        <v>3</v>
      </c>
      <c r="C163" s="8" t="s">
        <v>3719</v>
      </c>
      <c r="D163" s="8">
        <v>0</v>
      </c>
    </row>
    <row r="164" spans="1:4" ht="27.75" customHeight="1">
      <c r="A164" s="7" t="s">
        <v>3853</v>
      </c>
      <c r="B164" s="8">
        <v>3</v>
      </c>
      <c r="C164" s="8" t="s">
        <v>3720</v>
      </c>
      <c r="D164" s="8">
        <v>0</v>
      </c>
    </row>
    <row r="165" spans="1:4" ht="27.75" customHeight="1">
      <c r="A165" s="7" t="s">
        <v>3854</v>
      </c>
      <c r="B165" s="8">
        <v>3</v>
      </c>
      <c r="C165" s="8" t="s">
        <v>3720</v>
      </c>
      <c r="D165" s="8">
        <v>0</v>
      </c>
    </row>
    <row r="166" spans="1:4" ht="27.75" customHeight="1">
      <c r="A166" s="7" t="s">
        <v>3855</v>
      </c>
      <c r="B166" s="8">
        <v>3</v>
      </c>
      <c r="C166" s="8" t="s">
        <v>3720</v>
      </c>
      <c r="D166" s="8">
        <v>0</v>
      </c>
    </row>
    <row r="167" spans="1:4" ht="27.75" customHeight="1">
      <c r="A167" s="7" t="s">
        <v>3856</v>
      </c>
      <c r="B167" s="8">
        <v>3</v>
      </c>
      <c r="C167" s="8" t="s">
        <v>3719</v>
      </c>
      <c r="D167" s="8">
        <v>0</v>
      </c>
    </row>
    <row r="168" spans="1:4" ht="27.75" customHeight="1">
      <c r="A168" s="7" t="s">
        <v>3857</v>
      </c>
      <c r="B168" s="8">
        <v>3</v>
      </c>
      <c r="C168" s="8" t="s">
        <v>3719</v>
      </c>
      <c r="D168" s="8">
        <v>0</v>
      </c>
    </row>
    <row r="169" spans="1:4" ht="27.75" customHeight="1">
      <c r="A169" s="7" t="s">
        <v>3858</v>
      </c>
      <c r="B169" s="8">
        <v>3</v>
      </c>
      <c r="C169" s="8" t="s">
        <v>3720</v>
      </c>
      <c r="D169" s="8">
        <v>0</v>
      </c>
    </row>
    <row r="170" spans="1:4" ht="27.75" customHeight="1">
      <c r="A170" s="7" t="s">
        <v>3859</v>
      </c>
      <c r="B170" s="8">
        <v>3</v>
      </c>
      <c r="C170" s="8" t="s">
        <v>3720</v>
      </c>
      <c r="D170" s="8">
        <v>0</v>
      </c>
    </row>
    <row r="171" spans="1:4" ht="27.75" customHeight="1">
      <c r="A171" s="7" t="s">
        <v>3860</v>
      </c>
      <c r="B171" s="8">
        <v>3</v>
      </c>
      <c r="C171" s="8" t="s">
        <v>3719</v>
      </c>
      <c r="D171" s="8">
        <v>0</v>
      </c>
    </row>
    <row r="172" spans="1:4" ht="27.75" customHeight="1">
      <c r="A172" s="7" t="s">
        <v>3861</v>
      </c>
      <c r="B172" s="8">
        <v>3</v>
      </c>
      <c r="C172" s="8" t="s">
        <v>3720</v>
      </c>
      <c r="D172" s="8">
        <v>0</v>
      </c>
    </row>
    <row r="173" spans="1:4" ht="27.75" customHeight="1">
      <c r="A173" s="7" t="s">
        <v>3862</v>
      </c>
      <c r="B173" s="8">
        <v>3</v>
      </c>
      <c r="C173" s="8" t="s">
        <v>3720</v>
      </c>
      <c r="D173" s="8">
        <v>0</v>
      </c>
    </row>
    <row r="174" spans="1:4" ht="27.75" customHeight="1">
      <c r="A174" s="7" t="s">
        <v>3863</v>
      </c>
      <c r="B174" s="8">
        <v>3</v>
      </c>
      <c r="C174" s="8" t="s">
        <v>3719</v>
      </c>
      <c r="D174" s="8">
        <v>0</v>
      </c>
    </row>
    <row r="175" spans="1:4" ht="27.75" customHeight="1">
      <c r="A175" s="7" t="s">
        <v>3864</v>
      </c>
      <c r="B175" s="8">
        <v>3</v>
      </c>
      <c r="C175" s="8" t="s">
        <v>3719</v>
      </c>
      <c r="D175" s="8">
        <v>0</v>
      </c>
    </row>
    <row r="176" spans="1:4" ht="27.75" customHeight="1">
      <c r="A176" s="7" t="s">
        <v>3865</v>
      </c>
      <c r="B176" s="8">
        <v>3</v>
      </c>
      <c r="C176" s="8" t="s">
        <v>3720</v>
      </c>
      <c r="D176" s="8">
        <v>0</v>
      </c>
    </row>
    <row r="177" spans="1:4" ht="27.75" customHeight="1">
      <c r="A177" s="7" t="s">
        <v>3866</v>
      </c>
      <c r="B177" s="8">
        <v>3</v>
      </c>
      <c r="C177" s="8" t="s">
        <v>3721</v>
      </c>
      <c r="D177" s="8">
        <v>0</v>
      </c>
    </row>
    <row r="178" spans="1:4" ht="27.75" customHeight="1">
      <c r="A178" s="7" t="s">
        <v>3867</v>
      </c>
      <c r="B178" s="8">
        <v>3</v>
      </c>
      <c r="C178" s="8" t="s">
        <v>3720</v>
      </c>
      <c r="D178" s="8">
        <v>0</v>
      </c>
    </row>
    <row r="179" spans="1:4" ht="27.75" customHeight="1">
      <c r="A179" s="7" t="s">
        <v>3868</v>
      </c>
      <c r="B179" s="8">
        <v>3</v>
      </c>
      <c r="C179" s="8" t="s">
        <v>3719</v>
      </c>
      <c r="D179" s="8">
        <v>4.0499455645199998</v>
      </c>
    </row>
    <row r="180" spans="1:4" ht="27.75" customHeight="1">
      <c r="A180" s="7" t="s">
        <v>3869</v>
      </c>
      <c r="B180" s="8">
        <v>3</v>
      </c>
      <c r="C180" s="8" t="s">
        <v>3718</v>
      </c>
      <c r="D180" s="8">
        <v>0</v>
      </c>
    </row>
    <row r="181" spans="1:4" ht="27.75" customHeight="1">
      <c r="A181" s="7" t="s">
        <v>3870</v>
      </c>
      <c r="B181" s="8">
        <v>3</v>
      </c>
      <c r="C181" s="8" t="s">
        <v>3720</v>
      </c>
      <c r="D181" s="8">
        <v>0</v>
      </c>
    </row>
    <row r="182" spans="1:4" ht="27.75" customHeight="1">
      <c r="A182" s="7" t="s">
        <v>3871</v>
      </c>
      <c r="B182" s="8">
        <v>3</v>
      </c>
      <c r="C182" s="8" t="s">
        <v>3720</v>
      </c>
      <c r="D182" s="8">
        <v>0</v>
      </c>
    </row>
    <row r="183" spans="1:4" ht="27.75" customHeight="1">
      <c r="A183" s="7" t="s">
        <v>3872</v>
      </c>
      <c r="B183" s="8">
        <v>3</v>
      </c>
      <c r="C183" s="8" t="s">
        <v>3720</v>
      </c>
      <c r="D183" s="8">
        <v>0</v>
      </c>
    </row>
    <row r="184" spans="1:4" ht="27.75" customHeight="1">
      <c r="A184" s="7" t="s">
        <v>3873</v>
      </c>
      <c r="B184" s="8">
        <v>3</v>
      </c>
      <c r="C184" s="8" t="s">
        <v>3720</v>
      </c>
      <c r="D184" s="8">
        <v>0</v>
      </c>
    </row>
    <row r="185" spans="1:4" ht="27.75" customHeight="1">
      <c r="A185" s="7" t="s">
        <v>3874</v>
      </c>
      <c r="B185" s="8">
        <v>3</v>
      </c>
      <c r="C185" s="8" t="s">
        <v>3719</v>
      </c>
      <c r="D185" s="8">
        <v>0</v>
      </c>
    </row>
    <row r="186" spans="1:4" ht="27.75" customHeight="1">
      <c r="A186" s="7" t="s">
        <v>3875</v>
      </c>
      <c r="B186" s="8">
        <v>3</v>
      </c>
      <c r="C186" s="8" t="s">
        <v>3724</v>
      </c>
      <c r="D186" s="8">
        <v>0</v>
      </c>
    </row>
    <row r="187" spans="1:4" ht="27.75" customHeight="1">
      <c r="A187" s="7" t="s">
        <v>3876</v>
      </c>
      <c r="B187" s="8">
        <v>3</v>
      </c>
      <c r="C187" s="8" t="s">
        <v>3724</v>
      </c>
      <c r="D187" s="8">
        <v>0</v>
      </c>
    </row>
    <row r="188" spans="1:4" ht="27.75" customHeight="1">
      <c r="A188" s="7" t="s">
        <v>3877</v>
      </c>
      <c r="B188" s="8">
        <v>3</v>
      </c>
      <c r="C188" s="8" t="s">
        <v>3724</v>
      </c>
      <c r="D188" s="8">
        <v>0</v>
      </c>
    </row>
    <row r="189" spans="1:4" ht="27.75" customHeight="1">
      <c r="A189" s="7" t="s">
        <v>3878</v>
      </c>
      <c r="B189" s="8">
        <v>3</v>
      </c>
      <c r="C189" s="8" t="s">
        <v>3724</v>
      </c>
      <c r="D189" s="8">
        <v>0</v>
      </c>
    </row>
    <row r="190" spans="1:4" ht="27.75" customHeight="1">
      <c r="A190" s="7" t="s">
        <v>3879</v>
      </c>
      <c r="B190" s="8">
        <v>3</v>
      </c>
      <c r="C190" s="8" t="s">
        <v>3724</v>
      </c>
      <c r="D190" s="8">
        <v>0</v>
      </c>
    </row>
    <row r="191" spans="1:4" ht="27.75" customHeight="1">
      <c r="A191" s="7" t="s">
        <v>3880</v>
      </c>
      <c r="B191" s="8">
        <v>3</v>
      </c>
      <c r="C191" s="8" t="s">
        <v>3744</v>
      </c>
      <c r="D191" s="8">
        <v>0</v>
      </c>
    </row>
    <row r="192" spans="1:4" ht="27.75" customHeight="1">
      <c r="A192" s="7" t="s">
        <v>3881</v>
      </c>
      <c r="B192" s="8">
        <v>3</v>
      </c>
      <c r="C192" s="8" t="s">
        <v>3746</v>
      </c>
      <c r="D192" s="8">
        <v>0</v>
      </c>
    </row>
    <row r="193" spans="1:4" ht="27.75" customHeight="1">
      <c r="A193" s="7" t="s">
        <v>3882</v>
      </c>
      <c r="B193" s="8">
        <v>3</v>
      </c>
      <c r="C193" s="8" t="s">
        <v>3744</v>
      </c>
      <c r="D193" s="8">
        <v>0</v>
      </c>
    </row>
    <row r="194" spans="1:4" ht="27.75" customHeight="1">
      <c r="A194" s="7" t="s">
        <v>3883</v>
      </c>
      <c r="B194" s="8">
        <v>3</v>
      </c>
      <c r="C194" s="8" t="s">
        <v>3746</v>
      </c>
      <c r="D194" s="8">
        <v>0</v>
      </c>
    </row>
    <row r="195" spans="1:4" ht="27.75" customHeight="1">
      <c r="A195" s="7" t="s">
        <v>3884</v>
      </c>
      <c r="B195" s="8">
        <v>3</v>
      </c>
      <c r="C195" s="8" t="s">
        <v>3744</v>
      </c>
      <c r="D195" s="8">
        <v>0</v>
      </c>
    </row>
    <row r="196" spans="1:4" ht="27.75" customHeight="1">
      <c r="A196" s="7" t="s">
        <v>3885</v>
      </c>
      <c r="B196" s="8">
        <v>3</v>
      </c>
      <c r="C196" s="8" t="s">
        <v>3746</v>
      </c>
      <c r="D196" s="8">
        <v>0</v>
      </c>
    </row>
    <row r="197" spans="1:4" ht="27.75" customHeight="1">
      <c r="A197" s="7" t="s">
        <v>3886</v>
      </c>
      <c r="B197" s="8">
        <v>3</v>
      </c>
      <c r="C197" s="8" t="s">
        <v>3728</v>
      </c>
      <c r="D197" s="8">
        <v>0</v>
      </c>
    </row>
    <row r="198" spans="1:4" ht="27.75" customHeight="1">
      <c r="A198" s="7" t="s">
        <v>3887</v>
      </c>
      <c r="B198" s="8">
        <v>3</v>
      </c>
      <c r="C198" s="8" t="s">
        <v>3725</v>
      </c>
      <c r="D198" s="8">
        <v>0</v>
      </c>
    </row>
    <row r="199" spans="1:4" ht="27.75" customHeight="1">
      <c r="A199" s="7" t="s">
        <v>3888</v>
      </c>
      <c r="B199" s="8">
        <v>3</v>
      </c>
      <c r="C199" s="8" t="s">
        <v>3726</v>
      </c>
      <c r="D199" s="8">
        <v>0</v>
      </c>
    </row>
    <row r="200" spans="1:4" ht="27.75" customHeight="1">
      <c r="A200" s="7" t="s">
        <v>3889</v>
      </c>
      <c r="B200" s="8">
        <v>3</v>
      </c>
      <c r="C200" s="8" t="s">
        <v>3725</v>
      </c>
      <c r="D200" s="8">
        <v>0</v>
      </c>
    </row>
    <row r="201" spans="1:4" ht="27.75" customHeight="1">
      <c r="A201" s="7" t="s">
        <v>3890</v>
      </c>
      <c r="B201" s="8">
        <v>3</v>
      </c>
      <c r="C201" s="8" t="s">
        <v>3725</v>
      </c>
      <c r="D201" s="8">
        <v>0</v>
      </c>
    </row>
    <row r="202" spans="1:4" ht="27.75" customHeight="1">
      <c r="A202" s="7" t="s">
        <v>3891</v>
      </c>
      <c r="B202" s="8">
        <v>3</v>
      </c>
      <c r="C202" s="8" t="s">
        <v>3726</v>
      </c>
      <c r="D202" s="8">
        <v>0</v>
      </c>
    </row>
    <row r="203" spans="1:4" ht="27.75" customHeight="1">
      <c r="A203" s="7" t="s">
        <v>3892</v>
      </c>
      <c r="B203" s="8">
        <v>3</v>
      </c>
      <c r="C203" s="8" t="s">
        <v>3725</v>
      </c>
      <c r="D203" s="8">
        <v>0</v>
      </c>
    </row>
    <row r="204" spans="1:4" ht="27.75" customHeight="1">
      <c r="A204" s="7" t="s">
        <v>3893</v>
      </c>
      <c r="B204" s="8">
        <v>3</v>
      </c>
      <c r="C204" s="8" t="s">
        <v>3727</v>
      </c>
      <c r="D204" s="8">
        <v>0</v>
      </c>
    </row>
    <row r="205" spans="1:4" ht="27.75" customHeight="1">
      <c r="A205" s="7" t="s">
        <v>3894</v>
      </c>
      <c r="B205" s="8">
        <v>3</v>
      </c>
      <c r="C205" s="8" t="s">
        <v>3727</v>
      </c>
      <c r="D205" s="8">
        <v>0</v>
      </c>
    </row>
    <row r="206" spans="1:4" ht="27.75" customHeight="1">
      <c r="A206" s="7" t="s">
        <v>3895</v>
      </c>
      <c r="B206" s="8">
        <v>3</v>
      </c>
      <c r="C206" s="8" t="s">
        <v>3725</v>
      </c>
      <c r="D206" s="8">
        <v>0</v>
      </c>
    </row>
    <row r="207" spans="1:4" ht="27.75" customHeight="1">
      <c r="A207" s="7" t="s">
        <v>3896</v>
      </c>
      <c r="B207" s="8">
        <v>3</v>
      </c>
      <c r="C207" s="8" t="s">
        <v>3725</v>
      </c>
      <c r="D207" s="8">
        <v>0</v>
      </c>
    </row>
    <row r="208" spans="1:4" ht="27.75" customHeight="1">
      <c r="A208" s="7" t="s">
        <v>3897</v>
      </c>
      <c r="B208" s="8">
        <v>3</v>
      </c>
      <c r="C208" s="8" t="s">
        <v>3726</v>
      </c>
      <c r="D208" s="8">
        <v>0</v>
      </c>
    </row>
    <row r="209" spans="1:4" ht="27.75" customHeight="1">
      <c r="A209" s="7" t="s">
        <v>3898</v>
      </c>
      <c r="B209" s="8">
        <v>3</v>
      </c>
      <c r="C209" s="8" t="s">
        <v>3725</v>
      </c>
      <c r="D209" s="8">
        <v>0</v>
      </c>
    </row>
    <row r="210" spans="1:4" ht="27.75" customHeight="1">
      <c r="A210" s="7" t="s">
        <v>3899</v>
      </c>
      <c r="B210" s="8">
        <v>3</v>
      </c>
      <c r="C210" s="8" t="s">
        <v>3725</v>
      </c>
      <c r="D210" s="8">
        <v>0</v>
      </c>
    </row>
    <row r="211" spans="1:4" ht="27.75" customHeight="1">
      <c r="A211" s="7" t="s">
        <v>3900</v>
      </c>
      <c r="B211" s="8">
        <v>3</v>
      </c>
      <c r="C211" s="8" t="s">
        <v>3728</v>
      </c>
      <c r="D211" s="8">
        <v>0</v>
      </c>
    </row>
    <row r="212" spans="1:4" ht="27.75" customHeight="1">
      <c r="A212" s="7" t="s">
        <v>3901</v>
      </c>
      <c r="B212" s="8">
        <v>3</v>
      </c>
      <c r="C212" s="8" t="s">
        <v>3728</v>
      </c>
      <c r="D212" s="8">
        <v>0</v>
      </c>
    </row>
    <row r="213" spans="1:4" ht="27.75" customHeight="1">
      <c r="A213" s="7" t="s">
        <v>3902</v>
      </c>
      <c r="B213" s="8">
        <v>3</v>
      </c>
      <c r="C213" s="8" t="s">
        <v>3725</v>
      </c>
      <c r="D213" s="8">
        <v>0</v>
      </c>
    </row>
    <row r="214" spans="1:4" ht="27.75" customHeight="1">
      <c r="A214" s="7" t="s">
        <v>3903</v>
      </c>
      <c r="B214" s="8">
        <v>3</v>
      </c>
      <c r="C214" s="8" t="s">
        <v>3725</v>
      </c>
      <c r="D214" s="8">
        <v>0</v>
      </c>
    </row>
    <row r="215" spans="1:4" ht="27.75" customHeight="1">
      <c r="A215" s="7" t="s">
        <v>3904</v>
      </c>
      <c r="B215" s="8">
        <v>3</v>
      </c>
      <c r="C215" s="8" t="s">
        <v>3726</v>
      </c>
      <c r="D215" s="8">
        <v>0</v>
      </c>
    </row>
    <row r="216" spans="1:4" ht="27.75" customHeight="1">
      <c r="A216" s="7" t="s">
        <v>3905</v>
      </c>
      <c r="B216" s="8">
        <v>3</v>
      </c>
      <c r="C216" s="8" t="s">
        <v>3728</v>
      </c>
      <c r="D216" s="8">
        <v>0</v>
      </c>
    </row>
    <row r="217" spans="1:4" ht="27.75" customHeight="1">
      <c r="A217" s="7" t="s">
        <v>3906</v>
      </c>
      <c r="B217" s="8">
        <v>3</v>
      </c>
      <c r="C217" s="8" t="s">
        <v>3729</v>
      </c>
      <c r="D217" s="8">
        <v>0</v>
      </c>
    </row>
    <row r="218" spans="1:4" ht="27.75" customHeight="1">
      <c r="A218" s="7" t="s">
        <v>3907</v>
      </c>
      <c r="B218" s="8">
        <v>3</v>
      </c>
      <c r="C218" s="8" t="s">
        <v>3730</v>
      </c>
      <c r="D218" s="8">
        <v>0</v>
      </c>
    </row>
    <row r="219" spans="1:4" ht="27.75" customHeight="1">
      <c r="A219" s="7" t="s">
        <v>3908</v>
      </c>
      <c r="B219" s="8">
        <v>3</v>
      </c>
      <c r="C219" s="8" t="s">
        <v>3730</v>
      </c>
      <c r="D219" s="8">
        <v>0</v>
      </c>
    </row>
    <row r="220" spans="1:4" ht="27.75" customHeight="1">
      <c r="A220" s="7" t="s">
        <v>3909</v>
      </c>
      <c r="B220" s="8">
        <v>3</v>
      </c>
      <c r="C220" s="8" t="s">
        <v>3729</v>
      </c>
      <c r="D220" s="8">
        <v>0</v>
      </c>
    </row>
    <row r="221" spans="1:4" ht="27.75" customHeight="1">
      <c r="A221" s="7" t="s">
        <v>3910</v>
      </c>
      <c r="B221" s="8">
        <v>3</v>
      </c>
      <c r="C221" s="8" t="s">
        <v>3729</v>
      </c>
      <c r="D221" s="8">
        <v>0</v>
      </c>
    </row>
    <row r="222" spans="1:4" ht="27.75" customHeight="1">
      <c r="A222" s="7" t="s">
        <v>3911</v>
      </c>
      <c r="B222" s="8">
        <v>3</v>
      </c>
      <c r="C222" s="8" t="s">
        <v>3729</v>
      </c>
      <c r="D222" s="8">
        <v>0</v>
      </c>
    </row>
    <row r="223" spans="1:4" ht="27.75" customHeight="1">
      <c r="A223" s="7" t="s">
        <v>3912</v>
      </c>
      <c r="B223" s="8">
        <v>3</v>
      </c>
      <c r="C223" s="8" t="s">
        <v>3730</v>
      </c>
      <c r="D223" s="8">
        <v>0</v>
      </c>
    </row>
    <row r="224" spans="1:4" ht="27.75" customHeight="1">
      <c r="A224" s="7" t="s">
        <v>3913</v>
      </c>
      <c r="B224" s="8">
        <v>3</v>
      </c>
      <c r="C224" s="8" t="s">
        <v>3730</v>
      </c>
      <c r="D224" s="8">
        <v>0</v>
      </c>
    </row>
    <row r="225" spans="1:4" ht="27.75" customHeight="1">
      <c r="A225" s="7" t="s">
        <v>3914</v>
      </c>
      <c r="B225" s="8">
        <v>3</v>
      </c>
      <c r="C225" s="8" t="s">
        <v>3730</v>
      </c>
      <c r="D225" s="8">
        <v>0</v>
      </c>
    </row>
    <row r="226" spans="1:4" ht="27.75" customHeight="1">
      <c r="A226" s="7" t="s">
        <v>3915</v>
      </c>
      <c r="B226" s="8">
        <v>3</v>
      </c>
      <c r="C226" s="8" t="s">
        <v>3729</v>
      </c>
      <c r="D226" s="8">
        <v>0</v>
      </c>
    </row>
    <row r="227" spans="1:4" ht="27.75" customHeight="1">
      <c r="A227" s="7" t="s">
        <v>3916</v>
      </c>
      <c r="B227" s="8">
        <v>3</v>
      </c>
      <c r="C227" s="8" t="s">
        <v>3729</v>
      </c>
      <c r="D227" s="8">
        <v>0</v>
      </c>
    </row>
    <row r="228" spans="1:4" ht="27.75" customHeight="1">
      <c r="A228" s="7" t="s">
        <v>3917</v>
      </c>
      <c r="B228" s="8">
        <v>3</v>
      </c>
      <c r="C228" s="8" t="s">
        <v>3729</v>
      </c>
      <c r="D228" s="8">
        <v>0</v>
      </c>
    </row>
    <row r="229" spans="1:4" ht="27.75" customHeight="1">
      <c r="A229" s="7" t="s">
        <v>3918</v>
      </c>
      <c r="B229" s="8">
        <v>3</v>
      </c>
      <c r="C229" s="8" t="s">
        <v>3730</v>
      </c>
      <c r="D229" s="8">
        <v>0</v>
      </c>
    </row>
    <row r="230" spans="1:4" ht="27.75" customHeight="1">
      <c r="A230" s="7" t="s">
        <v>3919</v>
      </c>
      <c r="B230" s="8">
        <v>3</v>
      </c>
      <c r="C230" s="8" t="s">
        <v>3730</v>
      </c>
      <c r="D230" s="8">
        <v>0</v>
      </c>
    </row>
    <row r="231" spans="1:4" ht="27.75" customHeight="1">
      <c r="A231" s="7" t="s">
        <v>3920</v>
      </c>
      <c r="B231" s="8">
        <v>3</v>
      </c>
      <c r="C231" s="8" t="s">
        <v>3729</v>
      </c>
      <c r="D231" s="8">
        <v>0</v>
      </c>
    </row>
    <row r="232" spans="1:4" ht="27.75" customHeight="1">
      <c r="A232" s="7" t="s">
        <v>3921</v>
      </c>
      <c r="B232" s="8">
        <v>3</v>
      </c>
      <c r="C232" s="8" t="s">
        <v>3729</v>
      </c>
      <c r="D232" s="8">
        <v>0</v>
      </c>
    </row>
    <row r="233" spans="1:4" ht="27.75" customHeight="1">
      <c r="A233" s="7" t="s">
        <v>3922</v>
      </c>
      <c r="B233" s="8">
        <v>3</v>
      </c>
      <c r="C233" s="8" t="s">
        <v>3730</v>
      </c>
      <c r="D233" s="8">
        <v>0</v>
      </c>
    </row>
    <row r="234" spans="1:4" ht="27.75" customHeight="1">
      <c r="A234" s="7" t="s">
        <v>3923</v>
      </c>
      <c r="B234" s="8">
        <v>3</v>
      </c>
      <c r="C234" s="8" t="s">
        <v>3730</v>
      </c>
      <c r="D234" s="8">
        <v>0</v>
      </c>
    </row>
    <row r="235" spans="1:4" ht="27.75" customHeight="1">
      <c r="A235" s="7" t="s">
        <v>3924</v>
      </c>
      <c r="B235" s="8">
        <v>3</v>
      </c>
      <c r="C235" s="8" t="s">
        <v>3730</v>
      </c>
      <c r="D235" s="8">
        <v>0</v>
      </c>
    </row>
    <row r="236" spans="1:4" ht="27.75" customHeight="1">
      <c r="A236" s="7" t="s">
        <v>3925</v>
      </c>
      <c r="B236" s="8">
        <v>3</v>
      </c>
      <c r="C236" s="8" t="s">
        <v>3729</v>
      </c>
      <c r="D236" s="8">
        <v>0</v>
      </c>
    </row>
    <row r="237" spans="1:4" ht="27.75" customHeight="1">
      <c r="A237" s="7" t="s">
        <v>3926</v>
      </c>
      <c r="B237" s="8">
        <v>3</v>
      </c>
      <c r="C237" s="8" t="s">
        <v>3730</v>
      </c>
      <c r="D237" s="8">
        <v>0</v>
      </c>
    </row>
    <row r="238" spans="1:4" ht="27.75" customHeight="1">
      <c r="A238" s="7" t="s">
        <v>3927</v>
      </c>
      <c r="B238" s="8">
        <v>3</v>
      </c>
      <c r="C238" s="8" t="s">
        <v>3730</v>
      </c>
      <c r="D238" s="8">
        <v>0</v>
      </c>
    </row>
    <row r="239" spans="1:4" ht="27.75" customHeight="1">
      <c r="A239" s="7" t="s">
        <v>3928</v>
      </c>
      <c r="B239" s="8">
        <v>3</v>
      </c>
      <c r="C239" s="8" t="s">
        <v>3729</v>
      </c>
      <c r="D239" s="8">
        <v>0</v>
      </c>
    </row>
    <row r="240" spans="1:4" ht="27.75" customHeight="1">
      <c r="A240" s="7" t="s">
        <v>3929</v>
      </c>
      <c r="B240" s="8">
        <v>3</v>
      </c>
      <c r="C240" s="8" t="s">
        <v>3730</v>
      </c>
      <c r="D240" s="8">
        <v>0</v>
      </c>
    </row>
    <row r="241" spans="1:4" ht="27.75" customHeight="1">
      <c r="A241" s="7" t="s">
        <v>3930</v>
      </c>
      <c r="B241" s="8">
        <v>3</v>
      </c>
      <c r="C241" s="8" t="s">
        <v>3730</v>
      </c>
      <c r="D241" s="8">
        <v>2.6571630555899999</v>
      </c>
    </row>
    <row r="242" spans="1:4" ht="27.75" customHeight="1">
      <c r="A242" s="7" t="s">
        <v>3931</v>
      </c>
      <c r="B242" s="8">
        <v>3</v>
      </c>
      <c r="C242" s="8" t="s">
        <v>3730</v>
      </c>
      <c r="D242" s="8">
        <v>0</v>
      </c>
    </row>
    <row r="243" spans="1:4" ht="27.75" customHeight="1">
      <c r="A243" s="7" t="s">
        <v>3932</v>
      </c>
      <c r="B243" s="8">
        <v>3</v>
      </c>
      <c r="C243" s="8" t="s">
        <v>3730</v>
      </c>
      <c r="D243" s="8">
        <v>0</v>
      </c>
    </row>
    <row r="244" spans="1:4" ht="27.75" customHeight="1">
      <c r="A244" s="7" t="s">
        <v>3933</v>
      </c>
      <c r="B244" s="8">
        <v>3</v>
      </c>
      <c r="C244" s="8" t="s">
        <v>3730</v>
      </c>
      <c r="D244" s="8">
        <v>4.8814510263099997</v>
      </c>
    </row>
    <row r="245" spans="1:4" ht="27.75" customHeight="1">
      <c r="A245" s="7" t="s">
        <v>3934</v>
      </c>
      <c r="B245" s="8">
        <v>3</v>
      </c>
      <c r="C245" s="8" t="s">
        <v>3730</v>
      </c>
      <c r="D245" s="8">
        <v>0</v>
      </c>
    </row>
    <row r="246" spans="1:4" ht="27.75" customHeight="1">
      <c r="A246" s="7" t="s">
        <v>3935</v>
      </c>
      <c r="B246" s="8">
        <v>3</v>
      </c>
      <c r="C246" s="8" t="s">
        <v>3730</v>
      </c>
      <c r="D246" s="8">
        <v>0</v>
      </c>
    </row>
    <row r="247" spans="1:4" ht="27.75" customHeight="1">
      <c r="A247" s="7" t="s">
        <v>3936</v>
      </c>
      <c r="B247" s="8">
        <v>3</v>
      </c>
      <c r="C247" s="8" t="s">
        <v>3730</v>
      </c>
      <c r="D247" s="8">
        <v>0</v>
      </c>
    </row>
    <row r="248" spans="1:4" ht="27.75" customHeight="1">
      <c r="A248" s="7" t="s">
        <v>3937</v>
      </c>
      <c r="B248" s="8">
        <v>3</v>
      </c>
      <c r="C248" s="8" t="s">
        <v>3730</v>
      </c>
      <c r="D248" s="8">
        <v>0</v>
      </c>
    </row>
    <row r="249" spans="1:4" ht="27.75" customHeight="1">
      <c r="A249" s="7" t="s">
        <v>3938</v>
      </c>
      <c r="B249" s="8">
        <v>3</v>
      </c>
      <c r="C249" s="8" t="s">
        <v>3729</v>
      </c>
      <c r="D249" s="8">
        <v>0</v>
      </c>
    </row>
    <row r="250" spans="1:4" ht="27.75" customHeight="1">
      <c r="A250" s="7" t="s">
        <v>3939</v>
      </c>
      <c r="B250" s="8">
        <v>3</v>
      </c>
      <c r="C250" s="8" t="s">
        <v>3730</v>
      </c>
      <c r="D250" s="8">
        <v>0</v>
      </c>
    </row>
    <row r="251" spans="1:4" ht="27.75" customHeight="1">
      <c r="A251" s="7" t="s">
        <v>3940</v>
      </c>
      <c r="B251" s="8">
        <v>3</v>
      </c>
      <c r="C251" s="8" t="s">
        <v>3730</v>
      </c>
      <c r="D251" s="8">
        <v>0</v>
      </c>
    </row>
    <row r="252" spans="1:4" ht="27.75" customHeight="1">
      <c r="A252" s="7" t="s">
        <v>3941</v>
      </c>
      <c r="B252" s="8">
        <v>3</v>
      </c>
      <c r="C252" s="8" t="s">
        <v>3730</v>
      </c>
      <c r="D252" s="8">
        <v>0</v>
      </c>
    </row>
    <row r="253" spans="1:4" ht="27.75" customHeight="1">
      <c r="A253" s="7" t="s">
        <v>3942</v>
      </c>
      <c r="B253" s="8">
        <v>3</v>
      </c>
      <c r="C253" s="8" t="s">
        <v>3730</v>
      </c>
      <c r="D253" s="8">
        <v>0</v>
      </c>
    </row>
    <row r="254" spans="1:4" ht="27.75" customHeight="1">
      <c r="A254" s="7" t="s">
        <v>3943</v>
      </c>
      <c r="B254" s="8">
        <v>3</v>
      </c>
      <c r="C254" s="8" t="s">
        <v>3730</v>
      </c>
      <c r="D254" s="8">
        <v>0</v>
      </c>
    </row>
    <row r="255" spans="1:4" ht="27.75" customHeight="1">
      <c r="A255" s="7" t="s">
        <v>3944</v>
      </c>
      <c r="B255" s="8">
        <v>3</v>
      </c>
      <c r="C255" s="8" t="s">
        <v>3730</v>
      </c>
      <c r="D255" s="8">
        <v>0</v>
      </c>
    </row>
    <row r="256" spans="1:4" ht="27.75" customHeight="1">
      <c r="A256" s="7" t="s">
        <v>3945</v>
      </c>
      <c r="B256" s="8">
        <v>3</v>
      </c>
      <c r="C256" s="8" t="s">
        <v>3729</v>
      </c>
      <c r="D256" s="8">
        <v>0</v>
      </c>
    </row>
    <row r="257" spans="1:4" ht="27.75" customHeight="1">
      <c r="A257" s="7" t="s">
        <v>3946</v>
      </c>
      <c r="B257" s="8">
        <v>3</v>
      </c>
      <c r="C257" s="8" t="s">
        <v>3730</v>
      </c>
      <c r="D257" s="8">
        <v>4.6921853047899997</v>
      </c>
    </row>
    <row r="258" spans="1:4" ht="27.75" customHeight="1">
      <c r="A258" s="7" t="s">
        <v>3947</v>
      </c>
      <c r="B258" s="8">
        <v>3</v>
      </c>
      <c r="C258" s="8" t="s">
        <v>3730</v>
      </c>
      <c r="D258" s="8">
        <v>0</v>
      </c>
    </row>
    <row r="259" spans="1:4" ht="27.75" customHeight="1">
      <c r="A259" s="7" t="s">
        <v>3948</v>
      </c>
      <c r="B259" s="8">
        <v>3</v>
      </c>
      <c r="C259" s="8" t="s">
        <v>3729</v>
      </c>
      <c r="D259" s="8">
        <v>0</v>
      </c>
    </row>
    <row r="260" spans="1:4" ht="27.75" customHeight="1">
      <c r="A260" s="7" t="s">
        <v>3949</v>
      </c>
      <c r="B260" s="8">
        <v>3</v>
      </c>
      <c r="C260" s="8" t="s">
        <v>3730</v>
      </c>
      <c r="D260" s="8">
        <v>0</v>
      </c>
    </row>
    <row r="261" spans="1:4" ht="27.75" customHeight="1">
      <c r="A261" s="7" t="s">
        <v>3950</v>
      </c>
      <c r="B261" s="8">
        <v>3</v>
      </c>
      <c r="C261" s="8" t="s">
        <v>3730</v>
      </c>
      <c r="D261" s="8">
        <v>0</v>
      </c>
    </row>
    <row r="262" spans="1:4" ht="27.75" customHeight="1">
      <c r="A262" s="7" t="s">
        <v>3951</v>
      </c>
      <c r="B262" s="8">
        <v>3</v>
      </c>
      <c r="C262" s="8" t="s">
        <v>3743</v>
      </c>
      <c r="D262" s="8">
        <v>0</v>
      </c>
    </row>
    <row r="263" spans="1:4" ht="27.75" customHeight="1">
      <c r="A263" s="7" t="s">
        <v>3952</v>
      </c>
      <c r="B263" s="8">
        <v>3</v>
      </c>
      <c r="C263" s="8" t="s">
        <v>3730</v>
      </c>
      <c r="D263" s="8">
        <v>0</v>
      </c>
    </row>
    <row r="264" spans="1:4" ht="27.75" customHeight="1">
      <c r="A264" s="7" t="s">
        <v>3953</v>
      </c>
      <c r="B264" s="8">
        <v>3</v>
      </c>
      <c r="C264" s="8" t="s">
        <v>3730</v>
      </c>
      <c r="D264" s="8">
        <v>0</v>
      </c>
    </row>
    <row r="265" spans="1:4" ht="27.75" customHeight="1">
      <c r="A265" s="7" t="s">
        <v>3954</v>
      </c>
      <c r="B265" s="8">
        <v>3</v>
      </c>
      <c r="C265" s="8" t="s">
        <v>3730</v>
      </c>
      <c r="D265" s="8">
        <v>0</v>
      </c>
    </row>
    <row r="266" spans="1:4" ht="27.75" customHeight="1">
      <c r="A266" s="7" t="s">
        <v>3955</v>
      </c>
      <c r="B266" s="8">
        <v>3</v>
      </c>
      <c r="C266" s="8" t="s">
        <v>3730</v>
      </c>
      <c r="D266" s="8">
        <v>0</v>
      </c>
    </row>
    <row r="267" spans="1:4" ht="27.75" customHeight="1">
      <c r="A267" s="7" t="s">
        <v>3956</v>
      </c>
      <c r="B267" s="8">
        <v>3</v>
      </c>
      <c r="C267" s="8" t="s">
        <v>3730</v>
      </c>
      <c r="D267" s="8">
        <v>0</v>
      </c>
    </row>
    <row r="268" spans="1:4" ht="27.75" customHeight="1">
      <c r="A268" s="7" t="s">
        <v>3957</v>
      </c>
      <c r="B268" s="8">
        <v>3</v>
      </c>
      <c r="C268" s="8" t="s">
        <v>3730</v>
      </c>
      <c r="D268" s="8">
        <v>0</v>
      </c>
    </row>
    <row r="269" spans="1:4" ht="27.75" customHeight="1">
      <c r="A269" s="7" t="s">
        <v>3958</v>
      </c>
      <c r="B269" s="8">
        <v>3</v>
      </c>
      <c r="C269" s="8" t="s">
        <v>3733</v>
      </c>
      <c r="D269" s="8">
        <v>0</v>
      </c>
    </row>
    <row r="270" spans="1:4" ht="27.75" customHeight="1">
      <c r="A270" s="7" t="s">
        <v>3959</v>
      </c>
      <c r="B270" s="8">
        <v>3</v>
      </c>
      <c r="C270" s="8" t="s">
        <v>3733</v>
      </c>
      <c r="D270" s="8">
        <v>0</v>
      </c>
    </row>
    <row r="271" spans="1:4" ht="27.75" customHeight="1">
      <c r="A271" s="7" t="s">
        <v>3960</v>
      </c>
      <c r="B271" s="8">
        <v>3</v>
      </c>
      <c r="C271" s="8" t="s">
        <v>3734</v>
      </c>
      <c r="D271" s="8">
        <v>0</v>
      </c>
    </row>
    <row r="272" spans="1:4" ht="27.75" customHeight="1">
      <c r="A272" s="7" t="s">
        <v>3961</v>
      </c>
      <c r="B272" s="8">
        <v>3</v>
      </c>
      <c r="C272" s="8" t="s">
        <v>3733</v>
      </c>
      <c r="D272" s="8">
        <v>0</v>
      </c>
    </row>
    <row r="273" spans="1:4" ht="27.75" customHeight="1">
      <c r="A273" s="7" t="s">
        <v>3962</v>
      </c>
      <c r="B273" s="8">
        <v>3</v>
      </c>
      <c r="C273" s="8" t="s">
        <v>3734</v>
      </c>
      <c r="D273" s="8">
        <v>0</v>
      </c>
    </row>
    <row r="274" spans="1:4" ht="27.75" customHeight="1">
      <c r="A274" s="7" t="s">
        <v>3963</v>
      </c>
      <c r="B274" s="8">
        <v>3</v>
      </c>
      <c r="C274" s="8" t="s">
        <v>3731</v>
      </c>
      <c r="D274" s="8">
        <v>0</v>
      </c>
    </row>
    <row r="275" spans="1:4" ht="27.75" customHeight="1">
      <c r="A275" s="7" t="s">
        <v>3964</v>
      </c>
      <c r="B275" s="8">
        <v>3</v>
      </c>
      <c r="C275" s="8" t="s">
        <v>3734</v>
      </c>
      <c r="D275" s="8">
        <v>0</v>
      </c>
    </row>
    <row r="276" spans="1:4" ht="27.75" customHeight="1">
      <c r="A276" s="7" t="s">
        <v>3965</v>
      </c>
      <c r="B276" s="8">
        <v>3</v>
      </c>
      <c r="C276" s="8" t="s">
        <v>3734</v>
      </c>
      <c r="D276" s="8">
        <v>0</v>
      </c>
    </row>
    <row r="277" spans="1:4" ht="27.75" customHeight="1">
      <c r="A277" s="7" t="s">
        <v>3966</v>
      </c>
      <c r="B277" s="8">
        <v>3</v>
      </c>
      <c r="C277" s="8" t="s">
        <v>3731</v>
      </c>
      <c r="D277" s="8">
        <v>0</v>
      </c>
    </row>
    <row r="278" spans="1:4" ht="27.75" customHeight="1">
      <c r="A278" s="7" t="s">
        <v>3967</v>
      </c>
      <c r="B278" s="8">
        <v>3</v>
      </c>
      <c r="C278" s="8" t="s">
        <v>3732</v>
      </c>
      <c r="D278" s="8">
        <v>0</v>
      </c>
    </row>
    <row r="279" spans="1:4" ht="27.75" customHeight="1">
      <c r="A279" s="7" t="s">
        <v>3968</v>
      </c>
      <c r="B279" s="8">
        <v>3</v>
      </c>
      <c r="C279" s="8" t="s">
        <v>3734</v>
      </c>
      <c r="D279" s="8">
        <v>0</v>
      </c>
    </row>
    <row r="280" spans="1:4" ht="27.75" customHeight="1">
      <c r="A280" s="7" t="s">
        <v>3969</v>
      </c>
      <c r="B280" s="8">
        <v>3</v>
      </c>
      <c r="C280" s="8" t="s">
        <v>3732</v>
      </c>
      <c r="D280" s="8">
        <v>0</v>
      </c>
    </row>
    <row r="281" spans="1:4" ht="27.75" customHeight="1">
      <c r="A281" s="7" t="s">
        <v>3970</v>
      </c>
      <c r="B281" s="8">
        <v>3</v>
      </c>
      <c r="C281" s="8" t="s">
        <v>3731</v>
      </c>
      <c r="D281" s="8">
        <v>0</v>
      </c>
    </row>
    <row r="282" spans="1:4" ht="27.75" customHeight="1">
      <c r="A282" s="7" t="s">
        <v>3971</v>
      </c>
      <c r="B282" s="8">
        <v>3</v>
      </c>
      <c r="C282" s="8" t="s">
        <v>3731</v>
      </c>
      <c r="D282" s="8">
        <v>0</v>
      </c>
    </row>
    <row r="283" spans="1:4" ht="27.75" customHeight="1">
      <c r="A283" s="7" t="s">
        <v>3972</v>
      </c>
      <c r="B283" s="8">
        <v>3</v>
      </c>
      <c r="C283" s="8" t="s">
        <v>3732</v>
      </c>
      <c r="D283" s="8">
        <v>0</v>
      </c>
    </row>
    <row r="284" spans="1:4" ht="27.75" customHeight="1">
      <c r="A284" s="7" t="s">
        <v>3973</v>
      </c>
      <c r="B284" s="8">
        <v>3</v>
      </c>
      <c r="C284" s="8" t="s">
        <v>3732</v>
      </c>
      <c r="D284" s="8">
        <v>0</v>
      </c>
    </row>
    <row r="285" spans="1:4" ht="27.75" customHeight="1">
      <c r="A285" s="7" t="s">
        <v>3974</v>
      </c>
      <c r="B285" s="8">
        <v>3</v>
      </c>
      <c r="C285" s="8" t="s">
        <v>3731</v>
      </c>
      <c r="D285" s="8">
        <v>0</v>
      </c>
    </row>
    <row r="286" spans="1:4" ht="27.75" customHeight="1">
      <c r="A286" s="7" t="s">
        <v>3975</v>
      </c>
      <c r="B286" s="8">
        <v>3</v>
      </c>
      <c r="C286" s="8" t="s">
        <v>3731</v>
      </c>
      <c r="D286" s="8">
        <v>0</v>
      </c>
    </row>
    <row r="287" spans="1:4" ht="27.75" customHeight="1">
      <c r="A287" s="7" t="s">
        <v>3976</v>
      </c>
      <c r="B287" s="8">
        <v>3</v>
      </c>
      <c r="C287" s="8" t="s">
        <v>3732</v>
      </c>
      <c r="D287" s="8">
        <v>0</v>
      </c>
    </row>
    <row r="288" spans="1:4" ht="27.75" customHeight="1">
      <c r="A288" s="7" t="s">
        <v>3977</v>
      </c>
      <c r="B288" s="8">
        <v>3</v>
      </c>
      <c r="C288" s="8" t="s">
        <v>3731</v>
      </c>
      <c r="D288" s="8">
        <v>0</v>
      </c>
    </row>
    <row r="289" spans="1:4" ht="27.75" customHeight="1">
      <c r="A289" s="7" t="s">
        <v>3978</v>
      </c>
      <c r="B289" s="8">
        <v>3</v>
      </c>
      <c r="C289" s="8" t="s">
        <v>3734</v>
      </c>
      <c r="D289" s="8">
        <v>0</v>
      </c>
    </row>
    <row r="290" spans="1:4" ht="27.75" customHeight="1">
      <c r="A290" s="7" t="s">
        <v>3979</v>
      </c>
      <c r="B290" s="8">
        <v>3</v>
      </c>
      <c r="C290" s="8" t="s">
        <v>3734</v>
      </c>
      <c r="D290" s="8">
        <v>0</v>
      </c>
    </row>
    <row r="291" spans="1:4" ht="27.75" customHeight="1">
      <c r="A291" s="7" t="s">
        <v>3980</v>
      </c>
      <c r="B291" s="8">
        <v>3</v>
      </c>
      <c r="C291" s="8" t="s">
        <v>3734</v>
      </c>
      <c r="D291" s="8">
        <v>0</v>
      </c>
    </row>
    <row r="292" spans="1:4" ht="27.75" customHeight="1">
      <c r="A292" s="7" t="s">
        <v>3981</v>
      </c>
      <c r="B292" s="8">
        <v>3</v>
      </c>
      <c r="C292" s="8" t="s">
        <v>3733</v>
      </c>
      <c r="D292" s="8">
        <v>0</v>
      </c>
    </row>
    <row r="293" spans="1:4" ht="27.75" customHeight="1">
      <c r="A293" s="7" t="s">
        <v>3982</v>
      </c>
      <c r="B293" s="8">
        <v>3</v>
      </c>
      <c r="C293" s="8" t="s">
        <v>3731</v>
      </c>
      <c r="D293" s="8">
        <v>0</v>
      </c>
    </row>
    <row r="294" spans="1:4" ht="27.75" customHeight="1">
      <c r="A294" s="7" t="s">
        <v>3983</v>
      </c>
      <c r="B294" s="8">
        <v>3</v>
      </c>
      <c r="C294" s="8" t="s">
        <v>3732</v>
      </c>
      <c r="D294" s="8">
        <v>0</v>
      </c>
    </row>
    <row r="295" spans="1:4" ht="27.75" customHeight="1">
      <c r="A295" s="7" t="s">
        <v>3984</v>
      </c>
      <c r="B295" s="8">
        <v>3</v>
      </c>
      <c r="C295" s="8" t="s">
        <v>3732</v>
      </c>
      <c r="D295" s="8">
        <v>0</v>
      </c>
    </row>
    <row r="296" spans="1:4" ht="27.75" customHeight="1">
      <c r="A296" s="7" t="s">
        <v>3985</v>
      </c>
      <c r="B296" s="8">
        <v>3</v>
      </c>
      <c r="C296" s="8" t="s">
        <v>3732</v>
      </c>
      <c r="D296" s="8">
        <v>0</v>
      </c>
    </row>
    <row r="297" spans="1:4" ht="27.75" customHeight="1">
      <c r="A297" s="7" t="s">
        <v>3986</v>
      </c>
      <c r="B297" s="8">
        <v>3</v>
      </c>
      <c r="C297" s="8" t="s">
        <v>3732</v>
      </c>
      <c r="D297" s="8">
        <v>0</v>
      </c>
    </row>
    <row r="298" spans="1:4" ht="27.75" customHeight="1">
      <c r="A298" s="7" t="s">
        <v>3987</v>
      </c>
      <c r="B298" s="8">
        <v>3</v>
      </c>
      <c r="C298" s="8" t="s">
        <v>3732</v>
      </c>
      <c r="D298" s="8">
        <v>0</v>
      </c>
    </row>
    <row r="299" spans="1:4" ht="27.75" customHeight="1">
      <c r="A299" s="7" t="s">
        <v>3988</v>
      </c>
      <c r="B299" s="8">
        <v>3</v>
      </c>
      <c r="C299" s="8" t="s">
        <v>3721</v>
      </c>
      <c r="D299" s="8">
        <v>0</v>
      </c>
    </row>
    <row r="300" spans="1:4" ht="27.75" customHeight="1">
      <c r="A300" s="7" t="s">
        <v>3989</v>
      </c>
      <c r="B300" s="8">
        <v>3</v>
      </c>
      <c r="C300" s="8" t="s">
        <v>3721</v>
      </c>
      <c r="D300" s="8">
        <v>0</v>
      </c>
    </row>
    <row r="301" spans="1:4" ht="27.75" customHeight="1">
      <c r="A301" s="7" t="s">
        <v>3990</v>
      </c>
      <c r="B301" s="8">
        <v>3</v>
      </c>
      <c r="C301" s="8" t="s">
        <v>3721</v>
      </c>
      <c r="D301" s="8">
        <v>0</v>
      </c>
    </row>
    <row r="302" spans="1:4" ht="27.75" customHeight="1">
      <c r="A302" s="7" t="s">
        <v>3991</v>
      </c>
      <c r="B302" s="8">
        <v>3</v>
      </c>
      <c r="C302" s="8" t="s">
        <v>3721</v>
      </c>
      <c r="D302" s="8">
        <v>0</v>
      </c>
    </row>
    <row r="303" spans="1:4" ht="27.75" customHeight="1">
      <c r="A303" s="7" t="s">
        <v>3992</v>
      </c>
      <c r="B303" s="8">
        <v>3</v>
      </c>
      <c r="C303" s="8" t="s">
        <v>3721</v>
      </c>
      <c r="D303" s="8">
        <v>0</v>
      </c>
    </row>
    <row r="304" spans="1:4" ht="27.75" customHeight="1">
      <c r="A304" s="7" t="s">
        <v>3993</v>
      </c>
      <c r="B304" s="8">
        <v>3</v>
      </c>
      <c r="C304" s="8" t="s">
        <v>3721</v>
      </c>
      <c r="D304" s="8">
        <v>0</v>
      </c>
    </row>
    <row r="305" spans="1:4" ht="27.75" customHeight="1">
      <c r="A305" s="7" t="s">
        <v>3994</v>
      </c>
      <c r="B305" s="8">
        <v>3</v>
      </c>
      <c r="C305" s="8" t="s">
        <v>3721</v>
      </c>
      <c r="D305" s="8">
        <v>0</v>
      </c>
    </row>
    <row r="306" spans="1:4" ht="27.75" customHeight="1">
      <c r="A306" s="7" t="s">
        <v>3995</v>
      </c>
      <c r="B306" s="8">
        <v>3</v>
      </c>
      <c r="C306" s="8" t="s">
        <v>3721</v>
      </c>
      <c r="D306" s="8">
        <v>0</v>
      </c>
    </row>
    <row r="307" spans="1:4" ht="27.75" customHeight="1">
      <c r="A307" s="7" t="s">
        <v>3996</v>
      </c>
      <c r="B307" s="8">
        <v>3</v>
      </c>
      <c r="C307" s="8" t="s">
        <v>3721</v>
      </c>
      <c r="D307" s="8">
        <v>0</v>
      </c>
    </row>
    <row r="308" spans="1:4" ht="27.75" customHeight="1">
      <c r="A308" s="7" t="s">
        <v>3997</v>
      </c>
      <c r="B308" s="8">
        <v>3</v>
      </c>
      <c r="C308" s="8" t="s">
        <v>3721</v>
      </c>
      <c r="D308" s="8">
        <v>0</v>
      </c>
    </row>
    <row r="309" spans="1:4" ht="27.75" customHeight="1">
      <c r="A309" s="7" t="s">
        <v>3998</v>
      </c>
      <c r="B309" s="8">
        <v>3</v>
      </c>
      <c r="C309" s="8" t="s">
        <v>3721</v>
      </c>
      <c r="D309" s="8">
        <v>0</v>
      </c>
    </row>
    <row r="310" spans="1:4" ht="27.75" customHeight="1">
      <c r="A310" s="7" t="s">
        <v>3999</v>
      </c>
      <c r="B310" s="8">
        <v>3</v>
      </c>
      <c r="C310" s="8" t="s">
        <v>3721</v>
      </c>
      <c r="D310" s="8">
        <v>0</v>
      </c>
    </row>
    <row r="311" spans="1:4" ht="27.75" customHeight="1">
      <c r="A311" s="7" t="s">
        <v>4000</v>
      </c>
      <c r="B311" s="8">
        <v>3</v>
      </c>
      <c r="C311" s="8" t="s">
        <v>3721</v>
      </c>
      <c r="D311" s="8">
        <v>0</v>
      </c>
    </row>
    <row r="312" spans="1:4" ht="27.75" customHeight="1">
      <c r="A312" s="7" t="s">
        <v>4001</v>
      </c>
      <c r="B312" s="8">
        <v>3</v>
      </c>
      <c r="C312" s="8" t="s">
        <v>3721</v>
      </c>
      <c r="D312" s="8">
        <v>0</v>
      </c>
    </row>
    <row r="313" spans="1:4" ht="27.75" customHeight="1">
      <c r="A313" s="7" t="s">
        <v>4002</v>
      </c>
      <c r="B313" s="8">
        <v>3</v>
      </c>
      <c r="C313" s="8" t="s">
        <v>3721</v>
      </c>
      <c r="D313" s="8">
        <v>0</v>
      </c>
    </row>
    <row r="314" spans="1:4" ht="27.75" customHeight="1">
      <c r="A314" s="7" t="s">
        <v>4003</v>
      </c>
      <c r="B314" s="8">
        <v>3</v>
      </c>
      <c r="C314" s="8" t="s">
        <v>3721</v>
      </c>
      <c r="D314" s="8">
        <v>0</v>
      </c>
    </row>
    <row r="315" spans="1:4" ht="27.75" customHeight="1">
      <c r="A315" s="7" t="s">
        <v>4004</v>
      </c>
      <c r="B315" s="8">
        <v>3</v>
      </c>
      <c r="C315" s="8" t="s">
        <v>3721</v>
      </c>
      <c r="D315" s="8">
        <v>0</v>
      </c>
    </row>
    <row r="316" spans="1:4" ht="27.75" customHeight="1">
      <c r="A316" s="7" t="s">
        <v>4005</v>
      </c>
      <c r="B316" s="8">
        <v>3</v>
      </c>
      <c r="C316" s="8" t="s">
        <v>3721</v>
      </c>
      <c r="D316" s="8">
        <v>0</v>
      </c>
    </row>
    <row r="317" spans="1:4" ht="27.75" customHeight="1">
      <c r="A317" s="7" t="s">
        <v>4006</v>
      </c>
      <c r="B317" s="8">
        <v>3</v>
      </c>
      <c r="C317" s="8" t="s">
        <v>3721</v>
      </c>
      <c r="D317" s="8">
        <v>0</v>
      </c>
    </row>
    <row r="318" spans="1:4" ht="27.75" customHeight="1">
      <c r="A318" s="7" t="s">
        <v>4007</v>
      </c>
      <c r="B318" s="8">
        <v>3</v>
      </c>
      <c r="C318" s="8" t="s">
        <v>3721</v>
      </c>
      <c r="D318" s="8">
        <v>0</v>
      </c>
    </row>
    <row r="319" spans="1:4" ht="27.75" customHeight="1">
      <c r="A319" s="7" t="s">
        <v>4008</v>
      </c>
      <c r="B319" s="8">
        <v>3</v>
      </c>
      <c r="C319" s="8" t="s">
        <v>3721</v>
      </c>
      <c r="D319" s="8">
        <v>0</v>
      </c>
    </row>
    <row r="320" spans="1:4" ht="27.75" customHeight="1">
      <c r="A320" s="7" t="s">
        <v>4009</v>
      </c>
      <c r="B320" s="8">
        <v>3</v>
      </c>
      <c r="C320" s="8" t="s">
        <v>3721</v>
      </c>
      <c r="D320" s="8">
        <v>0</v>
      </c>
    </row>
    <row r="321" spans="1:4" ht="27.75" customHeight="1">
      <c r="A321" s="7" t="s">
        <v>4010</v>
      </c>
      <c r="B321" s="8">
        <v>3</v>
      </c>
      <c r="C321" s="8" t="s">
        <v>3721</v>
      </c>
      <c r="D321" s="8">
        <v>0</v>
      </c>
    </row>
    <row r="322" spans="1:4" ht="27.75" customHeight="1">
      <c r="A322" s="7" t="s">
        <v>4011</v>
      </c>
      <c r="B322" s="8">
        <v>3</v>
      </c>
      <c r="C322" s="8" t="s">
        <v>3739</v>
      </c>
      <c r="D322" s="8">
        <v>0</v>
      </c>
    </row>
    <row r="323" spans="1:4" ht="27.75" customHeight="1">
      <c r="A323" s="7" t="s">
        <v>4012</v>
      </c>
      <c r="B323" s="8">
        <v>3</v>
      </c>
      <c r="C323" s="8" t="s">
        <v>3735</v>
      </c>
      <c r="D323" s="8">
        <v>0</v>
      </c>
    </row>
    <row r="324" spans="1:4" ht="27.75" customHeight="1">
      <c r="A324" s="7" t="s">
        <v>4013</v>
      </c>
      <c r="B324" s="8">
        <v>3</v>
      </c>
      <c r="C324" s="8" t="s">
        <v>3736</v>
      </c>
      <c r="D324" s="8">
        <v>0</v>
      </c>
    </row>
    <row r="325" spans="1:4" ht="27.75" customHeight="1">
      <c r="A325" s="7" t="s">
        <v>4014</v>
      </c>
      <c r="B325" s="8">
        <v>3</v>
      </c>
      <c r="C325" s="8" t="s">
        <v>3736</v>
      </c>
      <c r="D325" s="8">
        <v>0</v>
      </c>
    </row>
    <row r="326" spans="1:4" ht="27.75" customHeight="1">
      <c r="A326" s="7" t="s">
        <v>4015</v>
      </c>
      <c r="B326" s="8">
        <v>3</v>
      </c>
      <c r="C326" s="8" t="s">
        <v>3739</v>
      </c>
      <c r="D326" s="8">
        <v>0</v>
      </c>
    </row>
    <row r="327" spans="1:4" ht="27.75" customHeight="1">
      <c r="A327" s="7" t="s">
        <v>4016</v>
      </c>
      <c r="B327" s="8">
        <v>3</v>
      </c>
      <c r="C327" s="8" t="s">
        <v>3740</v>
      </c>
      <c r="D327" s="8">
        <v>0</v>
      </c>
    </row>
    <row r="328" spans="1:4" ht="27.75" customHeight="1">
      <c r="A328" s="7" t="s">
        <v>4017</v>
      </c>
      <c r="B328" s="8">
        <v>3</v>
      </c>
      <c r="C328" s="8" t="s">
        <v>3736</v>
      </c>
      <c r="D328" s="8">
        <v>0</v>
      </c>
    </row>
    <row r="329" spans="1:4" ht="27.75" customHeight="1">
      <c r="A329" s="7" t="s">
        <v>4018</v>
      </c>
      <c r="B329" s="8">
        <v>3</v>
      </c>
      <c r="C329" s="8" t="s">
        <v>3740</v>
      </c>
      <c r="D329" s="8">
        <v>0</v>
      </c>
    </row>
    <row r="330" spans="1:4" ht="27.75" customHeight="1">
      <c r="A330" s="7" t="s">
        <v>4019</v>
      </c>
      <c r="B330" s="8">
        <v>3</v>
      </c>
      <c r="C330" s="8" t="s">
        <v>3740</v>
      </c>
      <c r="D330" s="8">
        <v>0</v>
      </c>
    </row>
    <row r="331" spans="1:4" ht="27.75" customHeight="1">
      <c r="A331" s="7" t="s">
        <v>4020</v>
      </c>
      <c r="B331" s="8">
        <v>3</v>
      </c>
      <c r="C331" s="8" t="s">
        <v>3740</v>
      </c>
      <c r="D331" s="8">
        <v>0</v>
      </c>
    </row>
    <row r="332" spans="1:4" ht="27.75" customHeight="1">
      <c r="A332" s="7" t="s">
        <v>4021</v>
      </c>
      <c r="B332" s="8">
        <v>3</v>
      </c>
      <c r="C332" s="8" t="s">
        <v>3736</v>
      </c>
      <c r="D332" s="8">
        <v>0</v>
      </c>
    </row>
    <row r="333" spans="1:4" ht="27.75" customHeight="1">
      <c r="A333" s="7" t="s">
        <v>4022</v>
      </c>
      <c r="B333" s="8">
        <v>3</v>
      </c>
      <c r="C333" s="8" t="s">
        <v>3735</v>
      </c>
      <c r="D333" s="8">
        <v>0</v>
      </c>
    </row>
    <row r="334" spans="1:4" ht="27.75" customHeight="1">
      <c r="A334" s="7" t="s">
        <v>4023</v>
      </c>
      <c r="B334" s="8">
        <v>3</v>
      </c>
      <c r="C334" s="8" t="s">
        <v>3737</v>
      </c>
      <c r="D334" s="8">
        <v>0</v>
      </c>
    </row>
    <row r="335" spans="1:4" ht="27.75" customHeight="1">
      <c r="A335" s="7" t="s">
        <v>4024</v>
      </c>
      <c r="B335" s="8">
        <v>3</v>
      </c>
      <c r="C335" s="8" t="s">
        <v>3735</v>
      </c>
      <c r="D335" s="8">
        <v>0</v>
      </c>
    </row>
    <row r="336" spans="1:4" ht="27.75" customHeight="1">
      <c r="A336" s="7" t="s">
        <v>4025</v>
      </c>
      <c r="B336" s="8">
        <v>3</v>
      </c>
      <c r="C336" s="8" t="s">
        <v>3735</v>
      </c>
      <c r="D336" s="8">
        <v>0</v>
      </c>
    </row>
    <row r="337" spans="1:4" ht="27.75" customHeight="1">
      <c r="A337" s="7" t="s">
        <v>4026</v>
      </c>
      <c r="B337" s="8">
        <v>3</v>
      </c>
      <c r="C337" s="8" t="s">
        <v>3735</v>
      </c>
      <c r="D337" s="8">
        <v>0</v>
      </c>
    </row>
    <row r="338" spans="1:4" ht="27.75" customHeight="1">
      <c r="A338" s="7" t="s">
        <v>4027</v>
      </c>
      <c r="B338" s="8">
        <v>3</v>
      </c>
      <c r="C338" s="8" t="s">
        <v>3737</v>
      </c>
      <c r="D338" s="8">
        <v>0</v>
      </c>
    </row>
    <row r="339" spans="1:4" ht="27.75" customHeight="1">
      <c r="A339" s="7" t="s">
        <v>4028</v>
      </c>
      <c r="B339" s="8">
        <v>3</v>
      </c>
      <c r="C339" s="8" t="s">
        <v>3736</v>
      </c>
      <c r="D339" s="8">
        <v>0</v>
      </c>
    </row>
    <row r="340" spans="1:4" ht="27.75" customHeight="1">
      <c r="A340" s="7" t="s">
        <v>4029</v>
      </c>
      <c r="B340" s="8">
        <v>3</v>
      </c>
      <c r="C340" s="8" t="s">
        <v>3736</v>
      </c>
      <c r="D340" s="8">
        <v>0</v>
      </c>
    </row>
    <row r="341" spans="1:4" ht="27.75" customHeight="1">
      <c r="A341" s="7" t="s">
        <v>4030</v>
      </c>
      <c r="B341" s="8">
        <v>3</v>
      </c>
      <c r="C341" s="8" t="s">
        <v>3735</v>
      </c>
      <c r="D341" s="8">
        <v>0</v>
      </c>
    </row>
    <row r="342" spans="1:4" ht="27.75" customHeight="1">
      <c r="A342" s="7" t="s">
        <v>4031</v>
      </c>
      <c r="B342" s="8">
        <v>3</v>
      </c>
      <c r="C342" s="8" t="s">
        <v>3735</v>
      </c>
      <c r="D342" s="8">
        <v>0</v>
      </c>
    </row>
    <row r="343" spans="1:4" ht="27.75" customHeight="1">
      <c r="A343" s="7" t="s">
        <v>4032</v>
      </c>
      <c r="B343" s="8">
        <v>3</v>
      </c>
      <c r="C343" s="8" t="s">
        <v>3739</v>
      </c>
      <c r="D343" s="8">
        <v>0</v>
      </c>
    </row>
    <row r="344" spans="1:4" ht="27.75" customHeight="1">
      <c r="A344" s="7" t="s">
        <v>4033</v>
      </c>
      <c r="B344" s="8">
        <v>3</v>
      </c>
      <c r="C344" s="8" t="s">
        <v>3709</v>
      </c>
      <c r="D344" s="8">
        <v>0</v>
      </c>
    </row>
    <row r="345" spans="1:4" ht="27.75" customHeight="1">
      <c r="A345" s="7" t="s">
        <v>4034</v>
      </c>
      <c r="B345" s="8">
        <v>3</v>
      </c>
      <c r="C345" s="8" t="s">
        <v>3709</v>
      </c>
      <c r="D345" s="8">
        <v>0</v>
      </c>
    </row>
    <row r="346" spans="1:4" ht="27.75" customHeight="1">
      <c r="A346" s="7" t="s">
        <v>4035</v>
      </c>
      <c r="B346" s="8">
        <v>3</v>
      </c>
      <c r="C346" s="8" t="s">
        <v>3709</v>
      </c>
      <c r="D346" s="8">
        <v>0</v>
      </c>
    </row>
    <row r="347" spans="1:4" ht="27.75" customHeight="1">
      <c r="A347" s="7" t="s">
        <v>4036</v>
      </c>
      <c r="B347" s="8">
        <v>3</v>
      </c>
      <c r="C347" s="8" t="s">
        <v>3709</v>
      </c>
      <c r="D347" s="8">
        <v>0</v>
      </c>
    </row>
    <row r="348" spans="1:4" ht="27.75" customHeight="1">
      <c r="A348" s="7" t="s">
        <v>4037</v>
      </c>
      <c r="B348" s="8">
        <v>3</v>
      </c>
      <c r="C348" s="8" t="s">
        <v>3709</v>
      </c>
      <c r="D348" s="8">
        <v>0</v>
      </c>
    </row>
    <row r="349" spans="1:4" ht="27.75" customHeight="1">
      <c r="A349" s="7" t="s">
        <v>4038</v>
      </c>
      <c r="B349" s="8">
        <v>3</v>
      </c>
      <c r="C349" s="8" t="s">
        <v>3709</v>
      </c>
      <c r="D349" s="8">
        <v>0</v>
      </c>
    </row>
    <row r="350" spans="1:4" ht="27.75" customHeight="1">
      <c r="A350" s="7" t="s">
        <v>4039</v>
      </c>
      <c r="B350" s="8">
        <v>3</v>
      </c>
      <c r="C350" s="8" t="s">
        <v>3709</v>
      </c>
      <c r="D350" s="8">
        <v>0</v>
      </c>
    </row>
    <row r="351" spans="1:4" ht="27.75" customHeight="1">
      <c r="A351" s="7" t="s">
        <v>4040</v>
      </c>
      <c r="B351" s="8">
        <v>3</v>
      </c>
      <c r="C351" s="8" t="s">
        <v>3709</v>
      </c>
      <c r="D351" s="8">
        <v>0</v>
      </c>
    </row>
    <row r="352" spans="1:4" ht="27.75" customHeight="1">
      <c r="A352" s="7" t="s">
        <v>4041</v>
      </c>
      <c r="B352" s="8">
        <v>3</v>
      </c>
      <c r="C352" s="8" t="s">
        <v>3721</v>
      </c>
      <c r="D352" s="8">
        <v>0</v>
      </c>
    </row>
    <row r="353" spans="1:4" ht="27.75" customHeight="1">
      <c r="A353" s="7" t="s">
        <v>4042</v>
      </c>
      <c r="B353" s="8">
        <v>3</v>
      </c>
      <c r="C353" s="8" t="s">
        <v>3721</v>
      </c>
      <c r="D353" s="8">
        <v>0</v>
      </c>
    </row>
    <row r="354" spans="1:4" ht="27.75" customHeight="1">
      <c r="A354" s="7" t="s">
        <v>4043</v>
      </c>
      <c r="B354" s="8">
        <v>3</v>
      </c>
      <c r="C354" s="8" t="s">
        <v>3721</v>
      </c>
      <c r="D354" s="8">
        <v>0</v>
      </c>
    </row>
    <row r="355" spans="1:4" ht="27.75" customHeight="1">
      <c r="A355" s="7" t="s">
        <v>4044</v>
      </c>
      <c r="B355" s="8">
        <v>3</v>
      </c>
      <c r="C355" s="8" t="s">
        <v>3721</v>
      </c>
      <c r="D355" s="8">
        <v>0</v>
      </c>
    </row>
    <row r="356" spans="1:4" ht="27.75" customHeight="1">
      <c r="A356" s="7" t="s">
        <v>4045</v>
      </c>
      <c r="B356" s="8">
        <v>3</v>
      </c>
      <c r="C356" s="8" t="s">
        <v>3721</v>
      </c>
      <c r="D356" s="8">
        <v>0</v>
      </c>
    </row>
    <row r="357" spans="1:4" ht="27.75" customHeight="1">
      <c r="A357" s="7" t="s">
        <v>4046</v>
      </c>
      <c r="B357" s="8">
        <v>3</v>
      </c>
      <c r="C357" s="8" t="s">
        <v>3721</v>
      </c>
      <c r="D357" s="8">
        <v>0</v>
      </c>
    </row>
    <row r="358" spans="1:4" ht="27.75" customHeight="1">
      <c r="A358" s="7" t="s">
        <v>4047</v>
      </c>
      <c r="B358" s="8">
        <v>3</v>
      </c>
      <c r="C358" s="8" t="s">
        <v>3721</v>
      </c>
      <c r="D358" s="8">
        <v>0</v>
      </c>
    </row>
    <row r="359" spans="1:4" ht="27.75" customHeight="1">
      <c r="A359" s="7" t="s">
        <v>4048</v>
      </c>
      <c r="B359" s="8">
        <v>3</v>
      </c>
      <c r="C359" s="8" t="s">
        <v>3721</v>
      </c>
      <c r="D359" s="8">
        <v>0</v>
      </c>
    </row>
    <row r="360" spans="1:4" ht="27.75" customHeight="1">
      <c r="A360" s="7" t="s">
        <v>4049</v>
      </c>
      <c r="B360" s="8">
        <v>3</v>
      </c>
      <c r="C360" s="8" t="s">
        <v>3721</v>
      </c>
      <c r="D360" s="8">
        <v>0</v>
      </c>
    </row>
    <row r="361" spans="1:4" ht="27.75" customHeight="1">
      <c r="A361" s="7" t="s">
        <v>4050</v>
      </c>
      <c r="B361" s="8">
        <v>3</v>
      </c>
      <c r="C361" s="8" t="s">
        <v>3721</v>
      </c>
      <c r="D361" s="8">
        <v>0</v>
      </c>
    </row>
    <row r="362" spans="1:4" ht="27.75" customHeight="1">
      <c r="A362" s="7" t="s">
        <v>4051</v>
      </c>
      <c r="B362" s="8">
        <v>3</v>
      </c>
      <c r="C362" s="8" t="s">
        <v>3721</v>
      </c>
      <c r="D362" s="8">
        <v>0</v>
      </c>
    </row>
    <row r="363" spans="1:4" ht="27.75" customHeight="1">
      <c r="A363" s="7" t="s">
        <v>4052</v>
      </c>
      <c r="B363" s="8">
        <v>3</v>
      </c>
      <c r="C363" s="8" t="s">
        <v>3721</v>
      </c>
      <c r="D363" s="8">
        <v>0</v>
      </c>
    </row>
    <row r="364" spans="1:4" ht="27.75" customHeight="1">
      <c r="A364" s="7" t="s">
        <v>4053</v>
      </c>
      <c r="B364" s="8">
        <v>3</v>
      </c>
      <c r="C364" s="8" t="s">
        <v>3721</v>
      </c>
      <c r="D364" s="8">
        <v>0</v>
      </c>
    </row>
    <row r="365" spans="1:4" ht="27.75" customHeight="1">
      <c r="A365" s="7" t="s">
        <v>4054</v>
      </c>
      <c r="B365" s="8">
        <v>3</v>
      </c>
      <c r="C365" s="8" t="s">
        <v>3721</v>
      </c>
      <c r="D365" s="8">
        <v>0</v>
      </c>
    </row>
    <row r="366" spans="1:4" ht="27.75" customHeight="1">
      <c r="A366" s="7" t="s">
        <v>4055</v>
      </c>
      <c r="B366" s="8">
        <v>3</v>
      </c>
      <c r="C366" s="8" t="s">
        <v>3721</v>
      </c>
      <c r="D366" s="8">
        <v>0</v>
      </c>
    </row>
    <row r="367" spans="1:4" ht="27.75" customHeight="1">
      <c r="A367" s="7" t="s">
        <v>4056</v>
      </c>
      <c r="B367" s="8">
        <v>3</v>
      </c>
      <c r="C367" s="8" t="s">
        <v>3721</v>
      </c>
      <c r="D367" s="8">
        <v>0</v>
      </c>
    </row>
    <row r="368" spans="1:4" ht="27.75" customHeight="1">
      <c r="A368" s="7" t="s">
        <v>4057</v>
      </c>
      <c r="B368" s="8">
        <v>3</v>
      </c>
      <c r="C368" s="8" t="s">
        <v>3721</v>
      </c>
      <c r="D368" s="8">
        <v>0</v>
      </c>
    </row>
    <row r="369" spans="1:4" ht="27.75" customHeight="1">
      <c r="A369" s="7" t="s">
        <v>4058</v>
      </c>
      <c r="B369" s="8">
        <v>3</v>
      </c>
      <c r="C369" s="8" t="s">
        <v>3721</v>
      </c>
      <c r="D369" s="8">
        <v>0</v>
      </c>
    </row>
    <row r="370" spans="1:4" ht="27.75" customHeight="1">
      <c r="A370" s="7" t="s">
        <v>4059</v>
      </c>
      <c r="B370" s="8">
        <v>3</v>
      </c>
      <c r="C370" s="8" t="s">
        <v>3721</v>
      </c>
      <c r="D370" s="8">
        <v>0</v>
      </c>
    </row>
    <row r="371" spans="1:4" ht="27.75" customHeight="1">
      <c r="A371" s="7" t="s">
        <v>4060</v>
      </c>
      <c r="B371" s="8">
        <v>3</v>
      </c>
      <c r="C371" s="8" t="s">
        <v>3721</v>
      </c>
      <c r="D371" s="8">
        <v>0</v>
      </c>
    </row>
    <row r="372" spans="1:4" ht="27.75" customHeight="1">
      <c r="A372" s="7" t="s">
        <v>4061</v>
      </c>
      <c r="B372" s="8">
        <v>3</v>
      </c>
      <c r="C372" s="8" t="s">
        <v>3721</v>
      </c>
      <c r="D372" s="8">
        <v>0</v>
      </c>
    </row>
    <row r="373" spans="1:4" ht="27.75" customHeight="1">
      <c r="A373" s="7" t="s">
        <v>4062</v>
      </c>
      <c r="B373" s="8">
        <v>3</v>
      </c>
      <c r="C373" s="8" t="s">
        <v>3721</v>
      </c>
      <c r="D373" s="8">
        <v>0</v>
      </c>
    </row>
    <row r="374" spans="1:4" ht="27.75" customHeight="1">
      <c r="A374" s="7" t="s">
        <v>4063</v>
      </c>
      <c r="B374" s="8">
        <v>3</v>
      </c>
      <c r="C374" s="8" t="s">
        <v>3721</v>
      </c>
      <c r="D374" s="8">
        <v>0</v>
      </c>
    </row>
    <row r="375" spans="1:4" ht="27.75" customHeight="1">
      <c r="A375" s="7" t="s">
        <v>4064</v>
      </c>
      <c r="B375" s="8">
        <v>3</v>
      </c>
      <c r="C375" s="8" t="s">
        <v>3721</v>
      </c>
      <c r="D375" s="8">
        <v>0</v>
      </c>
    </row>
    <row r="376" spans="1:4" ht="27.75" customHeight="1">
      <c r="A376" s="7" t="s">
        <v>4065</v>
      </c>
      <c r="B376" s="8">
        <v>3</v>
      </c>
      <c r="C376" s="8" t="s">
        <v>3721</v>
      </c>
      <c r="D376" s="8">
        <v>0</v>
      </c>
    </row>
    <row r="377" spans="1:4" ht="27.75" customHeight="1">
      <c r="A377" s="7" t="s">
        <v>4066</v>
      </c>
      <c r="B377" s="8">
        <v>3</v>
      </c>
      <c r="C377" s="8" t="s">
        <v>3721</v>
      </c>
      <c r="D377" s="8">
        <v>0</v>
      </c>
    </row>
    <row r="378" spans="1:4" ht="27.75" customHeight="1">
      <c r="A378" s="7" t="s">
        <v>4067</v>
      </c>
      <c r="B378" s="8">
        <v>3</v>
      </c>
      <c r="C378" s="8" t="s">
        <v>3721</v>
      </c>
      <c r="D378" s="8">
        <v>0</v>
      </c>
    </row>
    <row r="379" spans="1:4" ht="27.75" customHeight="1">
      <c r="A379" s="7" t="s">
        <v>4068</v>
      </c>
      <c r="B379" s="8">
        <v>3</v>
      </c>
      <c r="C379" s="8" t="s">
        <v>3741</v>
      </c>
      <c r="D379" s="8">
        <v>0</v>
      </c>
    </row>
    <row r="380" spans="1:4" ht="27.75" customHeight="1">
      <c r="A380" s="7" t="s">
        <v>4069</v>
      </c>
      <c r="B380" s="8">
        <v>3</v>
      </c>
      <c r="C380" s="8" t="s">
        <v>3741</v>
      </c>
      <c r="D380" s="8">
        <v>0</v>
      </c>
    </row>
    <row r="381" spans="1:4" ht="27.75" customHeight="1">
      <c r="A381" s="7" t="s">
        <v>4070</v>
      </c>
      <c r="B381" s="8">
        <v>3</v>
      </c>
      <c r="C381" s="8" t="s">
        <v>3741</v>
      </c>
      <c r="D381" s="8">
        <v>0</v>
      </c>
    </row>
    <row r="382" spans="1:4" ht="27.75" customHeight="1">
      <c r="A382" s="7" t="s">
        <v>4071</v>
      </c>
      <c r="B382" s="8">
        <v>3</v>
      </c>
      <c r="C382" s="8" t="s">
        <v>3741</v>
      </c>
      <c r="D382" s="8">
        <v>0</v>
      </c>
    </row>
    <row r="383" spans="1:4" ht="27.75" customHeight="1">
      <c r="A383" s="7" t="s">
        <v>4072</v>
      </c>
      <c r="B383" s="8">
        <v>3</v>
      </c>
      <c r="C383" s="8" t="s">
        <v>3741</v>
      </c>
      <c r="D383" s="8">
        <v>0</v>
      </c>
    </row>
    <row r="384" spans="1:4" ht="27.75" customHeight="1">
      <c r="A384" s="7" t="s">
        <v>4073</v>
      </c>
      <c r="B384" s="8">
        <v>3</v>
      </c>
      <c r="C384" s="8" t="s">
        <v>3741</v>
      </c>
      <c r="D384" s="8">
        <v>0</v>
      </c>
    </row>
    <row r="385" spans="1:4" ht="27.75" customHeight="1">
      <c r="A385" s="7" t="s">
        <v>4074</v>
      </c>
      <c r="B385" s="8">
        <v>3</v>
      </c>
      <c r="C385" s="8" t="s">
        <v>3741</v>
      </c>
      <c r="D385" s="8">
        <v>0</v>
      </c>
    </row>
    <row r="386" spans="1:4" ht="27.75" customHeight="1">
      <c r="A386" s="7" t="s">
        <v>4075</v>
      </c>
      <c r="B386" s="8">
        <v>3</v>
      </c>
      <c r="C386" s="8" t="s">
        <v>3741</v>
      </c>
      <c r="D386" s="8">
        <v>0</v>
      </c>
    </row>
    <row r="387" spans="1:4" ht="27.75" customHeight="1">
      <c r="A387" s="7" t="s">
        <v>4076</v>
      </c>
      <c r="B387" s="8">
        <v>3</v>
      </c>
      <c r="C387" s="8" t="s">
        <v>3741</v>
      </c>
      <c r="D387" s="8">
        <v>0</v>
      </c>
    </row>
    <row r="388" spans="1:4" ht="27.75" customHeight="1">
      <c r="A388" s="7" t="s">
        <v>4077</v>
      </c>
      <c r="B388" s="8">
        <v>3</v>
      </c>
      <c r="C388" s="8" t="s">
        <v>3741</v>
      </c>
      <c r="D388" s="8">
        <v>0</v>
      </c>
    </row>
    <row r="389" spans="1:4" ht="27.75" customHeight="1">
      <c r="A389" s="7" t="s">
        <v>4078</v>
      </c>
      <c r="B389" s="8">
        <v>3</v>
      </c>
      <c r="C389" s="8" t="s">
        <v>3741</v>
      </c>
      <c r="D389" s="8">
        <v>0</v>
      </c>
    </row>
    <row r="390" spans="1:4" ht="27.75" customHeight="1">
      <c r="A390" s="7" t="s">
        <v>4079</v>
      </c>
      <c r="B390" s="8">
        <v>3</v>
      </c>
      <c r="C390" s="8" t="s">
        <v>3741</v>
      </c>
      <c r="D390" s="8">
        <v>0</v>
      </c>
    </row>
    <row r="391" spans="1:4" ht="27.75" customHeight="1">
      <c r="A391" s="7" t="s">
        <v>4080</v>
      </c>
      <c r="B391" s="8">
        <v>3</v>
      </c>
      <c r="C391" s="8" t="s">
        <v>3741</v>
      </c>
      <c r="D391" s="8">
        <v>0</v>
      </c>
    </row>
    <row r="392" spans="1:4" ht="27.75" customHeight="1">
      <c r="A392" s="7" t="s">
        <v>4081</v>
      </c>
      <c r="B392" s="8">
        <v>3</v>
      </c>
      <c r="C392" s="8" t="s">
        <v>3741</v>
      </c>
      <c r="D392" s="8">
        <v>0</v>
      </c>
    </row>
    <row r="393" spans="1:4" ht="27.75" customHeight="1">
      <c r="A393" s="7" t="s">
        <v>4082</v>
      </c>
      <c r="B393" s="8">
        <v>3</v>
      </c>
      <c r="C393" s="8" t="s">
        <v>3741</v>
      </c>
      <c r="D393" s="8">
        <v>0</v>
      </c>
    </row>
    <row r="394" spans="1:4" ht="27.75" customHeight="1">
      <c r="A394" s="7" t="s">
        <v>4083</v>
      </c>
      <c r="B394" s="8">
        <v>3</v>
      </c>
      <c r="C394" s="8" t="s">
        <v>3741</v>
      </c>
      <c r="D394" s="8">
        <v>0</v>
      </c>
    </row>
    <row r="395" spans="1:4" ht="27.75" customHeight="1">
      <c r="A395" s="7" t="s">
        <v>4084</v>
      </c>
      <c r="B395" s="8">
        <v>3</v>
      </c>
      <c r="C395" s="8" t="s">
        <v>3741</v>
      </c>
      <c r="D395" s="8">
        <v>0</v>
      </c>
    </row>
    <row r="396" spans="1:4" ht="27.75" customHeight="1">
      <c r="A396" s="7" t="s">
        <v>4085</v>
      </c>
      <c r="B396" s="8">
        <v>3</v>
      </c>
      <c r="C396" s="8" t="s">
        <v>3741</v>
      </c>
      <c r="D396" s="8">
        <v>0</v>
      </c>
    </row>
    <row r="397" spans="1:4" ht="27.75" customHeight="1">
      <c r="A397" s="7" t="s">
        <v>4086</v>
      </c>
      <c r="B397" s="8">
        <v>3</v>
      </c>
      <c r="C397" s="8" t="s">
        <v>3741</v>
      </c>
      <c r="D397" s="8">
        <v>0</v>
      </c>
    </row>
    <row r="398" spans="1:4" ht="27.75" customHeight="1">
      <c r="A398" s="7" t="s">
        <v>4087</v>
      </c>
      <c r="B398" s="8">
        <v>3</v>
      </c>
      <c r="C398" s="8" t="s">
        <v>3741</v>
      </c>
      <c r="D398" s="8">
        <v>0</v>
      </c>
    </row>
    <row r="399" spans="1:4" ht="27.75" customHeight="1">
      <c r="A399" s="7" t="s">
        <v>4088</v>
      </c>
      <c r="B399" s="8">
        <v>3</v>
      </c>
      <c r="C399" s="8" t="s">
        <v>3722</v>
      </c>
      <c r="D399" s="8">
        <v>0</v>
      </c>
    </row>
    <row r="400" spans="1:4" ht="27.75" customHeight="1">
      <c r="A400" s="7" t="s">
        <v>4089</v>
      </c>
      <c r="B400" s="8">
        <v>3</v>
      </c>
      <c r="C400" s="8" t="s">
        <v>3717</v>
      </c>
      <c r="D400" s="8">
        <v>0</v>
      </c>
    </row>
    <row r="401" spans="1:4" ht="27.75" customHeight="1">
      <c r="A401" s="7" t="s">
        <v>4090</v>
      </c>
      <c r="B401" s="8">
        <v>3</v>
      </c>
      <c r="C401" s="8" t="s">
        <v>3724</v>
      </c>
      <c r="D401" s="8">
        <v>0</v>
      </c>
    </row>
    <row r="402" spans="1:4" ht="27.75" customHeight="1">
      <c r="A402" s="7" t="s">
        <v>4091</v>
      </c>
      <c r="B402" s="8">
        <v>3</v>
      </c>
      <c r="C402" s="8" t="s">
        <v>3729</v>
      </c>
      <c r="D402" s="8">
        <v>0</v>
      </c>
    </row>
    <row r="403" spans="1:4" ht="27.75" customHeight="1">
      <c r="A403" s="7" t="s">
        <v>4092</v>
      </c>
      <c r="B403" s="8">
        <v>3</v>
      </c>
      <c r="C403" s="8" t="s">
        <v>3712</v>
      </c>
      <c r="D403" s="8">
        <v>0</v>
      </c>
    </row>
    <row r="404" spans="1:4" ht="27.75" customHeight="1">
      <c r="A404" s="7" t="s">
        <v>4093</v>
      </c>
      <c r="B404" s="8">
        <v>3</v>
      </c>
      <c r="C404" s="8" t="s">
        <v>3710</v>
      </c>
      <c r="D404" s="8">
        <v>0</v>
      </c>
    </row>
    <row r="405" spans="1:4" ht="27.75" customHeight="1">
      <c r="A405" s="7" t="s">
        <v>4094</v>
      </c>
      <c r="B405" s="8">
        <v>3</v>
      </c>
      <c r="C405" s="8" t="s">
        <v>3731</v>
      </c>
      <c r="D405" s="8">
        <v>0</v>
      </c>
    </row>
    <row r="406" spans="1:4" ht="27.75" customHeight="1">
      <c r="A406" s="7" t="s">
        <v>4095</v>
      </c>
      <c r="B406" s="8">
        <v>3</v>
      </c>
      <c r="C406" s="8" t="s">
        <v>3737</v>
      </c>
      <c r="D406" s="8">
        <v>0</v>
      </c>
    </row>
    <row r="407" spans="1:4" ht="27.75" customHeight="1">
      <c r="A407" s="7" t="s">
        <v>4096</v>
      </c>
      <c r="B407" s="8">
        <v>3</v>
      </c>
      <c r="C407" s="8" t="s">
        <v>3732</v>
      </c>
      <c r="D407" s="8">
        <v>0</v>
      </c>
    </row>
    <row r="408" spans="1:4" ht="27.75" customHeight="1">
      <c r="A408" s="7" t="s">
        <v>4097</v>
      </c>
      <c r="B408" s="8">
        <v>3</v>
      </c>
      <c r="C408" s="8" t="s">
        <v>3732</v>
      </c>
      <c r="D408" s="8">
        <v>0</v>
      </c>
    </row>
    <row r="409" spans="1:4" ht="27.75" customHeight="1">
      <c r="A409" s="7" t="s">
        <v>4098</v>
      </c>
      <c r="B409" s="8">
        <v>3</v>
      </c>
      <c r="C409" s="8" t="s">
        <v>3737</v>
      </c>
      <c r="D409" s="8">
        <v>0</v>
      </c>
    </row>
    <row r="410" spans="1:4" ht="27.75" customHeight="1">
      <c r="A410" s="7" t="s">
        <v>4099</v>
      </c>
      <c r="B410" s="8">
        <v>3</v>
      </c>
      <c r="C410" s="8" t="s">
        <v>3739</v>
      </c>
      <c r="D410" s="8">
        <v>0</v>
      </c>
    </row>
    <row r="411" spans="1:4" ht="27.75" customHeight="1">
      <c r="A411" s="7" t="s">
        <v>4100</v>
      </c>
      <c r="B411" s="8">
        <v>3</v>
      </c>
      <c r="C411" s="8" t="s">
        <v>3727</v>
      </c>
      <c r="D411" s="8">
        <v>0</v>
      </c>
    </row>
    <row r="412" spans="1:4" ht="27.75" customHeight="1">
      <c r="A412" s="7" t="s">
        <v>4101</v>
      </c>
      <c r="B412" s="8">
        <v>3</v>
      </c>
      <c r="C412" s="8" t="s">
        <v>3740</v>
      </c>
      <c r="D412" s="8">
        <v>0</v>
      </c>
    </row>
    <row r="413" spans="1:4" ht="27.75" customHeight="1">
      <c r="A413" s="7" t="s">
        <v>4102</v>
      </c>
      <c r="B413" s="8">
        <v>3</v>
      </c>
      <c r="C413" s="8" t="s">
        <v>3722</v>
      </c>
      <c r="D413" s="8">
        <v>0</v>
      </c>
    </row>
    <row r="414" spans="1:4" ht="27.75" customHeight="1">
      <c r="A414" s="7" t="s">
        <v>4103</v>
      </c>
      <c r="B414" s="8">
        <v>3</v>
      </c>
      <c r="C414" s="8" t="s">
        <v>3740</v>
      </c>
      <c r="D414" s="8">
        <v>0</v>
      </c>
    </row>
  </sheetData>
  <sheetProtection selectLockedCells="1" selectUnlockedCells="1"/>
  <mergeCells count="1">
    <mergeCell ref="A2:D2"/>
  </mergeCells>
  <hyperlinks>
    <hyperlink ref="A1" location="Overview!A1" display="Back to Overview" xr:uid="{00000000-0004-0000-36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G314"/>
  <sheetViews>
    <sheetView zoomScale="55" zoomScaleNormal="55" zoomScaleSheetLayoutView="100" workbookViewId="0">
      <selection activeCell="A2" sqref="A2:D2"/>
    </sheetView>
  </sheetViews>
  <sheetFormatPr defaultColWidth="69.453125" defaultRowHeight="51" customHeight="1"/>
  <cols>
    <col min="1" max="1" width="69.453125" style="2"/>
    <col min="2" max="2" width="68.7265625" style="2" customWidth="1"/>
    <col min="3" max="3" width="31.81640625" style="3" customWidth="1"/>
    <col min="4" max="4" width="29.54296875" style="3" customWidth="1"/>
    <col min="5" max="16384" width="69.453125" style="2"/>
  </cols>
  <sheetData>
    <row r="1" spans="1:7" ht="51" customHeight="1">
      <c r="A1" s="50" t="s">
        <v>36</v>
      </c>
      <c r="B1" s="3"/>
      <c r="C1" s="2"/>
      <c r="E1" s="10"/>
      <c r="F1" s="4"/>
      <c r="G1" s="4"/>
    </row>
    <row r="2" spans="1:7" s="11" customFormat="1" ht="51" customHeight="1">
      <c r="A2" s="363" t="str">
        <f>Overview!B4&amp; " - Effective from "&amp;Overview!D4&amp;" - "&amp;Overview!E4&amp;" Nodal/Zonal charges in WPD West Midlands Area (GSP Group _E)"</f>
        <v>Southern Electric Power Distribution plc - Effective from 1 April 2022 - Final Nodal/Zonal charges in WPD West Midlands Area (GSP Group _E)</v>
      </c>
      <c r="B2" s="364"/>
      <c r="C2" s="364"/>
      <c r="D2" s="365"/>
    </row>
    <row r="3" spans="1:7" ht="34.5" customHeight="1">
      <c r="A3" s="214" t="s">
        <v>863</v>
      </c>
      <c r="B3" s="214" t="s">
        <v>864</v>
      </c>
      <c r="C3" s="214" t="s">
        <v>865</v>
      </c>
      <c r="D3" s="214" t="s">
        <v>866</v>
      </c>
    </row>
    <row r="4" spans="1:7" ht="51" customHeight="1">
      <c r="A4" s="218" t="s">
        <v>4104</v>
      </c>
      <c r="B4" s="218" t="s">
        <v>143</v>
      </c>
      <c r="C4" s="230">
        <v>12.094129689357557</v>
      </c>
      <c r="D4" s="8"/>
    </row>
    <row r="5" spans="1:7" ht="51" customHeight="1">
      <c r="A5" s="218" t="s">
        <v>4105</v>
      </c>
      <c r="B5" s="218" t="s">
        <v>4104</v>
      </c>
      <c r="C5" s="230" t="s">
        <v>143</v>
      </c>
      <c r="D5" s="8"/>
    </row>
    <row r="6" spans="1:7" ht="51" customHeight="1">
      <c r="A6" s="218" t="s">
        <v>4106</v>
      </c>
      <c r="B6" s="218" t="s">
        <v>4104</v>
      </c>
      <c r="C6" s="230" t="s">
        <v>143</v>
      </c>
      <c r="D6" s="8"/>
    </row>
    <row r="7" spans="1:7" ht="51" customHeight="1">
      <c r="A7" s="218" t="s">
        <v>4107</v>
      </c>
      <c r="B7" s="218" t="s">
        <v>4104</v>
      </c>
      <c r="C7" s="230">
        <v>2.7678769204627445</v>
      </c>
      <c r="D7" s="8"/>
    </row>
    <row r="8" spans="1:7" ht="51" customHeight="1">
      <c r="A8" s="218" t="s">
        <v>4108</v>
      </c>
      <c r="B8" s="218" t="s">
        <v>4104</v>
      </c>
      <c r="C8" s="230" t="s">
        <v>143</v>
      </c>
      <c r="D8" s="8"/>
    </row>
    <row r="9" spans="1:7" ht="51" customHeight="1">
      <c r="A9" s="218" t="s">
        <v>4109</v>
      </c>
      <c r="B9" s="218" t="s">
        <v>143</v>
      </c>
      <c r="C9" s="230" t="s">
        <v>143</v>
      </c>
      <c r="D9" s="8"/>
    </row>
    <row r="10" spans="1:7" ht="51" customHeight="1">
      <c r="A10" s="218" t="s">
        <v>4110</v>
      </c>
      <c r="B10" s="218" t="s">
        <v>143</v>
      </c>
      <c r="C10" s="230" t="s">
        <v>143</v>
      </c>
      <c r="D10" s="8"/>
    </row>
    <row r="11" spans="1:7" ht="51" customHeight="1">
      <c r="A11" s="218" t="s">
        <v>4111</v>
      </c>
      <c r="B11" s="218" t="s">
        <v>4104</v>
      </c>
      <c r="C11" s="230" t="s">
        <v>143</v>
      </c>
      <c r="D11" s="8"/>
    </row>
    <row r="12" spans="1:7" ht="51" customHeight="1">
      <c r="A12" s="218" t="s">
        <v>4112</v>
      </c>
      <c r="B12" s="218" t="s">
        <v>4104</v>
      </c>
      <c r="C12" s="230">
        <v>1.3367770793925515E-2</v>
      </c>
      <c r="D12" s="8"/>
    </row>
    <row r="13" spans="1:7" ht="51" customHeight="1">
      <c r="A13" s="218" t="s">
        <v>4113</v>
      </c>
      <c r="B13" s="218" t="s">
        <v>4112</v>
      </c>
      <c r="C13" s="230" t="s">
        <v>143</v>
      </c>
      <c r="D13" s="8"/>
    </row>
    <row r="14" spans="1:7" ht="51" customHeight="1">
      <c r="A14" s="218" t="s">
        <v>4114</v>
      </c>
      <c r="B14" s="218" t="s">
        <v>4104</v>
      </c>
      <c r="C14" s="230" t="s">
        <v>143</v>
      </c>
      <c r="D14" s="8"/>
    </row>
    <row r="15" spans="1:7" ht="51" customHeight="1">
      <c r="A15" s="218" t="s">
        <v>4115</v>
      </c>
      <c r="B15" s="218" t="s">
        <v>4108</v>
      </c>
      <c r="C15" s="230" t="s">
        <v>143</v>
      </c>
      <c r="D15" s="8"/>
    </row>
    <row r="16" spans="1:7" ht="51" customHeight="1">
      <c r="A16" s="218" t="s">
        <v>4116</v>
      </c>
      <c r="B16" s="218" t="s">
        <v>4105</v>
      </c>
      <c r="C16" s="230" t="s">
        <v>143</v>
      </c>
      <c r="D16" s="8"/>
    </row>
    <row r="17" spans="1:4" ht="51" customHeight="1">
      <c r="A17" s="218" t="s">
        <v>4117</v>
      </c>
      <c r="B17" s="218" t="s">
        <v>4105</v>
      </c>
      <c r="C17" s="230" t="s">
        <v>143</v>
      </c>
      <c r="D17" s="8"/>
    </row>
    <row r="18" spans="1:4" ht="51" customHeight="1">
      <c r="A18" s="218" t="s">
        <v>4118</v>
      </c>
      <c r="B18" s="218" t="s">
        <v>4108</v>
      </c>
      <c r="C18" s="230" t="s">
        <v>143</v>
      </c>
      <c r="D18" s="8"/>
    </row>
    <row r="19" spans="1:4" ht="51" customHeight="1">
      <c r="A19" s="218" t="s">
        <v>4119</v>
      </c>
      <c r="B19" s="218" t="s">
        <v>4108</v>
      </c>
      <c r="C19" s="230" t="s">
        <v>143</v>
      </c>
      <c r="D19" s="8"/>
    </row>
    <row r="20" spans="1:4" ht="51" customHeight="1">
      <c r="A20" s="218" t="s">
        <v>4120</v>
      </c>
      <c r="B20" s="218" t="s">
        <v>4106</v>
      </c>
      <c r="C20" s="230" t="s">
        <v>143</v>
      </c>
      <c r="D20" s="8"/>
    </row>
    <row r="21" spans="1:4" ht="51" customHeight="1">
      <c r="A21" s="218" t="s">
        <v>4121</v>
      </c>
      <c r="B21" s="218" t="s">
        <v>4105</v>
      </c>
      <c r="C21" s="230" t="s">
        <v>143</v>
      </c>
      <c r="D21" s="8"/>
    </row>
    <row r="22" spans="1:4" ht="51" customHeight="1">
      <c r="A22" s="218" t="s">
        <v>4122</v>
      </c>
      <c r="B22" s="218" t="s">
        <v>4105</v>
      </c>
      <c r="C22" s="230" t="s">
        <v>143</v>
      </c>
      <c r="D22" s="8"/>
    </row>
    <row r="23" spans="1:4" ht="51" customHeight="1">
      <c r="A23" s="218" t="s">
        <v>4123</v>
      </c>
      <c r="B23" s="218" t="s">
        <v>4108</v>
      </c>
      <c r="C23" s="230" t="s">
        <v>143</v>
      </c>
      <c r="D23" s="8"/>
    </row>
    <row r="24" spans="1:4" ht="51" customHeight="1">
      <c r="A24" s="218" t="s">
        <v>4124</v>
      </c>
      <c r="B24" s="218" t="s">
        <v>4104</v>
      </c>
      <c r="C24" s="230" t="s">
        <v>143</v>
      </c>
      <c r="D24" s="8"/>
    </row>
    <row r="25" spans="1:4" ht="51" customHeight="1">
      <c r="A25" s="218" t="s">
        <v>4125</v>
      </c>
      <c r="B25" s="218" t="s">
        <v>4111</v>
      </c>
      <c r="C25" s="230">
        <v>6.1733371810391757</v>
      </c>
      <c r="D25" s="8"/>
    </row>
    <row r="26" spans="1:4" ht="51" customHeight="1">
      <c r="A26" s="218" t="s">
        <v>4126</v>
      </c>
      <c r="B26" s="218" t="s">
        <v>4105</v>
      </c>
      <c r="C26" s="230" t="s">
        <v>143</v>
      </c>
      <c r="D26" s="8"/>
    </row>
    <row r="27" spans="1:4" ht="51" customHeight="1">
      <c r="A27" s="218" t="s">
        <v>4127</v>
      </c>
      <c r="B27" s="218" t="s">
        <v>4107</v>
      </c>
      <c r="C27" s="230" t="s">
        <v>143</v>
      </c>
      <c r="D27" s="8"/>
    </row>
    <row r="28" spans="1:4" ht="51" customHeight="1">
      <c r="A28" s="218" t="s">
        <v>4128</v>
      </c>
      <c r="B28" s="218" t="s">
        <v>4105</v>
      </c>
      <c r="C28" s="230" t="s">
        <v>143</v>
      </c>
      <c r="D28" s="8"/>
    </row>
    <row r="29" spans="1:4" ht="51" customHeight="1">
      <c r="A29" s="218" t="s">
        <v>4129</v>
      </c>
      <c r="B29" s="218" t="s">
        <v>4105</v>
      </c>
      <c r="C29" s="230" t="s">
        <v>143</v>
      </c>
      <c r="D29" s="8"/>
    </row>
    <row r="30" spans="1:4" ht="51" customHeight="1">
      <c r="A30" s="218" t="s">
        <v>4130</v>
      </c>
      <c r="B30" s="218" t="s">
        <v>4110</v>
      </c>
      <c r="C30" s="230" t="s">
        <v>143</v>
      </c>
      <c r="D30" s="8"/>
    </row>
    <row r="31" spans="1:4" ht="51" customHeight="1">
      <c r="A31" s="218" t="s">
        <v>4131</v>
      </c>
      <c r="B31" s="218" t="s">
        <v>4105</v>
      </c>
      <c r="C31" s="230" t="s">
        <v>143</v>
      </c>
      <c r="D31" s="8"/>
    </row>
    <row r="32" spans="1:4" ht="51" customHeight="1">
      <c r="A32" s="218" t="s">
        <v>4132</v>
      </c>
      <c r="B32" s="218" t="s">
        <v>4105</v>
      </c>
      <c r="C32" s="230" t="s">
        <v>143</v>
      </c>
      <c r="D32" s="8"/>
    </row>
    <row r="33" spans="1:4" ht="51" customHeight="1">
      <c r="A33" s="218" t="s">
        <v>4133</v>
      </c>
      <c r="B33" s="218" t="s">
        <v>4105</v>
      </c>
      <c r="C33" s="230" t="s">
        <v>143</v>
      </c>
      <c r="D33" s="8"/>
    </row>
    <row r="34" spans="1:4" ht="51" customHeight="1">
      <c r="A34" s="218" t="s">
        <v>4134</v>
      </c>
      <c r="B34" s="218" t="s">
        <v>4104</v>
      </c>
      <c r="C34" s="230" t="s">
        <v>143</v>
      </c>
      <c r="D34" s="8"/>
    </row>
    <row r="35" spans="1:4" ht="51" customHeight="1">
      <c r="A35" s="218" t="s">
        <v>4135</v>
      </c>
      <c r="B35" s="218" t="s">
        <v>4105</v>
      </c>
      <c r="C35" s="230" t="s">
        <v>143</v>
      </c>
      <c r="D35" s="8"/>
    </row>
    <row r="36" spans="1:4" ht="51" customHeight="1">
      <c r="A36" s="218" t="s">
        <v>4136</v>
      </c>
      <c r="B36" s="218" t="s">
        <v>4104</v>
      </c>
      <c r="C36" s="230" t="s">
        <v>143</v>
      </c>
      <c r="D36" s="8"/>
    </row>
    <row r="37" spans="1:4" ht="51" customHeight="1">
      <c r="A37" s="218" t="s">
        <v>4137</v>
      </c>
      <c r="B37" s="218" t="s">
        <v>4105</v>
      </c>
      <c r="C37" s="230" t="s">
        <v>143</v>
      </c>
      <c r="D37" s="8"/>
    </row>
    <row r="38" spans="1:4" ht="51" customHeight="1">
      <c r="A38" s="218" t="s">
        <v>4138</v>
      </c>
      <c r="B38" s="218" t="s">
        <v>4105</v>
      </c>
      <c r="C38" s="230" t="s">
        <v>143</v>
      </c>
      <c r="D38" s="8"/>
    </row>
    <row r="39" spans="1:4" ht="51" customHeight="1">
      <c r="A39" s="218" t="s">
        <v>4139</v>
      </c>
      <c r="B39" s="218" t="s">
        <v>4105</v>
      </c>
      <c r="C39" s="230" t="s">
        <v>143</v>
      </c>
      <c r="D39" s="8"/>
    </row>
    <row r="40" spans="1:4" ht="51" customHeight="1">
      <c r="A40" s="218" t="s">
        <v>4140</v>
      </c>
      <c r="B40" s="218" t="s">
        <v>4107</v>
      </c>
      <c r="C40" s="230" t="s">
        <v>143</v>
      </c>
      <c r="D40" s="8"/>
    </row>
    <row r="41" spans="1:4" ht="51" customHeight="1">
      <c r="A41" s="218" t="s">
        <v>4141</v>
      </c>
      <c r="B41" s="218" t="s">
        <v>4106</v>
      </c>
      <c r="C41" s="230" t="s">
        <v>143</v>
      </c>
      <c r="D41" s="8"/>
    </row>
    <row r="42" spans="1:4" ht="51" customHeight="1">
      <c r="A42" s="218" t="s">
        <v>4142</v>
      </c>
      <c r="B42" s="218" t="s">
        <v>4106</v>
      </c>
      <c r="C42" s="230" t="s">
        <v>143</v>
      </c>
      <c r="D42" s="8"/>
    </row>
    <row r="43" spans="1:4" ht="51" customHeight="1">
      <c r="A43" s="218" t="s">
        <v>4143</v>
      </c>
      <c r="B43" s="218" t="s">
        <v>4108</v>
      </c>
      <c r="C43" s="230" t="s">
        <v>143</v>
      </c>
      <c r="D43" s="8"/>
    </row>
    <row r="44" spans="1:4" ht="51" customHeight="1">
      <c r="A44" s="218" t="s">
        <v>4144</v>
      </c>
      <c r="B44" s="218" t="s">
        <v>4105</v>
      </c>
      <c r="C44" s="230" t="s">
        <v>143</v>
      </c>
      <c r="D44" s="8"/>
    </row>
    <row r="45" spans="1:4" ht="51" customHeight="1">
      <c r="A45" s="218" t="s">
        <v>4145</v>
      </c>
      <c r="B45" s="218" t="s">
        <v>4108</v>
      </c>
      <c r="C45" s="230" t="s">
        <v>143</v>
      </c>
      <c r="D45" s="8"/>
    </row>
    <row r="46" spans="1:4" ht="51" customHeight="1">
      <c r="A46" s="218" t="s">
        <v>4146</v>
      </c>
      <c r="B46" s="218" t="s">
        <v>4108</v>
      </c>
      <c r="C46" s="230" t="s">
        <v>143</v>
      </c>
      <c r="D46" s="8"/>
    </row>
    <row r="47" spans="1:4" ht="51" customHeight="1">
      <c r="A47" s="218" t="s">
        <v>4147</v>
      </c>
      <c r="B47" s="218" t="s">
        <v>4104</v>
      </c>
      <c r="C47" s="230" t="s">
        <v>143</v>
      </c>
      <c r="D47" s="8"/>
    </row>
    <row r="48" spans="1:4" ht="51" customHeight="1">
      <c r="A48" s="218" t="s">
        <v>4148</v>
      </c>
      <c r="B48" s="218" t="s">
        <v>4105</v>
      </c>
      <c r="C48" s="230" t="s">
        <v>143</v>
      </c>
      <c r="D48" s="8"/>
    </row>
    <row r="49" spans="1:4" ht="51" customHeight="1">
      <c r="A49" s="218" t="s">
        <v>4149</v>
      </c>
      <c r="B49" s="218" t="s">
        <v>4107</v>
      </c>
      <c r="C49" s="230" t="s">
        <v>143</v>
      </c>
      <c r="D49" s="8"/>
    </row>
    <row r="50" spans="1:4" ht="51" customHeight="1">
      <c r="A50" s="218" t="s">
        <v>4150</v>
      </c>
      <c r="B50" s="218" t="s">
        <v>143</v>
      </c>
      <c r="C50" s="230" t="s">
        <v>143</v>
      </c>
      <c r="D50" s="8"/>
    </row>
    <row r="51" spans="1:4" ht="51" customHeight="1">
      <c r="A51" s="218" t="s">
        <v>4151</v>
      </c>
      <c r="B51" s="218" t="s">
        <v>143</v>
      </c>
      <c r="C51" s="230" t="s">
        <v>143</v>
      </c>
      <c r="D51" s="8"/>
    </row>
    <row r="52" spans="1:4" ht="51" customHeight="1">
      <c r="A52" s="218" t="s">
        <v>4152</v>
      </c>
      <c r="B52" s="218" t="s">
        <v>143</v>
      </c>
      <c r="C52" s="230" t="s">
        <v>143</v>
      </c>
      <c r="D52" s="8"/>
    </row>
    <row r="53" spans="1:4" ht="51" customHeight="1">
      <c r="A53" s="218" t="s">
        <v>4153</v>
      </c>
      <c r="B53" s="218" t="s">
        <v>143</v>
      </c>
      <c r="C53" s="230" t="s">
        <v>143</v>
      </c>
      <c r="D53" s="8"/>
    </row>
    <row r="54" spans="1:4" ht="51" customHeight="1">
      <c r="A54" s="218" t="s">
        <v>4154</v>
      </c>
      <c r="B54" s="218" t="s">
        <v>143</v>
      </c>
      <c r="C54" s="230" t="s">
        <v>143</v>
      </c>
      <c r="D54" s="8"/>
    </row>
    <row r="55" spans="1:4" ht="51" customHeight="1">
      <c r="A55" s="218" t="s">
        <v>4155</v>
      </c>
      <c r="B55" s="218" t="s">
        <v>143</v>
      </c>
      <c r="C55" s="230" t="s">
        <v>143</v>
      </c>
      <c r="D55" s="8"/>
    </row>
    <row r="56" spans="1:4" ht="51" customHeight="1">
      <c r="A56" s="218" t="s">
        <v>4156</v>
      </c>
      <c r="B56" s="218" t="s">
        <v>143</v>
      </c>
      <c r="C56" s="230" t="s">
        <v>143</v>
      </c>
      <c r="D56" s="8"/>
    </row>
    <row r="57" spans="1:4" ht="51" customHeight="1">
      <c r="A57" s="218" t="s">
        <v>4157</v>
      </c>
      <c r="B57" s="218" t="s">
        <v>143</v>
      </c>
      <c r="C57" s="230" t="s">
        <v>143</v>
      </c>
      <c r="D57" s="8"/>
    </row>
    <row r="58" spans="1:4" ht="51" customHeight="1">
      <c r="A58" s="218" t="s">
        <v>4158</v>
      </c>
      <c r="B58" s="218" t="s">
        <v>143</v>
      </c>
      <c r="C58" s="230" t="s">
        <v>143</v>
      </c>
      <c r="D58" s="8"/>
    </row>
    <row r="59" spans="1:4" ht="51" customHeight="1">
      <c r="A59" s="218" t="s">
        <v>4159</v>
      </c>
      <c r="B59" s="218" t="s">
        <v>4153</v>
      </c>
      <c r="C59" s="230" t="s">
        <v>143</v>
      </c>
      <c r="D59" s="8"/>
    </row>
    <row r="60" spans="1:4" ht="51" customHeight="1">
      <c r="A60" s="218" t="s">
        <v>4160</v>
      </c>
      <c r="B60" s="218" t="s">
        <v>4152</v>
      </c>
      <c r="C60" s="230" t="s">
        <v>143</v>
      </c>
      <c r="D60" s="8"/>
    </row>
    <row r="61" spans="1:4" ht="51" customHeight="1">
      <c r="A61" s="218" t="s">
        <v>4161</v>
      </c>
      <c r="B61" s="218" t="s">
        <v>4152</v>
      </c>
      <c r="C61" s="230" t="s">
        <v>143</v>
      </c>
      <c r="D61" s="8"/>
    </row>
    <row r="62" spans="1:4" ht="51" customHeight="1">
      <c r="A62" s="218" t="s">
        <v>4162</v>
      </c>
      <c r="B62" s="218" t="s">
        <v>4156</v>
      </c>
      <c r="C62" s="230" t="s">
        <v>143</v>
      </c>
      <c r="D62" s="8"/>
    </row>
    <row r="63" spans="1:4" ht="51" customHeight="1">
      <c r="A63" s="218" t="s">
        <v>4163</v>
      </c>
      <c r="B63" s="218" t="s">
        <v>4151</v>
      </c>
      <c r="C63" s="230" t="s">
        <v>143</v>
      </c>
      <c r="D63" s="8"/>
    </row>
    <row r="64" spans="1:4" ht="51" customHeight="1">
      <c r="A64" s="218" t="s">
        <v>4164</v>
      </c>
      <c r="B64" s="218" t="s">
        <v>4152</v>
      </c>
      <c r="C64" s="230" t="s">
        <v>143</v>
      </c>
      <c r="D64" s="8"/>
    </row>
    <row r="65" spans="1:4" ht="51" customHeight="1">
      <c r="A65" s="218" t="s">
        <v>4165</v>
      </c>
      <c r="B65" s="218" t="s">
        <v>4151</v>
      </c>
      <c r="C65" s="230" t="s">
        <v>143</v>
      </c>
      <c r="D65" s="8"/>
    </row>
    <row r="66" spans="1:4" ht="51" customHeight="1">
      <c r="A66" s="218" t="s">
        <v>4166</v>
      </c>
      <c r="B66" s="218" t="s">
        <v>4159</v>
      </c>
      <c r="C66" s="230" t="s">
        <v>143</v>
      </c>
      <c r="D66" s="8"/>
    </row>
    <row r="67" spans="1:4" ht="51" customHeight="1">
      <c r="A67" s="218" t="s">
        <v>4167</v>
      </c>
      <c r="B67" s="218" t="s">
        <v>4153</v>
      </c>
      <c r="C67" s="230" t="s">
        <v>143</v>
      </c>
      <c r="D67" s="8"/>
    </row>
    <row r="68" spans="1:4" ht="51" customHeight="1">
      <c r="A68" s="218" t="s">
        <v>4168</v>
      </c>
      <c r="B68" s="218" t="s">
        <v>4158</v>
      </c>
      <c r="C68" s="230" t="s">
        <v>143</v>
      </c>
      <c r="D68" s="8"/>
    </row>
    <row r="69" spans="1:4" ht="51" customHeight="1">
      <c r="A69" s="218" t="s">
        <v>4169</v>
      </c>
      <c r="B69" s="218" t="s">
        <v>4150</v>
      </c>
      <c r="C69" s="230" t="s">
        <v>143</v>
      </c>
      <c r="D69" s="8"/>
    </row>
    <row r="70" spans="1:4" ht="51" customHeight="1">
      <c r="A70" s="218" t="s">
        <v>4170</v>
      </c>
      <c r="B70" s="218" t="s">
        <v>4160</v>
      </c>
      <c r="C70" s="230" t="s">
        <v>143</v>
      </c>
      <c r="D70" s="8"/>
    </row>
    <row r="71" spans="1:4" ht="51" customHeight="1">
      <c r="A71" s="218" t="s">
        <v>4171</v>
      </c>
      <c r="B71" s="218" t="s">
        <v>4150</v>
      </c>
      <c r="C71" s="230" t="s">
        <v>143</v>
      </c>
      <c r="D71" s="8"/>
    </row>
    <row r="72" spans="1:4" ht="51" customHeight="1">
      <c r="A72" s="218" t="s">
        <v>4172</v>
      </c>
      <c r="B72" s="218" t="s">
        <v>4152</v>
      </c>
      <c r="C72" s="230" t="s">
        <v>143</v>
      </c>
      <c r="D72" s="8"/>
    </row>
    <row r="73" spans="1:4" ht="51" customHeight="1">
      <c r="A73" s="218" t="s">
        <v>4173</v>
      </c>
      <c r="B73" s="218" t="s">
        <v>4154</v>
      </c>
      <c r="C73" s="230" t="s">
        <v>143</v>
      </c>
      <c r="D73" s="8"/>
    </row>
    <row r="74" spans="1:4" ht="51" customHeight="1">
      <c r="A74" s="218" t="s">
        <v>4174</v>
      </c>
      <c r="B74" s="218" t="s">
        <v>4152</v>
      </c>
      <c r="C74" s="230" t="s">
        <v>143</v>
      </c>
      <c r="D74" s="8"/>
    </row>
    <row r="75" spans="1:4" ht="51" customHeight="1">
      <c r="A75" s="218" t="s">
        <v>4175</v>
      </c>
      <c r="B75" s="218" t="s">
        <v>4152</v>
      </c>
      <c r="C75" s="230" t="s">
        <v>143</v>
      </c>
      <c r="D75" s="8"/>
    </row>
    <row r="76" spans="1:4" ht="51" customHeight="1">
      <c r="A76" s="218" t="s">
        <v>4176</v>
      </c>
      <c r="B76" s="218" t="s">
        <v>4159</v>
      </c>
      <c r="C76" s="230" t="s">
        <v>143</v>
      </c>
      <c r="D76" s="8"/>
    </row>
    <row r="77" spans="1:4" ht="51" customHeight="1">
      <c r="A77" s="218" t="s">
        <v>4177</v>
      </c>
      <c r="B77" s="218" t="s">
        <v>4155</v>
      </c>
      <c r="C77" s="230" t="s">
        <v>143</v>
      </c>
      <c r="D77" s="8"/>
    </row>
    <row r="78" spans="1:4" ht="51" customHeight="1">
      <c r="A78" s="218" t="s">
        <v>4178</v>
      </c>
      <c r="B78" s="218" t="s">
        <v>4152</v>
      </c>
      <c r="C78" s="230" t="s">
        <v>143</v>
      </c>
      <c r="D78" s="8"/>
    </row>
    <row r="79" spans="1:4" ht="51" customHeight="1">
      <c r="A79" s="218" t="s">
        <v>4179</v>
      </c>
      <c r="B79" s="218" t="s">
        <v>4152</v>
      </c>
      <c r="C79" s="230" t="s">
        <v>143</v>
      </c>
      <c r="D79" s="8"/>
    </row>
    <row r="80" spans="1:4" ht="51" customHeight="1">
      <c r="A80" s="218" t="s">
        <v>4180</v>
      </c>
      <c r="B80" s="218" t="s">
        <v>4159</v>
      </c>
      <c r="C80" s="230" t="s">
        <v>143</v>
      </c>
      <c r="D80" s="8"/>
    </row>
    <row r="81" spans="1:4" ht="51" customHeight="1">
      <c r="A81" s="218" t="s">
        <v>4181</v>
      </c>
      <c r="B81" s="218" t="s">
        <v>4152</v>
      </c>
      <c r="C81" s="230" t="s">
        <v>143</v>
      </c>
      <c r="D81" s="8"/>
    </row>
    <row r="82" spans="1:4" ht="51" customHeight="1">
      <c r="A82" s="218" t="s">
        <v>4182</v>
      </c>
      <c r="B82" s="218" t="s">
        <v>4152</v>
      </c>
      <c r="C82" s="230" t="s">
        <v>143</v>
      </c>
      <c r="D82" s="8"/>
    </row>
    <row r="83" spans="1:4" ht="51" customHeight="1">
      <c r="A83" s="218" t="s">
        <v>4183</v>
      </c>
      <c r="B83" s="218" t="s">
        <v>4150</v>
      </c>
      <c r="C83" s="230" t="s">
        <v>143</v>
      </c>
      <c r="D83" s="8"/>
    </row>
    <row r="84" spans="1:4" ht="51" customHeight="1">
      <c r="A84" s="218" t="s">
        <v>4184</v>
      </c>
      <c r="B84" s="218" t="s">
        <v>4157</v>
      </c>
      <c r="C84" s="230" t="s">
        <v>143</v>
      </c>
      <c r="D84" s="8"/>
    </row>
    <row r="85" spans="1:4" ht="51" customHeight="1">
      <c r="A85" s="218" t="s">
        <v>4185</v>
      </c>
      <c r="B85" s="218" t="s">
        <v>4165</v>
      </c>
      <c r="C85" s="230" t="s">
        <v>143</v>
      </c>
      <c r="D85" s="8"/>
    </row>
    <row r="86" spans="1:4" ht="51" customHeight="1">
      <c r="A86" s="218" t="s">
        <v>4186</v>
      </c>
      <c r="B86" s="218" t="s">
        <v>4153</v>
      </c>
      <c r="C86" s="230" t="s">
        <v>143</v>
      </c>
      <c r="D86" s="8"/>
    </row>
    <row r="87" spans="1:4" ht="51" customHeight="1">
      <c r="A87" s="218" t="s">
        <v>4187</v>
      </c>
      <c r="B87" s="218" t="s">
        <v>4151</v>
      </c>
      <c r="C87" s="230" t="s">
        <v>143</v>
      </c>
      <c r="D87" s="8"/>
    </row>
    <row r="88" spans="1:4" ht="51" customHeight="1">
      <c r="A88" s="218" t="s">
        <v>4188</v>
      </c>
      <c r="B88" s="218" t="s">
        <v>4165</v>
      </c>
      <c r="C88" s="230" t="s">
        <v>143</v>
      </c>
      <c r="D88" s="8"/>
    </row>
    <row r="89" spans="1:4" ht="51" customHeight="1">
      <c r="A89" s="218" t="s">
        <v>4189</v>
      </c>
      <c r="B89" s="218" t="s">
        <v>143</v>
      </c>
      <c r="C89" s="230" t="s">
        <v>143</v>
      </c>
      <c r="D89" s="8"/>
    </row>
    <row r="90" spans="1:4" ht="51" customHeight="1">
      <c r="A90" s="218" t="s">
        <v>4190</v>
      </c>
      <c r="B90" s="218" t="s">
        <v>4189</v>
      </c>
      <c r="C90" s="230" t="s">
        <v>143</v>
      </c>
      <c r="D90" s="8"/>
    </row>
    <row r="91" spans="1:4" ht="51" customHeight="1">
      <c r="A91" s="218" t="s">
        <v>4191</v>
      </c>
      <c r="B91" s="218" t="s">
        <v>4189</v>
      </c>
      <c r="C91" s="230" t="s">
        <v>143</v>
      </c>
      <c r="D91" s="8"/>
    </row>
    <row r="92" spans="1:4" ht="51" customHeight="1">
      <c r="A92" s="218" t="s">
        <v>4192</v>
      </c>
      <c r="B92" s="218" t="s">
        <v>4189</v>
      </c>
      <c r="C92" s="230">
        <v>0.79409820942272735</v>
      </c>
      <c r="D92" s="8"/>
    </row>
    <row r="93" spans="1:4" ht="51" customHeight="1">
      <c r="A93" s="218" t="s">
        <v>4193</v>
      </c>
      <c r="B93" s="218" t="s">
        <v>4189</v>
      </c>
      <c r="C93" s="230" t="s">
        <v>143</v>
      </c>
      <c r="D93" s="8"/>
    </row>
    <row r="94" spans="1:4" ht="51" customHeight="1">
      <c r="A94" s="218" t="s">
        <v>4194</v>
      </c>
      <c r="B94" s="218" t="s">
        <v>4189</v>
      </c>
      <c r="C94" s="230" t="s">
        <v>143</v>
      </c>
      <c r="D94" s="8"/>
    </row>
    <row r="95" spans="1:4" ht="51" customHeight="1">
      <c r="A95" s="218" t="s">
        <v>4195</v>
      </c>
      <c r="B95" s="218" t="s">
        <v>4189</v>
      </c>
      <c r="C95" s="230" t="s">
        <v>143</v>
      </c>
      <c r="D95" s="8"/>
    </row>
    <row r="96" spans="1:4" ht="51" customHeight="1">
      <c r="A96" s="218" t="s">
        <v>4196</v>
      </c>
      <c r="B96" s="218" t="s">
        <v>4189</v>
      </c>
      <c r="C96" s="230" t="s">
        <v>143</v>
      </c>
      <c r="D96" s="8"/>
    </row>
    <row r="97" spans="1:4" ht="51" customHeight="1">
      <c r="A97" s="218" t="s">
        <v>4197</v>
      </c>
      <c r="B97" s="218" t="s">
        <v>4189</v>
      </c>
      <c r="C97" s="230" t="s">
        <v>143</v>
      </c>
      <c r="D97" s="8"/>
    </row>
    <row r="98" spans="1:4" ht="51" customHeight="1">
      <c r="A98" s="218" t="s">
        <v>4198</v>
      </c>
      <c r="B98" s="218" t="s">
        <v>4189</v>
      </c>
      <c r="C98" s="230">
        <v>0.49858224684896563</v>
      </c>
      <c r="D98" s="8"/>
    </row>
    <row r="99" spans="1:4" ht="51" customHeight="1">
      <c r="A99" s="218" t="s">
        <v>4199</v>
      </c>
      <c r="B99" s="218" t="s">
        <v>4190</v>
      </c>
      <c r="C99" s="230" t="s">
        <v>143</v>
      </c>
      <c r="D99" s="8"/>
    </row>
    <row r="100" spans="1:4" ht="51" customHeight="1">
      <c r="A100" s="218" t="s">
        <v>4200</v>
      </c>
      <c r="B100" s="218" t="s">
        <v>4189</v>
      </c>
      <c r="C100" s="230" t="s">
        <v>143</v>
      </c>
      <c r="D100" s="8"/>
    </row>
    <row r="101" spans="1:4" ht="51" customHeight="1">
      <c r="A101" s="218" t="s">
        <v>4201</v>
      </c>
      <c r="B101" s="218" t="s">
        <v>4191</v>
      </c>
      <c r="C101" s="230" t="s">
        <v>143</v>
      </c>
      <c r="D101" s="8"/>
    </row>
    <row r="102" spans="1:4" ht="51" customHeight="1">
      <c r="A102" s="218" t="s">
        <v>4202</v>
      </c>
      <c r="B102" s="218" t="s">
        <v>4189</v>
      </c>
      <c r="C102" s="230" t="s">
        <v>143</v>
      </c>
      <c r="D102" s="8"/>
    </row>
    <row r="103" spans="1:4" ht="51" customHeight="1">
      <c r="A103" s="218" t="s">
        <v>4203</v>
      </c>
      <c r="B103" s="218" t="s">
        <v>4192</v>
      </c>
      <c r="C103" s="230" t="s">
        <v>143</v>
      </c>
      <c r="D103" s="8"/>
    </row>
    <row r="104" spans="1:4" ht="51" customHeight="1">
      <c r="A104" s="218" t="s">
        <v>4204</v>
      </c>
      <c r="B104" s="218" t="s">
        <v>4193</v>
      </c>
      <c r="C104" s="230" t="s">
        <v>143</v>
      </c>
      <c r="D104" s="8"/>
    </row>
    <row r="105" spans="1:4" ht="51" customHeight="1">
      <c r="A105" s="218" t="s">
        <v>4205</v>
      </c>
      <c r="B105" s="218" t="s">
        <v>4192</v>
      </c>
      <c r="C105" s="230" t="s">
        <v>143</v>
      </c>
      <c r="D105" s="8"/>
    </row>
    <row r="106" spans="1:4" ht="51" customHeight="1">
      <c r="A106" s="218" t="s">
        <v>4206</v>
      </c>
      <c r="B106" s="218" t="s">
        <v>4193</v>
      </c>
      <c r="C106" s="230" t="s">
        <v>143</v>
      </c>
      <c r="D106" s="8"/>
    </row>
    <row r="107" spans="1:4" ht="51" customHeight="1">
      <c r="A107" s="218" t="s">
        <v>4207</v>
      </c>
      <c r="B107" s="218" t="s">
        <v>4190</v>
      </c>
      <c r="C107" s="230" t="s">
        <v>143</v>
      </c>
      <c r="D107" s="8"/>
    </row>
    <row r="108" spans="1:4" ht="51" customHeight="1">
      <c r="A108" s="218" t="s">
        <v>4208</v>
      </c>
      <c r="B108" s="218" t="s">
        <v>4193</v>
      </c>
      <c r="C108" s="230" t="s">
        <v>143</v>
      </c>
      <c r="D108" s="8"/>
    </row>
    <row r="109" spans="1:4" ht="51" customHeight="1">
      <c r="A109" s="218" t="s">
        <v>4209</v>
      </c>
      <c r="B109" s="218" t="s">
        <v>4190</v>
      </c>
      <c r="C109" s="230" t="s">
        <v>143</v>
      </c>
      <c r="D109" s="8"/>
    </row>
    <row r="110" spans="1:4" ht="51" customHeight="1">
      <c r="A110" s="218" t="s">
        <v>4210</v>
      </c>
      <c r="B110" s="218" t="s">
        <v>4193</v>
      </c>
      <c r="C110" s="230" t="s">
        <v>143</v>
      </c>
      <c r="D110" s="8"/>
    </row>
    <row r="111" spans="1:4" ht="51" customHeight="1">
      <c r="A111" s="218" t="s">
        <v>4211</v>
      </c>
      <c r="B111" s="218" t="s">
        <v>4189</v>
      </c>
      <c r="C111" s="230" t="s">
        <v>143</v>
      </c>
      <c r="D111" s="8"/>
    </row>
    <row r="112" spans="1:4" ht="51" customHeight="1">
      <c r="A112" s="218" t="s">
        <v>4212</v>
      </c>
      <c r="B112" s="218" t="s">
        <v>4192</v>
      </c>
      <c r="C112" s="230" t="s">
        <v>143</v>
      </c>
      <c r="D112" s="8"/>
    </row>
    <row r="113" spans="1:4" ht="51" customHeight="1">
      <c r="A113" s="218" t="s">
        <v>4213</v>
      </c>
      <c r="B113" s="218" t="s">
        <v>4190</v>
      </c>
      <c r="C113" s="230" t="s">
        <v>143</v>
      </c>
      <c r="D113" s="8"/>
    </row>
    <row r="114" spans="1:4" ht="51" customHeight="1">
      <c r="A114" s="218" t="s">
        <v>4214</v>
      </c>
      <c r="B114" s="218" t="s">
        <v>4193</v>
      </c>
      <c r="C114" s="230" t="s">
        <v>143</v>
      </c>
      <c r="D114" s="8"/>
    </row>
    <row r="115" spans="1:4" ht="51" customHeight="1">
      <c r="A115" s="218" t="s">
        <v>4215</v>
      </c>
      <c r="B115" s="218" t="s">
        <v>4191</v>
      </c>
      <c r="C115" s="230" t="s">
        <v>143</v>
      </c>
      <c r="D115" s="8"/>
    </row>
    <row r="116" spans="1:4" ht="51" customHeight="1">
      <c r="A116" s="218" t="s">
        <v>4216</v>
      </c>
      <c r="B116" s="218" t="s">
        <v>4192</v>
      </c>
      <c r="C116" s="230" t="s">
        <v>143</v>
      </c>
      <c r="D116" s="8"/>
    </row>
    <row r="117" spans="1:4" ht="51" customHeight="1">
      <c r="A117" s="218" t="s">
        <v>4217</v>
      </c>
      <c r="B117" s="218" t="s">
        <v>4190</v>
      </c>
      <c r="C117" s="230" t="s">
        <v>143</v>
      </c>
      <c r="D117" s="8"/>
    </row>
    <row r="118" spans="1:4" ht="51" customHeight="1">
      <c r="A118" s="218" t="s">
        <v>4218</v>
      </c>
      <c r="B118" s="218" t="s">
        <v>4190</v>
      </c>
      <c r="C118" s="230" t="s">
        <v>143</v>
      </c>
      <c r="D118" s="8"/>
    </row>
    <row r="119" spans="1:4" ht="51" customHeight="1">
      <c r="A119" s="218" t="s">
        <v>4219</v>
      </c>
      <c r="B119" s="218" t="s">
        <v>4190</v>
      </c>
      <c r="C119" s="230" t="s">
        <v>143</v>
      </c>
      <c r="D119" s="8"/>
    </row>
    <row r="120" spans="1:4" ht="51" customHeight="1">
      <c r="A120" s="218" t="s">
        <v>4220</v>
      </c>
      <c r="B120" s="218" t="s">
        <v>4189</v>
      </c>
      <c r="C120" s="230" t="s">
        <v>143</v>
      </c>
      <c r="D120" s="8"/>
    </row>
    <row r="121" spans="1:4" ht="51" customHeight="1">
      <c r="A121" s="218" t="s">
        <v>4221</v>
      </c>
      <c r="B121" s="218" t="s">
        <v>4190</v>
      </c>
      <c r="C121" s="230" t="s">
        <v>143</v>
      </c>
      <c r="D121" s="8"/>
    </row>
    <row r="122" spans="1:4" ht="51" customHeight="1">
      <c r="A122" s="218" t="s">
        <v>4222</v>
      </c>
      <c r="B122" s="218" t="s">
        <v>4192</v>
      </c>
      <c r="C122" s="230" t="s">
        <v>143</v>
      </c>
      <c r="D122" s="8"/>
    </row>
    <row r="123" spans="1:4" ht="51" customHeight="1">
      <c r="A123" s="218" t="s">
        <v>4223</v>
      </c>
      <c r="B123" s="218" t="s">
        <v>4193</v>
      </c>
      <c r="C123" s="230" t="s">
        <v>143</v>
      </c>
      <c r="D123" s="8"/>
    </row>
    <row r="124" spans="1:4" ht="51" customHeight="1">
      <c r="A124" s="218" t="s">
        <v>4224</v>
      </c>
      <c r="B124" s="218" t="s">
        <v>4193</v>
      </c>
      <c r="C124" s="230" t="s">
        <v>143</v>
      </c>
      <c r="D124" s="8"/>
    </row>
    <row r="125" spans="1:4" ht="51" customHeight="1">
      <c r="A125" s="218" t="s">
        <v>4225</v>
      </c>
      <c r="B125" s="218" t="s">
        <v>4190</v>
      </c>
      <c r="C125" s="230" t="s">
        <v>143</v>
      </c>
      <c r="D125" s="8"/>
    </row>
    <row r="126" spans="1:4" ht="51" customHeight="1">
      <c r="A126" s="218" t="s">
        <v>4226</v>
      </c>
      <c r="B126" s="218" t="s">
        <v>4190</v>
      </c>
      <c r="C126" s="230" t="s">
        <v>143</v>
      </c>
      <c r="D126" s="8"/>
    </row>
    <row r="127" spans="1:4" ht="51" customHeight="1">
      <c r="A127" s="218" t="s">
        <v>4227</v>
      </c>
      <c r="B127" s="218" t="s">
        <v>4197</v>
      </c>
      <c r="C127" s="230" t="s">
        <v>143</v>
      </c>
      <c r="D127" s="8"/>
    </row>
    <row r="128" spans="1:4" ht="51" customHeight="1">
      <c r="A128" s="218" t="s">
        <v>4228</v>
      </c>
      <c r="B128" s="218" t="s">
        <v>4198</v>
      </c>
      <c r="C128" s="230" t="s">
        <v>143</v>
      </c>
      <c r="D128" s="8"/>
    </row>
    <row r="129" spans="1:4" ht="51" customHeight="1">
      <c r="A129" s="218" t="s">
        <v>4229</v>
      </c>
      <c r="B129" s="218" t="s">
        <v>4189</v>
      </c>
      <c r="C129" s="230" t="s">
        <v>143</v>
      </c>
      <c r="D129" s="8"/>
    </row>
    <row r="130" spans="1:4" ht="51" customHeight="1">
      <c r="A130" s="218" t="s">
        <v>4230</v>
      </c>
      <c r="B130" s="218" t="s">
        <v>4192</v>
      </c>
      <c r="C130" s="230" t="s">
        <v>143</v>
      </c>
      <c r="D130" s="8"/>
    </row>
    <row r="131" spans="1:4" ht="51" customHeight="1">
      <c r="A131" s="218" t="s">
        <v>4231</v>
      </c>
      <c r="B131" s="218" t="s">
        <v>4197</v>
      </c>
      <c r="C131" s="230" t="s">
        <v>143</v>
      </c>
      <c r="D131" s="8"/>
    </row>
    <row r="132" spans="1:4" ht="51" customHeight="1">
      <c r="A132" s="218" t="s">
        <v>4232</v>
      </c>
      <c r="B132" s="218" t="s">
        <v>4197</v>
      </c>
      <c r="C132" s="230" t="s">
        <v>143</v>
      </c>
      <c r="D132" s="8"/>
    </row>
    <row r="133" spans="1:4" ht="51" customHeight="1">
      <c r="A133" s="218" t="s">
        <v>4233</v>
      </c>
      <c r="B133" s="218" t="s">
        <v>4192</v>
      </c>
      <c r="C133" s="230" t="s">
        <v>143</v>
      </c>
      <c r="D133" s="8"/>
    </row>
    <row r="134" spans="1:4" ht="51" customHeight="1">
      <c r="A134" s="218" t="s">
        <v>4234</v>
      </c>
      <c r="B134" s="218" t="s">
        <v>4193</v>
      </c>
      <c r="C134" s="230" t="s">
        <v>143</v>
      </c>
      <c r="D134" s="8"/>
    </row>
    <row r="135" spans="1:4" ht="51" customHeight="1">
      <c r="A135" s="218" t="s">
        <v>4235</v>
      </c>
      <c r="B135" s="218" t="s">
        <v>143</v>
      </c>
      <c r="C135" s="230" t="s">
        <v>143</v>
      </c>
      <c r="D135" s="8"/>
    </row>
    <row r="136" spans="1:4" ht="51" customHeight="1">
      <c r="A136" s="218" t="s">
        <v>4236</v>
      </c>
      <c r="B136" s="218" t="s">
        <v>4235</v>
      </c>
      <c r="C136" s="230" t="s">
        <v>143</v>
      </c>
      <c r="D136" s="8"/>
    </row>
    <row r="137" spans="1:4" ht="51" customHeight="1">
      <c r="A137" s="218" t="s">
        <v>4237</v>
      </c>
      <c r="B137" s="218" t="s">
        <v>4235</v>
      </c>
      <c r="C137" s="230" t="s">
        <v>143</v>
      </c>
      <c r="D137" s="8"/>
    </row>
    <row r="138" spans="1:4" ht="51" customHeight="1">
      <c r="A138" s="218" t="s">
        <v>4238</v>
      </c>
      <c r="B138" s="218" t="s">
        <v>4235</v>
      </c>
      <c r="C138" s="230" t="s">
        <v>143</v>
      </c>
      <c r="D138" s="8"/>
    </row>
    <row r="139" spans="1:4" ht="51" customHeight="1">
      <c r="A139" s="218" t="s">
        <v>4239</v>
      </c>
      <c r="B139" s="218" t="s">
        <v>4235</v>
      </c>
      <c r="C139" s="230" t="s">
        <v>143</v>
      </c>
      <c r="D139" s="8"/>
    </row>
    <row r="140" spans="1:4" ht="51" customHeight="1">
      <c r="A140" s="218" t="s">
        <v>4240</v>
      </c>
      <c r="B140" s="218" t="s">
        <v>4235</v>
      </c>
      <c r="C140" s="230" t="s">
        <v>143</v>
      </c>
      <c r="D140" s="8"/>
    </row>
    <row r="141" spans="1:4" ht="51" customHeight="1">
      <c r="A141" s="218" t="s">
        <v>4241</v>
      </c>
      <c r="B141" s="218" t="s">
        <v>4235</v>
      </c>
      <c r="C141" s="230" t="s">
        <v>143</v>
      </c>
      <c r="D141" s="8"/>
    </row>
    <row r="142" spans="1:4" ht="51" customHeight="1">
      <c r="A142" s="218" t="s">
        <v>4242</v>
      </c>
      <c r="B142" s="218" t="s">
        <v>4235</v>
      </c>
      <c r="C142" s="230" t="s">
        <v>143</v>
      </c>
      <c r="D142" s="8"/>
    </row>
    <row r="143" spans="1:4" ht="51" customHeight="1">
      <c r="A143" s="218" t="s">
        <v>4243</v>
      </c>
      <c r="B143" s="218" t="s">
        <v>4235</v>
      </c>
      <c r="C143" s="230" t="s">
        <v>143</v>
      </c>
      <c r="D143" s="8"/>
    </row>
    <row r="144" spans="1:4" ht="51" customHeight="1">
      <c r="A144" s="218" t="s">
        <v>4244</v>
      </c>
      <c r="B144" s="218" t="s">
        <v>4235</v>
      </c>
      <c r="C144" s="230" t="s">
        <v>143</v>
      </c>
      <c r="D144" s="8"/>
    </row>
    <row r="145" spans="1:4" ht="51" customHeight="1">
      <c r="A145" s="218" t="s">
        <v>4245</v>
      </c>
      <c r="B145" s="218" t="s">
        <v>4235</v>
      </c>
      <c r="C145" s="230" t="s">
        <v>143</v>
      </c>
      <c r="D145" s="8"/>
    </row>
    <row r="146" spans="1:4" ht="51" customHeight="1">
      <c r="A146" s="218" t="s">
        <v>4246</v>
      </c>
      <c r="B146" s="218" t="s">
        <v>4235</v>
      </c>
      <c r="C146" s="230" t="s">
        <v>143</v>
      </c>
      <c r="D146" s="8"/>
    </row>
    <row r="147" spans="1:4" ht="51" customHeight="1">
      <c r="A147" s="218" t="s">
        <v>4247</v>
      </c>
      <c r="B147" s="218" t="s">
        <v>4235</v>
      </c>
      <c r="C147" s="230" t="s">
        <v>143</v>
      </c>
      <c r="D147" s="8"/>
    </row>
    <row r="148" spans="1:4" ht="51" customHeight="1">
      <c r="A148" s="218" t="s">
        <v>4248</v>
      </c>
      <c r="B148" s="218" t="s">
        <v>4235</v>
      </c>
      <c r="C148" s="230" t="s">
        <v>143</v>
      </c>
      <c r="D148" s="8"/>
    </row>
    <row r="149" spans="1:4" ht="51" customHeight="1">
      <c r="A149" s="218" t="s">
        <v>4249</v>
      </c>
      <c r="B149" s="218" t="s">
        <v>4235</v>
      </c>
      <c r="C149" s="230" t="s">
        <v>143</v>
      </c>
      <c r="D149" s="8"/>
    </row>
    <row r="150" spans="1:4" ht="51" customHeight="1">
      <c r="A150" s="218" t="s">
        <v>4250</v>
      </c>
      <c r="B150" s="218" t="s">
        <v>4236</v>
      </c>
      <c r="C150" s="230" t="s">
        <v>143</v>
      </c>
      <c r="D150" s="8"/>
    </row>
    <row r="151" spans="1:4" ht="51" customHeight="1">
      <c r="A151" s="218" t="s">
        <v>4251</v>
      </c>
      <c r="B151" s="218" t="s">
        <v>4235</v>
      </c>
      <c r="C151" s="230" t="s">
        <v>143</v>
      </c>
      <c r="D151" s="8"/>
    </row>
    <row r="152" spans="1:4" ht="51" customHeight="1">
      <c r="A152" s="218" t="s">
        <v>4252</v>
      </c>
      <c r="B152" s="218" t="s">
        <v>4235</v>
      </c>
      <c r="C152" s="230" t="s">
        <v>143</v>
      </c>
      <c r="D152" s="8"/>
    </row>
    <row r="153" spans="1:4" ht="51" customHeight="1">
      <c r="A153" s="218" t="s">
        <v>4253</v>
      </c>
      <c r="B153" s="218" t="s">
        <v>4235</v>
      </c>
      <c r="C153" s="230" t="s">
        <v>143</v>
      </c>
      <c r="D153" s="8"/>
    </row>
    <row r="154" spans="1:4" ht="51" customHeight="1">
      <c r="A154" s="218" t="s">
        <v>4254</v>
      </c>
      <c r="B154" s="218" t="s">
        <v>4235</v>
      </c>
      <c r="C154" s="230" t="s">
        <v>143</v>
      </c>
      <c r="D154" s="8"/>
    </row>
    <row r="155" spans="1:4" ht="51" customHeight="1">
      <c r="A155" s="218" t="s">
        <v>4255</v>
      </c>
      <c r="B155" s="218" t="s">
        <v>4235</v>
      </c>
      <c r="C155" s="230" t="s">
        <v>143</v>
      </c>
      <c r="D155" s="8"/>
    </row>
    <row r="156" spans="1:4" ht="51" customHeight="1">
      <c r="A156" s="218" t="s">
        <v>4256</v>
      </c>
      <c r="B156" s="218" t="s">
        <v>4235</v>
      </c>
      <c r="C156" s="230" t="s">
        <v>143</v>
      </c>
      <c r="D156" s="8"/>
    </row>
    <row r="157" spans="1:4" ht="51" customHeight="1">
      <c r="A157" s="218" t="s">
        <v>4257</v>
      </c>
      <c r="B157" s="218" t="s">
        <v>4235</v>
      </c>
      <c r="C157" s="230" t="s">
        <v>143</v>
      </c>
      <c r="D157" s="8"/>
    </row>
    <row r="158" spans="1:4" ht="51" customHeight="1">
      <c r="A158" s="218" t="s">
        <v>4258</v>
      </c>
      <c r="B158" s="218" t="s">
        <v>4235</v>
      </c>
      <c r="C158" s="230" t="s">
        <v>143</v>
      </c>
      <c r="D158" s="8"/>
    </row>
    <row r="159" spans="1:4" ht="51" customHeight="1">
      <c r="A159" s="218" t="s">
        <v>4259</v>
      </c>
      <c r="B159" s="218" t="s">
        <v>4235</v>
      </c>
      <c r="C159" s="230" t="s">
        <v>143</v>
      </c>
      <c r="D159" s="8"/>
    </row>
    <row r="160" spans="1:4" ht="51" customHeight="1">
      <c r="A160" s="218" t="s">
        <v>4260</v>
      </c>
      <c r="B160" s="218" t="s">
        <v>4235</v>
      </c>
      <c r="C160" s="230" t="s">
        <v>143</v>
      </c>
      <c r="D160" s="8"/>
    </row>
    <row r="161" spans="1:4" ht="51" customHeight="1">
      <c r="A161" s="218" t="s">
        <v>4261</v>
      </c>
      <c r="B161" s="218" t="s">
        <v>4235</v>
      </c>
      <c r="C161" s="230" t="s">
        <v>143</v>
      </c>
      <c r="D161" s="8"/>
    </row>
    <row r="162" spans="1:4" ht="51" customHeight="1">
      <c r="A162" s="218" t="s">
        <v>4262</v>
      </c>
      <c r="B162" s="218" t="s">
        <v>4235</v>
      </c>
      <c r="C162" s="230" t="s">
        <v>143</v>
      </c>
      <c r="D162" s="8"/>
    </row>
    <row r="163" spans="1:4" ht="51" customHeight="1">
      <c r="A163" s="218" t="s">
        <v>4263</v>
      </c>
      <c r="B163" s="218" t="s">
        <v>4235</v>
      </c>
      <c r="C163" s="230" t="s">
        <v>143</v>
      </c>
      <c r="D163" s="8"/>
    </row>
    <row r="164" spans="1:4" ht="51" customHeight="1">
      <c r="A164" s="218" t="s">
        <v>4264</v>
      </c>
      <c r="B164" s="218" t="s">
        <v>4235</v>
      </c>
      <c r="C164" s="230" t="s">
        <v>143</v>
      </c>
      <c r="D164" s="8"/>
    </row>
    <row r="165" spans="1:4" ht="51" customHeight="1">
      <c r="A165" s="218" t="s">
        <v>4265</v>
      </c>
      <c r="B165" s="218" t="s">
        <v>143</v>
      </c>
      <c r="C165" s="230">
        <v>2.4113876967167145</v>
      </c>
      <c r="D165" s="8"/>
    </row>
    <row r="166" spans="1:4" ht="51" customHeight="1">
      <c r="A166" s="218" t="s">
        <v>4266</v>
      </c>
      <c r="B166" s="218" t="s">
        <v>4265</v>
      </c>
      <c r="C166" s="230" t="s">
        <v>143</v>
      </c>
      <c r="D166" s="8"/>
    </row>
    <row r="167" spans="1:4" ht="51" customHeight="1">
      <c r="A167" s="218" t="s">
        <v>4267</v>
      </c>
      <c r="B167" s="218" t="s">
        <v>4265</v>
      </c>
      <c r="C167" s="230" t="s">
        <v>143</v>
      </c>
      <c r="D167" s="8"/>
    </row>
    <row r="168" spans="1:4" ht="51" customHeight="1">
      <c r="A168" s="218" t="s">
        <v>4268</v>
      </c>
      <c r="B168" s="218" t="s">
        <v>4265</v>
      </c>
      <c r="C168" s="230" t="s">
        <v>143</v>
      </c>
      <c r="D168" s="8"/>
    </row>
    <row r="169" spans="1:4" ht="51" customHeight="1">
      <c r="A169" s="218" t="s">
        <v>4269</v>
      </c>
      <c r="B169" s="218" t="s">
        <v>4265</v>
      </c>
      <c r="C169" s="230">
        <v>1.6886638992623539</v>
      </c>
      <c r="D169" s="8"/>
    </row>
    <row r="170" spans="1:4" ht="51" customHeight="1">
      <c r="A170" s="218" t="s">
        <v>4270</v>
      </c>
      <c r="B170" s="218" t="s">
        <v>4265</v>
      </c>
      <c r="C170" s="230">
        <v>1.8449847155684593</v>
      </c>
      <c r="D170" s="8"/>
    </row>
    <row r="171" spans="1:4" ht="51" customHeight="1">
      <c r="A171" s="218" t="s">
        <v>4271</v>
      </c>
      <c r="B171" s="218" t="s">
        <v>4265</v>
      </c>
      <c r="C171" s="230">
        <v>1.7945604503747905</v>
      </c>
      <c r="D171" s="8"/>
    </row>
    <row r="172" spans="1:4" ht="51" customHeight="1">
      <c r="A172" s="218" t="s">
        <v>4272</v>
      </c>
      <c r="B172" s="218" t="s">
        <v>4265</v>
      </c>
      <c r="C172" s="230" t="s">
        <v>143</v>
      </c>
      <c r="D172" s="8"/>
    </row>
    <row r="173" spans="1:4" ht="51" customHeight="1">
      <c r="A173" s="218" t="s">
        <v>4273</v>
      </c>
      <c r="B173" s="218" t="s">
        <v>4274</v>
      </c>
      <c r="C173" s="230" t="s">
        <v>143</v>
      </c>
      <c r="D173" s="8"/>
    </row>
    <row r="174" spans="1:4" ht="51" customHeight="1">
      <c r="A174" s="218" t="s">
        <v>4275</v>
      </c>
      <c r="B174" s="218" t="s">
        <v>4267</v>
      </c>
      <c r="C174" s="230" t="s">
        <v>143</v>
      </c>
      <c r="D174" s="8"/>
    </row>
    <row r="175" spans="1:4" ht="51" customHeight="1">
      <c r="A175" s="218" t="s">
        <v>4276</v>
      </c>
      <c r="B175" s="218" t="s">
        <v>4267</v>
      </c>
      <c r="C175" s="230" t="s">
        <v>143</v>
      </c>
      <c r="D175" s="8"/>
    </row>
    <row r="176" spans="1:4" ht="51" customHeight="1">
      <c r="A176" s="218" t="s">
        <v>4277</v>
      </c>
      <c r="B176" s="218" t="s">
        <v>4267</v>
      </c>
      <c r="C176" s="230" t="s">
        <v>143</v>
      </c>
      <c r="D176" s="8"/>
    </row>
    <row r="177" spans="1:4" ht="51" customHeight="1">
      <c r="A177" s="218" t="s">
        <v>4278</v>
      </c>
      <c r="B177" s="218" t="s">
        <v>4267</v>
      </c>
      <c r="C177" s="230" t="s">
        <v>143</v>
      </c>
      <c r="D177" s="8"/>
    </row>
    <row r="178" spans="1:4" ht="51" customHeight="1">
      <c r="A178" s="218" t="s">
        <v>4279</v>
      </c>
      <c r="B178" s="218" t="s">
        <v>4274</v>
      </c>
      <c r="C178" s="230" t="s">
        <v>143</v>
      </c>
      <c r="D178" s="8"/>
    </row>
    <row r="179" spans="1:4" ht="51" customHeight="1">
      <c r="A179" s="218" t="s">
        <v>4280</v>
      </c>
      <c r="B179" s="218" t="s">
        <v>4274</v>
      </c>
      <c r="C179" s="230" t="s">
        <v>143</v>
      </c>
      <c r="D179" s="8"/>
    </row>
    <row r="180" spans="1:4" ht="51" customHeight="1">
      <c r="A180" s="218" t="s">
        <v>4281</v>
      </c>
      <c r="B180" s="218" t="s">
        <v>4267</v>
      </c>
      <c r="C180" s="230" t="s">
        <v>143</v>
      </c>
      <c r="D180" s="8"/>
    </row>
    <row r="181" spans="1:4" ht="51" customHeight="1">
      <c r="A181" s="218" t="s">
        <v>4274</v>
      </c>
      <c r="B181" s="218" t="s">
        <v>4274</v>
      </c>
      <c r="C181" s="230" t="s">
        <v>143</v>
      </c>
      <c r="D181" s="8"/>
    </row>
    <row r="182" spans="1:4" ht="51" customHeight="1">
      <c r="A182" s="218" t="s">
        <v>4282</v>
      </c>
      <c r="B182" s="218" t="s">
        <v>4267</v>
      </c>
      <c r="C182" s="230" t="s">
        <v>143</v>
      </c>
      <c r="D182" s="8"/>
    </row>
    <row r="183" spans="1:4" ht="51" customHeight="1">
      <c r="A183" s="218" t="s">
        <v>4283</v>
      </c>
      <c r="B183" s="218" t="s">
        <v>4274</v>
      </c>
      <c r="C183" s="230" t="s">
        <v>143</v>
      </c>
      <c r="D183" s="8"/>
    </row>
    <row r="184" spans="1:4" ht="51" customHeight="1">
      <c r="A184" s="218" t="s">
        <v>4284</v>
      </c>
      <c r="B184" s="218" t="s">
        <v>4267</v>
      </c>
      <c r="C184" s="230" t="s">
        <v>143</v>
      </c>
      <c r="D184" s="8"/>
    </row>
    <row r="185" spans="1:4" ht="51" customHeight="1">
      <c r="A185" s="218" t="s">
        <v>4285</v>
      </c>
      <c r="B185" s="218" t="s">
        <v>4274</v>
      </c>
      <c r="C185" s="230" t="s">
        <v>143</v>
      </c>
      <c r="D185" s="8"/>
    </row>
    <row r="186" spans="1:4" ht="51" customHeight="1">
      <c r="A186" s="218" t="s">
        <v>4286</v>
      </c>
      <c r="B186" s="218" t="s">
        <v>4267</v>
      </c>
      <c r="C186" s="230" t="s">
        <v>143</v>
      </c>
      <c r="D186" s="8"/>
    </row>
    <row r="187" spans="1:4" ht="51" customHeight="1">
      <c r="A187" s="218" t="s">
        <v>4287</v>
      </c>
      <c r="B187" s="218" t="s">
        <v>143</v>
      </c>
      <c r="C187" s="230" t="s">
        <v>143</v>
      </c>
      <c r="D187" s="8"/>
    </row>
    <row r="188" spans="1:4" ht="51" customHeight="1">
      <c r="A188" s="218" t="s">
        <v>4288</v>
      </c>
      <c r="B188" s="218" t="s">
        <v>143</v>
      </c>
      <c r="C188" s="230" t="s">
        <v>143</v>
      </c>
      <c r="D188" s="8"/>
    </row>
    <row r="189" spans="1:4" ht="51" customHeight="1">
      <c r="A189" s="218" t="s">
        <v>4289</v>
      </c>
      <c r="B189" s="218" t="s">
        <v>4287</v>
      </c>
      <c r="C189" s="230" t="s">
        <v>143</v>
      </c>
      <c r="D189" s="8"/>
    </row>
    <row r="190" spans="1:4" ht="51" customHeight="1">
      <c r="A190" s="218" t="s">
        <v>4290</v>
      </c>
      <c r="B190" s="218" t="s">
        <v>4287</v>
      </c>
      <c r="C190" s="230" t="s">
        <v>143</v>
      </c>
      <c r="D190" s="8"/>
    </row>
    <row r="191" spans="1:4" ht="51" customHeight="1">
      <c r="A191" s="218" t="s">
        <v>4291</v>
      </c>
      <c r="B191" s="218" t="s">
        <v>143</v>
      </c>
      <c r="C191" s="230" t="s">
        <v>143</v>
      </c>
      <c r="D191" s="8"/>
    </row>
    <row r="192" spans="1:4" ht="51" customHeight="1">
      <c r="A192" s="218" t="s">
        <v>4292</v>
      </c>
      <c r="B192" s="218" t="s">
        <v>4287</v>
      </c>
      <c r="C192" s="230" t="s">
        <v>143</v>
      </c>
      <c r="D192" s="8"/>
    </row>
    <row r="193" spans="1:4" ht="51" customHeight="1">
      <c r="A193" s="218" t="s">
        <v>4293</v>
      </c>
      <c r="B193" s="218" t="s">
        <v>4287</v>
      </c>
      <c r="C193" s="230" t="s">
        <v>143</v>
      </c>
      <c r="D193" s="8"/>
    </row>
    <row r="194" spans="1:4" ht="51" customHeight="1">
      <c r="A194" s="218" t="s">
        <v>4294</v>
      </c>
      <c r="B194" s="218" t="s">
        <v>4290</v>
      </c>
      <c r="C194" s="230" t="s">
        <v>143</v>
      </c>
      <c r="D194" s="8"/>
    </row>
    <row r="195" spans="1:4" ht="51" customHeight="1">
      <c r="A195" s="218" t="s">
        <v>4295</v>
      </c>
      <c r="B195" s="218" t="s">
        <v>4290</v>
      </c>
      <c r="C195" s="230" t="s">
        <v>143</v>
      </c>
      <c r="D195" s="8"/>
    </row>
    <row r="196" spans="1:4" ht="51" customHeight="1">
      <c r="A196" s="218" t="s">
        <v>4296</v>
      </c>
      <c r="B196" s="218" t="s">
        <v>4290</v>
      </c>
      <c r="C196" s="230" t="s">
        <v>143</v>
      </c>
      <c r="D196" s="8"/>
    </row>
    <row r="197" spans="1:4" ht="51" customHeight="1">
      <c r="A197" s="218" t="s">
        <v>4297</v>
      </c>
      <c r="B197" s="218" t="s">
        <v>4290</v>
      </c>
      <c r="C197" s="230" t="s">
        <v>143</v>
      </c>
      <c r="D197" s="8"/>
    </row>
    <row r="198" spans="1:4" ht="51" customHeight="1">
      <c r="A198" s="218" t="s">
        <v>4298</v>
      </c>
      <c r="B198" s="218" t="s">
        <v>4289</v>
      </c>
      <c r="C198" s="230" t="s">
        <v>143</v>
      </c>
      <c r="D198" s="8"/>
    </row>
    <row r="199" spans="1:4" ht="51" customHeight="1">
      <c r="A199" s="218" t="s">
        <v>4299</v>
      </c>
      <c r="B199" s="218" t="s">
        <v>4292</v>
      </c>
      <c r="C199" s="230" t="s">
        <v>143</v>
      </c>
      <c r="D199" s="8"/>
    </row>
    <row r="200" spans="1:4" ht="51" customHeight="1">
      <c r="A200" s="218" t="s">
        <v>4300</v>
      </c>
      <c r="B200" s="218" t="s">
        <v>4290</v>
      </c>
      <c r="C200" s="230" t="s">
        <v>143</v>
      </c>
      <c r="D200" s="8"/>
    </row>
    <row r="201" spans="1:4" ht="51" customHeight="1">
      <c r="A201" s="218" t="s">
        <v>4301</v>
      </c>
      <c r="B201" s="218" t="s">
        <v>4290</v>
      </c>
      <c r="C201" s="230" t="s">
        <v>143</v>
      </c>
      <c r="D201" s="8"/>
    </row>
    <row r="202" spans="1:4" ht="51" customHeight="1">
      <c r="A202" s="218" t="s">
        <v>4302</v>
      </c>
      <c r="B202" s="218" t="s">
        <v>4292</v>
      </c>
      <c r="C202" s="230" t="s">
        <v>143</v>
      </c>
      <c r="D202" s="8"/>
    </row>
    <row r="203" spans="1:4" ht="51" customHeight="1">
      <c r="A203" s="218" t="s">
        <v>4303</v>
      </c>
      <c r="B203" s="218" t="s">
        <v>4292</v>
      </c>
      <c r="C203" s="230" t="s">
        <v>143</v>
      </c>
      <c r="D203" s="8"/>
    </row>
    <row r="204" spans="1:4" ht="51" customHeight="1">
      <c r="A204" s="218" t="s">
        <v>4304</v>
      </c>
      <c r="B204" s="218" t="s">
        <v>4289</v>
      </c>
      <c r="C204" s="230" t="s">
        <v>143</v>
      </c>
      <c r="D204" s="8"/>
    </row>
    <row r="205" spans="1:4" ht="51" customHeight="1">
      <c r="A205" s="218" t="s">
        <v>4305</v>
      </c>
      <c r="B205" s="218" t="s">
        <v>4292</v>
      </c>
      <c r="C205" s="230" t="s">
        <v>143</v>
      </c>
      <c r="D205" s="8"/>
    </row>
    <row r="206" spans="1:4" ht="51" customHeight="1">
      <c r="A206" s="218" t="s">
        <v>4306</v>
      </c>
      <c r="B206" s="218" t="s">
        <v>4289</v>
      </c>
      <c r="C206" s="230" t="s">
        <v>143</v>
      </c>
      <c r="D206" s="8"/>
    </row>
    <row r="207" spans="1:4" ht="51" customHeight="1">
      <c r="A207" s="218" t="s">
        <v>4307</v>
      </c>
      <c r="B207" s="218" t="s">
        <v>4290</v>
      </c>
      <c r="C207" s="230" t="s">
        <v>143</v>
      </c>
      <c r="D207" s="8"/>
    </row>
    <row r="208" spans="1:4" ht="51" customHeight="1">
      <c r="A208" s="218" t="s">
        <v>4308</v>
      </c>
      <c r="B208" s="218" t="s">
        <v>4287</v>
      </c>
      <c r="C208" s="230" t="s">
        <v>143</v>
      </c>
      <c r="D208" s="8"/>
    </row>
    <row r="209" spans="1:4" ht="51" customHeight="1">
      <c r="A209" s="218" t="s">
        <v>4309</v>
      </c>
      <c r="B209" s="218" t="s">
        <v>4290</v>
      </c>
      <c r="C209" s="230" t="s">
        <v>143</v>
      </c>
      <c r="D209" s="8"/>
    </row>
    <row r="210" spans="1:4" ht="51" customHeight="1">
      <c r="A210" s="218" t="s">
        <v>4310</v>
      </c>
      <c r="B210" s="218" t="s">
        <v>4289</v>
      </c>
      <c r="C210" s="230" t="s">
        <v>143</v>
      </c>
      <c r="D210" s="8"/>
    </row>
    <row r="211" spans="1:4" ht="51" customHeight="1">
      <c r="A211" s="218" t="s">
        <v>4311</v>
      </c>
      <c r="B211" s="218" t="s">
        <v>4290</v>
      </c>
      <c r="C211" s="230" t="s">
        <v>143</v>
      </c>
      <c r="D211" s="8"/>
    </row>
    <row r="212" spans="1:4" ht="51" customHeight="1">
      <c r="A212" s="218" t="s">
        <v>4312</v>
      </c>
      <c r="B212" s="218" t="s">
        <v>4290</v>
      </c>
      <c r="C212" s="230" t="s">
        <v>143</v>
      </c>
      <c r="D212" s="8"/>
    </row>
    <row r="213" spans="1:4" ht="51" customHeight="1">
      <c r="A213" s="218" t="s">
        <v>4313</v>
      </c>
      <c r="B213" s="218" t="s">
        <v>4289</v>
      </c>
      <c r="C213" s="230" t="s">
        <v>143</v>
      </c>
      <c r="D213" s="8"/>
    </row>
    <row r="214" spans="1:4" ht="51" customHeight="1">
      <c r="A214" s="218" t="s">
        <v>4314</v>
      </c>
      <c r="B214" s="218" t="s">
        <v>4290</v>
      </c>
      <c r="C214" s="230" t="s">
        <v>143</v>
      </c>
      <c r="D214" s="8"/>
    </row>
    <row r="215" spans="1:4" ht="51" customHeight="1">
      <c r="A215" s="218" t="s">
        <v>4315</v>
      </c>
      <c r="B215" s="218" t="s">
        <v>4290</v>
      </c>
      <c r="C215" s="230" t="s">
        <v>143</v>
      </c>
      <c r="D215" s="8"/>
    </row>
    <row r="216" spans="1:4" ht="51" customHeight="1">
      <c r="A216" s="218" t="s">
        <v>4316</v>
      </c>
      <c r="B216" s="218" t="s">
        <v>4292</v>
      </c>
      <c r="C216" s="230" t="s">
        <v>143</v>
      </c>
      <c r="D216" s="8"/>
    </row>
    <row r="217" spans="1:4" ht="51" customHeight="1">
      <c r="A217" s="218" t="s">
        <v>4317</v>
      </c>
      <c r="B217" s="218" t="s">
        <v>4292</v>
      </c>
      <c r="C217" s="230" t="s">
        <v>143</v>
      </c>
      <c r="D217" s="8"/>
    </row>
    <row r="218" spans="1:4" ht="51" customHeight="1">
      <c r="A218" s="218" t="s">
        <v>4318</v>
      </c>
      <c r="B218" s="218" t="s">
        <v>4292</v>
      </c>
      <c r="C218" s="230" t="s">
        <v>143</v>
      </c>
      <c r="D218" s="8"/>
    </row>
    <row r="219" spans="1:4" ht="51" customHeight="1">
      <c r="A219" s="218" t="s">
        <v>4319</v>
      </c>
      <c r="B219" s="218" t="s">
        <v>4289</v>
      </c>
      <c r="C219" s="230" t="s">
        <v>143</v>
      </c>
      <c r="D219" s="8"/>
    </row>
    <row r="220" spans="1:4" ht="51" customHeight="1">
      <c r="A220" s="218" t="s">
        <v>4320</v>
      </c>
      <c r="B220" s="218" t="s">
        <v>4289</v>
      </c>
      <c r="C220" s="230" t="s">
        <v>143</v>
      </c>
      <c r="D220" s="8"/>
    </row>
    <row r="221" spans="1:4" ht="51" customHeight="1">
      <c r="A221" s="218" t="s">
        <v>4321</v>
      </c>
      <c r="B221" s="218" t="s">
        <v>4292</v>
      </c>
      <c r="C221" s="230" t="s">
        <v>143</v>
      </c>
      <c r="D221" s="8"/>
    </row>
    <row r="222" spans="1:4" ht="51" customHeight="1">
      <c r="A222" s="218" t="s">
        <v>4322</v>
      </c>
      <c r="B222" s="218" t="s">
        <v>4289</v>
      </c>
      <c r="C222" s="230" t="s">
        <v>143</v>
      </c>
      <c r="D222" s="8"/>
    </row>
    <row r="223" spans="1:4" ht="51" customHeight="1">
      <c r="A223" s="218" t="s">
        <v>4323</v>
      </c>
      <c r="B223" s="218" t="s">
        <v>143</v>
      </c>
      <c r="C223" s="230" t="s">
        <v>143</v>
      </c>
      <c r="D223" s="8"/>
    </row>
    <row r="224" spans="1:4" ht="51" customHeight="1">
      <c r="A224" s="218" t="s">
        <v>3283</v>
      </c>
      <c r="B224" s="218" t="s">
        <v>143</v>
      </c>
      <c r="C224" s="230" t="s">
        <v>143</v>
      </c>
      <c r="D224" s="8"/>
    </row>
    <row r="225" spans="1:4" ht="51" customHeight="1">
      <c r="A225" s="218" t="s">
        <v>4324</v>
      </c>
      <c r="B225" s="218" t="s">
        <v>143</v>
      </c>
      <c r="C225" s="230" t="s">
        <v>143</v>
      </c>
      <c r="D225" s="8"/>
    </row>
    <row r="226" spans="1:4" ht="51" customHeight="1">
      <c r="A226" s="218" t="s">
        <v>4325</v>
      </c>
      <c r="B226" s="218" t="s">
        <v>143</v>
      </c>
      <c r="C226" s="230" t="s">
        <v>143</v>
      </c>
      <c r="D226" s="8"/>
    </row>
    <row r="227" spans="1:4" ht="51" customHeight="1">
      <c r="A227" s="218" t="s">
        <v>4326</v>
      </c>
      <c r="B227" s="218" t="s">
        <v>143</v>
      </c>
      <c r="C227" s="230" t="s">
        <v>143</v>
      </c>
      <c r="D227" s="8"/>
    </row>
    <row r="228" spans="1:4" ht="51" customHeight="1">
      <c r="A228" s="218" t="s">
        <v>4327</v>
      </c>
      <c r="B228" s="218" t="s">
        <v>143</v>
      </c>
      <c r="C228" s="230" t="s">
        <v>143</v>
      </c>
      <c r="D228" s="8"/>
    </row>
    <row r="229" spans="1:4" ht="51" customHeight="1">
      <c r="A229" s="218" t="s">
        <v>3284</v>
      </c>
      <c r="B229" s="218" t="s">
        <v>3283</v>
      </c>
      <c r="C229" s="230">
        <v>1.0603625574339586</v>
      </c>
      <c r="D229" s="8"/>
    </row>
    <row r="230" spans="1:4" ht="51" customHeight="1">
      <c r="A230" s="218" t="s">
        <v>4328</v>
      </c>
      <c r="B230" s="218" t="s">
        <v>4323</v>
      </c>
      <c r="C230" s="230" t="s">
        <v>143</v>
      </c>
      <c r="D230" s="8"/>
    </row>
    <row r="231" spans="1:4" ht="51" customHeight="1">
      <c r="A231" s="218" t="s">
        <v>4329</v>
      </c>
      <c r="B231" s="218" t="s">
        <v>3284</v>
      </c>
      <c r="C231" s="230" t="s">
        <v>143</v>
      </c>
      <c r="D231" s="8"/>
    </row>
    <row r="232" spans="1:4" ht="51" customHeight="1">
      <c r="A232" s="218" t="s">
        <v>4330</v>
      </c>
      <c r="B232" s="218" t="s">
        <v>4323</v>
      </c>
      <c r="C232" s="230" t="s">
        <v>143</v>
      </c>
      <c r="D232" s="8"/>
    </row>
    <row r="233" spans="1:4" ht="51" customHeight="1">
      <c r="A233" s="218" t="s">
        <v>4331</v>
      </c>
      <c r="B233" s="218" t="s">
        <v>3284</v>
      </c>
      <c r="C233" s="230" t="s">
        <v>143</v>
      </c>
      <c r="D233" s="8"/>
    </row>
    <row r="234" spans="1:4" ht="51" customHeight="1">
      <c r="A234" s="218" t="s">
        <v>4332</v>
      </c>
      <c r="B234" s="218" t="s">
        <v>3284</v>
      </c>
      <c r="C234" s="230" t="s">
        <v>143</v>
      </c>
      <c r="D234" s="8"/>
    </row>
    <row r="235" spans="1:4" ht="51" customHeight="1">
      <c r="A235" s="218" t="s">
        <v>4333</v>
      </c>
      <c r="B235" s="218" t="s">
        <v>4324</v>
      </c>
      <c r="C235" s="230" t="s">
        <v>143</v>
      </c>
      <c r="D235" s="8"/>
    </row>
    <row r="236" spans="1:4" ht="51" customHeight="1">
      <c r="A236" s="218" t="s">
        <v>4334</v>
      </c>
      <c r="B236" s="218" t="s">
        <v>4324</v>
      </c>
      <c r="C236" s="230" t="s">
        <v>143</v>
      </c>
      <c r="D236" s="8"/>
    </row>
    <row r="237" spans="1:4" ht="51" customHeight="1">
      <c r="A237" s="218" t="s">
        <v>4335</v>
      </c>
      <c r="B237" s="218" t="s">
        <v>3284</v>
      </c>
      <c r="C237" s="230" t="s">
        <v>143</v>
      </c>
      <c r="D237" s="8"/>
    </row>
    <row r="238" spans="1:4" ht="51" customHeight="1">
      <c r="A238" s="218" t="s">
        <v>4336</v>
      </c>
      <c r="B238" s="218" t="s">
        <v>4326</v>
      </c>
      <c r="C238" s="230" t="s">
        <v>143</v>
      </c>
      <c r="D238" s="8"/>
    </row>
    <row r="239" spans="1:4" ht="51" customHeight="1">
      <c r="A239" s="218" t="s">
        <v>4337</v>
      </c>
      <c r="B239" s="218" t="s">
        <v>3284</v>
      </c>
      <c r="C239" s="230" t="s">
        <v>143</v>
      </c>
      <c r="D239" s="8"/>
    </row>
    <row r="240" spans="1:4" ht="51" customHeight="1">
      <c r="A240" s="218" t="s">
        <v>4338</v>
      </c>
      <c r="B240" s="218" t="s">
        <v>4323</v>
      </c>
      <c r="C240" s="230" t="s">
        <v>143</v>
      </c>
      <c r="D240" s="8"/>
    </row>
    <row r="241" spans="1:4" ht="51" customHeight="1">
      <c r="A241" s="218" t="s">
        <v>4339</v>
      </c>
      <c r="B241" s="218" t="s">
        <v>4324</v>
      </c>
      <c r="C241" s="230" t="s">
        <v>143</v>
      </c>
      <c r="D241" s="8"/>
    </row>
    <row r="242" spans="1:4" ht="51" customHeight="1">
      <c r="A242" s="218" t="s">
        <v>4340</v>
      </c>
      <c r="B242" s="218" t="s">
        <v>4325</v>
      </c>
      <c r="C242" s="230" t="s">
        <v>143</v>
      </c>
      <c r="D242" s="8"/>
    </row>
    <row r="243" spans="1:4" ht="51" customHeight="1">
      <c r="A243" s="218" t="s">
        <v>4341</v>
      </c>
      <c r="B243" s="218" t="s">
        <v>4323</v>
      </c>
      <c r="C243" s="230" t="s">
        <v>143</v>
      </c>
      <c r="D243" s="8"/>
    </row>
    <row r="244" spans="1:4" ht="51" customHeight="1">
      <c r="A244" s="218" t="s">
        <v>4342</v>
      </c>
      <c r="B244" s="218" t="s">
        <v>4324</v>
      </c>
      <c r="C244" s="230" t="s">
        <v>143</v>
      </c>
      <c r="D244" s="8"/>
    </row>
    <row r="245" spans="1:4" ht="51" customHeight="1">
      <c r="A245" s="218" t="s">
        <v>4343</v>
      </c>
      <c r="B245" s="218" t="s">
        <v>4323</v>
      </c>
      <c r="C245" s="230" t="s">
        <v>143</v>
      </c>
      <c r="D245" s="8"/>
    </row>
    <row r="246" spans="1:4" ht="51" customHeight="1">
      <c r="A246" s="218" t="s">
        <v>4344</v>
      </c>
      <c r="B246" s="218" t="s">
        <v>3283</v>
      </c>
      <c r="C246" s="230" t="s">
        <v>143</v>
      </c>
      <c r="D246" s="8"/>
    </row>
    <row r="247" spans="1:4" ht="51" customHeight="1">
      <c r="A247" s="218" t="s">
        <v>4345</v>
      </c>
      <c r="B247" s="218" t="s">
        <v>4323</v>
      </c>
      <c r="C247" s="230" t="s">
        <v>143</v>
      </c>
      <c r="D247" s="8"/>
    </row>
    <row r="248" spans="1:4" ht="51" customHeight="1">
      <c r="A248" s="218" t="s">
        <v>4346</v>
      </c>
      <c r="B248" s="218" t="s">
        <v>3283</v>
      </c>
      <c r="C248" s="230" t="s">
        <v>143</v>
      </c>
      <c r="D248" s="8"/>
    </row>
    <row r="249" spans="1:4" ht="51" customHeight="1">
      <c r="A249" s="218" t="s">
        <v>4347</v>
      </c>
      <c r="B249" s="218" t="s">
        <v>3283</v>
      </c>
      <c r="C249" s="230" t="s">
        <v>143</v>
      </c>
      <c r="D249" s="8"/>
    </row>
    <row r="250" spans="1:4" ht="51" customHeight="1">
      <c r="A250" s="218" t="s">
        <v>4348</v>
      </c>
      <c r="B250" s="218" t="s">
        <v>3283</v>
      </c>
      <c r="C250" s="230" t="s">
        <v>143</v>
      </c>
      <c r="D250" s="8"/>
    </row>
    <row r="251" spans="1:4" ht="51" customHeight="1">
      <c r="A251" s="218" t="s">
        <v>4349</v>
      </c>
      <c r="B251" s="218" t="s">
        <v>4323</v>
      </c>
      <c r="C251" s="230" t="s">
        <v>143</v>
      </c>
      <c r="D251" s="8"/>
    </row>
    <row r="252" spans="1:4" ht="51" customHeight="1">
      <c r="A252" s="218" t="s">
        <v>4350</v>
      </c>
      <c r="B252" s="218" t="s">
        <v>3283</v>
      </c>
      <c r="C252" s="230" t="s">
        <v>143</v>
      </c>
      <c r="D252" s="8"/>
    </row>
    <row r="253" spans="1:4" ht="51" customHeight="1">
      <c r="A253" s="218" t="s">
        <v>4351</v>
      </c>
      <c r="B253" s="218" t="s">
        <v>4324</v>
      </c>
      <c r="C253" s="230" t="s">
        <v>143</v>
      </c>
      <c r="D253" s="8"/>
    </row>
    <row r="254" spans="1:4" ht="51" customHeight="1">
      <c r="A254" s="218" t="s">
        <v>4352</v>
      </c>
      <c r="B254" s="218" t="s">
        <v>4323</v>
      </c>
      <c r="C254" s="230" t="s">
        <v>143</v>
      </c>
      <c r="D254" s="8"/>
    </row>
    <row r="255" spans="1:4" ht="51" customHeight="1">
      <c r="A255" s="218" t="s">
        <v>4353</v>
      </c>
      <c r="B255" s="218" t="s">
        <v>4324</v>
      </c>
      <c r="C255" s="230" t="s">
        <v>143</v>
      </c>
      <c r="D255" s="8"/>
    </row>
    <row r="256" spans="1:4" ht="51" customHeight="1">
      <c r="A256" s="218" t="s">
        <v>4354</v>
      </c>
      <c r="B256" s="218" t="s">
        <v>4323</v>
      </c>
      <c r="C256" s="230" t="s">
        <v>143</v>
      </c>
      <c r="D256" s="8"/>
    </row>
    <row r="257" spans="1:4" ht="51" customHeight="1">
      <c r="A257" s="218" t="s">
        <v>4355</v>
      </c>
      <c r="B257" s="218" t="s">
        <v>3283</v>
      </c>
      <c r="C257" s="230" t="s">
        <v>143</v>
      </c>
      <c r="D257" s="8"/>
    </row>
    <row r="258" spans="1:4" ht="51" customHeight="1">
      <c r="A258" s="218" t="s">
        <v>4356</v>
      </c>
      <c r="B258" s="218" t="s">
        <v>4324</v>
      </c>
      <c r="C258" s="230">
        <v>1.7698654693466227</v>
      </c>
      <c r="D258" s="8"/>
    </row>
    <row r="259" spans="1:4" ht="51" customHeight="1">
      <c r="A259" s="218" t="s">
        <v>4357</v>
      </c>
      <c r="B259" s="218" t="s">
        <v>3283</v>
      </c>
      <c r="C259" s="230" t="s">
        <v>143</v>
      </c>
      <c r="D259" s="8"/>
    </row>
    <row r="260" spans="1:4" ht="51" customHeight="1">
      <c r="A260" s="218" t="s">
        <v>4358</v>
      </c>
      <c r="B260" s="218" t="s">
        <v>4324</v>
      </c>
      <c r="C260" s="230" t="s">
        <v>143</v>
      </c>
      <c r="D260" s="8"/>
    </row>
    <row r="261" spans="1:4" ht="51" customHeight="1">
      <c r="A261" s="218" t="s">
        <v>4359</v>
      </c>
      <c r="B261" s="218" t="s">
        <v>4324</v>
      </c>
      <c r="C261" s="230" t="s">
        <v>143</v>
      </c>
      <c r="D261" s="8"/>
    </row>
    <row r="262" spans="1:4" ht="51" customHeight="1">
      <c r="A262" s="218" t="s">
        <v>4360</v>
      </c>
      <c r="B262" s="218" t="s">
        <v>4327</v>
      </c>
      <c r="C262" s="230" t="s">
        <v>143</v>
      </c>
      <c r="D262" s="8"/>
    </row>
    <row r="263" spans="1:4" ht="51" customHeight="1">
      <c r="A263" s="218" t="s">
        <v>4361</v>
      </c>
      <c r="B263" s="218" t="s">
        <v>3283</v>
      </c>
      <c r="C263" s="230" t="s">
        <v>143</v>
      </c>
      <c r="D263" s="8"/>
    </row>
    <row r="264" spans="1:4" ht="51" customHeight="1">
      <c r="A264" s="218" t="s">
        <v>4362</v>
      </c>
      <c r="B264" s="218" t="s">
        <v>4324</v>
      </c>
      <c r="C264" s="230" t="s">
        <v>143</v>
      </c>
      <c r="D264" s="8"/>
    </row>
    <row r="265" spans="1:4" ht="51" customHeight="1">
      <c r="A265" s="218" t="s">
        <v>4363</v>
      </c>
      <c r="B265" s="218" t="s">
        <v>3284</v>
      </c>
      <c r="C265" s="230" t="s">
        <v>143</v>
      </c>
      <c r="D265" s="8"/>
    </row>
    <row r="266" spans="1:4" ht="51" customHeight="1">
      <c r="A266" s="218" t="s">
        <v>4364</v>
      </c>
      <c r="B266" s="218" t="s">
        <v>143</v>
      </c>
      <c r="C266" s="230" t="s">
        <v>143</v>
      </c>
      <c r="D266" s="8"/>
    </row>
    <row r="267" spans="1:4" ht="51" customHeight="1">
      <c r="A267" s="218" t="s">
        <v>4365</v>
      </c>
      <c r="B267" s="218" t="s">
        <v>4364</v>
      </c>
      <c r="C267" s="230" t="s">
        <v>143</v>
      </c>
      <c r="D267" s="8"/>
    </row>
    <row r="268" spans="1:4" ht="51" customHeight="1">
      <c r="A268" s="218" t="s">
        <v>4366</v>
      </c>
      <c r="B268" s="218" t="s">
        <v>4364</v>
      </c>
      <c r="C268" s="230" t="s">
        <v>143</v>
      </c>
      <c r="D268" s="8"/>
    </row>
    <row r="269" spans="1:4" ht="51" customHeight="1">
      <c r="A269" s="218" t="s">
        <v>4367</v>
      </c>
      <c r="B269" s="218" t="s">
        <v>4364</v>
      </c>
      <c r="C269" s="230" t="s">
        <v>143</v>
      </c>
      <c r="D269" s="8"/>
    </row>
    <row r="270" spans="1:4" ht="51" customHeight="1">
      <c r="A270" s="218" t="s">
        <v>4368</v>
      </c>
      <c r="B270" s="218" t="s">
        <v>4364</v>
      </c>
      <c r="C270" s="230" t="s">
        <v>143</v>
      </c>
      <c r="D270" s="8"/>
    </row>
    <row r="271" spans="1:4" ht="51" customHeight="1">
      <c r="A271" s="218" t="s">
        <v>4369</v>
      </c>
      <c r="B271" s="218" t="s">
        <v>143</v>
      </c>
      <c r="C271" s="230" t="s">
        <v>143</v>
      </c>
      <c r="D271" s="8"/>
    </row>
    <row r="272" spans="1:4" ht="51" customHeight="1">
      <c r="A272" s="218" t="s">
        <v>4370</v>
      </c>
      <c r="B272" s="218" t="s">
        <v>4369</v>
      </c>
      <c r="C272" s="230" t="s">
        <v>143</v>
      </c>
      <c r="D272" s="8"/>
    </row>
    <row r="273" spans="1:4" ht="51" customHeight="1">
      <c r="A273" s="218" t="s">
        <v>4371</v>
      </c>
      <c r="B273" s="218" t="s">
        <v>4369</v>
      </c>
      <c r="C273" s="230" t="s">
        <v>143</v>
      </c>
      <c r="D273" s="8"/>
    </row>
    <row r="274" spans="1:4" ht="51" customHeight="1">
      <c r="A274" s="218" t="s">
        <v>4372</v>
      </c>
      <c r="B274" s="218" t="s">
        <v>4369</v>
      </c>
      <c r="C274" s="230" t="s">
        <v>143</v>
      </c>
      <c r="D274" s="8"/>
    </row>
    <row r="275" spans="1:4" ht="51" customHeight="1">
      <c r="A275" s="218" t="s">
        <v>4373</v>
      </c>
      <c r="B275" s="218" t="s">
        <v>4370</v>
      </c>
      <c r="C275" s="230" t="s">
        <v>143</v>
      </c>
      <c r="D275" s="8"/>
    </row>
    <row r="276" spans="1:4" ht="51" customHeight="1">
      <c r="A276" s="218" t="s">
        <v>4374</v>
      </c>
      <c r="B276" s="218" t="s">
        <v>143</v>
      </c>
      <c r="C276" s="230" t="s">
        <v>143</v>
      </c>
      <c r="D276" s="8"/>
    </row>
    <row r="277" spans="1:4" ht="51" customHeight="1">
      <c r="A277" s="218" t="s">
        <v>4375</v>
      </c>
      <c r="B277" s="218" t="s">
        <v>4374</v>
      </c>
      <c r="C277" s="230">
        <v>3.0057774956453809</v>
      </c>
      <c r="D277" s="8"/>
    </row>
    <row r="278" spans="1:4" ht="51" customHeight="1">
      <c r="A278" s="218" t="s">
        <v>4376</v>
      </c>
      <c r="B278" s="218" t="s">
        <v>4374</v>
      </c>
      <c r="C278" s="230" t="s">
        <v>143</v>
      </c>
      <c r="D278" s="8"/>
    </row>
    <row r="279" spans="1:4" ht="51" customHeight="1">
      <c r="A279" s="218" t="s">
        <v>4377</v>
      </c>
      <c r="B279" s="218" t="s">
        <v>4376</v>
      </c>
      <c r="C279" s="230" t="s">
        <v>143</v>
      </c>
      <c r="D279" s="8"/>
    </row>
    <row r="280" spans="1:4" ht="51" customHeight="1">
      <c r="A280" s="218" t="s">
        <v>4378</v>
      </c>
      <c r="B280" s="218" t="s">
        <v>4374</v>
      </c>
      <c r="C280" s="230" t="s">
        <v>143</v>
      </c>
      <c r="D280" s="8"/>
    </row>
    <row r="281" spans="1:4" ht="51" customHeight="1">
      <c r="A281" s="218" t="s">
        <v>4379</v>
      </c>
      <c r="B281" s="218" t="s">
        <v>4374</v>
      </c>
      <c r="C281" s="230" t="s">
        <v>143</v>
      </c>
      <c r="D281" s="8"/>
    </row>
    <row r="282" spans="1:4" ht="51" customHeight="1">
      <c r="A282" s="218" t="s">
        <v>4380</v>
      </c>
      <c r="B282" s="218" t="s">
        <v>4375</v>
      </c>
      <c r="C282" s="230">
        <v>1.216949554338427</v>
      </c>
      <c r="D282" s="8"/>
    </row>
    <row r="283" spans="1:4" ht="51" customHeight="1">
      <c r="A283" s="218" t="s">
        <v>4381</v>
      </c>
      <c r="B283" s="218" t="s">
        <v>4375</v>
      </c>
      <c r="C283" s="230" t="s">
        <v>143</v>
      </c>
      <c r="D283" s="8"/>
    </row>
    <row r="284" spans="1:4" ht="51" customHeight="1">
      <c r="A284" s="218" t="s">
        <v>4382</v>
      </c>
      <c r="B284" s="218" t="s">
        <v>4374</v>
      </c>
      <c r="C284" s="230" t="s">
        <v>143</v>
      </c>
      <c r="D284" s="8"/>
    </row>
    <row r="285" spans="1:4" ht="51" customHeight="1">
      <c r="A285" s="218" t="s">
        <v>4383</v>
      </c>
      <c r="B285" s="218" t="s">
        <v>4376</v>
      </c>
      <c r="C285" s="230" t="s">
        <v>143</v>
      </c>
      <c r="D285" s="8"/>
    </row>
    <row r="286" spans="1:4" ht="51" customHeight="1">
      <c r="A286" s="218" t="s">
        <v>4384</v>
      </c>
      <c r="B286" s="218" t="s">
        <v>4376</v>
      </c>
      <c r="C286" s="230" t="s">
        <v>143</v>
      </c>
      <c r="D286" s="8"/>
    </row>
    <row r="287" spans="1:4" ht="51" customHeight="1">
      <c r="A287" s="218" t="s">
        <v>4385</v>
      </c>
      <c r="B287" s="218" t="s">
        <v>4374</v>
      </c>
      <c r="C287" s="230" t="s">
        <v>143</v>
      </c>
      <c r="D287" s="8"/>
    </row>
    <row r="288" spans="1:4" ht="51" customHeight="1">
      <c r="A288" s="218" t="s">
        <v>4386</v>
      </c>
      <c r="B288" s="218" t="s">
        <v>143</v>
      </c>
      <c r="C288" s="230">
        <v>11.019913124238169</v>
      </c>
      <c r="D288" s="8"/>
    </row>
    <row r="289" spans="1:4" ht="51" customHeight="1">
      <c r="A289" s="218" t="s">
        <v>4387</v>
      </c>
      <c r="B289" s="218" t="s">
        <v>4386</v>
      </c>
      <c r="C289" s="230" t="s">
        <v>143</v>
      </c>
      <c r="D289" s="8"/>
    </row>
    <row r="290" spans="1:4" ht="51" customHeight="1">
      <c r="A290" s="218" t="s">
        <v>4388</v>
      </c>
      <c r="B290" s="218" t="s">
        <v>4386</v>
      </c>
      <c r="C290" s="230" t="s">
        <v>143</v>
      </c>
      <c r="D290" s="8"/>
    </row>
    <row r="291" spans="1:4" ht="51" customHeight="1">
      <c r="A291" s="218" t="s">
        <v>4389</v>
      </c>
      <c r="B291" s="218" t="s">
        <v>4386</v>
      </c>
      <c r="C291" s="230">
        <v>3.4594264418018366</v>
      </c>
      <c r="D291" s="8"/>
    </row>
    <row r="292" spans="1:4" ht="51" customHeight="1">
      <c r="A292" s="218" t="s">
        <v>4390</v>
      </c>
      <c r="B292" s="218" t="s">
        <v>4386</v>
      </c>
      <c r="C292" s="230" t="s">
        <v>143</v>
      </c>
      <c r="D292" s="8"/>
    </row>
    <row r="293" spans="1:4" ht="51" customHeight="1">
      <c r="A293" s="218" t="s">
        <v>4391</v>
      </c>
      <c r="B293" s="218" t="s">
        <v>4389</v>
      </c>
      <c r="C293" s="230" t="s">
        <v>143</v>
      </c>
      <c r="D293" s="8"/>
    </row>
    <row r="294" spans="1:4" ht="51" customHeight="1">
      <c r="A294" s="218" t="s">
        <v>4392</v>
      </c>
      <c r="B294" s="218" t="s">
        <v>4387</v>
      </c>
      <c r="C294" s="230" t="s">
        <v>143</v>
      </c>
      <c r="D294" s="8"/>
    </row>
    <row r="295" spans="1:4" ht="51" customHeight="1">
      <c r="A295" s="218" t="s">
        <v>4393</v>
      </c>
      <c r="B295" s="218" t="s">
        <v>4386</v>
      </c>
      <c r="C295" s="230" t="s">
        <v>143</v>
      </c>
      <c r="D295" s="8"/>
    </row>
    <row r="296" spans="1:4" ht="51" customHeight="1">
      <c r="A296" s="218" t="s">
        <v>4394</v>
      </c>
      <c r="B296" s="218" t="s">
        <v>4389</v>
      </c>
      <c r="C296" s="230" t="s">
        <v>143</v>
      </c>
      <c r="D296" s="8"/>
    </row>
    <row r="297" spans="1:4" ht="51" customHeight="1">
      <c r="A297" s="218" t="s">
        <v>4395</v>
      </c>
      <c r="B297" s="218" t="s">
        <v>4387</v>
      </c>
      <c r="C297" s="230" t="s">
        <v>143</v>
      </c>
      <c r="D297" s="8"/>
    </row>
    <row r="298" spans="1:4" ht="51" customHeight="1">
      <c r="A298" s="218" t="s">
        <v>4396</v>
      </c>
      <c r="B298" s="218" t="s">
        <v>4389</v>
      </c>
      <c r="C298" s="230" t="s">
        <v>143</v>
      </c>
      <c r="D298" s="8"/>
    </row>
    <row r="299" spans="1:4" ht="51" customHeight="1">
      <c r="A299" s="218" t="s">
        <v>4397</v>
      </c>
      <c r="B299" s="218" t="s">
        <v>4390</v>
      </c>
      <c r="C299" s="230">
        <v>2.3062800792193805</v>
      </c>
      <c r="D299" s="8"/>
    </row>
    <row r="300" spans="1:4" ht="51" customHeight="1">
      <c r="A300" s="218" t="s">
        <v>4398</v>
      </c>
      <c r="B300" s="218" t="s">
        <v>4386</v>
      </c>
      <c r="C300" s="230" t="s">
        <v>143</v>
      </c>
      <c r="D300" s="8"/>
    </row>
    <row r="301" spans="1:4" ht="51" customHeight="1">
      <c r="A301" s="218" t="s">
        <v>4399</v>
      </c>
      <c r="B301" s="218" t="s">
        <v>4390</v>
      </c>
      <c r="C301" s="230" t="s">
        <v>143</v>
      </c>
      <c r="D301" s="8"/>
    </row>
    <row r="302" spans="1:4" ht="51" customHeight="1">
      <c r="A302" s="218" t="s">
        <v>4400</v>
      </c>
      <c r="B302" s="218" t="s">
        <v>4390</v>
      </c>
      <c r="C302" s="230" t="s">
        <v>143</v>
      </c>
      <c r="D302" s="8"/>
    </row>
    <row r="303" spans="1:4" ht="51" customHeight="1">
      <c r="A303" s="218" t="s">
        <v>4401</v>
      </c>
      <c r="B303" s="218" t="s">
        <v>4388</v>
      </c>
      <c r="C303" s="230" t="s">
        <v>143</v>
      </c>
      <c r="D303" s="8"/>
    </row>
    <row r="304" spans="1:4" ht="51" customHeight="1">
      <c r="A304" s="218" t="s">
        <v>4402</v>
      </c>
      <c r="B304" s="218" t="s">
        <v>4389</v>
      </c>
      <c r="C304" s="230" t="s">
        <v>143</v>
      </c>
      <c r="D304" s="8"/>
    </row>
    <row r="305" spans="1:4" ht="51" customHeight="1">
      <c r="A305" s="218" t="s">
        <v>4403</v>
      </c>
      <c r="B305" s="218" t="s">
        <v>4388</v>
      </c>
      <c r="C305" s="230" t="s">
        <v>143</v>
      </c>
      <c r="D305" s="8"/>
    </row>
    <row r="306" spans="1:4" ht="51" customHeight="1">
      <c r="A306" s="218" t="s">
        <v>4404</v>
      </c>
      <c r="B306" s="218" t="s">
        <v>4389</v>
      </c>
      <c r="C306" s="230" t="s">
        <v>143</v>
      </c>
      <c r="D306" s="8"/>
    </row>
    <row r="307" spans="1:4" ht="51" customHeight="1">
      <c r="A307" s="218" t="s">
        <v>4405</v>
      </c>
      <c r="B307" s="218" t="s">
        <v>4389</v>
      </c>
      <c r="C307" s="230" t="s">
        <v>143</v>
      </c>
      <c r="D307" s="8"/>
    </row>
    <row r="308" spans="1:4" ht="51" customHeight="1">
      <c r="A308" s="218" t="s">
        <v>4406</v>
      </c>
      <c r="B308" s="218" t="s">
        <v>4387</v>
      </c>
      <c r="C308" s="230" t="s">
        <v>143</v>
      </c>
      <c r="D308" s="8"/>
    </row>
    <row r="309" spans="1:4" ht="51" customHeight="1">
      <c r="A309" s="218" t="s">
        <v>4407</v>
      </c>
      <c r="B309" s="218" t="s">
        <v>4386</v>
      </c>
      <c r="C309" s="230" t="s">
        <v>143</v>
      </c>
      <c r="D309" s="8"/>
    </row>
    <row r="310" spans="1:4" ht="51" customHeight="1">
      <c r="A310" s="218" t="s">
        <v>4408</v>
      </c>
      <c r="B310" s="218" t="s">
        <v>4390</v>
      </c>
      <c r="C310" s="230" t="s">
        <v>143</v>
      </c>
      <c r="D310" s="8"/>
    </row>
    <row r="311" spans="1:4" ht="51" customHeight="1">
      <c r="A311" s="218" t="s">
        <v>4409</v>
      </c>
      <c r="B311" s="218" t="s">
        <v>4386</v>
      </c>
      <c r="C311" s="230" t="s">
        <v>143</v>
      </c>
      <c r="D311" s="8"/>
    </row>
    <row r="312" spans="1:4" ht="51" customHeight="1">
      <c r="A312" s="218" t="s">
        <v>4410</v>
      </c>
      <c r="B312" s="218" t="s">
        <v>4389</v>
      </c>
      <c r="C312" s="230" t="s">
        <v>143</v>
      </c>
      <c r="D312" s="8"/>
    </row>
    <row r="313" spans="1:4" ht="51" customHeight="1">
      <c r="A313" s="218" t="s">
        <v>4411</v>
      </c>
      <c r="B313" s="218" t="s">
        <v>4389</v>
      </c>
      <c r="C313" s="230" t="s">
        <v>143</v>
      </c>
      <c r="D313" s="8"/>
    </row>
    <row r="314" spans="1:4" ht="51" customHeight="1">
      <c r="A314" s="218" t="s">
        <v>4412</v>
      </c>
      <c r="B314" s="218" t="s">
        <v>4390</v>
      </c>
      <c r="C314" s="230" t="s">
        <v>143</v>
      </c>
      <c r="D314" s="8"/>
    </row>
  </sheetData>
  <sheetProtection selectLockedCells="1" selectUnlockedCells="1"/>
  <mergeCells count="1">
    <mergeCell ref="A2:D2"/>
  </mergeCells>
  <hyperlinks>
    <hyperlink ref="A1" location="Overview!A1" display="Back to Overview" xr:uid="{00000000-0004-0000-37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G252"/>
  <sheetViews>
    <sheetView zoomScale="85" zoomScaleNormal="85" zoomScaleSheetLayoutView="100" workbookViewId="0">
      <selection activeCell="A2" sqref="A2:D2"/>
    </sheetView>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NPG Northeast Area (GSP Group _F)"</f>
        <v>Southern Electric Power Distribution plc - Effective from 1 April 2022 - Final Nodal/Zonal charges in NPG Northeast Area (GSP Group _F)</v>
      </c>
      <c r="B2" s="364"/>
      <c r="C2" s="364"/>
      <c r="D2" s="365"/>
    </row>
    <row r="3" spans="1:7" ht="60.75" customHeight="1">
      <c r="A3" s="214" t="s">
        <v>863</v>
      </c>
      <c r="B3" s="214" t="s">
        <v>864</v>
      </c>
      <c r="C3" s="214" t="s">
        <v>865</v>
      </c>
      <c r="D3" s="214" t="s">
        <v>866</v>
      </c>
    </row>
    <row r="4" spans="1:7" ht="21.75" customHeight="1">
      <c r="A4" s="7" t="s">
        <v>4413</v>
      </c>
      <c r="B4" s="8" t="s">
        <v>4414</v>
      </c>
      <c r="C4" s="215">
        <v>2.2171727326799999E-2</v>
      </c>
      <c r="D4" s="215">
        <v>3.2267470009499999E-3</v>
      </c>
    </row>
    <row r="5" spans="1:7" ht="21.75" customHeight="1">
      <c r="A5" s="7" t="s">
        <v>4415</v>
      </c>
      <c r="B5" s="8" t="s">
        <v>4414</v>
      </c>
      <c r="C5" s="215">
        <v>0.23228489658599999</v>
      </c>
      <c r="D5" s="215">
        <v>-3.4798072724700002E-5</v>
      </c>
    </row>
    <row r="6" spans="1:7" ht="21.75" customHeight="1">
      <c r="A6" s="7" t="s">
        <v>4416</v>
      </c>
      <c r="B6" s="8" t="s">
        <v>4414</v>
      </c>
      <c r="C6" s="215">
        <v>0.23228641279999998</v>
      </c>
      <c r="D6" s="215">
        <v>-3.4834627501799998E-5</v>
      </c>
    </row>
    <row r="7" spans="1:7" ht="21.75" customHeight="1">
      <c r="A7" s="7" t="s">
        <v>4417</v>
      </c>
      <c r="B7" s="8" t="s">
        <v>4414</v>
      </c>
      <c r="C7" s="215">
        <v>0</v>
      </c>
      <c r="D7" s="215">
        <v>0</v>
      </c>
    </row>
    <row r="8" spans="1:7" ht="21.75" customHeight="1">
      <c r="A8" s="7" t="s">
        <v>4418</v>
      </c>
      <c r="B8" s="8" t="s">
        <v>4414</v>
      </c>
      <c r="C8" s="215">
        <v>0</v>
      </c>
      <c r="D8" s="215">
        <v>0</v>
      </c>
    </row>
    <row r="9" spans="1:7" ht="21.75" customHeight="1">
      <c r="A9" s="7" t="s">
        <v>4419</v>
      </c>
      <c r="B9" s="8" t="s">
        <v>4414</v>
      </c>
      <c r="C9" s="215">
        <v>0</v>
      </c>
      <c r="D9" s="215">
        <v>0</v>
      </c>
    </row>
    <row r="10" spans="1:7" ht="21.75" customHeight="1">
      <c r="A10" s="7" t="s">
        <v>4420</v>
      </c>
      <c r="B10" s="8" t="s">
        <v>4414</v>
      </c>
      <c r="C10" s="215">
        <v>0.23690336996799999</v>
      </c>
      <c r="D10" s="215">
        <v>-1.0513115283200001E-4</v>
      </c>
    </row>
    <row r="11" spans="1:7" ht="21.75" customHeight="1">
      <c r="A11" s="7" t="s">
        <v>4421</v>
      </c>
      <c r="B11" s="8" t="s">
        <v>4414</v>
      </c>
      <c r="C11" s="215">
        <v>0.23690655738199998</v>
      </c>
      <c r="D11" s="215">
        <v>-1.05227598676E-4</v>
      </c>
    </row>
    <row r="12" spans="1:7" ht="21.75" customHeight="1">
      <c r="A12" s="7" t="s">
        <v>4422</v>
      </c>
      <c r="B12" s="8" t="s">
        <v>4414</v>
      </c>
      <c r="C12" s="215">
        <v>0</v>
      </c>
      <c r="D12" s="215">
        <v>7.8679039065200004E-3</v>
      </c>
    </row>
    <row r="13" spans="1:7" ht="21.75" customHeight="1">
      <c r="A13" s="7" t="s">
        <v>4423</v>
      </c>
      <c r="B13" s="8" t="s">
        <v>4414</v>
      </c>
      <c r="C13" s="215">
        <v>1.4793945900199998</v>
      </c>
      <c r="D13" s="215">
        <v>1.12561358811</v>
      </c>
    </row>
    <row r="14" spans="1:7" ht="21.75" customHeight="1">
      <c r="A14" s="7" t="s">
        <v>4424</v>
      </c>
      <c r="B14" s="8" t="s">
        <v>4414</v>
      </c>
      <c r="C14" s="215">
        <v>1.42300504762</v>
      </c>
      <c r="D14" s="215">
        <v>2.2015927850899999</v>
      </c>
    </row>
    <row r="15" spans="1:7" ht="21.75" customHeight="1">
      <c r="A15" s="7" t="s">
        <v>4425</v>
      </c>
      <c r="B15" s="8" t="s">
        <v>4414</v>
      </c>
      <c r="C15" s="215">
        <v>0.578493325931</v>
      </c>
      <c r="D15" s="215">
        <v>2.2946988921999999E-2</v>
      </c>
    </row>
    <row r="16" spans="1:7" ht="21.75" customHeight="1">
      <c r="A16" s="7" t="s">
        <v>4426</v>
      </c>
      <c r="B16" s="8" t="s">
        <v>4414</v>
      </c>
      <c r="C16" s="215">
        <v>0.58139361754100005</v>
      </c>
      <c r="D16" s="215">
        <v>0.56848322636800008</v>
      </c>
    </row>
    <row r="17" spans="1:4" ht="21.75" customHeight="1">
      <c r="A17" s="7" t="s">
        <v>4427</v>
      </c>
      <c r="B17" s="8" t="s">
        <v>4414</v>
      </c>
      <c r="C17" s="215">
        <v>0.128180897504</v>
      </c>
      <c r="D17" s="215">
        <v>0.175010314887</v>
      </c>
    </row>
    <row r="18" spans="1:4" ht="21.75" customHeight="1">
      <c r="A18" s="7" t="s">
        <v>4428</v>
      </c>
      <c r="B18" s="8" t="s">
        <v>4414</v>
      </c>
      <c r="C18" s="215">
        <v>0</v>
      </c>
      <c r="D18" s="215">
        <v>4.5598922925300007</v>
      </c>
    </row>
    <row r="19" spans="1:4" ht="21.75" customHeight="1">
      <c r="A19" s="7" t="s">
        <v>4429</v>
      </c>
      <c r="B19" s="8" t="s">
        <v>4414</v>
      </c>
      <c r="C19" s="215">
        <v>2.1607028623400002E-2</v>
      </c>
      <c r="D19" s="215">
        <v>0.194813913817</v>
      </c>
    </row>
    <row r="20" spans="1:4" ht="21.75" customHeight="1">
      <c r="A20" s="7" t="s">
        <v>4430</v>
      </c>
      <c r="B20" s="8" t="s">
        <v>4414</v>
      </c>
      <c r="C20" s="215">
        <v>2.2041014565899998E-4</v>
      </c>
      <c r="D20" s="215">
        <v>0.19438217687500001</v>
      </c>
    </row>
    <row r="21" spans="1:4" ht="21.75" customHeight="1">
      <c r="A21" s="7" t="s">
        <v>4431</v>
      </c>
      <c r="B21" s="8" t="s">
        <v>4414</v>
      </c>
      <c r="C21" s="215">
        <v>1.3285434486399998</v>
      </c>
      <c r="D21" s="215">
        <v>0.14251610228199998</v>
      </c>
    </row>
    <row r="22" spans="1:4" ht="21.75" customHeight="1">
      <c r="A22" s="7" t="s">
        <v>4432</v>
      </c>
      <c r="B22" s="8" t="s">
        <v>4414</v>
      </c>
      <c r="C22" s="215">
        <v>0.66959721799899996</v>
      </c>
      <c r="D22" s="215">
        <v>1.2439858155100001</v>
      </c>
    </row>
    <row r="23" spans="1:4" ht="21.75" customHeight="1">
      <c r="A23" s="7" t="s">
        <v>4433</v>
      </c>
      <c r="B23" s="8" t="s">
        <v>4414</v>
      </c>
      <c r="C23" s="215">
        <v>1.62156399677</v>
      </c>
      <c r="D23" s="215">
        <v>0.28354476337199996</v>
      </c>
    </row>
    <row r="24" spans="1:4" ht="21.75" customHeight="1">
      <c r="A24" s="7" t="s">
        <v>4434</v>
      </c>
      <c r="B24" s="8" t="s">
        <v>4414</v>
      </c>
      <c r="C24" s="215">
        <v>0.11503321115699999</v>
      </c>
      <c r="D24" s="215">
        <v>1.7911439446500002</v>
      </c>
    </row>
    <row r="25" spans="1:4" ht="21.75" customHeight="1">
      <c r="A25" s="7" t="s">
        <v>4435</v>
      </c>
      <c r="B25" s="8" t="s">
        <v>4414</v>
      </c>
      <c r="C25" s="215">
        <v>-5.5109447718100003E-4</v>
      </c>
      <c r="D25" s="215">
        <v>0.193863824165</v>
      </c>
    </row>
    <row r="26" spans="1:4" ht="21.75" customHeight="1">
      <c r="A26" s="7" t="s">
        <v>4436</v>
      </c>
      <c r="B26" s="8" t="s">
        <v>4414</v>
      </c>
      <c r="C26" s="215">
        <v>0</v>
      </c>
      <c r="D26" s="215">
        <v>1.28848755203E-2</v>
      </c>
    </row>
    <row r="27" spans="1:4" ht="27.75" customHeight="1">
      <c r="A27" s="7" t="s">
        <v>4437</v>
      </c>
      <c r="B27" s="8" t="s">
        <v>4414</v>
      </c>
      <c r="C27" s="215">
        <v>7.6803511010299999E-6</v>
      </c>
      <c r="D27" s="215">
        <v>8.9689152118599985E-6</v>
      </c>
    </row>
    <row r="28" spans="1:4" ht="27.75" customHeight="1">
      <c r="A28" s="7" t="s">
        <v>4438</v>
      </c>
      <c r="B28" s="8" t="s">
        <v>4414</v>
      </c>
      <c r="C28" s="215">
        <v>0.17016749148900001</v>
      </c>
      <c r="D28" s="215">
        <v>0.198416424408</v>
      </c>
    </row>
    <row r="29" spans="1:4" ht="27.75" customHeight="1">
      <c r="A29" s="7" t="s">
        <v>4439</v>
      </c>
      <c r="B29" s="8" t="s">
        <v>4414</v>
      </c>
      <c r="C29" s="215">
        <v>4.55939762641E-2</v>
      </c>
      <c r="D29" s="215">
        <v>2.0867585929800002E-2</v>
      </c>
    </row>
    <row r="30" spans="1:4" ht="27.75" customHeight="1">
      <c r="A30" s="7" t="s">
        <v>4440</v>
      </c>
      <c r="B30" s="8" t="s">
        <v>4441</v>
      </c>
      <c r="C30" s="215">
        <v>0</v>
      </c>
      <c r="D30" s="215">
        <v>0</v>
      </c>
    </row>
    <row r="31" spans="1:4" ht="27.75" customHeight="1">
      <c r="A31" s="7" t="s">
        <v>4442</v>
      </c>
      <c r="B31" s="8" t="s">
        <v>4441</v>
      </c>
      <c r="C31" s="215">
        <v>0</v>
      </c>
      <c r="D31" s="215">
        <v>1.5177E-2</v>
      </c>
    </row>
    <row r="32" spans="1:4" ht="27.75" customHeight="1">
      <c r="A32" s="7" t="s">
        <v>4443</v>
      </c>
      <c r="B32" s="8" t="s">
        <v>4444</v>
      </c>
      <c r="C32" s="215">
        <v>0.14870666201500002</v>
      </c>
      <c r="D32" s="215">
        <v>0.18936974009900001</v>
      </c>
    </row>
    <row r="33" spans="1:4" ht="27.75" customHeight="1">
      <c r="A33" s="7" t="s">
        <v>4445</v>
      </c>
      <c r="B33" s="8" t="s">
        <v>4444</v>
      </c>
      <c r="C33" s="215">
        <v>0.35382653430900002</v>
      </c>
      <c r="D33" s="215">
        <v>1.2364889991800001</v>
      </c>
    </row>
    <row r="34" spans="1:4" ht="27.75" customHeight="1">
      <c r="A34" s="7" t="s">
        <v>4446</v>
      </c>
      <c r="B34" s="8" t="s">
        <v>4444</v>
      </c>
      <c r="C34" s="215">
        <v>1.6177907227299999</v>
      </c>
      <c r="D34" s="215">
        <v>0</v>
      </c>
    </row>
    <row r="35" spans="1:4" ht="27.75" customHeight="1">
      <c r="A35" s="7" t="s">
        <v>4447</v>
      </c>
      <c r="B35" s="8" t="s">
        <v>4444</v>
      </c>
      <c r="C35" s="215">
        <v>0.91794961439300005</v>
      </c>
      <c r="D35" s="215">
        <v>0</v>
      </c>
    </row>
    <row r="36" spans="1:4" ht="27.75" customHeight="1">
      <c r="A36" s="7" t="s">
        <v>4448</v>
      </c>
      <c r="B36" s="8" t="s">
        <v>4444</v>
      </c>
      <c r="C36" s="215">
        <v>4.60744887235E-2</v>
      </c>
      <c r="D36" s="215">
        <v>9.6128079341600003E-2</v>
      </c>
    </row>
    <row r="37" spans="1:4" ht="27.75" customHeight="1">
      <c r="A37" s="7" t="s">
        <v>4449</v>
      </c>
      <c r="B37" s="8" t="s">
        <v>4444</v>
      </c>
      <c r="C37" s="215">
        <v>8.7507355773800005E-3</v>
      </c>
      <c r="D37" s="215">
        <v>4.2481375338600004E-2</v>
      </c>
    </row>
    <row r="38" spans="1:4" ht="27.75" customHeight="1">
      <c r="A38" s="7" t="s">
        <v>4450</v>
      </c>
      <c r="B38" s="8" t="s">
        <v>4444</v>
      </c>
      <c r="C38" s="215">
        <v>5.39117100943E-2</v>
      </c>
      <c r="D38" s="215">
        <v>4.3026320366599993E-2</v>
      </c>
    </row>
    <row r="39" spans="1:4" ht="27.75" customHeight="1">
      <c r="A39" s="7" t="s">
        <v>4451</v>
      </c>
      <c r="B39" s="8" t="s">
        <v>4452</v>
      </c>
      <c r="C39" s="215">
        <v>1.6604455039300001</v>
      </c>
      <c r="D39" s="215">
        <v>0</v>
      </c>
    </row>
    <row r="40" spans="1:4" ht="27.75" customHeight="1">
      <c r="A40" s="7" t="s">
        <v>4453</v>
      </c>
      <c r="B40" s="8" t="s">
        <v>4452</v>
      </c>
      <c r="C40" s="215">
        <v>0.72335842143000006</v>
      </c>
      <c r="D40" s="215">
        <v>1.07060252016</v>
      </c>
    </row>
    <row r="41" spans="1:4" ht="27.75" customHeight="1">
      <c r="A41" s="7" t="s">
        <v>4454</v>
      </c>
      <c r="B41" s="8" t="s">
        <v>4452</v>
      </c>
      <c r="C41" s="215">
        <v>0.332510336352</v>
      </c>
      <c r="D41" s="215">
        <v>0.42758800175</v>
      </c>
    </row>
    <row r="42" spans="1:4" ht="27.75" customHeight="1">
      <c r="A42" s="7" t="s">
        <v>4455</v>
      </c>
      <c r="B42" s="8" t="s">
        <v>4452</v>
      </c>
      <c r="C42" s="215">
        <v>1.3866833726100001</v>
      </c>
      <c r="D42" s="215">
        <v>0.44798925000899997</v>
      </c>
    </row>
    <row r="43" spans="1:4" ht="27.75" customHeight="1">
      <c r="A43" s="7" t="s">
        <v>4456</v>
      </c>
      <c r="B43" s="8" t="s">
        <v>4452</v>
      </c>
      <c r="C43" s="215">
        <v>1.7760123275699999</v>
      </c>
      <c r="D43" s="215">
        <v>0.44726362572299999</v>
      </c>
    </row>
    <row r="44" spans="1:4" ht="27.75" customHeight="1">
      <c r="A44" s="7" t="s">
        <v>4457</v>
      </c>
      <c r="B44" s="8" t="s">
        <v>4452</v>
      </c>
      <c r="C44" s="215">
        <v>1.6081849469199998</v>
      </c>
      <c r="D44" s="215">
        <v>1.3665007436700001</v>
      </c>
    </row>
    <row r="45" spans="1:4" ht="27.75" customHeight="1">
      <c r="A45" s="7" t="s">
        <v>4458</v>
      </c>
      <c r="B45" s="8" t="s">
        <v>4459</v>
      </c>
      <c r="C45" s="215">
        <v>0.199008394196</v>
      </c>
      <c r="D45" s="215">
        <v>9.4568150811699989E-2</v>
      </c>
    </row>
    <row r="46" spans="1:4" ht="27.75" customHeight="1">
      <c r="A46" s="7" t="s">
        <v>4460</v>
      </c>
      <c r="B46" s="8" t="s">
        <v>4459</v>
      </c>
      <c r="C46" s="215">
        <v>0</v>
      </c>
      <c r="D46" s="215">
        <v>0.161771804228</v>
      </c>
    </row>
    <row r="47" spans="1:4" ht="27.75" customHeight="1">
      <c r="A47" s="7" t="s">
        <v>4461</v>
      </c>
      <c r="B47" s="8" t="s">
        <v>4459</v>
      </c>
      <c r="C47" s="215">
        <v>0.16736780552200001</v>
      </c>
      <c r="D47" s="215">
        <v>0.24635456146999998</v>
      </c>
    </row>
    <row r="48" spans="1:4" ht="27.75" customHeight="1">
      <c r="A48" s="7" t="s">
        <v>4462</v>
      </c>
      <c r="B48" s="8" t="s">
        <v>4459</v>
      </c>
      <c r="C48" s="215">
        <v>9.298536882269999E-2</v>
      </c>
      <c r="D48" s="215">
        <v>0.49214175721700004</v>
      </c>
    </row>
    <row r="49" spans="1:4" ht="27.75" customHeight="1">
      <c r="A49" s="7" t="s">
        <v>4463</v>
      </c>
      <c r="B49" s="8" t="s">
        <v>4459</v>
      </c>
      <c r="C49" s="215">
        <v>0.51265594637799994</v>
      </c>
      <c r="D49" s="215">
        <v>0.65781667678099998</v>
      </c>
    </row>
    <row r="50" spans="1:4" ht="27.75" customHeight="1">
      <c r="A50" s="7" t="s">
        <v>4464</v>
      </c>
      <c r="B50" s="8" t="s">
        <v>4459</v>
      </c>
      <c r="C50" s="215">
        <v>0.293251651083</v>
      </c>
      <c r="D50" s="215">
        <v>0.39440248872799999</v>
      </c>
    </row>
    <row r="51" spans="1:4" ht="27.75" customHeight="1">
      <c r="A51" s="7" t="s">
        <v>4465</v>
      </c>
      <c r="B51" s="8" t="s">
        <v>4459</v>
      </c>
      <c r="C51" s="215">
        <v>0.233190062522</v>
      </c>
      <c r="D51" s="215">
        <v>0.59049392887500007</v>
      </c>
    </row>
    <row r="52" spans="1:4" ht="27.75" customHeight="1">
      <c r="A52" s="7" t="s">
        <v>4466</v>
      </c>
      <c r="B52" s="8" t="s">
        <v>4459</v>
      </c>
      <c r="C52" s="215">
        <v>3.1682545044899997</v>
      </c>
      <c r="D52" s="215">
        <v>0.268860575326</v>
      </c>
    </row>
    <row r="53" spans="1:4" ht="27.75" customHeight="1">
      <c r="A53" s="7" t="s">
        <v>4467</v>
      </c>
      <c r="B53" s="8" t="s">
        <v>4459</v>
      </c>
      <c r="C53" s="215">
        <v>0.59064277084499994</v>
      </c>
      <c r="D53" s="215">
        <v>0.193695136446</v>
      </c>
    </row>
    <row r="54" spans="1:4" ht="27.75" customHeight="1">
      <c r="A54" s="7" t="s">
        <v>4468</v>
      </c>
      <c r="B54" s="8" t="s">
        <v>4459</v>
      </c>
      <c r="C54" s="215">
        <v>0.22111574751000002</v>
      </c>
      <c r="D54" s="215">
        <v>0.25729862102700002</v>
      </c>
    </row>
    <row r="55" spans="1:4" ht="27.75" customHeight="1">
      <c r="A55" s="7" t="s">
        <v>4469</v>
      </c>
      <c r="B55" s="8" t="s">
        <v>4459</v>
      </c>
      <c r="C55" s="215">
        <v>0.20526547939200002</v>
      </c>
      <c r="D55" s="215">
        <v>0.75819026166699999</v>
      </c>
    </row>
    <row r="56" spans="1:4" ht="27.75" customHeight="1">
      <c r="A56" s="7" t="s">
        <v>4470</v>
      </c>
      <c r="B56" s="8" t="s">
        <v>4459</v>
      </c>
      <c r="C56" s="215">
        <v>0.92746234625500001</v>
      </c>
      <c r="D56" s="215">
        <v>4.1910869782099995</v>
      </c>
    </row>
    <row r="57" spans="1:4" ht="27.75" customHeight="1">
      <c r="A57" s="7" t="s">
        <v>4471</v>
      </c>
      <c r="B57" s="8" t="s">
        <v>4459</v>
      </c>
      <c r="C57" s="215">
        <v>0.216751829014</v>
      </c>
      <c r="D57" s="215">
        <v>2.9838684089100003</v>
      </c>
    </row>
    <row r="58" spans="1:4" ht="27.75" customHeight="1">
      <c r="A58" s="7" t="s">
        <v>4472</v>
      </c>
      <c r="B58" s="8" t="s">
        <v>4459</v>
      </c>
      <c r="C58" s="215">
        <v>0.21445021404700002</v>
      </c>
      <c r="D58" s="215">
        <v>3.0384995125700001</v>
      </c>
    </row>
    <row r="59" spans="1:4" ht="27.75" customHeight="1">
      <c r="A59" s="7" t="s">
        <v>4473</v>
      </c>
      <c r="B59" s="8" t="s">
        <v>4459</v>
      </c>
      <c r="C59" s="215">
        <v>1.4053275892100001</v>
      </c>
      <c r="D59" s="215">
        <v>2.70779682519</v>
      </c>
    </row>
    <row r="60" spans="1:4" ht="27.75" customHeight="1">
      <c r="A60" s="7" t="s">
        <v>4474</v>
      </c>
      <c r="B60" s="8" t="s">
        <v>4459</v>
      </c>
      <c r="C60" s="215">
        <v>0.15412223620899998</v>
      </c>
      <c r="D60" s="215">
        <v>0.18970174950000002</v>
      </c>
    </row>
    <row r="61" spans="1:4" ht="27.75" customHeight="1">
      <c r="A61" s="7" t="s">
        <v>4475</v>
      </c>
      <c r="B61" s="8" t="s">
        <v>4476</v>
      </c>
      <c r="C61" s="215">
        <v>0</v>
      </c>
      <c r="D61" s="215">
        <v>0</v>
      </c>
    </row>
    <row r="62" spans="1:4" ht="27.75" customHeight="1">
      <c r="A62" s="7" t="s">
        <v>4477</v>
      </c>
      <c r="B62" s="8" t="s">
        <v>4476</v>
      </c>
      <c r="C62" s="215">
        <v>0</v>
      </c>
      <c r="D62" s="215">
        <v>0.157622510789</v>
      </c>
    </row>
    <row r="63" spans="1:4" ht="27.75" customHeight="1">
      <c r="A63" s="7" t="s">
        <v>4478</v>
      </c>
      <c r="B63" s="8" t="s">
        <v>4476</v>
      </c>
      <c r="C63" s="215">
        <v>0</v>
      </c>
      <c r="D63" s="215">
        <v>1.1767625799400001</v>
      </c>
    </row>
    <row r="64" spans="1:4" ht="27.75" customHeight="1">
      <c r="A64" s="7" t="s">
        <v>4479</v>
      </c>
      <c r="B64" s="8" t="s">
        <v>4476</v>
      </c>
      <c r="C64" s="215">
        <v>0</v>
      </c>
      <c r="D64" s="215">
        <v>1.1918494026999999</v>
      </c>
    </row>
    <row r="65" spans="1:4" ht="27.75" customHeight="1">
      <c r="A65" s="7" t="s">
        <v>4480</v>
      </c>
      <c r="B65" s="8" t="s">
        <v>4476</v>
      </c>
      <c r="C65" s="215">
        <v>1.1538949520499999</v>
      </c>
      <c r="D65" s="215">
        <v>0</v>
      </c>
    </row>
    <row r="66" spans="1:4" ht="27.75" customHeight="1">
      <c r="A66" s="7" t="s">
        <v>4481</v>
      </c>
      <c r="B66" s="8" t="s">
        <v>4476</v>
      </c>
      <c r="C66" s="215">
        <v>0</v>
      </c>
      <c r="D66" s="215">
        <v>0.15751509312100001</v>
      </c>
    </row>
    <row r="67" spans="1:4" ht="27.75" customHeight="1">
      <c r="A67" s="7" t="s">
        <v>4482</v>
      </c>
      <c r="B67" s="8" t="s">
        <v>4476</v>
      </c>
      <c r="C67" s="215">
        <v>8.5459292215800009E-2</v>
      </c>
      <c r="D67" s="215">
        <v>0.51762038459999993</v>
      </c>
    </row>
    <row r="68" spans="1:4" ht="27.75" customHeight="1">
      <c r="A68" s="7" t="s">
        <v>4483</v>
      </c>
      <c r="B68" s="8" t="s">
        <v>4476</v>
      </c>
      <c r="C68" s="215">
        <v>-4.0918525770499998E-3</v>
      </c>
      <c r="D68" s="215">
        <v>0.33137286902500002</v>
      </c>
    </row>
    <row r="69" spans="1:4" ht="27.75" customHeight="1">
      <c r="A69" s="7" t="s">
        <v>4484</v>
      </c>
      <c r="B69" s="8" t="s">
        <v>4476</v>
      </c>
      <c r="C69" s="215">
        <v>0.15677963312599999</v>
      </c>
      <c r="D69" s="215">
        <v>0</v>
      </c>
    </row>
    <row r="70" spans="1:4" ht="27.75" customHeight="1">
      <c r="A70" s="7" t="s">
        <v>4485</v>
      </c>
      <c r="B70" s="8" t="s">
        <v>4476</v>
      </c>
      <c r="C70" s="215">
        <v>2.9684415508600002</v>
      </c>
      <c r="D70" s="215">
        <v>0.14773338168</v>
      </c>
    </row>
    <row r="71" spans="1:4" ht="27.75" customHeight="1">
      <c r="A71" s="7" t="s">
        <v>4486</v>
      </c>
      <c r="B71" s="8" t="s">
        <v>4476</v>
      </c>
      <c r="C71" s="215">
        <v>0.320105572447</v>
      </c>
      <c r="D71" s="215">
        <v>0.89048866245800007</v>
      </c>
    </row>
    <row r="72" spans="1:4" ht="27.75" customHeight="1">
      <c r="A72" s="7" t="s">
        <v>4487</v>
      </c>
      <c r="B72" s="8" t="s">
        <v>4476</v>
      </c>
      <c r="C72" s="215">
        <v>0</v>
      </c>
      <c r="D72" s="215">
        <v>0.30578155742800001</v>
      </c>
    </row>
    <row r="73" spans="1:4" ht="27.75" customHeight="1">
      <c r="A73" s="7" t="s">
        <v>4488</v>
      </c>
      <c r="B73" s="8" t="s">
        <v>4489</v>
      </c>
      <c r="C73" s="215">
        <v>2.57332868087</v>
      </c>
      <c r="D73" s="215">
        <v>2.2443222416399999</v>
      </c>
    </row>
    <row r="74" spans="1:4" ht="27.75" customHeight="1">
      <c r="A74" s="7" t="s">
        <v>4490</v>
      </c>
      <c r="B74" s="8" t="s">
        <v>4489</v>
      </c>
      <c r="C74" s="215">
        <v>-1.1158027369299999E-2</v>
      </c>
      <c r="D74" s="215">
        <v>0.73403059413399996</v>
      </c>
    </row>
    <row r="75" spans="1:4" ht="27.75" customHeight="1">
      <c r="A75" s="7" t="s">
        <v>4491</v>
      </c>
      <c r="B75" s="8" t="s">
        <v>4489</v>
      </c>
      <c r="C75" s="215">
        <v>0.29928183130399999</v>
      </c>
      <c r="D75" s="215">
        <v>0.78880698940299998</v>
      </c>
    </row>
    <row r="76" spans="1:4" ht="27.75" customHeight="1">
      <c r="A76" s="7" t="s">
        <v>4492</v>
      </c>
      <c r="B76" s="8" t="s">
        <v>4489</v>
      </c>
      <c r="C76" s="215">
        <v>0.29959310200099998</v>
      </c>
      <c r="D76" s="215">
        <v>0.78962923097500004</v>
      </c>
    </row>
    <row r="77" spans="1:4" ht="27.75" customHeight="1">
      <c r="A77" s="7" t="s">
        <v>4493</v>
      </c>
      <c r="B77" s="8" t="s">
        <v>4489</v>
      </c>
      <c r="C77" s="215">
        <v>0.29956761676899996</v>
      </c>
      <c r="D77" s="215">
        <v>0.78956241066800004</v>
      </c>
    </row>
    <row r="78" spans="1:4" ht="27.75" customHeight="1">
      <c r="A78" s="7" t="s">
        <v>4494</v>
      </c>
      <c r="B78" s="8" t="s">
        <v>4489</v>
      </c>
      <c r="C78" s="215">
        <v>4.1738224163900002</v>
      </c>
      <c r="D78" s="215">
        <v>0.82583739675099999</v>
      </c>
    </row>
    <row r="79" spans="1:4" ht="27.75" customHeight="1">
      <c r="A79" s="7" t="s">
        <v>4495</v>
      </c>
      <c r="B79" s="8" t="s">
        <v>4489</v>
      </c>
      <c r="C79" s="215">
        <v>0.29928221572000002</v>
      </c>
      <c r="D79" s="215">
        <v>0.78880822352799995</v>
      </c>
    </row>
    <row r="80" spans="1:4" ht="27.75" customHeight="1">
      <c r="A80" s="7" t="s">
        <v>4496</v>
      </c>
      <c r="B80" s="8" t="s">
        <v>4489</v>
      </c>
      <c r="C80" s="215">
        <v>0.48131713857300001</v>
      </c>
      <c r="D80" s="215">
        <v>-4.6524368351499999E-2</v>
      </c>
    </row>
    <row r="81" spans="1:4" ht="27.75" customHeight="1">
      <c r="A81" s="7" t="s">
        <v>4497</v>
      </c>
      <c r="B81" s="8" t="s">
        <v>4489</v>
      </c>
      <c r="C81" s="215">
        <v>0.32009112925199995</v>
      </c>
      <c r="D81" s="215">
        <v>0.84362694128400006</v>
      </c>
    </row>
    <row r="82" spans="1:4" ht="27.75" customHeight="1">
      <c r="A82" s="7" t="s">
        <v>4498</v>
      </c>
      <c r="B82" s="8" t="s">
        <v>4489</v>
      </c>
      <c r="C82" s="215">
        <v>0.82461279452500003</v>
      </c>
      <c r="D82" s="215">
        <v>1.17973913054</v>
      </c>
    </row>
    <row r="83" spans="1:4" ht="27.75" customHeight="1">
      <c r="A83" s="7" t="s">
        <v>4499</v>
      </c>
      <c r="B83" s="8" t="s">
        <v>4489</v>
      </c>
      <c r="C83" s="215">
        <v>-3.3991280046200001E-2</v>
      </c>
      <c r="D83" s="215">
        <v>-0.53999054306899996</v>
      </c>
    </row>
    <row r="84" spans="1:4" ht="27.75" customHeight="1">
      <c r="A84" s="7" t="s">
        <v>4500</v>
      </c>
      <c r="B84" s="8" t="s">
        <v>4489</v>
      </c>
      <c r="C84" s="215">
        <v>0.55040482943300006</v>
      </c>
      <c r="D84" s="215">
        <v>1.5876899529499999</v>
      </c>
    </row>
    <row r="85" spans="1:4" ht="27.75" customHeight="1">
      <c r="A85" s="7" t="s">
        <v>4501</v>
      </c>
      <c r="B85" s="8" t="s">
        <v>4489</v>
      </c>
      <c r="C85" s="215">
        <v>1.4727750762099999E-2</v>
      </c>
      <c r="D85" s="215">
        <v>5.3717802237400001</v>
      </c>
    </row>
    <row r="86" spans="1:4" ht="27.75" customHeight="1">
      <c r="A86" s="7" t="s">
        <v>4502</v>
      </c>
      <c r="B86" s="8" t="s">
        <v>4489</v>
      </c>
      <c r="C86" s="215">
        <v>0.44849822026200004</v>
      </c>
      <c r="D86" s="215">
        <v>5.9973142958699999</v>
      </c>
    </row>
    <row r="87" spans="1:4" ht="27.75" customHeight="1">
      <c r="A87" s="7" t="s">
        <v>4503</v>
      </c>
      <c r="B87" s="8" t="s">
        <v>4489</v>
      </c>
      <c r="C87" s="215">
        <v>0.28349769567700001</v>
      </c>
      <c r="D87" s="215">
        <v>0.94030816355299995</v>
      </c>
    </row>
    <row r="88" spans="1:4" ht="27.75" customHeight="1">
      <c r="A88" s="7" t="s">
        <v>4504</v>
      </c>
      <c r="B88" s="8" t="s">
        <v>4489</v>
      </c>
      <c r="C88" s="215">
        <v>0.127889942649</v>
      </c>
      <c r="D88" s="215">
        <v>1.1117482941999999</v>
      </c>
    </row>
    <row r="89" spans="1:4" ht="27.75" customHeight="1">
      <c r="A89" s="7" t="s">
        <v>4505</v>
      </c>
      <c r="B89" s="8" t="s">
        <v>4489</v>
      </c>
      <c r="C89" s="215">
        <v>8.7791856660999992E-2</v>
      </c>
      <c r="D89" s="215">
        <v>0.706026427008</v>
      </c>
    </row>
    <row r="90" spans="1:4" ht="27.75" customHeight="1">
      <c r="A90" s="7" t="s">
        <v>4506</v>
      </c>
      <c r="B90" s="8" t="s">
        <v>4489</v>
      </c>
      <c r="C90" s="215">
        <v>1.7615387020200002</v>
      </c>
      <c r="D90" s="215">
        <v>4.9652414080099998</v>
      </c>
    </row>
    <row r="91" spans="1:4" ht="27.75" customHeight="1">
      <c r="A91" s="7" t="s">
        <v>4507</v>
      </c>
      <c r="B91" s="8" t="s">
        <v>4489</v>
      </c>
      <c r="C91" s="215">
        <v>4.2391390968999999E-2</v>
      </c>
      <c r="D91" s="215">
        <v>1.79570741374</v>
      </c>
    </row>
    <row r="92" spans="1:4" ht="27.75" customHeight="1">
      <c r="A92" s="7" t="s">
        <v>4508</v>
      </c>
      <c r="B92" s="8" t="s">
        <v>4489</v>
      </c>
      <c r="C92" s="215">
        <v>0.768691701058</v>
      </c>
      <c r="D92" s="215">
        <v>1.03255292154</v>
      </c>
    </row>
    <row r="93" spans="1:4" ht="27.75" customHeight="1">
      <c r="A93" s="7" t="s">
        <v>4509</v>
      </c>
      <c r="B93" s="8" t="s">
        <v>4489</v>
      </c>
      <c r="C93" s="215">
        <v>0.16409352237900002</v>
      </c>
      <c r="D93" s="215">
        <v>0.29925465506999999</v>
      </c>
    </row>
    <row r="94" spans="1:4" ht="27.75" customHeight="1">
      <c r="A94" s="7" t="s">
        <v>4510</v>
      </c>
      <c r="B94" s="8" t="s">
        <v>4489</v>
      </c>
      <c r="C94" s="215">
        <v>3.1320241859800001E-2</v>
      </c>
      <c r="D94" s="215">
        <v>0.69848668257099999</v>
      </c>
    </row>
    <row r="95" spans="1:4" ht="27.75" customHeight="1">
      <c r="A95" s="7" t="s">
        <v>4511</v>
      </c>
      <c r="B95" s="8" t="s">
        <v>4489</v>
      </c>
      <c r="C95" s="215">
        <v>0.358167190882</v>
      </c>
      <c r="D95" s="215">
        <v>1.21482212803</v>
      </c>
    </row>
    <row r="96" spans="1:4" ht="27.75" customHeight="1">
      <c r="A96" s="7" t="s">
        <v>4512</v>
      </c>
      <c r="B96" s="8" t="s">
        <v>4489</v>
      </c>
      <c r="C96" s="215">
        <v>0.66645484152300005</v>
      </c>
      <c r="D96" s="215">
        <v>1.33597542002</v>
      </c>
    </row>
    <row r="97" spans="1:4" ht="27.75" customHeight="1">
      <c r="A97" s="7" t="s">
        <v>4513</v>
      </c>
      <c r="B97" s="8" t="s">
        <v>4489</v>
      </c>
      <c r="C97" s="215">
        <v>2.21780403068</v>
      </c>
      <c r="D97" s="215">
        <v>1.5603021691199999</v>
      </c>
    </row>
    <row r="98" spans="1:4" ht="27.75" customHeight="1">
      <c r="A98" s="7" t="s">
        <v>4514</v>
      </c>
      <c r="B98" s="8" t="s">
        <v>4489</v>
      </c>
      <c r="C98" s="215">
        <v>0.138142149962</v>
      </c>
      <c r="D98" s="215">
        <v>-0.14993187372299999</v>
      </c>
    </row>
    <row r="99" spans="1:4" ht="27.75" customHeight="1">
      <c r="A99" s="7" t="s">
        <v>4515</v>
      </c>
      <c r="B99" s="8" t="s">
        <v>4489</v>
      </c>
      <c r="C99" s="215">
        <v>2.8392096869700002E-2</v>
      </c>
      <c r="D99" s="215">
        <v>3.4411563487600003</v>
      </c>
    </row>
    <row r="100" spans="1:4" ht="27.75" customHeight="1">
      <c r="A100" s="7" t="s">
        <v>4516</v>
      </c>
      <c r="B100" s="8" t="s">
        <v>4489</v>
      </c>
      <c r="C100" s="215">
        <v>0</v>
      </c>
      <c r="D100" s="215">
        <v>2.5488173483700001</v>
      </c>
    </row>
    <row r="101" spans="1:4" ht="27.75" customHeight="1">
      <c r="A101" s="7" t="s">
        <v>4517</v>
      </c>
      <c r="B101" s="8" t="s">
        <v>4489</v>
      </c>
      <c r="C101" s="215">
        <v>1.71356685961</v>
      </c>
      <c r="D101" s="215">
        <v>2.9734641216099997</v>
      </c>
    </row>
    <row r="102" spans="1:4" ht="27.75" customHeight="1">
      <c r="A102" s="7" t="s">
        <v>4518</v>
      </c>
      <c r="B102" s="8" t="s">
        <v>4489</v>
      </c>
      <c r="C102" s="215">
        <v>0.15152670554299999</v>
      </c>
      <c r="D102" s="215">
        <v>0.67615882894900003</v>
      </c>
    </row>
    <row r="103" spans="1:4" ht="27.75" customHeight="1">
      <c r="A103" s="7" t="s">
        <v>4519</v>
      </c>
      <c r="B103" s="8" t="s">
        <v>4489</v>
      </c>
      <c r="C103" s="215">
        <v>0.9826420735200001</v>
      </c>
      <c r="D103" s="215">
        <v>1.1265473252899998</v>
      </c>
    </row>
    <row r="104" spans="1:4" ht="27.75" customHeight="1">
      <c r="A104" s="7" t="s">
        <v>4520</v>
      </c>
      <c r="B104" s="8" t="s">
        <v>4489</v>
      </c>
      <c r="C104" s="215">
        <v>0.15781107103100001</v>
      </c>
      <c r="D104" s="215">
        <v>0.41592481671699999</v>
      </c>
    </row>
    <row r="105" spans="1:4" ht="27.75" customHeight="1">
      <c r="A105" s="7" t="s">
        <v>4521</v>
      </c>
      <c r="B105" s="8" t="s">
        <v>4489</v>
      </c>
      <c r="C105" s="215">
        <v>0.157783751818</v>
      </c>
      <c r="D105" s="215">
        <v>0.41585285635899999</v>
      </c>
    </row>
    <row r="106" spans="1:4" ht="27.75" customHeight="1">
      <c r="A106" s="7" t="s">
        <v>4522</v>
      </c>
      <c r="B106" s="8" t="s">
        <v>4489</v>
      </c>
      <c r="C106" s="215">
        <v>0.65219783800499997</v>
      </c>
      <c r="D106" s="215">
        <v>1.0347847700399999</v>
      </c>
    </row>
    <row r="107" spans="1:4" ht="27.75" customHeight="1">
      <c r="A107" s="7" t="s">
        <v>4523</v>
      </c>
      <c r="B107" s="8" t="s">
        <v>4489</v>
      </c>
      <c r="C107" s="215">
        <v>0.19776214275500001</v>
      </c>
      <c r="D107" s="215">
        <v>0.59321273640899996</v>
      </c>
    </row>
    <row r="108" spans="1:4" ht="27.75" customHeight="1">
      <c r="A108" s="7" t="s">
        <v>4524</v>
      </c>
      <c r="B108" s="8" t="s">
        <v>4489</v>
      </c>
      <c r="C108" s="215">
        <v>0.24945873967599999</v>
      </c>
      <c r="D108" s="215">
        <v>0.59515005845799995</v>
      </c>
    </row>
    <row r="109" spans="1:4" ht="27.75" customHeight="1">
      <c r="A109" s="7" t="s">
        <v>4525</v>
      </c>
      <c r="B109" s="8" t="s">
        <v>4489</v>
      </c>
      <c r="C109" s="215">
        <v>1.02275579852</v>
      </c>
      <c r="D109" s="215">
        <v>5.68084724771</v>
      </c>
    </row>
    <row r="110" spans="1:4" ht="27.75" customHeight="1">
      <c r="A110" s="7" t="s">
        <v>4526</v>
      </c>
      <c r="B110" s="8" t="s">
        <v>4489</v>
      </c>
      <c r="C110" s="215">
        <v>1.16250833484</v>
      </c>
      <c r="D110" s="215">
        <v>5.7093063770299998E-4</v>
      </c>
    </row>
    <row r="111" spans="1:4" ht="27.75" customHeight="1">
      <c r="A111" s="7" t="s">
        <v>4527</v>
      </c>
      <c r="B111" s="8" t="s">
        <v>4489</v>
      </c>
      <c r="C111" s="215">
        <v>0.25556663079200004</v>
      </c>
      <c r="D111" s="215">
        <v>4.9453663189899997</v>
      </c>
    </row>
    <row r="112" spans="1:4" ht="27.75" customHeight="1">
      <c r="A112" s="7" t="s">
        <v>4528</v>
      </c>
      <c r="B112" s="8" t="s">
        <v>4489</v>
      </c>
      <c r="C112" s="215">
        <v>0.49733911573099998</v>
      </c>
      <c r="D112" s="215">
        <v>-0.19987670920799999</v>
      </c>
    </row>
    <row r="113" spans="1:4" ht="27.75" customHeight="1">
      <c r="A113" s="7" t="s">
        <v>4529</v>
      </c>
      <c r="B113" s="8" t="s">
        <v>4489</v>
      </c>
      <c r="C113" s="215">
        <v>0.5703327277339999</v>
      </c>
      <c r="D113" s="215">
        <v>5.0074847408599998</v>
      </c>
    </row>
    <row r="114" spans="1:4" ht="27.75" customHeight="1">
      <c r="A114" s="7" t="s">
        <v>4530</v>
      </c>
      <c r="B114" s="8" t="s">
        <v>4489</v>
      </c>
      <c r="C114" s="215">
        <v>0.134429448368</v>
      </c>
      <c r="D114" s="215">
        <v>5.4871409829499997</v>
      </c>
    </row>
    <row r="115" spans="1:4" ht="27.75" customHeight="1">
      <c r="A115" s="7" t="s">
        <v>4531</v>
      </c>
      <c r="B115" s="8" t="s">
        <v>4489</v>
      </c>
      <c r="C115" s="215">
        <v>7.7036439505299995E-2</v>
      </c>
      <c r="D115" s="215">
        <v>4.6567477786199998</v>
      </c>
    </row>
    <row r="116" spans="1:4" ht="27.75" customHeight="1">
      <c r="A116" s="7" t="s">
        <v>4532</v>
      </c>
      <c r="B116" s="8" t="s">
        <v>4489</v>
      </c>
      <c r="C116" s="215">
        <v>1.19298201083</v>
      </c>
      <c r="D116" s="215">
        <v>6.42380271676</v>
      </c>
    </row>
    <row r="117" spans="1:4" ht="27.75" customHeight="1">
      <c r="A117" s="7" t="s">
        <v>4533</v>
      </c>
      <c r="B117" s="8" t="s">
        <v>4489</v>
      </c>
      <c r="C117" s="215">
        <v>9.89561133388E-2</v>
      </c>
      <c r="D117" s="215">
        <v>1.5254547331900001</v>
      </c>
    </row>
    <row r="118" spans="1:4" ht="27.75" customHeight="1">
      <c r="A118" s="7" t="s">
        <v>4534</v>
      </c>
      <c r="B118" s="8" t="s">
        <v>4489</v>
      </c>
      <c r="C118" s="215">
        <v>0.80652618028500001</v>
      </c>
      <c r="D118" s="215">
        <v>6.4376568001600001</v>
      </c>
    </row>
    <row r="119" spans="1:4" ht="27.75" customHeight="1">
      <c r="A119" s="7" t="s">
        <v>4535</v>
      </c>
      <c r="B119" s="8" t="s">
        <v>4536</v>
      </c>
      <c r="C119" s="215">
        <v>1.60889463272</v>
      </c>
      <c r="D119" s="215">
        <v>7.3808249902600001E-2</v>
      </c>
    </row>
    <row r="120" spans="1:4" ht="27.75" customHeight="1">
      <c r="A120" s="7" t="s">
        <v>4537</v>
      </c>
      <c r="B120" s="8" t="s">
        <v>4536</v>
      </c>
      <c r="C120" s="215">
        <v>1.0722750381400001</v>
      </c>
      <c r="D120" s="215">
        <v>2.3027165126</v>
      </c>
    </row>
    <row r="121" spans="1:4" ht="27.75" customHeight="1">
      <c r="A121" s="7" t="s">
        <v>4538</v>
      </c>
      <c r="B121" s="8" t="s">
        <v>4536</v>
      </c>
      <c r="C121" s="215">
        <v>1.2783115517700001</v>
      </c>
      <c r="D121" s="215">
        <v>6.09756260191</v>
      </c>
    </row>
    <row r="122" spans="1:4" ht="27.75" customHeight="1">
      <c r="A122" s="7" t="s">
        <v>4539</v>
      </c>
      <c r="B122" s="8" t="s">
        <v>4536</v>
      </c>
      <c r="C122" s="215">
        <v>0.23133181836200001</v>
      </c>
      <c r="D122" s="215">
        <v>3.7934985661599998</v>
      </c>
    </row>
    <row r="123" spans="1:4" ht="27.75" customHeight="1">
      <c r="A123" s="7" t="s">
        <v>4540</v>
      </c>
      <c r="B123" s="8" t="s">
        <v>4536</v>
      </c>
      <c r="C123" s="215">
        <v>0.889901448273</v>
      </c>
      <c r="D123" s="215">
        <v>1.32018570102</v>
      </c>
    </row>
    <row r="124" spans="1:4" ht="27.75" customHeight="1">
      <c r="A124" s="7" t="s">
        <v>4541</v>
      </c>
      <c r="B124" s="8" t="s">
        <v>4536</v>
      </c>
      <c r="C124" s="215">
        <v>0.27663229304499998</v>
      </c>
      <c r="D124" s="215">
        <v>0.53061101215700002</v>
      </c>
    </row>
    <row r="125" spans="1:4" ht="27.75" customHeight="1">
      <c r="A125" s="7" t="s">
        <v>4542</v>
      </c>
      <c r="B125" s="8" t="s">
        <v>4536</v>
      </c>
      <c r="C125" s="215">
        <v>0.63961199186500006</v>
      </c>
      <c r="D125" s="215">
        <v>0.255794853391</v>
      </c>
    </row>
    <row r="126" spans="1:4" ht="27.75" customHeight="1">
      <c r="A126" s="7" t="s">
        <v>4543</v>
      </c>
      <c r="B126" s="8" t="s">
        <v>4536</v>
      </c>
      <c r="C126" s="215">
        <v>1.1462128551799999</v>
      </c>
      <c r="D126" s="215">
        <v>1.63080903528</v>
      </c>
    </row>
    <row r="127" spans="1:4" ht="27.75" customHeight="1">
      <c r="A127" s="7" t="s">
        <v>4544</v>
      </c>
      <c r="B127" s="8" t="s">
        <v>4536</v>
      </c>
      <c r="C127" s="215">
        <v>0.44788207907799998</v>
      </c>
      <c r="D127" s="215">
        <v>1.52143749739</v>
      </c>
    </row>
    <row r="128" spans="1:4" ht="27.75" customHeight="1">
      <c r="A128" s="7" t="s">
        <v>4545</v>
      </c>
      <c r="B128" s="8" t="s">
        <v>4536</v>
      </c>
      <c r="C128" s="215">
        <v>0.16422271300499999</v>
      </c>
      <c r="D128" s="215">
        <v>3.2101728708599997</v>
      </c>
    </row>
    <row r="129" spans="1:4" ht="27.75" customHeight="1">
      <c r="A129" s="7" t="s">
        <v>4546</v>
      </c>
      <c r="B129" s="8" t="s">
        <v>4536</v>
      </c>
      <c r="C129" s="215">
        <v>0.41629625570000001</v>
      </c>
      <c r="D129" s="215">
        <v>3.47167181369</v>
      </c>
    </row>
    <row r="130" spans="1:4" ht="27.75" customHeight="1">
      <c r="A130" s="7" t="s">
        <v>4547</v>
      </c>
      <c r="B130" s="8" t="s">
        <v>4536</v>
      </c>
      <c r="C130" s="215">
        <v>3.0480652052199998E-2</v>
      </c>
      <c r="D130" s="215">
        <v>0.87022087843199991</v>
      </c>
    </row>
    <row r="131" spans="1:4" ht="27.75" customHeight="1">
      <c r="A131" s="7" t="s">
        <v>4548</v>
      </c>
      <c r="B131" s="8" t="s">
        <v>4536</v>
      </c>
      <c r="C131" s="215">
        <v>4.7045701683599998E-2</v>
      </c>
      <c r="D131" s="215">
        <v>0.41919838861199998</v>
      </c>
    </row>
    <row r="132" spans="1:4" ht="27.75" customHeight="1">
      <c r="A132" s="7" t="s">
        <v>4549</v>
      </c>
      <c r="B132" s="8" t="s">
        <v>4536</v>
      </c>
      <c r="C132" s="215">
        <v>0.446513706324</v>
      </c>
      <c r="D132" s="215">
        <v>5.1689451309899992</v>
      </c>
    </row>
    <row r="133" spans="1:4" ht="27.75" customHeight="1">
      <c r="A133" s="7" t="s">
        <v>4550</v>
      </c>
      <c r="B133" s="8" t="s">
        <v>4536</v>
      </c>
      <c r="C133" s="215">
        <v>0.39653501599399998</v>
      </c>
      <c r="D133" s="215">
        <v>4.8754059814000001</v>
      </c>
    </row>
    <row r="134" spans="1:4" ht="27.75" customHeight="1">
      <c r="A134" s="7" t="s">
        <v>4551</v>
      </c>
      <c r="B134" s="8" t="s">
        <v>4536</v>
      </c>
      <c r="C134" s="215">
        <v>0.25306377403399999</v>
      </c>
      <c r="D134" s="215">
        <v>8.4392480976000002</v>
      </c>
    </row>
    <row r="135" spans="1:4" ht="27.75" customHeight="1">
      <c r="A135" s="7" t="s">
        <v>4552</v>
      </c>
      <c r="B135" s="8" t="s">
        <v>4536</v>
      </c>
      <c r="C135" s="215">
        <v>0.92653812516999989</v>
      </c>
      <c r="D135" s="215">
        <v>2.4550084915799997</v>
      </c>
    </row>
    <row r="136" spans="1:4" ht="27.75" customHeight="1">
      <c r="A136" s="7" t="s">
        <v>4553</v>
      </c>
      <c r="B136" s="8" t="s">
        <v>4536</v>
      </c>
      <c r="C136" s="215">
        <v>0.60694564993400002</v>
      </c>
      <c r="D136" s="215">
        <v>4.6830393629299998</v>
      </c>
    </row>
    <row r="137" spans="1:4" ht="27.75" customHeight="1">
      <c r="A137" s="7" t="s">
        <v>4554</v>
      </c>
      <c r="B137" s="8" t="s">
        <v>4536</v>
      </c>
      <c r="C137" s="215">
        <v>0.62203825763600007</v>
      </c>
      <c r="D137" s="215">
        <v>0.89109254951000005</v>
      </c>
    </row>
    <row r="138" spans="1:4" ht="27.75" customHeight="1">
      <c r="A138" s="7" t="s">
        <v>4555</v>
      </c>
      <c r="B138" s="8" t="s">
        <v>4536</v>
      </c>
      <c r="C138" s="215">
        <v>0.25646943317499998</v>
      </c>
      <c r="D138" s="215">
        <v>3.6308680546199996</v>
      </c>
    </row>
    <row r="139" spans="1:4" ht="27.75" customHeight="1">
      <c r="A139" s="7" t="s">
        <v>4556</v>
      </c>
      <c r="B139" s="8" t="s">
        <v>4536</v>
      </c>
      <c r="C139" s="215">
        <v>0.30755455393499997</v>
      </c>
      <c r="D139" s="215">
        <v>0.54647001330600009</v>
      </c>
    </row>
    <row r="140" spans="1:4" ht="27.75" customHeight="1">
      <c r="A140" s="7" t="s">
        <v>4557</v>
      </c>
      <c r="B140" s="8" t="s">
        <v>4536</v>
      </c>
      <c r="C140" s="215">
        <v>0.187951226163</v>
      </c>
      <c r="D140" s="215">
        <v>4.6290093971699999</v>
      </c>
    </row>
    <row r="141" spans="1:4" ht="27.75" customHeight="1">
      <c r="A141" s="7" t="s">
        <v>4558</v>
      </c>
      <c r="B141" s="8" t="s">
        <v>4536</v>
      </c>
      <c r="C141" s="215">
        <v>0.40200363195900002</v>
      </c>
      <c r="D141" s="215">
        <v>6.7449255848499998</v>
      </c>
    </row>
    <row r="142" spans="1:4" ht="27.75" customHeight="1">
      <c r="A142" s="7" t="s">
        <v>4559</v>
      </c>
      <c r="B142" s="8" t="s">
        <v>4536</v>
      </c>
      <c r="C142" s="215">
        <v>0.40200363195900002</v>
      </c>
      <c r="D142" s="215">
        <v>6.7449255848499998</v>
      </c>
    </row>
    <row r="143" spans="1:4" ht="27.75" customHeight="1">
      <c r="A143" s="7" t="s">
        <v>4560</v>
      </c>
      <c r="B143" s="8" t="s">
        <v>4536</v>
      </c>
      <c r="C143" s="215">
        <v>1.53173949389</v>
      </c>
      <c r="D143" s="215">
        <v>7.7549701757299996</v>
      </c>
    </row>
    <row r="144" spans="1:4" ht="27.75" customHeight="1">
      <c r="A144" s="7" t="s">
        <v>4561</v>
      </c>
      <c r="B144" s="8" t="s">
        <v>4536</v>
      </c>
      <c r="C144" s="215">
        <v>1.53173949389</v>
      </c>
      <c r="D144" s="215">
        <v>7.7549701757299996</v>
      </c>
    </row>
    <row r="145" spans="1:4" ht="27.75" customHeight="1">
      <c r="A145" s="7" t="s">
        <v>4562</v>
      </c>
      <c r="B145" s="8" t="s">
        <v>4536</v>
      </c>
      <c r="C145" s="215">
        <v>-0.13921281529500001</v>
      </c>
      <c r="D145" s="215">
        <v>4.6716585108400004</v>
      </c>
    </row>
    <row r="146" spans="1:4" ht="27.75" customHeight="1">
      <c r="A146" s="7" t="s">
        <v>4563</v>
      </c>
      <c r="B146" s="8" t="s">
        <v>4536</v>
      </c>
      <c r="C146" s="215">
        <v>0.55304590557900002</v>
      </c>
      <c r="D146" s="215">
        <v>1.1590641046799999</v>
      </c>
    </row>
    <row r="147" spans="1:4" ht="27.75" customHeight="1">
      <c r="A147" s="7" t="s">
        <v>4564</v>
      </c>
      <c r="B147" s="8" t="s">
        <v>4565</v>
      </c>
      <c r="C147" s="215">
        <v>-1.1538780882299999</v>
      </c>
      <c r="D147" s="215">
        <v>0</v>
      </c>
    </row>
    <row r="148" spans="1:4" ht="27.75" customHeight="1">
      <c r="A148" s="7" t="s">
        <v>4566</v>
      </c>
      <c r="B148" s="8" t="s">
        <v>4565</v>
      </c>
      <c r="C148" s="215">
        <v>-1.1530414394599999</v>
      </c>
      <c r="D148" s="215">
        <v>0</v>
      </c>
    </row>
    <row r="149" spans="1:4" ht="27.75" customHeight="1">
      <c r="A149" s="7" t="s">
        <v>4567</v>
      </c>
      <c r="B149" s="8" t="s">
        <v>4565</v>
      </c>
      <c r="C149" s="215">
        <v>0</v>
      </c>
      <c r="D149" s="215">
        <v>0</v>
      </c>
    </row>
    <row r="150" spans="1:4" ht="27.75" customHeight="1">
      <c r="A150" s="7" t="s">
        <v>4568</v>
      </c>
      <c r="B150" s="8" t="s">
        <v>4565</v>
      </c>
      <c r="C150" s="215">
        <v>0</v>
      </c>
      <c r="D150" s="215">
        <v>0</v>
      </c>
    </row>
    <row r="151" spans="1:4" ht="27.75" customHeight="1">
      <c r="A151" s="7" t="s">
        <v>4569</v>
      </c>
      <c r="B151" s="8" t="s">
        <v>4565</v>
      </c>
      <c r="C151" s="215">
        <v>0</v>
      </c>
      <c r="D151" s="215">
        <v>0</v>
      </c>
    </row>
    <row r="152" spans="1:4" ht="27.75" customHeight="1">
      <c r="A152" s="7" t="s">
        <v>4570</v>
      </c>
      <c r="B152" s="8" t="s">
        <v>4565</v>
      </c>
      <c r="C152" s="215">
        <v>-1.1549600393899999</v>
      </c>
      <c r="D152" s="215">
        <v>0</v>
      </c>
    </row>
    <row r="153" spans="1:4" ht="27.75" customHeight="1">
      <c r="A153" s="7" t="s">
        <v>4571</v>
      </c>
      <c r="B153" s="8" t="s">
        <v>4565</v>
      </c>
      <c r="C153" s="215">
        <v>0</v>
      </c>
      <c r="D153" s="215">
        <v>0</v>
      </c>
    </row>
    <row r="154" spans="1:4" ht="27.75" customHeight="1">
      <c r="A154" s="7" t="s">
        <v>4572</v>
      </c>
      <c r="B154" s="8" t="s">
        <v>4565</v>
      </c>
      <c r="C154" s="215">
        <v>0</v>
      </c>
      <c r="D154" s="215">
        <v>0</v>
      </c>
    </row>
    <row r="155" spans="1:4" ht="27.75" customHeight="1">
      <c r="A155" s="7" t="s">
        <v>4573</v>
      </c>
      <c r="B155" s="8" t="s">
        <v>4565</v>
      </c>
      <c r="C155" s="215">
        <v>0</v>
      </c>
      <c r="D155" s="215">
        <v>0</v>
      </c>
    </row>
    <row r="156" spans="1:4" ht="27.75" customHeight="1">
      <c r="A156" s="7" t="s">
        <v>4574</v>
      </c>
      <c r="B156" s="8" t="s">
        <v>4565</v>
      </c>
      <c r="C156" s="215">
        <v>0.38665653246199999</v>
      </c>
      <c r="D156" s="215">
        <v>3.9348242253300003E-3</v>
      </c>
    </row>
    <row r="157" spans="1:4" ht="27.75" customHeight="1">
      <c r="A157" s="7" t="s">
        <v>4575</v>
      </c>
      <c r="B157" s="8" t="s">
        <v>4565</v>
      </c>
      <c r="C157" s="215">
        <v>0</v>
      </c>
      <c r="D157" s="215">
        <v>0</v>
      </c>
    </row>
    <row r="158" spans="1:4" ht="27.75" customHeight="1">
      <c r="A158" s="7" t="s">
        <v>4576</v>
      </c>
      <c r="B158" s="8" t="s">
        <v>4565</v>
      </c>
      <c r="C158" s="215">
        <v>0</v>
      </c>
      <c r="D158" s="215">
        <v>0</v>
      </c>
    </row>
    <row r="159" spans="1:4" ht="27.75" customHeight="1">
      <c r="A159" s="7" t="s">
        <v>4577</v>
      </c>
      <c r="B159" s="8" t="s">
        <v>4565</v>
      </c>
      <c r="C159" s="215">
        <v>0.26849046915899999</v>
      </c>
      <c r="D159" s="215">
        <v>2.2895910762399999E-2</v>
      </c>
    </row>
    <row r="160" spans="1:4" ht="27.75" customHeight="1">
      <c r="A160" s="7" t="s">
        <v>4578</v>
      </c>
      <c r="B160" s="8" t="s">
        <v>4565</v>
      </c>
      <c r="C160" s="215">
        <v>5.65693644086E-3</v>
      </c>
      <c r="D160" s="215">
        <v>1.12915729074E-2</v>
      </c>
    </row>
    <row r="161" spans="1:4" ht="27.75" customHeight="1">
      <c r="A161" s="7" t="s">
        <v>4579</v>
      </c>
      <c r="B161" s="8" t="s">
        <v>4580</v>
      </c>
      <c r="C161" s="215">
        <v>0.29600598817599999</v>
      </c>
      <c r="D161" s="215">
        <v>1.34699128057E-2</v>
      </c>
    </row>
    <row r="162" spans="1:4" ht="27.75" customHeight="1">
      <c r="A162" s="7" t="s">
        <v>4581</v>
      </c>
      <c r="B162" s="8" t="s">
        <v>4580</v>
      </c>
      <c r="C162" s="215">
        <v>0.65636374143700005</v>
      </c>
      <c r="D162" s="215">
        <v>0.87025685689900001</v>
      </c>
    </row>
    <row r="163" spans="1:4" ht="27.75" customHeight="1">
      <c r="A163" s="7" t="s">
        <v>4582</v>
      </c>
      <c r="B163" s="8" t="s">
        <v>4580</v>
      </c>
      <c r="C163" s="215">
        <v>3.1423559419300001E-2</v>
      </c>
      <c r="D163" s="215">
        <v>1.55143031299</v>
      </c>
    </row>
    <row r="164" spans="1:4" ht="27.75" customHeight="1">
      <c r="A164" s="7" t="s">
        <v>4583</v>
      </c>
      <c r="B164" s="8" t="s">
        <v>4580</v>
      </c>
      <c r="C164" s="215">
        <v>0.39677463650900002</v>
      </c>
      <c r="D164" s="215">
        <v>2.4142164337400001</v>
      </c>
    </row>
    <row r="165" spans="1:4" ht="27.75" customHeight="1">
      <c r="A165" s="7" t="s">
        <v>4584</v>
      </c>
      <c r="B165" s="8" t="s">
        <v>4580</v>
      </c>
      <c r="C165" s="215">
        <v>6.0614982230299999E-2</v>
      </c>
      <c r="D165" s="215">
        <v>0.89948340269399996</v>
      </c>
    </row>
    <row r="166" spans="1:4" ht="27.75" customHeight="1">
      <c r="A166" s="7" t="s">
        <v>4585</v>
      </c>
      <c r="B166" s="8" t="s">
        <v>4580</v>
      </c>
      <c r="C166" s="215">
        <v>1.6631628995599999</v>
      </c>
      <c r="D166" s="215">
        <v>2.1645009747499997</v>
      </c>
    </row>
    <row r="167" spans="1:4" ht="27.75" customHeight="1">
      <c r="A167" s="7" t="s">
        <v>4586</v>
      </c>
      <c r="B167" s="8" t="s">
        <v>4580</v>
      </c>
      <c r="C167" s="215">
        <v>0</v>
      </c>
      <c r="D167" s="215">
        <v>0.95483915251099993</v>
      </c>
    </row>
    <row r="168" spans="1:4" ht="27.75" customHeight="1">
      <c r="A168" s="7" t="s">
        <v>4587</v>
      </c>
      <c r="B168" s="8" t="s">
        <v>4580</v>
      </c>
      <c r="C168" s="215">
        <v>0.24297670268499999</v>
      </c>
      <c r="D168" s="215">
        <v>1.2035431804699999</v>
      </c>
    </row>
    <row r="169" spans="1:4" ht="27.75" customHeight="1">
      <c r="A169" s="7" t="s">
        <v>4588</v>
      </c>
      <c r="B169" s="8" t="s">
        <v>4580</v>
      </c>
      <c r="C169" s="215">
        <v>0</v>
      </c>
      <c r="D169" s="215">
        <v>1.5886637309</v>
      </c>
    </row>
    <row r="170" spans="1:4" ht="27.75" customHeight="1">
      <c r="A170" s="7" t="s">
        <v>4589</v>
      </c>
      <c r="B170" s="8" t="s">
        <v>4580</v>
      </c>
      <c r="C170" s="215">
        <v>2.2225257784800001</v>
      </c>
      <c r="D170" s="215">
        <v>1.12020048445</v>
      </c>
    </row>
    <row r="171" spans="1:4" ht="27.75" customHeight="1">
      <c r="A171" s="7" t="s">
        <v>4590</v>
      </c>
      <c r="B171" s="8" t="s">
        <v>4580</v>
      </c>
      <c r="C171" s="215">
        <v>0.10048743689299999</v>
      </c>
      <c r="D171" s="215">
        <v>2.1355524478399999</v>
      </c>
    </row>
    <row r="172" spans="1:4" ht="27.75" customHeight="1">
      <c r="A172" s="7" t="s">
        <v>4591</v>
      </c>
      <c r="B172" s="8" t="s">
        <v>4580</v>
      </c>
      <c r="C172" s="215">
        <v>2.5952496949400001</v>
      </c>
      <c r="D172" s="215">
        <v>2.4906645620200001</v>
      </c>
    </row>
    <row r="173" spans="1:4" ht="27.75" customHeight="1">
      <c r="A173" s="7" t="s">
        <v>4592</v>
      </c>
      <c r="B173" s="8" t="s">
        <v>4580</v>
      </c>
      <c r="C173" s="215">
        <v>0.13265569829899998</v>
      </c>
      <c r="D173" s="215">
        <v>0.29240195002299996</v>
      </c>
    </row>
    <row r="174" spans="1:4" ht="27.75" customHeight="1">
      <c r="A174" s="7" t="s">
        <v>4593</v>
      </c>
      <c r="B174" s="8" t="s">
        <v>4580</v>
      </c>
      <c r="C174" s="215">
        <v>0.124200498713</v>
      </c>
      <c r="D174" s="215">
        <v>0.63031999838899999</v>
      </c>
    </row>
    <row r="175" spans="1:4" ht="27.75" customHeight="1">
      <c r="A175" s="7" t="s">
        <v>4594</v>
      </c>
      <c r="B175" s="8" t="s">
        <v>4580</v>
      </c>
      <c r="C175" s="215">
        <v>0.74011848496799992</v>
      </c>
      <c r="D175" s="215">
        <v>1.56917456057</v>
      </c>
    </row>
    <row r="176" spans="1:4" ht="27.75" customHeight="1">
      <c r="A176" s="7" t="s">
        <v>4595</v>
      </c>
      <c r="B176" s="8" t="s">
        <v>4580</v>
      </c>
      <c r="C176" s="215">
        <v>0.34146344435100001</v>
      </c>
      <c r="D176" s="215">
        <v>0.96992269176000001</v>
      </c>
    </row>
    <row r="177" spans="1:4" ht="27.75" customHeight="1">
      <c r="A177" s="7" t="s">
        <v>4596</v>
      </c>
      <c r="B177" s="8" t="s">
        <v>4580</v>
      </c>
      <c r="C177" s="215">
        <v>5.4904940508699998E-2</v>
      </c>
      <c r="D177" s="215">
        <v>0.27662421308299995</v>
      </c>
    </row>
    <row r="178" spans="1:4" ht="27.75" customHeight="1">
      <c r="A178" s="7" t="s">
        <v>4597</v>
      </c>
      <c r="B178" s="8" t="s">
        <v>4580</v>
      </c>
      <c r="C178" s="215">
        <v>0.15709357798699999</v>
      </c>
      <c r="D178" s="215">
        <v>0.76373802339399999</v>
      </c>
    </row>
    <row r="179" spans="1:4" ht="27.75" customHeight="1">
      <c r="A179" s="7" t="s">
        <v>4598</v>
      </c>
      <c r="B179" s="8" t="s">
        <v>4599</v>
      </c>
      <c r="C179" s="215">
        <v>0</v>
      </c>
      <c r="D179" s="215">
        <v>0</v>
      </c>
    </row>
    <row r="180" spans="1:4" ht="27.75" customHeight="1">
      <c r="A180" s="7" t="s">
        <v>4600</v>
      </c>
      <c r="B180" s="8" t="s">
        <v>4599</v>
      </c>
      <c r="C180" s="215">
        <v>0.159328588361</v>
      </c>
      <c r="D180" s="215">
        <v>3.11466541883</v>
      </c>
    </row>
    <row r="181" spans="1:4" ht="27.75" customHeight="1">
      <c r="A181" s="7" t="s">
        <v>4601</v>
      </c>
      <c r="B181" s="8" t="s">
        <v>4599</v>
      </c>
      <c r="C181" s="215">
        <v>0.159281543128</v>
      </c>
      <c r="D181" s="215">
        <v>3.1142836051600002</v>
      </c>
    </row>
    <row r="182" spans="1:4" ht="27.75" customHeight="1">
      <c r="A182" s="7" t="s">
        <v>4602</v>
      </c>
      <c r="B182" s="8" t="s">
        <v>4599</v>
      </c>
      <c r="C182" s="215">
        <v>0.287853587977</v>
      </c>
      <c r="D182" s="215">
        <v>1.1901872197099999</v>
      </c>
    </row>
    <row r="183" spans="1:4" ht="27.75" customHeight="1">
      <c r="A183" s="7" t="s">
        <v>4603</v>
      </c>
      <c r="B183" s="8" t="s">
        <v>4599</v>
      </c>
      <c r="C183" s="215">
        <v>0.162942476226</v>
      </c>
      <c r="D183" s="215">
        <v>1.0781677616800001</v>
      </c>
    </row>
    <row r="184" spans="1:4" ht="27.75" customHeight="1">
      <c r="A184" s="7" t="s">
        <v>4604</v>
      </c>
      <c r="B184" s="8" t="s">
        <v>4599</v>
      </c>
      <c r="C184" s="215">
        <v>0.30632708581399998</v>
      </c>
      <c r="D184" s="215">
        <v>4.2863485135700001</v>
      </c>
    </row>
    <row r="185" spans="1:4" ht="27.75" customHeight="1">
      <c r="A185" s="7" t="s">
        <v>4605</v>
      </c>
      <c r="B185" s="8" t="s">
        <v>4599</v>
      </c>
      <c r="C185" s="215">
        <v>0.10748686505499999</v>
      </c>
      <c r="D185" s="215">
        <v>4.2343987909099994</v>
      </c>
    </row>
    <row r="186" spans="1:4" ht="27.75" customHeight="1">
      <c r="A186" s="7" t="s">
        <v>4606</v>
      </c>
      <c r="B186" s="8" t="s">
        <v>4599</v>
      </c>
      <c r="C186" s="215">
        <v>0.281122251637</v>
      </c>
      <c r="D186" s="215">
        <v>1.3219210072799998</v>
      </c>
    </row>
    <row r="187" spans="1:4" ht="27.75" customHeight="1">
      <c r="A187" s="7" t="s">
        <v>4607</v>
      </c>
      <c r="B187" s="8" t="s">
        <v>4599</v>
      </c>
      <c r="C187" s="215">
        <v>0.80918975232400003</v>
      </c>
      <c r="D187" s="215">
        <v>0.51177694741500002</v>
      </c>
    </row>
    <row r="188" spans="1:4" ht="27.75" customHeight="1">
      <c r="A188" s="7" t="s">
        <v>4608</v>
      </c>
      <c r="B188" s="8" t="s">
        <v>4599</v>
      </c>
      <c r="C188" s="215">
        <v>0.56325980746799997</v>
      </c>
      <c r="D188" s="215">
        <v>1.13748639142</v>
      </c>
    </row>
    <row r="189" spans="1:4" ht="27.75" customHeight="1">
      <c r="A189" s="7" t="s">
        <v>4609</v>
      </c>
      <c r="B189" s="8" t="s">
        <v>4599</v>
      </c>
      <c r="C189" s="215">
        <v>0.48986151401900002</v>
      </c>
      <c r="D189" s="215">
        <v>3.5776118020499998</v>
      </c>
    </row>
    <row r="190" spans="1:4" ht="27.75" customHeight="1">
      <c r="A190" s="7" t="s">
        <v>4610</v>
      </c>
      <c r="B190" s="8" t="s">
        <v>4599</v>
      </c>
      <c r="C190" s="215">
        <v>0.55990401408199997</v>
      </c>
      <c r="D190" s="215">
        <v>1.6385690229700001</v>
      </c>
    </row>
    <row r="191" spans="1:4" ht="27.75" customHeight="1">
      <c r="A191" s="7" t="s">
        <v>4611</v>
      </c>
      <c r="B191" s="8" t="s">
        <v>4599</v>
      </c>
      <c r="C191" s="215">
        <v>0.36583789647300002</v>
      </c>
      <c r="D191" s="215">
        <v>0.822730258632</v>
      </c>
    </row>
    <row r="192" spans="1:4" ht="27.75" customHeight="1">
      <c r="A192" s="7" t="s">
        <v>4612</v>
      </c>
      <c r="B192" s="8" t="s">
        <v>4599</v>
      </c>
      <c r="C192" s="215">
        <v>0.20403098494899999</v>
      </c>
      <c r="D192" s="215">
        <v>0.81452102570999996</v>
      </c>
    </row>
    <row r="193" spans="1:4" ht="27.75" customHeight="1">
      <c r="A193" s="7" t="s">
        <v>4613</v>
      </c>
      <c r="B193" s="8" t="s">
        <v>4599</v>
      </c>
      <c r="C193" s="215">
        <v>1.07584785283</v>
      </c>
      <c r="D193" s="215">
        <v>2.3775592788300002</v>
      </c>
    </row>
    <row r="194" spans="1:4" ht="27.75" customHeight="1">
      <c r="A194" s="7" t="s">
        <v>4614</v>
      </c>
      <c r="B194" s="8" t="s">
        <v>4599</v>
      </c>
      <c r="C194" s="215">
        <v>1.68405985075</v>
      </c>
      <c r="D194" s="215">
        <v>4.3754014200399993</v>
      </c>
    </row>
    <row r="195" spans="1:4" ht="27.75" customHeight="1">
      <c r="A195" s="7" t="s">
        <v>4615</v>
      </c>
      <c r="B195" s="8" t="s">
        <v>4599</v>
      </c>
      <c r="C195" s="215">
        <v>2.4307629890399998</v>
      </c>
      <c r="D195" s="215">
        <v>2.70518902337</v>
      </c>
    </row>
    <row r="196" spans="1:4" ht="27.75" customHeight="1">
      <c r="A196" s="7" t="s">
        <v>4616</v>
      </c>
      <c r="B196" s="8" t="s">
        <v>4599</v>
      </c>
      <c r="C196" s="215">
        <v>0.26640013172499999</v>
      </c>
      <c r="D196" s="215">
        <v>3.8892143327099999</v>
      </c>
    </row>
    <row r="197" spans="1:4" ht="27.75" customHeight="1">
      <c r="A197" s="7" t="s">
        <v>4617</v>
      </c>
      <c r="B197" s="8" t="s">
        <v>4599</v>
      </c>
      <c r="C197" s="215">
        <v>0.57666145972000005</v>
      </c>
      <c r="D197" s="215">
        <v>0.73593242890800004</v>
      </c>
    </row>
    <row r="198" spans="1:4" ht="27.75" customHeight="1">
      <c r="A198" s="7" t="s">
        <v>4618</v>
      </c>
      <c r="B198" s="8" t="s">
        <v>4599</v>
      </c>
      <c r="C198" s="215">
        <v>0.600086058418</v>
      </c>
      <c r="D198" s="215">
        <v>1.14008315567E-3</v>
      </c>
    </row>
    <row r="199" spans="1:4" ht="27.75" customHeight="1">
      <c r="A199" s="7" t="s">
        <v>4619</v>
      </c>
      <c r="B199" s="8" t="s">
        <v>4599</v>
      </c>
      <c r="C199" s="215">
        <v>5.6975370017800002E-2</v>
      </c>
      <c r="D199" s="215">
        <v>1.84629410727E-4</v>
      </c>
    </row>
    <row r="200" spans="1:4" ht="27.75" customHeight="1">
      <c r="A200" s="7" t="s">
        <v>4620</v>
      </c>
      <c r="B200" s="8" t="s">
        <v>4599</v>
      </c>
      <c r="C200" s="215">
        <v>0.45478608641500001</v>
      </c>
      <c r="D200" s="215">
        <v>1.26496516504</v>
      </c>
    </row>
    <row r="201" spans="1:4" ht="27.75" customHeight="1">
      <c r="A201" s="7" t="s">
        <v>4621</v>
      </c>
      <c r="B201" s="8" t="s">
        <v>4599</v>
      </c>
      <c r="C201" s="215">
        <v>0.346363569998</v>
      </c>
      <c r="D201" s="215">
        <v>0.14942265625300002</v>
      </c>
    </row>
    <row r="202" spans="1:4" ht="27.75" customHeight="1">
      <c r="A202" s="7" t="s">
        <v>4622</v>
      </c>
      <c r="B202" s="8" t="s">
        <v>4599</v>
      </c>
      <c r="C202" s="215">
        <v>0.57636087719399998</v>
      </c>
      <c r="D202" s="215">
        <v>2.0869918197900001</v>
      </c>
    </row>
    <row r="203" spans="1:4" ht="27.75" customHeight="1">
      <c r="A203" s="7" t="s">
        <v>4623</v>
      </c>
      <c r="B203" s="8" t="s">
        <v>4599</v>
      </c>
      <c r="C203" s="215">
        <v>1.5724020589600001</v>
      </c>
      <c r="D203" s="215">
        <v>0.67048010521699997</v>
      </c>
    </row>
    <row r="204" spans="1:4" ht="27.75" customHeight="1">
      <c r="A204" s="7" t="s">
        <v>4624</v>
      </c>
      <c r="B204" s="8" t="s">
        <v>4599</v>
      </c>
      <c r="C204" s="215">
        <v>1.21873575547</v>
      </c>
      <c r="D204" s="215">
        <v>0.67912309857699993</v>
      </c>
    </row>
    <row r="205" spans="1:4" ht="27.75" customHeight="1">
      <c r="A205" s="7" t="s">
        <v>4625</v>
      </c>
      <c r="B205" s="8" t="s">
        <v>4599</v>
      </c>
      <c r="C205" s="215">
        <v>0</v>
      </c>
      <c r="D205" s="215">
        <v>0.53177051317799995</v>
      </c>
    </row>
    <row r="206" spans="1:4" ht="27.75" customHeight="1">
      <c r="A206" s="7" t="s">
        <v>4626</v>
      </c>
      <c r="B206" s="8" t="s">
        <v>4599</v>
      </c>
      <c r="C206" s="215">
        <v>0.303308757067</v>
      </c>
      <c r="D206" s="215">
        <v>3.2147145854599999</v>
      </c>
    </row>
    <row r="207" spans="1:4" ht="27.75" customHeight="1">
      <c r="A207" s="7" t="s">
        <v>4627</v>
      </c>
      <c r="B207" s="8" t="s">
        <v>4599</v>
      </c>
      <c r="C207" s="215">
        <v>1.0464662091099999</v>
      </c>
      <c r="D207" s="215">
        <v>4.7038752822699994</v>
      </c>
    </row>
    <row r="208" spans="1:4" ht="27.75" customHeight="1">
      <c r="A208" s="7" t="s">
        <v>4628</v>
      </c>
      <c r="B208" s="8" t="s">
        <v>4599</v>
      </c>
      <c r="C208" s="215">
        <v>0.480147092213</v>
      </c>
      <c r="D208" s="215">
        <v>2.08647776261</v>
      </c>
    </row>
    <row r="209" spans="1:4" ht="27.75" customHeight="1">
      <c r="A209" s="7" t="s">
        <v>4629</v>
      </c>
      <c r="B209" s="8" t="s">
        <v>4599</v>
      </c>
      <c r="C209" s="215">
        <v>0.79396385522099999</v>
      </c>
      <c r="D209" s="215">
        <v>2.6970974533100001</v>
      </c>
    </row>
    <row r="210" spans="1:4" ht="27.75" customHeight="1">
      <c r="A210" s="7" t="s">
        <v>4630</v>
      </c>
      <c r="B210" s="8" t="s">
        <v>4599</v>
      </c>
      <c r="C210" s="215">
        <v>0.49043848401200002</v>
      </c>
      <c r="D210" s="215">
        <v>1.5055687926400001</v>
      </c>
    </row>
    <row r="211" spans="1:4" ht="27.75" customHeight="1">
      <c r="A211" s="7" t="s">
        <v>4631</v>
      </c>
      <c r="B211" s="8" t="s">
        <v>4632</v>
      </c>
      <c r="C211" s="215">
        <v>8.0204140317799997E-4</v>
      </c>
      <c r="D211" s="215">
        <v>0</v>
      </c>
    </row>
    <row r="212" spans="1:4" ht="27.75" customHeight="1">
      <c r="A212" s="7" t="s">
        <v>4633</v>
      </c>
      <c r="B212" s="8" t="s">
        <v>4632</v>
      </c>
      <c r="C212" s="215">
        <v>4.1784085025700003E-2</v>
      </c>
      <c r="D212" s="215">
        <v>7.6512114750000007E-4</v>
      </c>
    </row>
    <row r="213" spans="1:4" ht="27.75" customHeight="1">
      <c r="A213" s="7" t="s">
        <v>4634</v>
      </c>
      <c r="B213" s="8" t="s">
        <v>4632</v>
      </c>
      <c r="C213" s="215">
        <v>0</v>
      </c>
      <c r="D213" s="215">
        <v>0.34665353543999999</v>
      </c>
    </row>
    <row r="214" spans="1:4" ht="27.75" customHeight="1">
      <c r="A214" s="7" t="s">
        <v>4635</v>
      </c>
      <c r="B214" s="8" t="s">
        <v>4632</v>
      </c>
      <c r="C214" s="215">
        <v>0.44063711096700003</v>
      </c>
      <c r="D214" s="215">
        <v>1.2136313762199999</v>
      </c>
    </row>
    <row r="215" spans="1:4" ht="27.75" customHeight="1">
      <c r="A215" s="7" t="s">
        <v>4636</v>
      </c>
      <c r="B215" s="8" t="s">
        <v>4632</v>
      </c>
      <c r="C215" s="215">
        <v>0.20263865121399999</v>
      </c>
      <c r="D215" s="215">
        <v>3.2237617091300005E-2</v>
      </c>
    </row>
    <row r="216" spans="1:4" ht="27.75" customHeight="1">
      <c r="A216" s="7" t="s">
        <v>4637</v>
      </c>
      <c r="B216" s="8" t="s">
        <v>4632</v>
      </c>
      <c r="C216" s="215">
        <v>0.74830412747399999</v>
      </c>
      <c r="D216" s="215">
        <v>3.7314846520000002</v>
      </c>
    </row>
    <row r="217" spans="1:4" ht="27.75" customHeight="1">
      <c r="A217" s="7" t="s">
        <v>4638</v>
      </c>
      <c r="B217" s="8" t="s">
        <v>4632</v>
      </c>
      <c r="C217" s="215">
        <v>1.4088662762700002</v>
      </c>
      <c r="D217" s="215">
        <v>1.02085486751</v>
      </c>
    </row>
    <row r="218" spans="1:4" ht="27.75" customHeight="1">
      <c r="A218" s="7" t="s">
        <v>4639</v>
      </c>
      <c r="B218" s="8" t="s">
        <v>4632</v>
      </c>
      <c r="C218" s="215">
        <v>0.21109370784000001</v>
      </c>
      <c r="D218" s="215">
        <v>0.95005225095400003</v>
      </c>
    </row>
    <row r="219" spans="1:4" ht="27.75" customHeight="1">
      <c r="A219" s="7" t="s">
        <v>4640</v>
      </c>
      <c r="B219" s="8" t="s">
        <v>4632</v>
      </c>
      <c r="C219" s="215">
        <v>0.34569078632100003</v>
      </c>
      <c r="D219" s="215">
        <v>0.56782618003800001</v>
      </c>
    </row>
    <row r="220" spans="1:4" ht="27.75" customHeight="1">
      <c r="A220" s="7" t="s">
        <v>4641</v>
      </c>
      <c r="B220" s="8" t="s">
        <v>4632</v>
      </c>
      <c r="C220" s="215">
        <v>5.9789427030900004E-2</v>
      </c>
      <c r="D220" s="215">
        <v>8.9270832885800011E-2</v>
      </c>
    </row>
    <row r="221" spans="1:4" ht="27.75" customHeight="1">
      <c r="A221" s="7" t="s">
        <v>4642</v>
      </c>
      <c r="B221" s="8" t="s">
        <v>4632</v>
      </c>
      <c r="C221" s="215">
        <v>0.15455241045199999</v>
      </c>
      <c r="D221" s="215">
        <v>0.10847802990700001</v>
      </c>
    </row>
    <row r="222" spans="1:4" ht="27.75" customHeight="1">
      <c r="A222" s="7" t="s">
        <v>4643</v>
      </c>
      <c r="B222" s="8" t="s">
        <v>4632</v>
      </c>
      <c r="C222" s="215">
        <v>0.87906864888899994</v>
      </c>
      <c r="D222" s="215">
        <v>2.4725238816999999</v>
      </c>
    </row>
    <row r="223" spans="1:4" ht="27.75" customHeight="1">
      <c r="A223" s="7" t="s">
        <v>4644</v>
      </c>
      <c r="B223" s="8" t="s">
        <v>4632</v>
      </c>
      <c r="C223" s="215">
        <v>0.76334078492299995</v>
      </c>
      <c r="D223" s="215">
        <v>1.44033153872</v>
      </c>
    </row>
    <row r="224" spans="1:4" ht="27.75" customHeight="1">
      <c r="A224" s="7" t="s">
        <v>4645</v>
      </c>
      <c r="B224" s="8" t="s">
        <v>4632</v>
      </c>
      <c r="C224" s="215">
        <v>0.49782556236300002</v>
      </c>
      <c r="D224" s="215">
        <v>1.9169199316500001</v>
      </c>
    </row>
    <row r="225" spans="1:4" ht="27.75" customHeight="1">
      <c r="A225" s="7" t="s">
        <v>4646</v>
      </c>
      <c r="B225" s="8" t="s">
        <v>4632</v>
      </c>
      <c r="C225" s="215">
        <v>0.61062125168499992</v>
      </c>
      <c r="D225" s="215">
        <v>0.470256160142</v>
      </c>
    </row>
    <row r="226" spans="1:4" ht="27.75" customHeight="1">
      <c r="A226" s="7" t="s">
        <v>4647</v>
      </c>
      <c r="B226" s="8" t="s">
        <v>4632</v>
      </c>
      <c r="C226" s="215">
        <v>0.59925606481900007</v>
      </c>
      <c r="D226" s="215">
        <v>2.0668343945500003</v>
      </c>
    </row>
    <row r="227" spans="1:4" ht="27.75" customHeight="1">
      <c r="A227" s="7" t="s">
        <v>4648</v>
      </c>
      <c r="B227" s="8" t="s">
        <v>4632</v>
      </c>
      <c r="C227" s="215">
        <v>0.44989385192100001</v>
      </c>
      <c r="D227" s="215">
        <v>0.31548583179600004</v>
      </c>
    </row>
    <row r="228" spans="1:4" ht="27.75" customHeight="1">
      <c r="A228" s="7" t="s">
        <v>4649</v>
      </c>
      <c r="B228" s="8" t="s">
        <v>4632</v>
      </c>
      <c r="C228" s="215">
        <v>0.22967862207100001</v>
      </c>
      <c r="D228" s="215">
        <v>0.48316857546799996</v>
      </c>
    </row>
    <row r="229" spans="1:4" ht="27.75" customHeight="1">
      <c r="A229" s="7" t="s">
        <v>4650</v>
      </c>
      <c r="B229" s="8" t="s">
        <v>4651</v>
      </c>
      <c r="C229" s="215">
        <v>0.12961886662699998</v>
      </c>
      <c r="D229" s="215">
        <v>2.1987844118799997E-2</v>
      </c>
    </row>
    <row r="230" spans="1:4" ht="27.75" customHeight="1">
      <c r="A230" s="7" t="s">
        <v>4652</v>
      </c>
      <c r="B230" s="8" t="s">
        <v>4651</v>
      </c>
      <c r="C230" s="215">
        <v>0.13161132391700001</v>
      </c>
      <c r="D230" s="215">
        <v>3.1320230167300003</v>
      </c>
    </row>
    <row r="231" spans="1:4" ht="27.75" customHeight="1">
      <c r="A231" s="7" t="s">
        <v>4653</v>
      </c>
      <c r="B231" s="8" t="s">
        <v>4651</v>
      </c>
      <c r="C231" s="215">
        <v>1.20801250059</v>
      </c>
      <c r="D231" s="215">
        <v>0.55639353232400002</v>
      </c>
    </row>
    <row r="232" spans="1:4" ht="27.75" customHeight="1">
      <c r="A232" s="7" t="s">
        <v>4654</v>
      </c>
      <c r="B232" s="8" t="s">
        <v>4651</v>
      </c>
      <c r="C232" s="215">
        <v>0.81717715253599998</v>
      </c>
      <c r="D232" s="215">
        <v>2.22080458827</v>
      </c>
    </row>
    <row r="233" spans="1:4" ht="27.75" customHeight="1">
      <c r="A233" s="7" t="s">
        <v>4655</v>
      </c>
      <c r="B233" s="8" t="s">
        <v>4651</v>
      </c>
      <c r="C233" s="215">
        <v>3.0260307115899998</v>
      </c>
      <c r="D233" s="215">
        <v>0</v>
      </c>
    </row>
    <row r="234" spans="1:4" ht="27.75" customHeight="1">
      <c r="A234" s="7" t="s">
        <v>4656</v>
      </c>
      <c r="B234" s="8" t="s">
        <v>4651</v>
      </c>
      <c r="C234" s="215">
        <v>0.174851402392</v>
      </c>
      <c r="D234" s="215">
        <v>0.88948442017699991</v>
      </c>
    </row>
    <row r="235" spans="1:4" ht="27.75" customHeight="1">
      <c r="A235" s="7" t="s">
        <v>4657</v>
      </c>
      <c r="B235" s="8" t="s">
        <v>4651</v>
      </c>
      <c r="C235" s="215">
        <v>0.43316020835900004</v>
      </c>
      <c r="D235" s="215">
        <v>2.2252742984</v>
      </c>
    </row>
    <row r="236" spans="1:4" ht="27.75" customHeight="1">
      <c r="A236" s="7" t="s">
        <v>4658</v>
      </c>
      <c r="B236" s="8" t="s">
        <v>4651</v>
      </c>
      <c r="C236" s="215">
        <v>0.468421416152</v>
      </c>
      <c r="D236" s="215">
        <v>0.75377743211400006</v>
      </c>
    </row>
    <row r="237" spans="1:4" ht="27.75" customHeight="1">
      <c r="A237" s="7" t="s">
        <v>4659</v>
      </c>
      <c r="B237" s="8" t="s">
        <v>4651</v>
      </c>
      <c r="C237" s="215">
        <v>9.0348016423800002E-3</v>
      </c>
      <c r="D237" s="215">
        <v>0.43328323251299999</v>
      </c>
    </row>
    <row r="238" spans="1:4" ht="27.75" customHeight="1">
      <c r="A238" s="7" t="s">
        <v>4660</v>
      </c>
      <c r="B238" s="8" t="s">
        <v>4651</v>
      </c>
      <c r="C238" s="215">
        <v>0.112077762434</v>
      </c>
      <c r="D238" s="215">
        <v>0.57734283238600004</v>
      </c>
    </row>
    <row r="239" spans="1:4" ht="27.75" customHeight="1">
      <c r="A239" s="7" t="s">
        <v>4661</v>
      </c>
      <c r="B239" s="8" t="s">
        <v>4651</v>
      </c>
      <c r="C239" s="215">
        <v>2.1476594450900004</v>
      </c>
      <c r="D239" s="215">
        <v>0.43124498796400001</v>
      </c>
    </row>
    <row r="240" spans="1:4" ht="27.75" customHeight="1">
      <c r="A240" s="7" t="s">
        <v>4662</v>
      </c>
      <c r="B240" s="8" t="s">
        <v>4651</v>
      </c>
      <c r="C240" s="215">
        <v>9.6217960694800008E-6</v>
      </c>
      <c r="D240" s="215">
        <v>0.72123678368300004</v>
      </c>
    </row>
    <row r="241" spans="1:4" ht="27.75" customHeight="1">
      <c r="A241" s="7" t="s">
        <v>4663</v>
      </c>
      <c r="B241" s="8" t="s">
        <v>4651</v>
      </c>
      <c r="C241" s="215">
        <v>2.1184488939600001</v>
      </c>
      <c r="D241" s="215">
        <v>2.6457806391200003</v>
      </c>
    </row>
    <row r="242" spans="1:4" ht="27.75" customHeight="1">
      <c r="A242" s="7" t="s">
        <v>4664</v>
      </c>
      <c r="B242" s="8" t="s">
        <v>4651</v>
      </c>
      <c r="C242" s="215">
        <v>0</v>
      </c>
      <c r="D242" s="215">
        <v>1.68782493869E-2</v>
      </c>
    </row>
    <row r="243" spans="1:4" ht="27.75" customHeight="1">
      <c r="A243" s="7" t="s">
        <v>4665</v>
      </c>
      <c r="B243" s="8" t="s">
        <v>4651</v>
      </c>
      <c r="C243" s="215">
        <v>0</v>
      </c>
      <c r="D243" s="215">
        <v>0</v>
      </c>
    </row>
    <row r="244" spans="1:4" ht="27.75" customHeight="1">
      <c r="A244" s="7" t="s">
        <v>4666</v>
      </c>
      <c r="B244" s="8" t="s">
        <v>4651</v>
      </c>
      <c r="C244" s="215">
        <v>0.52312771548600001</v>
      </c>
      <c r="D244" s="215">
        <v>0</v>
      </c>
    </row>
    <row r="245" spans="1:4" ht="27.75" customHeight="1">
      <c r="A245" s="7" t="s">
        <v>4667</v>
      </c>
      <c r="B245" s="8" t="s">
        <v>4651</v>
      </c>
      <c r="C245" s="215">
        <v>0.82961948122899998</v>
      </c>
      <c r="D245" s="215">
        <v>2.0062948290899998</v>
      </c>
    </row>
    <row r="246" spans="1:4" ht="27.75" customHeight="1">
      <c r="A246" s="7" t="s">
        <v>4668</v>
      </c>
      <c r="B246" s="8" t="s">
        <v>4651</v>
      </c>
      <c r="C246" s="215">
        <v>0.49290677201499999</v>
      </c>
      <c r="D246" s="215">
        <v>0.324714300442</v>
      </c>
    </row>
    <row r="247" spans="1:4" ht="27.75" customHeight="1">
      <c r="A247" s="7" t="s">
        <v>4669</v>
      </c>
      <c r="B247" s="8" t="s">
        <v>4651</v>
      </c>
      <c r="C247" s="215">
        <v>3.3503418039400002E-3</v>
      </c>
      <c r="D247" s="215">
        <v>0.30251707771500003</v>
      </c>
    </row>
    <row r="248" spans="1:4" ht="27.75" customHeight="1">
      <c r="A248" s="7" t="s">
        <v>4670</v>
      </c>
      <c r="B248" s="8" t="s">
        <v>4651</v>
      </c>
      <c r="C248" s="215">
        <v>1.9734442698400001</v>
      </c>
      <c r="D248" s="215">
        <v>0.37039590441000003</v>
      </c>
    </row>
    <row r="249" spans="1:4" ht="27.75" customHeight="1">
      <c r="A249" s="7" t="s">
        <v>4671</v>
      </c>
      <c r="B249" s="8" t="s">
        <v>4651</v>
      </c>
      <c r="C249" s="215">
        <v>0.45428527162900001</v>
      </c>
      <c r="D249" s="215">
        <v>0.373335477694</v>
      </c>
    </row>
    <row r="250" spans="1:4" ht="27.75" customHeight="1">
      <c r="A250" s="7" t="s">
        <v>4672</v>
      </c>
      <c r="B250" s="8" t="s">
        <v>4651</v>
      </c>
      <c r="C250" s="215">
        <v>0.40667604892699999</v>
      </c>
      <c r="D250" s="215">
        <v>2.2246519460399998</v>
      </c>
    </row>
    <row r="251" spans="1:4" ht="27.75" customHeight="1">
      <c r="A251" s="7" t="s">
        <v>4673</v>
      </c>
      <c r="B251" s="8" t="s">
        <v>4651</v>
      </c>
      <c r="C251" s="215">
        <v>0.65503269535200004</v>
      </c>
      <c r="D251" s="215">
        <v>0.95034231331599994</v>
      </c>
    </row>
    <row r="252" spans="1:4" ht="27.75" customHeight="1">
      <c r="A252" s="7" t="s">
        <v>4674</v>
      </c>
      <c r="B252" s="8" t="s">
        <v>4651</v>
      </c>
      <c r="C252" s="215">
        <v>6.3621999240199997E-2</v>
      </c>
      <c r="D252" s="215">
        <v>0.50057322747799993</v>
      </c>
    </row>
  </sheetData>
  <sheetProtection selectLockedCells="1" selectUnlockedCells="1"/>
  <mergeCells count="1">
    <mergeCell ref="A2:D2"/>
  </mergeCells>
  <hyperlinks>
    <hyperlink ref="A1" location="Overview!A1" display="Back to Overview" xr:uid="{00000000-0004-0000-38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G1570"/>
  <sheetViews>
    <sheetView zoomScale="85" zoomScaleNormal="85" zoomScaleSheetLayoutView="100" workbookViewId="0">
      <selection activeCell="A2" sqref="A2:D2"/>
    </sheetView>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Electricity North West Area (GSP Group _G)"</f>
        <v>Southern Electric Power Distribution plc - Effective from 1 April 2022 - Final Nodal/Zonal charges in Electricity North West Area (GSP Group _G)</v>
      </c>
      <c r="B2" s="364"/>
      <c r="C2" s="364"/>
      <c r="D2" s="365"/>
    </row>
    <row r="3" spans="1:7" ht="60.75" customHeight="1">
      <c r="A3" s="214" t="s">
        <v>863</v>
      </c>
      <c r="B3" s="214" t="s">
        <v>864</v>
      </c>
      <c r="C3" s="214" t="s">
        <v>865</v>
      </c>
      <c r="D3" s="214" t="s">
        <v>866</v>
      </c>
    </row>
    <row r="4" spans="1:7" ht="21.75" customHeight="1">
      <c r="A4" s="7" t="s">
        <v>4675</v>
      </c>
      <c r="B4" s="8" t="s">
        <v>4676</v>
      </c>
      <c r="C4" s="8">
        <v>1.05</v>
      </c>
      <c r="D4" s="8">
        <v>2.4700000000000002</v>
      </c>
    </row>
    <row r="5" spans="1:7" ht="21.75" customHeight="1">
      <c r="A5" s="7" t="s">
        <v>4677</v>
      </c>
      <c r="B5" s="8" t="s">
        <v>4676</v>
      </c>
      <c r="C5" s="8">
        <v>1.05</v>
      </c>
      <c r="D5" s="8">
        <v>2.4700000000000002</v>
      </c>
    </row>
    <row r="6" spans="1:7" ht="21.75" customHeight="1">
      <c r="A6" s="7" t="s">
        <v>4678</v>
      </c>
      <c r="B6" s="8" t="s">
        <v>4676</v>
      </c>
      <c r="C6" s="8">
        <v>1.05</v>
      </c>
      <c r="D6" s="8">
        <v>2.4700000000000002</v>
      </c>
    </row>
    <row r="7" spans="1:7" ht="21.75" customHeight="1">
      <c r="A7" s="7" t="s">
        <v>4679</v>
      </c>
      <c r="B7" s="8" t="s">
        <v>4676</v>
      </c>
      <c r="C7" s="8">
        <v>1.05</v>
      </c>
      <c r="D7" s="8">
        <v>2.4700000000000002</v>
      </c>
    </row>
    <row r="8" spans="1:7" ht="21.75" customHeight="1">
      <c r="A8" s="7" t="s">
        <v>4680</v>
      </c>
      <c r="B8" s="8" t="s">
        <v>4681</v>
      </c>
      <c r="C8" s="8">
        <v>2.65</v>
      </c>
      <c r="D8" s="8">
        <v>0.35</v>
      </c>
    </row>
    <row r="9" spans="1:7" ht="21.75" customHeight="1">
      <c r="A9" s="7" t="s">
        <v>4682</v>
      </c>
      <c r="B9" s="8" t="s">
        <v>4681</v>
      </c>
      <c r="C9" s="8">
        <v>2.65</v>
      </c>
      <c r="D9" s="8">
        <v>0.35</v>
      </c>
    </row>
    <row r="10" spans="1:7" ht="21.75" customHeight="1">
      <c r="A10" s="7" t="s">
        <v>4683</v>
      </c>
      <c r="B10" s="8" t="s">
        <v>4684</v>
      </c>
      <c r="C10" s="8">
        <v>1.64</v>
      </c>
      <c r="D10" s="8">
        <v>2.16</v>
      </c>
    </row>
    <row r="11" spans="1:7" ht="21.75" customHeight="1">
      <c r="A11" s="7" t="s">
        <v>4685</v>
      </c>
      <c r="B11" s="8" t="s">
        <v>4684</v>
      </c>
      <c r="C11" s="8">
        <v>1.64</v>
      </c>
      <c r="D11" s="8">
        <v>2.16</v>
      </c>
    </row>
    <row r="12" spans="1:7" ht="21.75" customHeight="1">
      <c r="A12" s="7" t="s">
        <v>4686</v>
      </c>
      <c r="B12" s="8" t="s">
        <v>4687</v>
      </c>
      <c r="C12" s="8">
        <v>0</v>
      </c>
      <c r="D12" s="8">
        <v>0.43</v>
      </c>
    </row>
    <row r="13" spans="1:7" ht="21.75" customHeight="1">
      <c r="A13" s="7" t="s">
        <v>4688</v>
      </c>
      <c r="B13" s="8" t="s">
        <v>4687</v>
      </c>
      <c r="C13" s="8">
        <v>0</v>
      </c>
      <c r="D13" s="8">
        <v>0.88</v>
      </c>
    </row>
    <row r="14" spans="1:7" ht="21.75" customHeight="1">
      <c r="A14" s="7" t="s">
        <v>4689</v>
      </c>
      <c r="B14" s="8" t="s">
        <v>4690</v>
      </c>
      <c r="C14" s="8">
        <v>0</v>
      </c>
      <c r="D14" s="8">
        <v>6.38</v>
      </c>
    </row>
    <row r="15" spans="1:7" ht="21.75" customHeight="1">
      <c r="A15" s="7" t="s">
        <v>4691</v>
      </c>
      <c r="B15" s="8" t="s">
        <v>4690</v>
      </c>
      <c r="C15" s="8">
        <v>1.02</v>
      </c>
      <c r="D15" s="8">
        <v>5.56</v>
      </c>
    </row>
    <row r="16" spans="1:7" ht="21.75" customHeight="1">
      <c r="A16" s="7" t="s">
        <v>4692</v>
      </c>
      <c r="B16" s="8" t="s">
        <v>4693</v>
      </c>
      <c r="C16" s="8">
        <v>1.71</v>
      </c>
      <c r="D16" s="8">
        <v>6.9</v>
      </c>
    </row>
    <row r="17" spans="1:4" ht="21.75" customHeight="1">
      <c r="A17" s="7" t="s">
        <v>4694</v>
      </c>
      <c r="B17" s="8" t="s">
        <v>4693</v>
      </c>
      <c r="C17" s="8">
        <v>1.71</v>
      </c>
      <c r="D17" s="8">
        <v>6.9</v>
      </c>
    </row>
    <row r="18" spans="1:4" ht="21.75" customHeight="1">
      <c r="A18" s="7" t="s">
        <v>4695</v>
      </c>
      <c r="B18" s="8" t="s">
        <v>4696</v>
      </c>
      <c r="C18" s="8">
        <v>1.57</v>
      </c>
      <c r="D18" s="8">
        <v>8.0399999999999991</v>
      </c>
    </row>
    <row r="19" spans="1:4" ht="21.75" customHeight="1">
      <c r="A19" s="7" t="s">
        <v>4697</v>
      </c>
      <c r="B19" s="8" t="s">
        <v>4696</v>
      </c>
      <c r="C19" s="8">
        <v>1.57</v>
      </c>
      <c r="D19" s="8">
        <v>8.0399999999999991</v>
      </c>
    </row>
    <row r="20" spans="1:4" ht="21.75" customHeight="1">
      <c r="A20" s="7" t="s">
        <v>4698</v>
      </c>
      <c r="B20" s="8" t="s">
        <v>4699</v>
      </c>
      <c r="C20" s="8">
        <v>0</v>
      </c>
      <c r="D20" s="8">
        <v>9.4600000000000009</v>
      </c>
    </row>
    <row r="21" spans="1:4" ht="21.75" customHeight="1">
      <c r="A21" s="7" t="s">
        <v>4700</v>
      </c>
      <c r="B21" s="8" t="s">
        <v>4699</v>
      </c>
      <c r="C21" s="8">
        <v>1.46</v>
      </c>
      <c r="D21" s="8">
        <v>8.06</v>
      </c>
    </row>
    <row r="22" spans="1:4" ht="21.75" customHeight="1">
      <c r="A22" s="7" t="s">
        <v>4701</v>
      </c>
      <c r="B22" s="8" t="s">
        <v>4699</v>
      </c>
      <c r="C22" s="8">
        <v>5.88</v>
      </c>
      <c r="D22" s="8">
        <v>1.87</v>
      </c>
    </row>
    <row r="23" spans="1:4" ht="21.75" customHeight="1">
      <c r="A23" s="7" t="s">
        <v>4702</v>
      </c>
      <c r="B23" s="8" t="s">
        <v>4699</v>
      </c>
      <c r="C23" s="8">
        <v>5.88</v>
      </c>
      <c r="D23" s="8">
        <v>1.87</v>
      </c>
    </row>
    <row r="24" spans="1:4" ht="21.75" customHeight="1">
      <c r="A24" s="7" t="s">
        <v>4703</v>
      </c>
      <c r="B24" s="8" t="s">
        <v>4704</v>
      </c>
      <c r="C24" s="8">
        <v>0</v>
      </c>
      <c r="D24" s="8">
        <v>0</v>
      </c>
    </row>
    <row r="25" spans="1:4" ht="21.75" customHeight="1">
      <c r="A25" s="7" t="s">
        <v>4705</v>
      </c>
      <c r="B25" s="8" t="s">
        <v>4706</v>
      </c>
      <c r="C25" s="8">
        <v>0</v>
      </c>
      <c r="D25" s="8">
        <v>0</v>
      </c>
    </row>
    <row r="26" spans="1:4" ht="21.75" customHeight="1">
      <c r="A26" s="7" t="s">
        <v>4707</v>
      </c>
      <c r="B26" s="8" t="s">
        <v>4708</v>
      </c>
      <c r="C26" s="8">
        <v>0</v>
      </c>
      <c r="D26" s="8">
        <v>9.32</v>
      </c>
    </row>
    <row r="27" spans="1:4" ht="27.75" customHeight="1">
      <c r="A27" s="7" t="s">
        <v>4709</v>
      </c>
      <c r="B27" s="8" t="s">
        <v>4710</v>
      </c>
      <c r="C27" s="8">
        <v>0.51</v>
      </c>
      <c r="D27" s="8">
        <v>0.91</v>
      </c>
    </row>
    <row r="28" spans="1:4" ht="27.75" customHeight="1">
      <c r="A28" s="7" t="s">
        <v>4711</v>
      </c>
      <c r="B28" s="8" t="s">
        <v>4710</v>
      </c>
      <c r="C28" s="8">
        <v>0.51</v>
      </c>
      <c r="D28" s="8">
        <v>0.91</v>
      </c>
    </row>
    <row r="29" spans="1:4" ht="27.75" customHeight="1">
      <c r="A29" s="7" t="s">
        <v>4712</v>
      </c>
      <c r="B29" s="8" t="s">
        <v>4713</v>
      </c>
      <c r="C29" s="8">
        <v>0</v>
      </c>
      <c r="D29" s="8">
        <v>20.99</v>
      </c>
    </row>
    <row r="30" spans="1:4" ht="27.75" customHeight="1">
      <c r="A30" s="7" t="s">
        <v>4714</v>
      </c>
      <c r="B30" s="8" t="s">
        <v>4713</v>
      </c>
      <c r="C30" s="8">
        <v>0.65</v>
      </c>
      <c r="D30" s="8">
        <v>16.11</v>
      </c>
    </row>
    <row r="31" spans="1:4" ht="27.75" customHeight="1">
      <c r="A31" s="7" t="s">
        <v>4715</v>
      </c>
      <c r="B31" s="8" t="s">
        <v>4716</v>
      </c>
      <c r="C31" s="8">
        <v>0.05</v>
      </c>
      <c r="D31" s="8">
        <v>1.63</v>
      </c>
    </row>
    <row r="32" spans="1:4" ht="27.75" customHeight="1">
      <c r="A32" s="7" t="s">
        <v>4717</v>
      </c>
      <c r="B32" s="8" t="s">
        <v>4716</v>
      </c>
      <c r="C32" s="8">
        <v>-0.02</v>
      </c>
      <c r="D32" s="8">
        <v>1.66</v>
      </c>
    </row>
    <row r="33" spans="1:4" ht="27.75" customHeight="1">
      <c r="A33" s="7" t="s">
        <v>4718</v>
      </c>
      <c r="B33" s="8" t="s">
        <v>4719</v>
      </c>
      <c r="C33" s="8">
        <v>5.78</v>
      </c>
      <c r="D33" s="8">
        <v>7.65</v>
      </c>
    </row>
    <row r="34" spans="1:4" ht="27.75" customHeight="1">
      <c r="A34" s="7" t="s">
        <v>4720</v>
      </c>
      <c r="B34" s="8" t="s">
        <v>4719</v>
      </c>
      <c r="C34" s="8">
        <v>5.78</v>
      </c>
      <c r="D34" s="8">
        <v>7.65</v>
      </c>
    </row>
    <row r="35" spans="1:4" ht="27.75" customHeight="1">
      <c r="A35" s="7" t="s">
        <v>4721</v>
      </c>
      <c r="B35" s="8" t="s">
        <v>4719</v>
      </c>
      <c r="C35" s="8">
        <v>0</v>
      </c>
      <c r="D35" s="8">
        <v>17.8</v>
      </c>
    </row>
    <row r="36" spans="1:4" ht="27.75" customHeight="1">
      <c r="A36" s="7" t="s">
        <v>4722</v>
      </c>
      <c r="B36" s="8" t="s">
        <v>4719</v>
      </c>
      <c r="C36" s="8">
        <v>3.87</v>
      </c>
      <c r="D36" s="8">
        <v>12.03</v>
      </c>
    </row>
    <row r="37" spans="1:4" ht="27.75" customHeight="1">
      <c r="A37" s="7" t="s">
        <v>4723</v>
      </c>
      <c r="B37" s="8" t="s">
        <v>4719</v>
      </c>
      <c r="C37" s="8">
        <v>0.54</v>
      </c>
      <c r="D37" s="8">
        <v>10.43</v>
      </c>
    </row>
    <row r="38" spans="1:4" ht="27.75" customHeight="1">
      <c r="A38" s="7" t="s">
        <v>4724</v>
      </c>
      <c r="B38" s="8" t="s">
        <v>4725</v>
      </c>
      <c r="C38" s="8">
        <v>2.4900000000000002</v>
      </c>
      <c r="D38" s="8">
        <v>3.55</v>
      </c>
    </row>
    <row r="39" spans="1:4" ht="27.75" customHeight="1">
      <c r="A39" s="7" t="s">
        <v>4726</v>
      </c>
      <c r="B39" s="8" t="s">
        <v>4725</v>
      </c>
      <c r="C39" s="8">
        <v>0</v>
      </c>
      <c r="D39" s="8">
        <v>5.83</v>
      </c>
    </row>
    <row r="40" spans="1:4" ht="27.75" customHeight="1">
      <c r="A40" s="7" t="s">
        <v>4727</v>
      </c>
      <c r="B40" s="8" t="s">
        <v>4728</v>
      </c>
      <c r="C40" s="8">
        <v>2.12</v>
      </c>
      <c r="D40" s="8">
        <v>1.21</v>
      </c>
    </row>
    <row r="41" spans="1:4" ht="27.75" customHeight="1">
      <c r="A41" s="7" t="s">
        <v>4729</v>
      </c>
      <c r="B41" s="8" t="s">
        <v>4728</v>
      </c>
      <c r="C41" s="8">
        <v>2.12</v>
      </c>
      <c r="D41" s="8">
        <v>1.21</v>
      </c>
    </row>
    <row r="42" spans="1:4" ht="27.75" customHeight="1">
      <c r="A42" s="7" t="s">
        <v>4730</v>
      </c>
      <c r="B42" s="8" t="s">
        <v>4728</v>
      </c>
      <c r="C42" s="8">
        <v>0.52</v>
      </c>
      <c r="D42" s="8">
        <v>3.37</v>
      </c>
    </row>
    <row r="43" spans="1:4" ht="27.75" customHeight="1">
      <c r="A43" s="7" t="s">
        <v>4731</v>
      </c>
      <c r="B43" s="8" t="s">
        <v>4728</v>
      </c>
      <c r="C43" s="8">
        <v>0.52</v>
      </c>
      <c r="D43" s="8">
        <v>3.37</v>
      </c>
    </row>
    <row r="44" spans="1:4" ht="27.75" customHeight="1">
      <c r="A44" s="7" t="s">
        <v>4732</v>
      </c>
      <c r="B44" s="8" t="s">
        <v>4733</v>
      </c>
      <c r="C44" s="8">
        <v>4.37</v>
      </c>
      <c r="D44" s="8">
        <v>8.2899999999999991</v>
      </c>
    </row>
    <row r="45" spans="1:4" ht="27.75" customHeight="1">
      <c r="A45" s="7" t="s">
        <v>4734</v>
      </c>
      <c r="B45" s="8" t="s">
        <v>4733</v>
      </c>
      <c r="C45" s="8">
        <v>4.37</v>
      </c>
      <c r="D45" s="8">
        <v>8.2899999999999991</v>
      </c>
    </row>
    <row r="46" spans="1:4" ht="27.75" customHeight="1">
      <c r="A46" s="7" t="s">
        <v>4735</v>
      </c>
      <c r="B46" s="8" t="s">
        <v>4736</v>
      </c>
      <c r="C46" s="8">
        <v>7.47</v>
      </c>
      <c r="D46" s="8">
        <v>2.7</v>
      </c>
    </row>
    <row r="47" spans="1:4" ht="27.75" customHeight="1">
      <c r="A47" s="7" t="s">
        <v>4737</v>
      </c>
      <c r="B47" s="8" t="s">
        <v>4738</v>
      </c>
      <c r="C47" s="8">
        <v>1.26</v>
      </c>
      <c r="D47" s="8">
        <v>13.72</v>
      </c>
    </row>
    <row r="48" spans="1:4" ht="27.75" customHeight="1">
      <c r="A48" s="7" t="s">
        <v>4739</v>
      </c>
      <c r="B48" s="8" t="s">
        <v>4738</v>
      </c>
      <c r="C48" s="8">
        <v>1.26</v>
      </c>
      <c r="D48" s="8">
        <v>13.72</v>
      </c>
    </row>
    <row r="49" spans="1:4" ht="27.75" customHeight="1">
      <c r="A49" s="7" t="s">
        <v>4740</v>
      </c>
      <c r="B49" s="8" t="s">
        <v>4738</v>
      </c>
      <c r="C49" s="8">
        <v>19.77</v>
      </c>
      <c r="D49" s="8">
        <v>2.81</v>
      </c>
    </row>
    <row r="50" spans="1:4" ht="27.75" customHeight="1">
      <c r="A50" s="7" t="s">
        <v>4741</v>
      </c>
      <c r="B50" s="8" t="s">
        <v>4738</v>
      </c>
      <c r="C50" s="8">
        <v>19.77</v>
      </c>
      <c r="D50" s="8">
        <v>2.81</v>
      </c>
    </row>
    <row r="51" spans="1:4" ht="27.75" customHeight="1">
      <c r="A51" s="7" t="s">
        <v>4742</v>
      </c>
      <c r="B51" s="8" t="s">
        <v>4743</v>
      </c>
      <c r="C51" s="8">
        <v>2.81</v>
      </c>
      <c r="D51" s="8">
        <v>0.16</v>
      </c>
    </row>
    <row r="52" spans="1:4" ht="27.75" customHeight="1">
      <c r="A52" s="7" t="s">
        <v>4744</v>
      </c>
      <c r="B52" s="8" t="s">
        <v>4743</v>
      </c>
      <c r="C52" s="8">
        <v>2.81</v>
      </c>
      <c r="D52" s="8">
        <v>0.16</v>
      </c>
    </row>
    <row r="53" spans="1:4" ht="27.75" customHeight="1">
      <c r="A53" s="7" t="s">
        <v>4745</v>
      </c>
      <c r="B53" s="8" t="s">
        <v>4743</v>
      </c>
      <c r="C53" s="8">
        <v>0</v>
      </c>
      <c r="D53" s="8">
        <v>4.1900000000000004</v>
      </c>
    </row>
    <row r="54" spans="1:4" ht="27.75" customHeight="1">
      <c r="A54" s="7" t="s">
        <v>4746</v>
      </c>
      <c r="B54" s="8" t="s">
        <v>4743</v>
      </c>
      <c r="C54" s="8">
        <v>1.17</v>
      </c>
      <c r="D54" s="8">
        <v>3.05</v>
      </c>
    </row>
    <row r="55" spans="1:4" ht="27.75" customHeight="1">
      <c r="A55" s="7" t="s">
        <v>4747</v>
      </c>
      <c r="B55" s="8" t="s">
        <v>4748</v>
      </c>
      <c r="C55" s="8">
        <v>2.77</v>
      </c>
      <c r="D55" s="8">
        <v>6.13</v>
      </c>
    </row>
    <row r="56" spans="1:4" ht="27.75" customHeight="1">
      <c r="A56" s="7" t="s">
        <v>4749</v>
      </c>
      <c r="B56" s="8" t="s">
        <v>4748</v>
      </c>
      <c r="C56" s="8">
        <v>0</v>
      </c>
      <c r="D56" s="8">
        <v>9.1199999999999992</v>
      </c>
    </row>
    <row r="57" spans="1:4" ht="27.75" customHeight="1">
      <c r="A57" s="7" t="s">
        <v>4750</v>
      </c>
      <c r="B57" s="8" t="s">
        <v>4751</v>
      </c>
      <c r="C57" s="8">
        <v>1.1000000000000001</v>
      </c>
      <c r="D57" s="8">
        <v>3.79</v>
      </c>
    </row>
    <row r="58" spans="1:4" ht="27.75" customHeight="1">
      <c r="A58" s="7" t="s">
        <v>4752</v>
      </c>
      <c r="B58" s="8" t="s">
        <v>4753</v>
      </c>
      <c r="C58" s="8">
        <v>4.0999999999999996</v>
      </c>
      <c r="D58" s="8">
        <v>1.52</v>
      </c>
    </row>
    <row r="59" spans="1:4" ht="27.75" customHeight="1">
      <c r="A59" s="7" t="s">
        <v>4754</v>
      </c>
      <c r="B59" s="8" t="s">
        <v>4753</v>
      </c>
      <c r="C59" s="8">
        <v>4.0999999999999996</v>
      </c>
      <c r="D59" s="8">
        <v>1.52</v>
      </c>
    </row>
    <row r="60" spans="1:4" ht="27.75" customHeight="1">
      <c r="A60" s="7" t="s">
        <v>4755</v>
      </c>
      <c r="B60" s="8" t="s">
        <v>4753</v>
      </c>
      <c r="C60" s="8">
        <v>4.09</v>
      </c>
      <c r="D60" s="8">
        <v>1.52</v>
      </c>
    </row>
    <row r="61" spans="1:4" ht="27.75" customHeight="1">
      <c r="A61" s="7" t="s">
        <v>4756</v>
      </c>
      <c r="B61" s="8" t="s">
        <v>4753</v>
      </c>
      <c r="C61" s="8">
        <v>3.84</v>
      </c>
      <c r="D61" s="8">
        <v>7.02</v>
      </c>
    </row>
    <row r="62" spans="1:4" ht="27.75" customHeight="1">
      <c r="A62" s="7" t="s">
        <v>4757</v>
      </c>
      <c r="B62" s="8" t="s">
        <v>4753</v>
      </c>
      <c r="C62" s="8">
        <v>3.84</v>
      </c>
      <c r="D62" s="8">
        <v>7.02</v>
      </c>
    </row>
    <row r="63" spans="1:4" ht="27.75" customHeight="1">
      <c r="A63" s="7" t="s">
        <v>4758</v>
      </c>
      <c r="B63" s="8" t="s">
        <v>4753</v>
      </c>
      <c r="C63" s="8">
        <v>0.13</v>
      </c>
      <c r="D63" s="8">
        <v>6.06</v>
      </c>
    </row>
    <row r="64" spans="1:4" ht="27.75" customHeight="1">
      <c r="A64" s="7" t="s">
        <v>4759</v>
      </c>
      <c r="B64" s="8" t="s">
        <v>4760</v>
      </c>
      <c r="C64" s="8">
        <v>2.4700000000000002</v>
      </c>
      <c r="D64" s="8">
        <v>10.5</v>
      </c>
    </row>
    <row r="65" spans="1:4" ht="27.75" customHeight="1">
      <c r="A65" s="7" t="s">
        <v>4761</v>
      </c>
      <c r="B65" s="8" t="s">
        <v>4760</v>
      </c>
      <c r="C65" s="8">
        <v>2.4700000000000002</v>
      </c>
      <c r="D65" s="8">
        <v>10.5</v>
      </c>
    </row>
    <row r="66" spans="1:4" ht="27.75" customHeight="1">
      <c r="A66" s="7" t="s">
        <v>4762</v>
      </c>
      <c r="B66" s="8" t="s">
        <v>4763</v>
      </c>
      <c r="C66" s="8">
        <v>0.82</v>
      </c>
      <c r="D66" s="8">
        <v>0.18</v>
      </c>
    </row>
    <row r="67" spans="1:4" ht="27.75" customHeight="1">
      <c r="A67" s="7" t="s">
        <v>4764</v>
      </c>
      <c r="B67" s="8" t="s">
        <v>4763</v>
      </c>
      <c r="C67" s="8">
        <v>0</v>
      </c>
      <c r="D67" s="8">
        <v>3.99</v>
      </c>
    </row>
    <row r="68" spans="1:4" ht="27.75" customHeight="1">
      <c r="A68" s="7" t="s">
        <v>4765</v>
      </c>
      <c r="B68" s="8" t="s">
        <v>4763</v>
      </c>
      <c r="C68" s="8">
        <v>2.2000000000000002</v>
      </c>
      <c r="D68" s="8">
        <v>1.79</v>
      </c>
    </row>
    <row r="69" spans="1:4" ht="27.75" customHeight="1">
      <c r="A69" s="7" t="s">
        <v>4766</v>
      </c>
      <c r="B69" s="8" t="s">
        <v>4763</v>
      </c>
      <c r="C69" s="8">
        <v>0.88</v>
      </c>
      <c r="D69" s="8">
        <v>0.08</v>
      </c>
    </row>
    <row r="70" spans="1:4" ht="27.75" customHeight="1">
      <c r="A70" s="7" t="s">
        <v>4767</v>
      </c>
      <c r="B70" s="8" t="s">
        <v>4768</v>
      </c>
      <c r="C70" s="8">
        <v>1.97</v>
      </c>
      <c r="D70" s="8">
        <v>1.05</v>
      </c>
    </row>
    <row r="71" spans="1:4" ht="27.75" customHeight="1">
      <c r="A71" s="7" t="s">
        <v>4769</v>
      </c>
      <c r="B71" s="8" t="s">
        <v>4770</v>
      </c>
      <c r="C71" s="8">
        <v>0</v>
      </c>
      <c r="D71" s="8">
        <v>5.92</v>
      </c>
    </row>
    <row r="72" spans="1:4" ht="27.75" customHeight="1">
      <c r="A72" s="7" t="s">
        <v>4771</v>
      </c>
      <c r="B72" s="8" t="s">
        <v>4770</v>
      </c>
      <c r="C72" s="8">
        <v>2.78</v>
      </c>
      <c r="D72" s="8">
        <v>3.23</v>
      </c>
    </row>
    <row r="73" spans="1:4" ht="27.75" customHeight="1">
      <c r="A73" s="7" t="s">
        <v>4772</v>
      </c>
      <c r="B73" s="8" t="s">
        <v>4770</v>
      </c>
      <c r="C73" s="8">
        <v>1.88</v>
      </c>
      <c r="D73" s="8">
        <v>1.1200000000000001</v>
      </c>
    </row>
    <row r="74" spans="1:4" ht="27.75" customHeight="1">
      <c r="A74" s="7" t="s">
        <v>4773</v>
      </c>
      <c r="B74" s="8" t="s">
        <v>4770</v>
      </c>
      <c r="C74" s="8">
        <v>1.88</v>
      </c>
      <c r="D74" s="8">
        <v>1.1200000000000001</v>
      </c>
    </row>
    <row r="75" spans="1:4" ht="27.75" customHeight="1">
      <c r="A75" s="7" t="s">
        <v>4774</v>
      </c>
      <c r="B75" s="8" t="s">
        <v>4775</v>
      </c>
      <c r="C75" s="8">
        <v>0</v>
      </c>
      <c r="D75" s="8">
        <v>0</v>
      </c>
    </row>
    <row r="76" spans="1:4" ht="27.75" customHeight="1">
      <c r="A76" s="7" t="s">
        <v>4776</v>
      </c>
      <c r="B76" s="8" t="s">
        <v>4775</v>
      </c>
      <c r="C76" s="8">
        <v>0</v>
      </c>
      <c r="D76" s="8">
        <v>0</v>
      </c>
    </row>
    <row r="77" spans="1:4" ht="27.75" customHeight="1">
      <c r="A77" s="7" t="s">
        <v>4777</v>
      </c>
      <c r="B77" s="8" t="s">
        <v>4778</v>
      </c>
      <c r="C77" s="8">
        <v>0</v>
      </c>
      <c r="D77" s="8">
        <v>0</v>
      </c>
    </row>
    <row r="78" spans="1:4" ht="27.75" customHeight="1">
      <c r="A78" s="7" t="s">
        <v>4779</v>
      </c>
      <c r="B78" s="8" t="s">
        <v>4780</v>
      </c>
      <c r="C78" s="8">
        <v>0</v>
      </c>
      <c r="D78" s="8">
        <v>0</v>
      </c>
    </row>
    <row r="79" spans="1:4" ht="27.75" customHeight="1">
      <c r="A79" s="7" t="s">
        <v>4781</v>
      </c>
      <c r="B79" s="8" t="s">
        <v>4780</v>
      </c>
      <c r="C79" s="8">
        <v>0</v>
      </c>
      <c r="D79" s="8">
        <v>0</v>
      </c>
    </row>
    <row r="80" spans="1:4" ht="27.75" customHeight="1">
      <c r="A80" s="7" t="s">
        <v>4782</v>
      </c>
      <c r="B80" s="8" t="s">
        <v>4780</v>
      </c>
      <c r="C80" s="8">
        <v>0</v>
      </c>
      <c r="D80" s="8">
        <v>0</v>
      </c>
    </row>
    <row r="81" spans="1:4" ht="27.75" customHeight="1">
      <c r="A81" s="7" t="s">
        <v>4783</v>
      </c>
      <c r="B81" s="8" t="s">
        <v>4784</v>
      </c>
      <c r="C81" s="8">
        <v>3.69</v>
      </c>
      <c r="D81" s="8">
        <v>1.4</v>
      </c>
    </row>
    <row r="82" spans="1:4" ht="27.75" customHeight="1">
      <c r="A82" s="7" t="s">
        <v>4785</v>
      </c>
      <c r="B82" s="8" t="s">
        <v>4784</v>
      </c>
      <c r="C82" s="8">
        <v>3.69</v>
      </c>
      <c r="D82" s="8">
        <v>1.4</v>
      </c>
    </row>
    <row r="83" spans="1:4" ht="27.75" customHeight="1">
      <c r="A83" s="7" t="s">
        <v>4786</v>
      </c>
      <c r="B83" s="8" t="s">
        <v>4787</v>
      </c>
      <c r="C83" s="8">
        <v>2.0299999999999998</v>
      </c>
      <c r="D83" s="8">
        <v>5.38</v>
      </c>
    </row>
    <row r="84" spans="1:4" ht="27.75" customHeight="1">
      <c r="A84" s="7" t="s">
        <v>4788</v>
      </c>
      <c r="B84" s="8" t="s">
        <v>4787</v>
      </c>
      <c r="C84" s="8">
        <v>2.0299999999999998</v>
      </c>
      <c r="D84" s="8">
        <v>5.38</v>
      </c>
    </row>
    <row r="85" spans="1:4" ht="27.75" customHeight="1">
      <c r="A85" s="7" t="s">
        <v>4789</v>
      </c>
      <c r="B85" s="8" t="s">
        <v>4790</v>
      </c>
      <c r="C85" s="8">
        <v>2.9</v>
      </c>
      <c r="D85" s="8">
        <v>4.04</v>
      </c>
    </row>
    <row r="86" spans="1:4" ht="27.75" customHeight="1">
      <c r="A86" s="7" t="s">
        <v>4791</v>
      </c>
      <c r="B86" s="8" t="s">
        <v>4790</v>
      </c>
      <c r="C86" s="8">
        <v>2.9</v>
      </c>
      <c r="D86" s="8">
        <v>4.04</v>
      </c>
    </row>
    <row r="87" spans="1:4" ht="27.75" customHeight="1">
      <c r="A87" s="7" t="s">
        <v>4792</v>
      </c>
      <c r="B87" s="8" t="s">
        <v>4793</v>
      </c>
      <c r="C87" s="8">
        <v>2.56</v>
      </c>
      <c r="D87" s="8">
        <v>6.23</v>
      </c>
    </row>
    <row r="88" spans="1:4" ht="27.75" customHeight="1">
      <c r="A88" s="7" t="s">
        <v>4794</v>
      </c>
      <c r="B88" s="8" t="s">
        <v>4793</v>
      </c>
      <c r="C88" s="8">
        <v>0</v>
      </c>
      <c r="D88" s="8">
        <v>9.64</v>
      </c>
    </row>
    <row r="89" spans="1:4" ht="27.75" customHeight="1">
      <c r="A89" s="7" t="s">
        <v>4795</v>
      </c>
      <c r="B89" s="8" t="s">
        <v>4796</v>
      </c>
      <c r="C89" s="8">
        <v>1.78</v>
      </c>
      <c r="D89" s="8">
        <v>0.08</v>
      </c>
    </row>
    <row r="90" spans="1:4" ht="27.75" customHeight="1">
      <c r="A90" s="7" t="s">
        <v>4797</v>
      </c>
      <c r="B90" s="8" t="s">
        <v>4796</v>
      </c>
      <c r="C90" s="8">
        <v>1.78</v>
      </c>
      <c r="D90" s="8">
        <v>0.08</v>
      </c>
    </row>
    <row r="91" spans="1:4" ht="27.75" customHeight="1">
      <c r="A91" s="7" t="s">
        <v>4798</v>
      </c>
      <c r="B91" s="8" t="s">
        <v>4796</v>
      </c>
      <c r="C91" s="8">
        <v>4.4800000000000004</v>
      </c>
      <c r="D91" s="8">
        <v>1.98</v>
      </c>
    </row>
    <row r="92" spans="1:4" ht="27.75" customHeight="1">
      <c r="A92" s="7" t="s">
        <v>4799</v>
      </c>
      <c r="B92" s="8" t="s">
        <v>4796</v>
      </c>
      <c r="C92" s="8">
        <v>4.4800000000000004</v>
      </c>
      <c r="D92" s="8">
        <v>1.98</v>
      </c>
    </row>
    <row r="93" spans="1:4" ht="27.75" customHeight="1">
      <c r="A93" s="7" t="s">
        <v>4800</v>
      </c>
      <c r="B93" s="8" t="s">
        <v>4801</v>
      </c>
      <c r="C93" s="8">
        <v>0</v>
      </c>
      <c r="D93" s="8">
        <v>2.63</v>
      </c>
    </row>
    <row r="94" spans="1:4" ht="27.75" customHeight="1">
      <c r="A94" s="7" t="s">
        <v>4802</v>
      </c>
      <c r="B94" s="8" t="s">
        <v>4801</v>
      </c>
      <c r="C94" s="8">
        <v>0</v>
      </c>
      <c r="D94" s="8">
        <v>2.63</v>
      </c>
    </row>
    <row r="95" spans="1:4" ht="27.75" customHeight="1">
      <c r="A95" s="7" t="s">
        <v>4803</v>
      </c>
      <c r="B95" s="8" t="s">
        <v>4804</v>
      </c>
      <c r="C95" s="8">
        <v>2.02</v>
      </c>
      <c r="D95" s="8">
        <v>5.8</v>
      </c>
    </row>
    <row r="96" spans="1:4" ht="27.75" customHeight="1">
      <c r="A96" s="7" t="s">
        <v>4805</v>
      </c>
      <c r="B96" s="8" t="s">
        <v>4804</v>
      </c>
      <c r="C96" s="8">
        <v>2.02</v>
      </c>
      <c r="D96" s="8">
        <v>5.8</v>
      </c>
    </row>
    <row r="97" spans="1:4" ht="27.75" customHeight="1">
      <c r="A97" s="7" t="s">
        <v>4806</v>
      </c>
      <c r="B97" s="8" t="s">
        <v>4807</v>
      </c>
      <c r="C97" s="8">
        <v>0</v>
      </c>
      <c r="D97" s="8">
        <v>8.98</v>
      </c>
    </row>
    <row r="98" spans="1:4" ht="27.75" customHeight="1">
      <c r="A98" s="7" t="s">
        <v>4808</v>
      </c>
      <c r="B98" s="8" t="s">
        <v>4807</v>
      </c>
      <c r="C98" s="8">
        <v>4.59</v>
      </c>
      <c r="D98" s="8">
        <v>4.2</v>
      </c>
    </row>
    <row r="99" spans="1:4" ht="27.75" customHeight="1">
      <c r="A99" s="7" t="s">
        <v>4809</v>
      </c>
      <c r="B99" s="8" t="s">
        <v>4807</v>
      </c>
      <c r="C99" s="8">
        <v>3.86</v>
      </c>
      <c r="D99" s="8">
        <v>0.16</v>
      </c>
    </row>
    <row r="100" spans="1:4" ht="27.75" customHeight="1">
      <c r="A100" s="7" t="s">
        <v>4810</v>
      </c>
      <c r="B100" s="8" t="s">
        <v>4807</v>
      </c>
      <c r="C100" s="8">
        <v>3.86</v>
      </c>
      <c r="D100" s="8">
        <v>0.16</v>
      </c>
    </row>
    <row r="101" spans="1:4" ht="27.75" customHeight="1">
      <c r="A101" s="7" t="s">
        <v>4811</v>
      </c>
      <c r="B101" s="8" t="s">
        <v>4812</v>
      </c>
      <c r="C101" s="8">
        <v>2.74</v>
      </c>
      <c r="D101" s="8">
        <v>4.91</v>
      </c>
    </row>
    <row r="102" spans="1:4" ht="27.75" customHeight="1">
      <c r="A102" s="7" t="s">
        <v>4813</v>
      </c>
      <c r="B102" s="8" t="s">
        <v>4812</v>
      </c>
      <c r="C102" s="8">
        <v>2.74</v>
      </c>
      <c r="D102" s="8">
        <v>4.91</v>
      </c>
    </row>
    <row r="103" spans="1:4" ht="27.75" customHeight="1">
      <c r="A103" s="7" t="s">
        <v>4814</v>
      </c>
      <c r="B103" s="8" t="s">
        <v>4815</v>
      </c>
      <c r="C103" s="8">
        <v>2.4</v>
      </c>
      <c r="D103" s="8">
        <v>4.0199999999999996</v>
      </c>
    </row>
    <row r="104" spans="1:4" ht="27.75" customHeight="1">
      <c r="A104" s="7" t="s">
        <v>4816</v>
      </c>
      <c r="B104" s="8" t="s">
        <v>4815</v>
      </c>
      <c r="C104" s="8">
        <v>2.4</v>
      </c>
      <c r="D104" s="8">
        <v>4.0199999999999996</v>
      </c>
    </row>
    <row r="105" spans="1:4" ht="27.75" customHeight="1">
      <c r="A105" s="7" t="s">
        <v>4817</v>
      </c>
      <c r="B105" s="8" t="s">
        <v>4818</v>
      </c>
      <c r="C105" s="8">
        <v>5.0599999999999996</v>
      </c>
      <c r="D105" s="8">
        <v>5.44</v>
      </c>
    </row>
    <row r="106" spans="1:4" ht="27.75" customHeight="1">
      <c r="A106" s="7" t="s">
        <v>4819</v>
      </c>
      <c r="B106" s="8" t="s">
        <v>4818</v>
      </c>
      <c r="C106" s="8">
        <v>5.0599999999999996</v>
      </c>
      <c r="D106" s="8">
        <v>5.44</v>
      </c>
    </row>
    <row r="107" spans="1:4" ht="27.75" customHeight="1">
      <c r="A107" s="7" t="s">
        <v>4820</v>
      </c>
      <c r="B107" s="8" t="s">
        <v>4821</v>
      </c>
      <c r="C107" s="8">
        <v>3.06</v>
      </c>
      <c r="D107" s="8">
        <v>2.95</v>
      </c>
    </row>
    <row r="108" spans="1:4" ht="27.75" customHeight="1">
      <c r="A108" s="7" t="s">
        <v>4822</v>
      </c>
      <c r="B108" s="8" t="s">
        <v>4821</v>
      </c>
      <c r="C108" s="8">
        <v>3.06</v>
      </c>
      <c r="D108" s="8">
        <v>2.95</v>
      </c>
    </row>
    <row r="109" spans="1:4" ht="27.75" customHeight="1">
      <c r="A109" s="7" t="s">
        <v>4823</v>
      </c>
      <c r="B109" s="8" t="s">
        <v>4824</v>
      </c>
      <c r="C109" s="8">
        <v>0</v>
      </c>
      <c r="D109" s="8">
        <v>0</v>
      </c>
    </row>
    <row r="110" spans="1:4" ht="27.75" customHeight="1">
      <c r="A110" s="7" t="s">
        <v>4825</v>
      </c>
      <c r="B110" s="8" t="s">
        <v>4826</v>
      </c>
      <c r="C110" s="8">
        <v>0</v>
      </c>
      <c r="D110" s="8">
        <v>0</v>
      </c>
    </row>
    <row r="111" spans="1:4" ht="27.75" customHeight="1">
      <c r="A111" s="7" t="s">
        <v>4827</v>
      </c>
      <c r="B111" s="8" t="s">
        <v>4828</v>
      </c>
      <c r="C111" s="8">
        <v>0</v>
      </c>
      <c r="D111" s="8">
        <v>2.75</v>
      </c>
    </row>
    <row r="112" spans="1:4" ht="27.75" customHeight="1">
      <c r="A112" s="7" t="s">
        <v>4829</v>
      </c>
      <c r="B112" s="8" t="s">
        <v>4828</v>
      </c>
      <c r="C112" s="8">
        <v>1.23</v>
      </c>
      <c r="D112" s="8">
        <v>1.55</v>
      </c>
    </row>
    <row r="113" spans="1:4" ht="27.75" customHeight="1">
      <c r="A113" s="7" t="s">
        <v>4830</v>
      </c>
      <c r="B113" s="8" t="s">
        <v>4828</v>
      </c>
      <c r="C113" s="8">
        <v>0.97</v>
      </c>
      <c r="D113" s="8">
        <v>0.6</v>
      </c>
    </row>
    <row r="114" spans="1:4" ht="27.75" customHeight="1">
      <c r="A114" s="7" t="s">
        <v>4831</v>
      </c>
      <c r="B114" s="8" t="s">
        <v>4828</v>
      </c>
      <c r="C114" s="8">
        <v>0.97</v>
      </c>
      <c r="D114" s="8">
        <v>0.6</v>
      </c>
    </row>
    <row r="115" spans="1:4" ht="27.75" customHeight="1">
      <c r="A115" s="7" t="s">
        <v>4832</v>
      </c>
      <c r="B115" s="8" t="s">
        <v>4833</v>
      </c>
      <c r="C115" s="8">
        <v>1.47</v>
      </c>
      <c r="D115" s="8">
        <v>0.11</v>
      </c>
    </row>
    <row r="116" spans="1:4" ht="27.75" customHeight="1">
      <c r="A116" s="7" t="s">
        <v>4834</v>
      </c>
      <c r="B116" s="8" t="s">
        <v>4833</v>
      </c>
      <c r="C116" s="8">
        <v>1.47</v>
      </c>
      <c r="D116" s="8">
        <v>0.11</v>
      </c>
    </row>
    <row r="117" spans="1:4" ht="27.75" customHeight="1">
      <c r="A117" s="7" t="s">
        <v>4835</v>
      </c>
      <c r="B117" s="8" t="s">
        <v>4833</v>
      </c>
      <c r="C117" s="8">
        <v>1.47</v>
      </c>
      <c r="D117" s="8">
        <v>0.11</v>
      </c>
    </row>
    <row r="118" spans="1:4" ht="27.75" customHeight="1">
      <c r="A118" s="7" t="s">
        <v>4836</v>
      </c>
      <c r="B118" s="8" t="s">
        <v>4837</v>
      </c>
      <c r="C118" s="8">
        <v>0</v>
      </c>
      <c r="D118" s="8">
        <v>1.59</v>
      </c>
    </row>
    <row r="119" spans="1:4" ht="27.75" customHeight="1">
      <c r="A119" s="7" t="s">
        <v>4838</v>
      </c>
      <c r="B119" s="8" t="s">
        <v>4837</v>
      </c>
      <c r="C119" s="8">
        <v>0</v>
      </c>
      <c r="D119" s="8">
        <v>1.59</v>
      </c>
    </row>
    <row r="120" spans="1:4" ht="27.75" customHeight="1">
      <c r="A120" s="7" t="s">
        <v>4839</v>
      </c>
      <c r="B120" s="8" t="s">
        <v>4840</v>
      </c>
      <c r="C120" s="8">
        <v>2.39</v>
      </c>
      <c r="D120" s="8">
        <v>1.83</v>
      </c>
    </row>
    <row r="121" spans="1:4" ht="27.75" customHeight="1">
      <c r="A121" s="7" t="s">
        <v>4841</v>
      </c>
      <c r="B121" s="8" t="s">
        <v>4842</v>
      </c>
      <c r="C121" s="8">
        <v>0</v>
      </c>
      <c r="D121" s="8">
        <v>0.52</v>
      </c>
    </row>
    <row r="122" spans="1:4" ht="27.75" customHeight="1">
      <c r="A122" s="7" t="s">
        <v>4843</v>
      </c>
      <c r="B122" s="8" t="s">
        <v>4844</v>
      </c>
      <c r="C122" s="8">
        <v>0</v>
      </c>
      <c r="D122" s="8">
        <v>13.06</v>
      </c>
    </row>
    <row r="123" spans="1:4" ht="27.75" customHeight="1">
      <c r="A123" s="7" t="s">
        <v>4845</v>
      </c>
      <c r="B123" s="8" t="s">
        <v>4844</v>
      </c>
      <c r="C123" s="8">
        <v>0</v>
      </c>
      <c r="D123" s="8">
        <v>13.06</v>
      </c>
    </row>
    <row r="124" spans="1:4" ht="27.75" customHeight="1">
      <c r="A124" s="7" t="s">
        <v>4846</v>
      </c>
      <c r="B124" s="8" t="s">
        <v>4847</v>
      </c>
      <c r="C124" s="8">
        <v>0.59</v>
      </c>
      <c r="D124" s="8">
        <v>1.46</v>
      </c>
    </row>
    <row r="125" spans="1:4" ht="27.75" customHeight="1">
      <c r="A125" s="7" t="s">
        <v>4848</v>
      </c>
      <c r="B125" s="8" t="s">
        <v>4847</v>
      </c>
      <c r="C125" s="8">
        <v>0.59</v>
      </c>
      <c r="D125" s="8">
        <v>1.46</v>
      </c>
    </row>
    <row r="126" spans="1:4" ht="27.75" customHeight="1">
      <c r="A126" s="7" t="s">
        <v>4849</v>
      </c>
      <c r="B126" s="8" t="s">
        <v>4850</v>
      </c>
      <c r="C126" s="8">
        <v>1.93</v>
      </c>
      <c r="D126" s="8">
        <v>7.88</v>
      </c>
    </row>
    <row r="127" spans="1:4" ht="27.75" customHeight="1">
      <c r="A127" s="7" t="s">
        <v>4851</v>
      </c>
      <c r="B127" s="8" t="s">
        <v>4850</v>
      </c>
      <c r="C127" s="8">
        <v>1.93</v>
      </c>
      <c r="D127" s="8">
        <v>7.88</v>
      </c>
    </row>
    <row r="128" spans="1:4" ht="27.75" customHeight="1">
      <c r="A128" s="7" t="s">
        <v>4852</v>
      </c>
      <c r="B128" s="8" t="s">
        <v>4853</v>
      </c>
      <c r="C128" s="8">
        <v>0.1</v>
      </c>
      <c r="D128" s="8">
        <v>8.08</v>
      </c>
    </row>
    <row r="129" spans="1:4" ht="27.75" customHeight="1">
      <c r="A129" s="7" t="s">
        <v>4854</v>
      </c>
      <c r="B129" s="8" t="s">
        <v>4855</v>
      </c>
      <c r="C129" s="8">
        <v>2.42</v>
      </c>
      <c r="D129" s="8">
        <v>12.45</v>
      </c>
    </row>
    <row r="130" spans="1:4" ht="27.75" customHeight="1">
      <c r="A130" s="7" t="s">
        <v>4856</v>
      </c>
      <c r="B130" s="8" t="s">
        <v>4855</v>
      </c>
      <c r="C130" s="8">
        <v>15.22</v>
      </c>
      <c r="D130" s="8">
        <v>3.19</v>
      </c>
    </row>
    <row r="131" spans="1:4" ht="27.75" customHeight="1">
      <c r="A131" s="7" t="s">
        <v>4857</v>
      </c>
      <c r="B131" s="8" t="s">
        <v>4858</v>
      </c>
      <c r="C131" s="8">
        <v>0</v>
      </c>
      <c r="D131" s="8">
        <v>1.45</v>
      </c>
    </row>
    <row r="132" spans="1:4" ht="27.75" customHeight="1">
      <c r="A132" s="7" t="s">
        <v>4859</v>
      </c>
      <c r="B132" s="8" t="s">
        <v>4858</v>
      </c>
      <c r="C132" s="8">
        <v>0</v>
      </c>
      <c r="D132" s="8">
        <v>1.45</v>
      </c>
    </row>
    <row r="133" spans="1:4" ht="27.75" customHeight="1">
      <c r="A133" s="7" t="s">
        <v>4860</v>
      </c>
      <c r="B133" s="8" t="s">
        <v>4861</v>
      </c>
      <c r="C133" s="8">
        <v>8.6999999999999993</v>
      </c>
      <c r="D133" s="8">
        <v>0.77</v>
      </c>
    </row>
    <row r="134" spans="1:4" ht="27.75" customHeight="1">
      <c r="A134" s="7" t="s">
        <v>4862</v>
      </c>
      <c r="B134" s="8" t="s">
        <v>4863</v>
      </c>
      <c r="C134" s="8">
        <v>0.09</v>
      </c>
      <c r="D134" s="8">
        <v>0</v>
      </c>
    </row>
    <row r="135" spans="1:4" ht="27.75" customHeight="1">
      <c r="A135" s="7" t="s">
        <v>4864</v>
      </c>
      <c r="B135" s="8" t="s">
        <v>4863</v>
      </c>
      <c r="C135" s="8">
        <v>0.09</v>
      </c>
      <c r="D135" s="8">
        <v>0</v>
      </c>
    </row>
    <row r="136" spans="1:4" ht="27.75" customHeight="1">
      <c r="A136" s="7" t="s">
        <v>4865</v>
      </c>
      <c r="B136" s="8" t="s">
        <v>4863</v>
      </c>
      <c r="C136" s="8">
        <v>0</v>
      </c>
      <c r="D136" s="8">
        <v>0</v>
      </c>
    </row>
    <row r="137" spans="1:4" ht="27.75" customHeight="1">
      <c r="A137" s="7" t="s">
        <v>4866</v>
      </c>
      <c r="B137" s="8" t="s">
        <v>4863</v>
      </c>
      <c r="C137" s="8">
        <v>0</v>
      </c>
      <c r="D137" s="8">
        <v>0</v>
      </c>
    </row>
    <row r="138" spans="1:4" ht="27.75" customHeight="1">
      <c r="A138" s="7" t="s">
        <v>4867</v>
      </c>
      <c r="B138" s="8" t="s">
        <v>4863</v>
      </c>
      <c r="C138" s="8">
        <v>4.45</v>
      </c>
      <c r="D138" s="8">
        <v>0.1</v>
      </c>
    </row>
    <row r="139" spans="1:4" ht="27.75" customHeight="1">
      <c r="A139" s="7" t="s">
        <v>4868</v>
      </c>
      <c r="B139" s="8" t="s">
        <v>4863</v>
      </c>
      <c r="C139" s="8">
        <v>4.45</v>
      </c>
      <c r="D139" s="8">
        <v>0.1</v>
      </c>
    </row>
    <row r="140" spans="1:4" ht="27.75" customHeight="1">
      <c r="A140" s="7" t="s">
        <v>4869</v>
      </c>
      <c r="B140" s="8" t="s">
        <v>4863</v>
      </c>
      <c r="C140" s="8">
        <v>3.75</v>
      </c>
      <c r="D140" s="8">
        <v>2.58</v>
      </c>
    </row>
    <row r="141" spans="1:4" ht="27.75" customHeight="1">
      <c r="A141" s="7" t="s">
        <v>4870</v>
      </c>
      <c r="B141" s="8" t="s">
        <v>4863</v>
      </c>
      <c r="C141" s="8">
        <v>3.75</v>
      </c>
      <c r="D141" s="8">
        <v>2.58</v>
      </c>
    </row>
    <row r="142" spans="1:4" ht="27.75" customHeight="1">
      <c r="A142" s="7" t="s">
        <v>4871</v>
      </c>
      <c r="B142" s="8" t="s">
        <v>4863</v>
      </c>
      <c r="C142" s="8">
        <v>0</v>
      </c>
      <c r="D142" s="8">
        <v>0</v>
      </c>
    </row>
    <row r="143" spans="1:4" ht="27.75" customHeight="1">
      <c r="A143" s="7" t="s">
        <v>4872</v>
      </c>
      <c r="B143" s="8" t="s">
        <v>4873</v>
      </c>
      <c r="C143" s="8">
        <v>0</v>
      </c>
      <c r="D143" s="8">
        <v>7.53</v>
      </c>
    </row>
    <row r="144" spans="1:4" ht="27.75" customHeight="1">
      <c r="A144" s="7" t="s">
        <v>4874</v>
      </c>
      <c r="B144" s="8" t="s">
        <v>4873</v>
      </c>
      <c r="C144" s="8">
        <v>2.4</v>
      </c>
      <c r="D144" s="8">
        <v>5.5</v>
      </c>
    </row>
    <row r="145" spans="1:4" ht="27.75" customHeight="1">
      <c r="A145" s="7" t="s">
        <v>4875</v>
      </c>
      <c r="B145" s="8" t="s">
        <v>4876</v>
      </c>
      <c r="C145" s="8">
        <v>2.85</v>
      </c>
      <c r="D145" s="8">
        <v>0</v>
      </c>
    </row>
    <row r="146" spans="1:4" ht="27.75" customHeight="1">
      <c r="A146" s="7" t="s">
        <v>4877</v>
      </c>
      <c r="B146" s="8" t="s">
        <v>4876</v>
      </c>
      <c r="C146" s="8">
        <v>2.85</v>
      </c>
      <c r="D146" s="8">
        <v>0</v>
      </c>
    </row>
    <row r="147" spans="1:4" ht="27.75" customHeight="1">
      <c r="A147" s="7" t="s">
        <v>4878</v>
      </c>
      <c r="B147" s="8" t="s">
        <v>4876</v>
      </c>
      <c r="C147" s="8">
        <v>2.85</v>
      </c>
      <c r="D147" s="8">
        <v>0</v>
      </c>
    </row>
    <row r="148" spans="1:4" ht="27.75" customHeight="1">
      <c r="A148" s="7" t="s">
        <v>4879</v>
      </c>
      <c r="B148" s="8" t="s">
        <v>4876</v>
      </c>
      <c r="C148" s="8">
        <v>1.04</v>
      </c>
      <c r="D148" s="8">
        <v>2.85</v>
      </c>
    </row>
    <row r="149" spans="1:4" ht="27.75" customHeight="1">
      <c r="A149" s="7" t="s">
        <v>4880</v>
      </c>
      <c r="B149" s="8" t="s">
        <v>4876</v>
      </c>
      <c r="C149" s="8">
        <v>1.04</v>
      </c>
      <c r="D149" s="8">
        <v>2.85</v>
      </c>
    </row>
    <row r="150" spans="1:4" ht="27.75" customHeight="1">
      <c r="A150" s="7" t="s">
        <v>4881</v>
      </c>
      <c r="B150" s="8" t="s">
        <v>4876</v>
      </c>
      <c r="C150" s="8">
        <v>2.0499999999999998</v>
      </c>
      <c r="D150" s="8">
        <v>4.0199999999999996</v>
      </c>
    </row>
    <row r="151" spans="1:4" ht="27.75" customHeight="1">
      <c r="A151" s="7" t="s">
        <v>4882</v>
      </c>
      <c r="B151" s="8" t="s">
        <v>4876</v>
      </c>
      <c r="C151" s="8">
        <v>2.0499999999999998</v>
      </c>
      <c r="D151" s="8">
        <v>4.0199999999999996</v>
      </c>
    </row>
    <row r="152" spans="1:4" ht="27.75" customHeight="1">
      <c r="A152" s="7" t="s">
        <v>4883</v>
      </c>
      <c r="B152" s="8" t="s">
        <v>4884</v>
      </c>
      <c r="C152" s="8">
        <v>0</v>
      </c>
      <c r="D152" s="8">
        <v>15.99</v>
      </c>
    </row>
    <row r="153" spans="1:4" ht="27.75" customHeight="1">
      <c r="A153" s="7" t="s">
        <v>4885</v>
      </c>
      <c r="B153" s="8" t="s">
        <v>4884</v>
      </c>
      <c r="C153" s="8">
        <v>1.53</v>
      </c>
      <c r="D153" s="8">
        <v>14.78</v>
      </c>
    </row>
    <row r="154" spans="1:4" ht="27.75" customHeight="1">
      <c r="A154" s="7" t="s">
        <v>4886</v>
      </c>
      <c r="B154" s="8" t="s">
        <v>4887</v>
      </c>
      <c r="C154" s="8">
        <v>1.77</v>
      </c>
      <c r="D154" s="8">
        <v>5.41</v>
      </c>
    </row>
    <row r="155" spans="1:4" ht="27.75" customHeight="1">
      <c r="A155" s="7" t="s">
        <v>4888</v>
      </c>
      <c r="B155" s="8" t="s">
        <v>4887</v>
      </c>
      <c r="C155" s="8">
        <v>1.77</v>
      </c>
      <c r="D155" s="8">
        <v>5.41</v>
      </c>
    </row>
    <row r="156" spans="1:4" ht="27.75" customHeight="1">
      <c r="A156" s="7" t="s">
        <v>4889</v>
      </c>
      <c r="B156" s="8" t="s">
        <v>4887</v>
      </c>
      <c r="C156" s="8">
        <v>0.56999999999999995</v>
      </c>
      <c r="D156" s="8">
        <v>7.68</v>
      </c>
    </row>
    <row r="157" spans="1:4" ht="27.75" customHeight="1">
      <c r="A157" s="7" t="s">
        <v>4890</v>
      </c>
      <c r="B157" s="8" t="s">
        <v>4887</v>
      </c>
      <c r="C157" s="8">
        <v>0.56999999999999995</v>
      </c>
      <c r="D157" s="8">
        <v>7.68</v>
      </c>
    </row>
    <row r="158" spans="1:4" ht="27.75" customHeight="1">
      <c r="A158" s="7" t="s">
        <v>4891</v>
      </c>
      <c r="B158" s="8" t="s">
        <v>4892</v>
      </c>
      <c r="C158" s="8">
        <v>5.85</v>
      </c>
      <c r="D158" s="8">
        <v>0.32</v>
      </c>
    </row>
    <row r="159" spans="1:4" ht="27.75" customHeight="1">
      <c r="A159" s="7" t="s">
        <v>4893</v>
      </c>
      <c r="B159" s="8" t="s">
        <v>4894</v>
      </c>
      <c r="C159" s="8">
        <v>5.85</v>
      </c>
      <c r="D159" s="8">
        <v>0.32</v>
      </c>
    </row>
    <row r="160" spans="1:4" ht="27.75" customHeight="1">
      <c r="A160" s="7" t="s">
        <v>4895</v>
      </c>
      <c r="B160" s="8" t="s">
        <v>4896</v>
      </c>
      <c r="C160" s="8">
        <v>0</v>
      </c>
      <c r="D160" s="8">
        <v>11.21</v>
      </c>
    </row>
    <row r="161" spans="1:4" ht="27.75" customHeight="1">
      <c r="A161" s="7" t="s">
        <v>4897</v>
      </c>
      <c r="B161" s="8" t="s">
        <v>4896</v>
      </c>
      <c r="C161" s="8">
        <v>3.93</v>
      </c>
      <c r="D161" s="8">
        <v>4.95</v>
      </c>
    </row>
    <row r="162" spans="1:4" ht="27.75" customHeight="1">
      <c r="A162" s="7" t="s">
        <v>4898</v>
      </c>
      <c r="B162" s="8" t="s">
        <v>4899</v>
      </c>
      <c r="C162" s="8">
        <v>2.27</v>
      </c>
      <c r="D162" s="8">
        <v>11.07</v>
      </c>
    </row>
    <row r="163" spans="1:4" ht="27.75" customHeight="1">
      <c r="A163" s="7" t="s">
        <v>4900</v>
      </c>
      <c r="B163" s="8" t="s">
        <v>4899</v>
      </c>
      <c r="C163" s="8">
        <v>2.27</v>
      </c>
      <c r="D163" s="8">
        <v>11.07</v>
      </c>
    </row>
    <row r="164" spans="1:4" ht="27.75" customHeight="1">
      <c r="A164" s="7" t="s">
        <v>4901</v>
      </c>
      <c r="B164" s="8" t="s">
        <v>4902</v>
      </c>
      <c r="C164" s="8">
        <v>0</v>
      </c>
      <c r="D164" s="8">
        <v>5.63</v>
      </c>
    </row>
    <row r="165" spans="1:4" ht="27.75" customHeight="1">
      <c r="A165" s="7" t="s">
        <v>4903</v>
      </c>
      <c r="B165" s="8" t="s">
        <v>4902</v>
      </c>
      <c r="C165" s="8">
        <v>0.48</v>
      </c>
      <c r="D165" s="8">
        <v>4.26</v>
      </c>
    </row>
    <row r="166" spans="1:4" ht="27.75" customHeight="1">
      <c r="A166" s="7" t="s">
        <v>4904</v>
      </c>
      <c r="B166" s="8" t="s">
        <v>4905</v>
      </c>
      <c r="C166" s="8">
        <v>0.31</v>
      </c>
      <c r="D166" s="8">
        <v>0</v>
      </c>
    </row>
    <row r="167" spans="1:4" ht="27.75" customHeight="1">
      <c r="A167" s="7" t="s">
        <v>4906</v>
      </c>
      <c r="B167" s="8" t="s">
        <v>4907</v>
      </c>
      <c r="C167" s="8">
        <v>0.31</v>
      </c>
      <c r="D167" s="8">
        <v>0</v>
      </c>
    </row>
    <row r="168" spans="1:4" ht="27.75" customHeight="1">
      <c r="A168" s="7" t="s">
        <v>4908</v>
      </c>
      <c r="B168" s="8" t="s">
        <v>4909</v>
      </c>
      <c r="C168" s="8">
        <v>0</v>
      </c>
      <c r="D168" s="8">
        <v>14.82</v>
      </c>
    </row>
    <row r="169" spans="1:4" ht="27.75" customHeight="1">
      <c r="A169" s="7" t="s">
        <v>4910</v>
      </c>
      <c r="B169" s="8" t="s">
        <v>4911</v>
      </c>
      <c r="C169" s="8">
        <v>12.08</v>
      </c>
      <c r="D169" s="8">
        <v>1.81</v>
      </c>
    </row>
    <row r="170" spans="1:4" ht="27.75" customHeight="1">
      <c r="A170" s="7" t="s">
        <v>4912</v>
      </c>
      <c r="B170" s="8" t="s">
        <v>4913</v>
      </c>
      <c r="C170" s="8">
        <v>0</v>
      </c>
      <c r="D170" s="8">
        <v>0</v>
      </c>
    </row>
    <row r="171" spans="1:4" ht="27.75" customHeight="1">
      <c r="A171" s="7" t="s">
        <v>4914</v>
      </c>
      <c r="B171" s="8" t="s">
        <v>4913</v>
      </c>
      <c r="C171" s="8">
        <v>0</v>
      </c>
      <c r="D171" s="8">
        <v>0</v>
      </c>
    </row>
    <row r="172" spans="1:4" ht="27.75" customHeight="1">
      <c r="A172" s="7" t="s">
        <v>4915</v>
      </c>
      <c r="B172" s="8" t="s">
        <v>4916</v>
      </c>
      <c r="C172" s="8">
        <v>0</v>
      </c>
      <c r="D172" s="8">
        <v>14.19</v>
      </c>
    </row>
    <row r="173" spans="1:4" ht="27.75" customHeight="1">
      <c r="A173" s="7" t="s">
        <v>4917</v>
      </c>
      <c r="B173" s="8" t="s">
        <v>4916</v>
      </c>
      <c r="C173" s="8">
        <v>4.43</v>
      </c>
      <c r="D173" s="8">
        <v>5.63</v>
      </c>
    </row>
    <row r="174" spans="1:4" ht="27.75" customHeight="1">
      <c r="A174" s="7" t="s">
        <v>4918</v>
      </c>
      <c r="B174" s="8" t="s">
        <v>4919</v>
      </c>
      <c r="C174" s="8">
        <v>8.92</v>
      </c>
      <c r="D174" s="8">
        <v>0.52</v>
      </c>
    </row>
    <row r="175" spans="1:4" ht="27.75" customHeight="1">
      <c r="A175" s="7" t="s">
        <v>4920</v>
      </c>
      <c r="B175" s="8" t="s">
        <v>4919</v>
      </c>
      <c r="C175" s="8">
        <v>8.93</v>
      </c>
      <c r="D175" s="8">
        <v>0.52</v>
      </c>
    </row>
    <row r="176" spans="1:4" ht="27.75" customHeight="1">
      <c r="A176" s="7" t="s">
        <v>4921</v>
      </c>
      <c r="B176" s="8" t="s">
        <v>4922</v>
      </c>
      <c r="C176" s="8">
        <v>0</v>
      </c>
      <c r="D176" s="8">
        <v>5.58</v>
      </c>
    </row>
    <row r="177" spans="1:4" ht="27.75" customHeight="1">
      <c r="A177" s="7" t="s">
        <v>4923</v>
      </c>
      <c r="B177" s="8" t="s">
        <v>4922</v>
      </c>
      <c r="C177" s="8">
        <v>5.49</v>
      </c>
      <c r="D177" s="8">
        <v>0.19</v>
      </c>
    </row>
    <row r="178" spans="1:4" ht="27.75" customHeight="1">
      <c r="A178" s="7" t="s">
        <v>4924</v>
      </c>
      <c r="B178" s="8" t="s">
        <v>4922</v>
      </c>
      <c r="C178" s="8">
        <v>0.18</v>
      </c>
      <c r="D178" s="8">
        <v>0</v>
      </c>
    </row>
    <row r="179" spans="1:4" ht="27.75" customHeight="1">
      <c r="A179" s="7" t="s">
        <v>4925</v>
      </c>
      <c r="B179" s="8" t="s">
        <v>4922</v>
      </c>
      <c r="C179" s="8">
        <v>0.18</v>
      </c>
      <c r="D179" s="8">
        <v>0</v>
      </c>
    </row>
    <row r="180" spans="1:4" ht="27.75" customHeight="1">
      <c r="A180" s="7" t="s">
        <v>4926</v>
      </c>
      <c r="B180" s="8" t="s">
        <v>4927</v>
      </c>
      <c r="C180" s="8">
        <v>1.18</v>
      </c>
      <c r="D180" s="8">
        <v>0</v>
      </c>
    </row>
    <row r="181" spans="1:4" ht="27.75" customHeight="1">
      <c r="A181" s="7" t="s">
        <v>4928</v>
      </c>
      <c r="B181" s="8" t="s">
        <v>4927</v>
      </c>
      <c r="C181" s="8">
        <v>1.18</v>
      </c>
      <c r="D181" s="8">
        <v>0</v>
      </c>
    </row>
    <row r="182" spans="1:4" ht="27.75" customHeight="1">
      <c r="A182" s="7" t="s">
        <v>4929</v>
      </c>
      <c r="B182" s="8" t="s">
        <v>4927</v>
      </c>
      <c r="C182" s="8">
        <v>1.18</v>
      </c>
      <c r="D182" s="8">
        <v>0</v>
      </c>
    </row>
    <row r="183" spans="1:4" ht="27.75" customHeight="1">
      <c r="A183" s="7" t="s">
        <v>4930</v>
      </c>
      <c r="B183" s="8" t="s">
        <v>4927</v>
      </c>
      <c r="C183" s="8">
        <v>4.0199999999999996</v>
      </c>
      <c r="D183" s="8">
        <v>1.26</v>
      </c>
    </row>
    <row r="184" spans="1:4" ht="27.75" customHeight="1">
      <c r="A184" s="7" t="s">
        <v>4931</v>
      </c>
      <c r="B184" s="8" t="s">
        <v>4927</v>
      </c>
      <c r="C184" s="8">
        <v>4.0199999999999996</v>
      </c>
      <c r="D184" s="8">
        <v>1.26</v>
      </c>
    </row>
    <row r="185" spans="1:4" ht="27.75" customHeight="1">
      <c r="A185" s="7" t="s">
        <v>4932</v>
      </c>
      <c r="B185" s="8" t="s">
        <v>4927</v>
      </c>
      <c r="C185" s="8">
        <v>4.0199999999999996</v>
      </c>
      <c r="D185" s="8">
        <v>1.26</v>
      </c>
    </row>
    <row r="186" spans="1:4" ht="27.75" customHeight="1">
      <c r="A186" s="7" t="s">
        <v>4933</v>
      </c>
      <c r="B186" s="8" t="s">
        <v>4927</v>
      </c>
      <c r="C186" s="8">
        <v>4.0199999999999996</v>
      </c>
      <c r="D186" s="8">
        <v>1.26</v>
      </c>
    </row>
    <row r="187" spans="1:4" ht="27.75" customHeight="1">
      <c r="A187" s="7" t="s">
        <v>4934</v>
      </c>
      <c r="B187" s="8" t="s">
        <v>4935</v>
      </c>
      <c r="C187" s="8">
        <v>0.43</v>
      </c>
      <c r="D187" s="8">
        <v>0.06</v>
      </c>
    </row>
    <row r="188" spans="1:4" ht="27.75" customHeight="1">
      <c r="A188" s="7" t="s">
        <v>4936</v>
      </c>
      <c r="B188" s="8" t="s">
        <v>4937</v>
      </c>
      <c r="C188" s="8">
        <v>0.37</v>
      </c>
      <c r="D188" s="8">
        <v>-0.03</v>
      </c>
    </row>
    <row r="189" spans="1:4" ht="27.75" customHeight="1">
      <c r="A189" s="7" t="s">
        <v>4938</v>
      </c>
      <c r="B189" s="8" t="s">
        <v>4939</v>
      </c>
      <c r="C189" s="8">
        <v>0.21</v>
      </c>
      <c r="D189" s="8">
        <v>10.32</v>
      </c>
    </row>
    <row r="190" spans="1:4" ht="27.75" customHeight="1">
      <c r="A190" s="7" t="s">
        <v>4940</v>
      </c>
      <c r="B190" s="8" t="s">
        <v>4939</v>
      </c>
      <c r="C190" s="8">
        <v>8.4700000000000006</v>
      </c>
      <c r="D190" s="8">
        <v>1.34</v>
      </c>
    </row>
    <row r="191" spans="1:4" ht="27.75" customHeight="1">
      <c r="A191" s="7" t="s">
        <v>4941</v>
      </c>
      <c r="B191" s="8" t="s">
        <v>4942</v>
      </c>
      <c r="C191" s="8">
        <v>0.87</v>
      </c>
      <c r="D191" s="8">
        <v>1.89</v>
      </c>
    </row>
    <row r="192" spans="1:4" ht="27.75" customHeight="1">
      <c r="A192" s="7" t="s">
        <v>4943</v>
      </c>
      <c r="B192" s="8" t="s">
        <v>4944</v>
      </c>
      <c r="C192" s="8">
        <v>0.79</v>
      </c>
      <c r="D192" s="8">
        <v>1.82</v>
      </c>
    </row>
    <row r="193" spans="1:4" ht="27.75" customHeight="1">
      <c r="A193" s="7" t="s">
        <v>4945</v>
      </c>
      <c r="B193" s="8" t="s">
        <v>4944</v>
      </c>
      <c r="C193" s="8">
        <v>0</v>
      </c>
      <c r="D193" s="8">
        <v>2.61</v>
      </c>
    </row>
    <row r="194" spans="1:4" ht="27.75" customHeight="1">
      <c r="A194" s="7" t="s">
        <v>4946</v>
      </c>
      <c r="B194" s="8" t="s">
        <v>4947</v>
      </c>
      <c r="C194" s="8">
        <v>0.14000000000000001</v>
      </c>
      <c r="D194" s="8">
        <v>1.53</v>
      </c>
    </row>
    <row r="195" spans="1:4" ht="27.75" customHeight="1">
      <c r="A195" s="7" t="s">
        <v>4948</v>
      </c>
      <c r="B195" s="8" t="s">
        <v>4947</v>
      </c>
      <c r="C195" s="8">
        <v>0.14000000000000001</v>
      </c>
      <c r="D195" s="8">
        <v>1.53</v>
      </c>
    </row>
    <row r="196" spans="1:4" ht="27.75" customHeight="1">
      <c r="A196" s="7" t="s">
        <v>4949</v>
      </c>
      <c r="B196" s="8" t="s">
        <v>4947</v>
      </c>
      <c r="C196" s="8">
        <v>0.14000000000000001</v>
      </c>
      <c r="D196" s="8">
        <v>1.5</v>
      </c>
    </row>
    <row r="197" spans="1:4" ht="27.75" customHeight="1">
      <c r="A197" s="7" t="s">
        <v>4950</v>
      </c>
      <c r="B197" s="8" t="s">
        <v>4951</v>
      </c>
      <c r="C197" s="8">
        <v>2.71</v>
      </c>
      <c r="D197" s="8">
        <v>6.83</v>
      </c>
    </row>
    <row r="198" spans="1:4" ht="27.75" customHeight="1">
      <c r="A198" s="7" t="s">
        <v>4952</v>
      </c>
      <c r="B198" s="8" t="s">
        <v>4951</v>
      </c>
      <c r="C198" s="8">
        <v>2.71</v>
      </c>
      <c r="D198" s="8">
        <v>6.83</v>
      </c>
    </row>
    <row r="199" spans="1:4" ht="27.75" customHeight="1">
      <c r="A199" s="7" t="s">
        <v>4953</v>
      </c>
      <c r="B199" s="8" t="s">
        <v>4954</v>
      </c>
      <c r="C199" s="8">
        <v>1.74</v>
      </c>
      <c r="D199" s="8">
        <v>7.48</v>
      </c>
    </row>
    <row r="200" spans="1:4" ht="27.75" customHeight="1">
      <c r="A200" s="7" t="s">
        <v>4955</v>
      </c>
      <c r="B200" s="8" t="s">
        <v>4954</v>
      </c>
      <c r="C200" s="8">
        <v>0</v>
      </c>
      <c r="D200" s="8">
        <v>9.07</v>
      </c>
    </row>
    <row r="201" spans="1:4" ht="27.75" customHeight="1">
      <c r="A201" s="7" t="s">
        <v>4956</v>
      </c>
      <c r="B201" s="8" t="s">
        <v>4957</v>
      </c>
      <c r="C201" s="8">
        <v>0.88</v>
      </c>
      <c r="D201" s="8">
        <v>4.8499999999999996</v>
      </c>
    </row>
    <row r="202" spans="1:4" ht="27.75" customHeight="1">
      <c r="A202" s="7" t="s">
        <v>4958</v>
      </c>
      <c r="B202" s="8" t="s">
        <v>4957</v>
      </c>
      <c r="C202" s="8">
        <v>0.88</v>
      </c>
      <c r="D202" s="8">
        <v>4.8499999999999996</v>
      </c>
    </row>
    <row r="203" spans="1:4" ht="27.75" customHeight="1">
      <c r="A203" s="7" t="s">
        <v>4959</v>
      </c>
      <c r="B203" s="8" t="s">
        <v>4960</v>
      </c>
      <c r="C203" s="8">
        <v>5.08</v>
      </c>
      <c r="D203" s="8">
        <v>1.35</v>
      </c>
    </row>
    <row r="204" spans="1:4" ht="27.75" customHeight="1">
      <c r="A204" s="7" t="s">
        <v>4961</v>
      </c>
      <c r="B204" s="8" t="s">
        <v>4962</v>
      </c>
      <c r="C204" s="8">
        <v>3.6</v>
      </c>
      <c r="D204" s="8">
        <v>6.78</v>
      </c>
    </row>
    <row r="205" spans="1:4" ht="27.75" customHeight="1">
      <c r="A205" s="7" t="s">
        <v>4963</v>
      </c>
      <c r="B205" s="8" t="s">
        <v>4962</v>
      </c>
      <c r="C205" s="8">
        <v>3.6</v>
      </c>
      <c r="D205" s="8">
        <v>6.78</v>
      </c>
    </row>
    <row r="206" spans="1:4" ht="27.75" customHeight="1">
      <c r="A206" s="7" t="s">
        <v>4964</v>
      </c>
      <c r="B206" s="8" t="s">
        <v>4962</v>
      </c>
      <c r="C206" s="8">
        <v>1.58</v>
      </c>
      <c r="D206" s="8">
        <v>4.83</v>
      </c>
    </row>
    <row r="207" spans="1:4" ht="27.75" customHeight="1">
      <c r="A207" s="7" t="s">
        <v>4965</v>
      </c>
      <c r="B207" s="8" t="s">
        <v>4962</v>
      </c>
      <c r="C207" s="8">
        <v>1.59</v>
      </c>
      <c r="D207" s="8">
        <v>4.83</v>
      </c>
    </row>
    <row r="208" spans="1:4" ht="27.75" customHeight="1">
      <c r="A208" s="7" t="s">
        <v>4966</v>
      </c>
      <c r="B208" s="8" t="s">
        <v>4967</v>
      </c>
      <c r="C208" s="8">
        <v>0</v>
      </c>
      <c r="D208" s="8">
        <v>0</v>
      </c>
    </row>
    <row r="209" spans="1:4" ht="27.75" customHeight="1">
      <c r="A209" s="7" t="s">
        <v>4968</v>
      </c>
      <c r="B209" s="8" t="s">
        <v>4967</v>
      </c>
      <c r="C209" s="8">
        <v>0</v>
      </c>
      <c r="D209" s="8">
        <v>0</v>
      </c>
    </row>
    <row r="210" spans="1:4" ht="27.75" customHeight="1">
      <c r="A210" s="7" t="s">
        <v>4969</v>
      </c>
      <c r="B210" s="8" t="s">
        <v>4967</v>
      </c>
      <c r="C210" s="8">
        <v>0</v>
      </c>
      <c r="D210" s="8">
        <v>0</v>
      </c>
    </row>
    <row r="211" spans="1:4" ht="27.75" customHeight="1">
      <c r="A211" s="7" t="s">
        <v>4970</v>
      </c>
      <c r="B211" s="8" t="s">
        <v>4967</v>
      </c>
      <c r="C211" s="8">
        <v>0</v>
      </c>
      <c r="D211" s="8">
        <v>0</v>
      </c>
    </row>
    <row r="212" spans="1:4" ht="27.75" customHeight="1">
      <c r="A212" s="7" t="s">
        <v>4971</v>
      </c>
      <c r="B212" s="8" t="s">
        <v>4972</v>
      </c>
      <c r="C212" s="8">
        <v>3.01</v>
      </c>
      <c r="D212" s="8">
        <v>2.48</v>
      </c>
    </row>
    <row r="213" spans="1:4" ht="27.75" customHeight="1">
      <c r="A213" s="7" t="s">
        <v>4973</v>
      </c>
      <c r="B213" s="8" t="s">
        <v>4972</v>
      </c>
      <c r="C213" s="8">
        <v>3.01</v>
      </c>
      <c r="D213" s="8">
        <v>2.48</v>
      </c>
    </row>
    <row r="214" spans="1:4" ht="27.75" customHeight="1">
      <c r="A214" s="7" t="s">
        <v>4974</v>
      </c>
      <c r="B214" s="8" t="s">
        <v>4972</v>
      </c>
      <c r="C214" s="8">
        <v>0.82</v>
      </c>
      <c r="D214" s="8">
        <v>5.89</v>
      </c>
    </row>
    <row r="215" spans="1:4" ht="27.75" customHeight="1">
      <c r="A215" s="7" t="s">
        <v>4975</v>
      </c>
      <c r="B215" s="8" t="s">
        <v>4972</v>
      </c>
      <c r="C215" s="8">
        <v>0.82</v>
      </c>
      <c r="D215" s="8">
        <v>5.89</v>
      </c>
    </row>
    <row r="216" spans="1:4" ht="27.75" customHeight="1">
      <c r="A216" s="7" t="s">
        <v>4976</v>
      </c>
      <c r="B216" s="8" t="s">
        <v>4977</v>
      </c>
      <c r="C216" s="8">
        <v>4.45</v>
      </c>
      <c r="D216" s="8">
        <v>0.1</v>
      </c>
    </row>
    <row r="217" spans="1:4" ht="27.75" customHeight="1">
      <c r="A217" s="7" t="s">
        <v>4978</v>
      </c>
      <c r="B217" s="8" t="s">
        <v>4979</v>
      </c>
      <c r="C217" s="8">
        <v>0.09</v>
      </c>
      <c r="D217" s="8">
        <v>0.46</v>
      </c>
    </row>
    <row r="218" spans="1:4" ht="27.75" customHeight="1">
      <c r="A218" s="7" t="s">
        <v>4980</v>
      </c>
      <c r="B218" s="8" t="s">
        <v>4979</v>
      </c>
      <c r="C218" s="8">
        <v>0.09</v>
      </c>
      <c r="D218" s="8">
        <v>0.46</v>
      </c>
    </row>
    <row r="219" spans="1:4" ht="27.75" customHeight="1">
      <c r="A219" s="7" t="s">
        <v>4981</v>
      </c>
      <c r="B219" s="8" t="s">
        <v>4982</v>
      </c>
      <c r="C219" s="8">
        <v>1.1200000000000001</v>
      </c>
      <c r="D219" s="8">
        <v>11.72</v>
      </c>
    </row>
    <row r="220" spans="1:4" ht="27.75" customHeight="1">
      <c r="A220" s="7" t="s">
        <v>4983</v>
      </c>
      <c r="B220" s="8" t="s">
        <v>4982</v>
      </c>
      <c r="C220" s="8">
        <v>1.1200000000000001</v>
      </c>
      <c r="D220" s="8">
        <v>11.72</v>
      </c>
    </row>
    <row r="221" spans="1:4" ht="27.75" customHeight="1">
      <c r="A221" s="7" t="s">
        <v>4984</v>
      </c>
      <c r="B221" s="8" t="s">
        <v>4985</v>
      </c>
      <c r="C221" s="8">
        <v>0</v>
      </c>
      <c r="D221" s="8">
        <v>15.25</v>
      </c>
    </row>
    <row r="222" spans="1:4" ht="27.75" customHeight="1">
      <c r="A222" s="7" t="s">
        <v>4986</v>
      </c>
      <c r="B222" s="8" t="s">
        <v>4985</v>
      </c>
      <c r="C222" s="8">
        <v>1.2</v>
      </c>
      <c r="D222" s="8">
        <v>14.77</v>
      </c>
    </row>
    <row r="223" spans="1:4" ht="27.75" customHeight="1">
      <c r="A223" s="7" t="s">
        <v>4987</v>
      </c>
      <c r="B223" s="8" t="s">
        <v>4988</v>
      </c>
      <c r="C223" s="8">
        <v>3.36</v>
      </c>
      <c r="D223" s="8">
        <v>0.63</v>
      </c>
    </row>
    <row r="224" spans="1:4" ht="27.75" customHeight="1">
      <c r="A224" s="7" t="s">
        <v>4989</v>
      </c>
      <c r="B224" s="8" t="s">
        <v>4988</v>
      </c>
      <c r="C224" s="8">
        <v>3.36</v>
      </c>
      <c r="D224" s="8">
        <v>0.63</v>
      </c>
    </row>
    <row r="225" spans="1:4" ht="27.75" customHeight="1">
      <c r="A225" s="7" t="s">
        <v>4990</v>
      </c>
      <c r="B225" s="8" t="s">
        <v>4991</v>
      </c>
      <c r="C225" s="8">
        <v>1.33</v>
      </c>
      <c r="D225" s="8">
        <v>1.61</v>
      </c>
    </row>
    <row r="226" spans="1:4" ht="27.75" customHeight="1">
      <c r="A226" s="7" t="s">
        <v>4992</v>
      </c>
      <c r="B226" s="8" t="s">
        <v>4991</v>
      </c>
      <c r="C226" s="8">
        <v>0</v>
      </c>
      <c r="D226" s="8">
        <v>2.88</v>
      </c>
    </row>
    <row r="227" spans="1:4" ht="27.75" customHeight="1">
      <c r="A227" s="7" t="s">
        <v>4993</v>
      </c>
      <c r="B227" s="8" t="s">
        <v>4994</v>
      </c>
      <c r="C227" s="8">
        <v>7.05</v>
      </c>
      <c r="D227" s="8">
        <v>0.52</v>
      </c>
    </row>
    <row r="228" spans="1:4" ht="27.75" customHeight="1">
      <c r="A228" s="7" t="s">
        <v>4995</v>
      </c>
      <c r="B228" s="8" t="s">
        <v>4994</v>
      </c>
      <c r="C228" s="8">
        <v>7.06</v>
      </c>
      <c r="D228" s="8">
        <v>0.52</v>
      </c>
    </row>
    <row r="229" spans="1:4" ht="27.75" customHeight="1">
      <c r="A229" s="7" t="s">
        <v>4996</v>
      </c>
      <c r="B229" s="8" t="s">
        <v>4994</v>
      </c>
      <c r="C229" s="8">
        <v>0</v>
      </c>
      <c r="D229" s="8">
        <v>9.2100000000000009</v>
      </c>
    </row>
    <row r="230" spans="1:4" ht="27.75" customHeight="1">
      <c r="A230" s="7" t="s">
        <v>4997</v>
      </c>
      <c r="B230" s="8" t="s">
        <v>4994</v>
      </c>
      <c r="C230" s="8">
        <v>1.41</v>
      </c>
      <c r="D230" s="8">
        <v>3.73</v>
      </c>
    </row>
    <row r="231" spans="1:4" ht="27.75" customHeight="1">
      <c r="A231" s="7" t="s">
        <v>4998</v>
      </c>
      <c r="B231" s="8" t="s">
        <v>4999</v>
      </c>
      <c r="C231" s="8">
        <v>0</v>
      </c>
      <c r="D231" s="8">
        <v>4.91</v>
      </c>
    </row>
    <row r="232" spans="1:4" ht="27.75" customHeight="1">
      <c r="A232" s="7" t="s">
        <v>5000</v>
      </c>
      <c r="B232" s="8" t="s">
        <v>4999</v>
      </c>
      <c r="C232" s="8">
        <v>0.67</v>
      </c>
      <c r="D232" s="8">
        <v>4.3899999999999997</v>
      </c>
    </row>
    <row r="233" spans="1:4" ht="27.75" customHeight="1">
      <c r="A233" s="7" t="s">
        <v>5001</v>
      </c>
      <c r="B233" s="8" t="s">
        <v>5002</v>
      </c>
      <c r="C233" s="8">
        <v>1.96</v>
      </c>
      <c r="D233" s="8">
        <v>1.32</v>
      </c>
    </row>
    <row r="234" spans="1:4" ht="27.75" customHeight="1">
      <c r="A234" s="7" t="s">
        <v>5003</v>
      </c>
      <c r="B234" s="8" t="s">
        <v>5004</v>
      </c>
      <c r="C234" s="8">
        <v>3.21</v>
      </c>
      <c r="D234" s="8">
        <v>4.04</v>
      </c>
    </row>
    <row r="235" spans="1:4" ht="27.75" customHeight="1">
      <c r="A235" s="7" t="s">
        <v>5005</v>
      </c>
      <c r="B235" s="8" t="s">
        <v>5004</v>
      </c>
      <c r="C235" s="8">
        <v>3.21</v>
      </c>
      <c r="D235" s="8">
        <v>4.04</v>
      </c>
    </row>
    <row r="236" spans="1:4" ht="27.75" customHeight="1">
      <c r="A236" s="7" t="s">
        <v>5006</v>
      </c>
      <c r="B236" s="8" t="s">
        <v>5004</v>
      </c>
      <c r="C236" s="8">
        <v>0</v>
      </c>
      <c r="D236" s="8">
        <v>9.27</v>
      </c>
    </row>
    <row r="237" spans="1:4" ht="27.75" customHeight="1">
      <c r="A237" s="7" t="s">
        <v>5007</v>
      </c>
      <c r="B237" s="8" t="s">
        <v>5004</v>
      </c>
      <c r="C237" s="8">
        <v>1.9</v>
      </c>
      <c r="D237" s="8">
        <v>6.49</v>
      </c>
    </row>
    <row r="238" spans="1:4" ht="27.75" customHeight="1">
      <c r="A238" s="7" t="s">
        <v>5008</v>
      </c>
      <c r="B238" s="8" t="s">
        <v>5009</v>
      </c>
      <c r="C238" s="8">
        <v>0.54</v>
      </c>
      <c r="D238" s="8">
        <v>4.01</v>
      </c>
    </row>
    <row r="239" spans="1:4" ht="27.75" customHeight="1">
      <c r="A239" s="7" t="s">
        <v>5010</v>
      </c>
      <c r="B239" s="8" t="s">
        <v>5009</v>
      </c>
      <c r="C239" s="8">
        <v>0.54</v>
      </c>
      <c r="D239" s="8">
        <v>4.01</v>
      </c>
    </row>
    <row r="240" spans="1:4" ht="27.75" customHeight="1">
      <c r="A240" s="7" t="s">
        <v>5011</v>
      </c>
      <c r="B240" s="8" t="s">
        <v>5009</v>
      </c>
      <c r="C240" s="8">
        <v>1.08</v>
      </c>
      <c r="D240" s="8">
        <v>3.98</v>
      </c>
    </row>
    <row r="241" spans="1:4" ht="27.75" customHeight="1">
      <c r="A241" s="7" t="s">
        <v>5012</v>
      </c>
      <c r="B241" s="8" t="s">
        <v>5009</v>
      </c>
      <c r="C241" s="8">
        <v>1.08</v>
      </c>
      <c r="D241" s="8">
        <v>3.98</v>
      </c>
    </row>
    <row r="242" spans="1:4" ht="27.75" customHeight="1">
      <c r="A242" s="7" t="s">
        <v>5013</v>
      </c>
      <c r="B242" s="8" t="s">
        <v>5014</v>
      </c>
      <c r="C242" s="8">
        <v>0</v>
      </c>
      <c r="D242" s="8">
        <v>4.88</v>
      </c>
    </row>
    <row r="243" spans="1:4" ht="27.75" customHeight="1">
      <c r="A243" s="7" t="s">
        <v>5015</v>
      </c>
      <c r="B243" s="8" t="s">
        <v>5016</v>
      </c>
      <c r="C243" s="8">
        <v>5.27</v>
      </c>
      <c r="D243" s="8">
        <v>1.57</v>
      </c>
    </row>
    <row r="244" spans="1:4" ht="27.75" customHeight="1">
      <c r="A244" s="7" t="s">
        <v>5017</v>
      </c>
      <c r="B244" s="8" t="s">
        <v>5018</v>
      </c>
      <c r="C244" s="8">
        <v>0</v>
      </c>
      <c r="D244" s="8">
        <v>14.84</v>
      </c>
    </row>
    <row r="245" spans="1:4" ht="27.75" customHeight="1">
      <c r="A245" s="7" t="s">
        <v>5019</v>
      </c>
      <c r="B245" s="8" t="s">
        <v>5018</v>
      </c>
      <c r="C245" s="8">
        <v>0</v>
      </c>
      <c r="D245" s="8">
        <v>14.84</v>
      </c>
    </row>
    <row r="246" spans="1:4" ht="27.75" customHeight="1">
      <c r="A246" s="7" t="s">
        <v>5020</v>
      </c>
      <c r="B246" s="8" t="s">
        <v>5021</v>
      </c>
      <c r="C246" s="8">
        <v>2.69</v>
      </c>
      <c r="D246" s="8">
        <v>11.28</v>
      </c>
    </row>
    <row r="247" spans="1:4" ht="27.75" customHeight="1">
      <c r="A247" s="7" t="s">
        <v>5022</v>
      </c>
      <c r="B247" s="8" t="s">
        <v>5021</v>
      </c>
      <c r="C247" s="8">
        <v>0</v>
      </c>
      <c r="D247" s="8">
        <v>13.6</v>
      </c>
    </row>
    <row r="248" spans="1:4" ht="27.75" customHeight="1">
      <c r="A248" s="7" t="s">
        <v>5023</v>
      </c>
      <c r="B248" s="8" t="s">
        <v>5024</v>
      </c>
      <c r="C248" s="8">
        <v>2.57</v>
      </c>
      <c r="D248" s="8">
        <v>11.04</v>
      </c>
    </row>
    <row r="249" spans="1:4" ht="27.75" customHeight="1">
      <c r="A249" s="7" t="s">
        <v>5025</v>
      </c>
      <c r="B249" s="8" t="s">
        <v>5021</v>
      </c>
      <c r="C249" s="8">
        <v>4.7699999999999996</v>
      </c>
      <c r="D249" s="8">
        <v>5.96</v>
      </c>
    </row>
    <row r="250" spans="1:4" ht="27.75" customHeight="1">
      <c r="A250" s="7" t="s">
        <v>5026</v>
      </c>
      <c r="B250" s="8" t="s">
        <v>5027</v>
      </c>
      <c r="C250" s="8">
        <v>5.27</v>
      </c>
      <c r="D250" s="8">
        <v>1.57</v>
      </c>
    </row>
    <row r="251" spans="1:4" ht="27.75" customHeight="1">
      <c r="A251" s="7" t="s">
        <v>5028</v>
      </c>
      <c r="B251" s="8" t="s">
        <v>5027</v>
      </c>
      <c r="C251" s="8">
        <v>5.27</v>
      </c>
      <c r="D251" s="8">
        <v>1.57</v>
      </c>
    </row>
    <row r="252" spans="1:4" ht="27.75" customHeight="1">
      <c r="A252" s="7" t="s">
        <v>5029</v>
      </c>
      <c r="B252" s="8" t="s">
        <v>5030</v>
      </c>
      <c r="C252" s="8">
        <v>3.59</v>
      </c>
      <c r="D252" s="8">
        <v>4.2</v>
      </c>
    </row>
    <row r="253" spans="1:4" ht="27.75" customHeight="1">
      <c r="A253" s="7" t="s">
        <v>5031</v>
      </c>
      <c r="B253" s="8" t="s">
        <v>5032</v>
      </c>
      <c r="C253" s="8">
        <v>6.86</v>
      </c>
      <c r="D253" s="8">
        <v>1.57</v>
      </c>
    </row>
    <row r="254" spans="1:4" ht="27.75" customHeight="1">
      <c r="A254" s="7" t="s">
        <v>5033</v>
      </c>
      <c r="B254" s="8" t="s">
        <v>5032</v>
      </c>
      <c r="C254" s="8">
        <v>6.86</v>
      </c>
      <c r="D254" s="8">
        <v>1.57</v>
      </c>
    </row>
    <row r="255" spans="1:4" ht="27.75" customHeight="1">
      <c r="A255" s="7" t="s">
        <v>5034</v>
      </c>
      <c r="B255" s="8" t="s">
        <v>5032</v>
      </c>
      <c r="C255" s="8">
        <v>3.25</v>
      </c>
      <c r="D255" s="8">
        <v>5.84</v>
      </c>
    </row>
    <row r="256" spans="1:4" ht="27.75" customHeight="1">
      <c r="A256" s="7" t="s">
        <v>5035</v>
      </c>
      <c r="B256" s="8" t="s">
        <v>5032</v>
      </c>
      <c r="C256" s="8">
        <v>3.25</v>
      </c>
      <c r="D256" s="8">
        <v>5.84</v>
      </c>
    </row>
    <row r="257" spans="1:4" ht="27.75" customHeight="1">
      <c r="A257" s="7" t="s">
        <v>5036</v>
      </c>
      <c r="B257" s="8" t="s">
        <v>5037</v>
      </c>
      <c r="C257" s="8">
        <v>1.63</v>
      </c>
      <c r="D257" s="8">
        <v>7.1</v>
      </c>
    </row>
    <row r="258" spans="1:4" ht="27.75" customHeight="1">
      <c r="A258" s="7" t="s">
        <v>5038</v>
      </c>
      <c r="B258" s="8" t="s">
        <v>5039</v>
      </c>
      <c r="C258" s="8">
        <v>0.87</v>
      </c>
      <c r="D258" s="8">
        <v>7.08</v>
      </c>
    </row>
    <row r="259" spans="1:4" ht="27.75" customHeight="1">
      <c r="A259" s="7" t="s">
        <v>5040</v>
      </c>
      <c r="B259" s="8" t="s">
        <v>5039</v>
      </c>
      <c r="C259" s="8">
        <v>0.87</v>
      </c>
      <c r="D259" s="8">
        <v>7.08</v>
      </c>
    </row>
    <row r="260" spans="1:4" ht="27.75" customHeight="1">
      <c r="A260" s="7" t="s">
        <v>5041</v>
      </c>
      <c r="B260" s="8" t="s">
        <v>5042</v>
      </c>
      <c r="C260" s="8">
        <v>0</v>
      </c>
      <c r="D260" s="8">
        <v>18.38</v>
      </c>
    </row>
    <row r="261" spans="1:4" ht="27.75" customHeight="1">
      <c r="A261" s="7" t="s">
        <v>5043</v>
      </c>
      <c r="B261" s="8" t="s">
        <v>5042</v>
      </c>
      <c r="C261" s="8">
        <v>0</v>
      </c>
      <c r="D261" s="8">
        <v>18.38</v>
      </c>
    </row>
    <row r="262" spans="1:4" ht="27.75" customHeight="1">
      <c r="A262" s="7" t="s">
        <v>5044</v>
      </c>
      <c r="B262" s="8" t="s">
        <v>5042</v>
      </c>
      <c r="C262" s="8">
        <v>12.41</v>
      </c>
      <c r="D262" s="8">
        <v>1.9</v>
      </c>
    </row>
    <row r="263" spans="1:4" ht="27.75" customHeight="1">
      <c r="A263" s="7" t="s">
        <v>5045</v>
      </c>
      <c r="B263" s="8" t="s">
        <v>5042</v>
      </c>
      <c r="C263" s="8">
        <v>12.41</v>
      </c>
      <c r="D263" s="8">
        <v>1.9</v>
      </c>
    </row>
    <row r="264" spans="1:4" ht="27.75" customHeight="1">
      <c r="A264" s="7" t="s">
        <v>5046</v>
      </c>
      <c r="B264" s="8" t="s">
        <v>5047</v>
      </c>
      <c r="C264" s="8">
        <v>0</v>
      </c>
      <c r="D264" s="8">
        <v>7.31</v>
      </c>
    </row>
    <row r="265" spans="1:4" ht="27.75" customHeight="1">
      <c r="A265" s="7" t="s">
        <v>5048</v>
      </c>
      <c r="B265" s="8" t="s">
        <v>5047</v>
      </c>
      <c r="C265" s="8">
        <v>3.19</v>
      </c>
      <c r="D265" s="8">
        <v>4.03</v>
      </c>
    </row>
    <row r="266" spans="1:4" ht="27.75" customHeight="1">
      <c r="A266" s="7" t="s">
        <v>5049</v>
      </c>
      <c r="B266" s="8" t="s">
        <v>5050</v>
      </c>
      <c r="C266" s="8">
        <v>1.56</v>
      </c>
      <c r="D266" s="8">
        <v>12.64</v>
      </c>
    </row>
    <row r="267" spans="1:4" ht="27.75" customHeight="1">
      <c r="A267" s="7" t="s">
        <v>5051</v>
      </c>
      <c r="B267" s="8" t="s">
        <v>5050</v>
      </c>
      <c r="C267" s="8">
        <v>1.56</v>
      </c>
      <c r="D267" s="8">
        <v>12.64</v>
      </c>
    </row>
    <row r="268" spans="1:4" ht="27.75" customHeight="1">
      <c r="A268" s="7" t="s">
        <v>5052</v>
      </c>
      <c r="B268" s="8" t="s">
        <v>5050</v>
      </c>
      <c r="C268" s="8">
        <v>1.56</v>
      </c>
      <c r="D268" s="8">
        <v>12.64</v>
      </c>
    </row>
    <row r="269" spans="1:4" ht="27.75" customHeight="1">
      <c r="A269" s="7" t="s">
        <v>5053</v>
      </c>
      <c r="B269" s="8" t="s">
        <v>5054</v>
      </c>
      <c r="C269" s="8">
        <v>0</v>
      </c>
      <c r="D269" s="8">
        <v>5.68</v>
      </c>
    </row>
    <row r="270" spans="1:4" ht="27.75" customHeight="1">
      <c r="A270" s="7" t="s">
        <v>5055</v>
      </c>
      <c r="B270" s="8" t="s">
        <v>5054</v>
      </c>
      <c r="C270" s="8">
        <v>0.25</v>
      </c>
      <c r="D270" s="8">
        <v>4.59</v>
      </c>
    </row>
    <row r="271" spans="1:4" ht="27.75" customHeight="1">
      <c r="A271" s="7" t="s">
        <v>5056</v>
      </c>
      <c r="B271" s="8" t="s">
        <v>5054</v>
      </c>
      <c r="C271" s="8">
        <v>3.44</v>
      </c>
      <c r="D271" s="8">
        <v>1.88</v>
      </c>
    </row>
    <row r="272" spans="1:4" ht="27.75" customHeight="1">
      <c r="A272" s="7" t="s">
        <v>5057</v>
      </c>
      <c r="B272" s="8" t="s">
        <v>5054</v>
      </c>
      <c r="C272" s="8">
        <v>3.44</v>
      </c>
      <c r="D272" s="8">
        <v>1.88</v>
      </c>
    </row>
    <row r="273" spans="1:4" ht="27.75" customHeight="1">
      <c r="A273" s="7" t="s">
        <v>5058</v>
      </c>
      <c r="B273" s="8" t="s">
        <v>5059</v>
      </c>
      <c r="C273" s="8">
        <v>0.1</v>
      </c>
      <c r="D273" s="8">
        <v>0.53</v>
      </c>
    </row>
    <row r="274" spans="1:4" ht="27.75" customHeight="1">
      <c r="A274" s="7" t="s">
        <v>5060</v>
      </c>
      <c r="B274" s="8" t="s">
        <v>5061</v>
      </c>
      <c r="C274" s="8">
        <v>2.39</v>
      </c>
      <c r="D274" s="8">
        <v>1.83</v>
      </c>
    </row>
    <row r="275" spans="1:4" ht="27.75" customHeight="1">
      <c r="A275" s="7" t="s">
        <v>5062</v>
      </c>
      <c r="B275" s="8" t="s">
        <v>5061</v>
      </c>
      <c r="C275" s="8">
        <v>2.39</v>
      </c>
      <c r="D275" s="8">
        <v>1.83</v>
      </c>
    </row>
    <row r="276" spans="1:4" ht="27.75" customHeight="1">
      <c r="A276" s="7" t="s">
        <v>5063</v>
      </c>
      <c r="B276" s="8" t="s">
        <v>5061</v>
      </c>
      <c r="C276" s="8">
        <v>2.39</v>
      </c>
      <c r="D276" s="8">
        <v>1.83</v>
      </c>
    </row>
    <row r="277" spans="1:4" ht="27.75" customHeight="1">
      <c r="A277" s="7" t="s">
        <v>5064</v>
      </c>
      <c r="B277" s="8" t="s">
        <v>5065</v>
      </c>
      <c r="C277" s="8">
        <v>0</v>
      </c>
      <c r="D277" s="8">
        <v>2.19</v>
      </c>
    </row>
    <row r="278" spans="1:4" ht="27.75" customHeight="1">
      <c r="A278" s="7" t="s">
        <v>5066</v>
      </c>
      <c r="B278" s="8" t="s">
        <v>5065</v>
      </c>
      <c r="C278" s="8">
        <v>0.64</v>
      </c>
      <c r="D278" s="8">
        <v>1.24</v>
      </c>
    </row>
    <row r="279" spans="1:4" ht="27.75" customHeight="1">
      <c r="A279" s="7" t="s">
        <v>5067</v>
      </c>
      <c r="B279" s="8" t="s">
        <v>5068</v>
      </c>
      <c r="C279" s="8">
        <v>0</v>
      </c>
      <c r="D279" s="8">
        <v>-0.05</v>
      </c>
    </row>
    <row r="280" spans="1:4" ht="27.75" customHeight="1">
      <c r="A280" s="7" t="s">
        <v>5069</v>
      </c>
      <c r="B280" s="8" t="s">
        <v>5068</v>
      </c>
      <c r="C280" s="8">
        <v>0</v>
      </c>
      <c r="D280" s="8">
        <v>0</v>
      </c>
    </row>
    <row r="281" spans="1:4" ht="27.75" customHeight="1">
      <c r="A281" s="7" t="s">
        <v>5070</v>
      </c>
      <c r="B281" s="8" t="s">
        <v>5068</v>
      </c>
      <c r="C281" s="8">
        <v>0</v>
      </c>
      <c r="D281" s="8">
        <v>0</v>
      </c>
    </row>
    <row r="282" spans="1:4" ht="27.75" customHeight="1">
      <c r="A282" s="7" t="s">
        <v>5071</v>
      </c>
      <c r="B282" s="8" t="s">
        <v>5068</v>
      </c>
      <c r="C282" s="8">
        <v>0</v>
      </c>
      <c r="D282" s="8">
        <v>0</v>
      </c>
    </row>
    <row r="283" spans="1:4" ht="27.75" customHeight="1">
      <c r="A283" s="7" t="s">
        <v>5072</v>
      </c>
      <c r="B283" s="8" t="s">
        <v>5068</v>
      </c>
      <c r="C283" s="8">
        <v>0</v>
      </c>
      <c r="D283" s="8">
        <v>0</v>
      </c>
    </row>
    <row r="284" spans="1:4" ht="27.75" customHeight="1">
      <c r="A284" s="7" t="s">
        <v>5073</v>
      </c>
      <c r="B284" s="8" t="s">
        <v>5068</v>
      </c>
      <c r="C284" s="8">
        <v>0.41</v>
      </c>
      <c r="D284" s="8">
        <v>0.01</v>
      </c>
    </row>
    <row r="285" spans="1:4" ht="27.75" customHeight="1">
      <c r="A285" s="7" t="s">
        <v>5074</v>
      </c>
      <c r="B285" s="8" t="s">
        <v>5068</v>
      </c>
      <c r="C285" s="8">
        <v>0.41</v>
      </c>
      <c r="D285" s="8">
        <v>0.01</v>
      </c>
    </row>
    <row r="286" spans="1:4" ht="27.75" customHeight="1">
      <c r="A286" s="7" t="s">
        <v>5075</v>
      </c>
      <c r="B286" s="8" t="s">
        <v>5076</v>
      </c>
      <c r="C286" s="8">
        <v>2.08</v>
      </c>
      <c r="D286" s="8">
        <v>1.36</v>
      </c>
    </row>
    <row r="287" spans="1:4" ht="27.75" customHeight="1">
      <c r="A287" s="7" t="s">
        <v>5077</v>
      </c>
      <c r="B287" s="8" t="s">
        <v>5076</v>
      </c>
      <c r="C287" s="8">
        <v>2.08</v>
      </c>
      <c r="D287" s="8">
        <v>1.36</v>
      </c>
    </row>
    <row r="288" spans="1:4" ht="27.75" customHeight="1">
      <c r="A288" s="7" t="s">
        <v>5078</v>
      </c>
      <c r="B288" s="8" t="s">
        <v>5079</v>
      </c>
      <c r="C288" s="8">
        <v>0</v>
      </c>
      <c r="D288" s="8">
        <v>0</v>
      </c>
    </row>
    <row r="289" spans="1:4" ht="27.75" customHeight="1">
      <c r="A289" s="7" t="s">
        <v>5080</v>
      </c>
      <c r="B289" s="8" t="s">
        <v>5079</v>
      </c>
      <c r="C289" s="8">
        <v>0</v>
      </c>
      <c r="D289" s="8">
        <v>0</v>
      </c>
    </row>
    <row r="290" spans="1:4" ht="27.75" customHeight="1">
      <c r="A290" s="7" t="s">
        <v>5081</v>
      </c>
      <c r="B290" s="8" t="s">
        <v>5082</v>
      </c>
      <c r="C290" s="8">
        <v>2.87</v>
      </c>
      <c r="D290" s="8">
        <v>5.38</v>
      </c>
    </row>
    <row r="291" spans="1:4" ht="27.75" customHeight="1">
      <c r="A291" s="7" t="s">
        <v>5083</v>
      </c>
      <c r="B291" s="8" t="s">
        <v>5082</v>
      </c>
      <c r="C291" s="8">
        <v>2.87</v>
      </c>
      <c r="D291" s="8">
        <v>5.38</v>
      </c>
    </row>
    <row r="292" spans="1:4" ht="27.75" customHeight="1">
      <c r="A292" s="7" t="s">
        <v>5084</v>
      </c>
      <c r="B292" s="8" t="s">
        <v>5085</v>
      </c>
      <c r="C292" s="8">
        <v>0.41</v>
      </c>
      <c r="D292" s="8">
        <v>0.01</v>
      </c>
    </row>
    <row r="293" spans="1:4" ht="27.75" customHeight="1">
      <c r="A293" s="7" t="s">
        <v>5086</v>
      </c>
      <c r="B293" s="8" t="s">
        <v>5087</v>
      </c>
      <c r="C293" s="8">
        <v>0.42</v>
      </c>
      <c r="D293" s="8">
        <v>0.01</v>
      </c>
    </row>
    <row r="294" spans="1:4" ht="27.75" customHeight="1">
      <c r="A294" s="7" t="s">
        <v>5088</v>
      </c>
      <c r="B294" s="8" t="s">
        <v>5089</v>
      </c>
      <c r="C294" s="8">
        <v>7.51</v>
      </c>
      <c r="D294" s="8">
        <v>1.25</v>
      </c>
    </row>
    <row r="295" spans="1:4" ht="27.75" customHeight="1">
      <c r="A295" s="7" t="s">
        <v>5090</v>
      </c>
      <c r="B295" s="8" t="s">
        <v>5089</v>
      </c>
      <c r="C295" s="8">
        <v>7.51</v>
      </c>
      <c r="D295" s="8">
        <v>1.25</v>
      </c>
    </row>
    <row r="296" spans="1:4" ht="27.75" customHeight="1">
      <c r="A296" s="7" t="s">
        <v>5091</v>
      </c>
      <c r="B296" s="8" t="s">
        <v>5092</v>
      </c>
      <c r="C296" s="8">
        <v>2.84</v>
      </c>
      <c r="D296" s="8">
        <v>0.11</v>
      </c>
    </row>
    <row r="297" spans="1:4" ht="27.75" customHeight="1">
      <c r="A297" s="7" t="s">
        <v>5093</v>
      </c>
      <c r="B297" s="8" t="s">
        <v>5092</v>
      </c>
      <c r="C297" s="8">
        <v>2.83</v>
      </c>
      <c r="D297" s="8">
        <v>0.11</v>
      </c>
    </row>
    <row r="298" spans="1:4" ht="27.75" customHeight="1">
      <c r="A298" s="7" t="s">
        <v>5094</v>
      </c>
      <c r="B298" s="8" t="s">
        <v>5092</v>
      </c>
      <c r="C298" s="8">
        <v>0.97</v>
      </c>
      <c r="D298" s="8">
        <v>2.89</v>
      </c>
    </row>
    <row r="299" spans="1:4" ht="27.75" customHeight="1">
      <c r="A299" s="7" t="s">
        <v>5095</v>
      </c>
      <c r="B299" s="8" t="s">
        <v>5092</v>
      </c>
      <c r="C299" s="8">
        <v>0.97</v>
      </c>
      <c r="D299" s="8">
        <v>2.89</v>
      </c>
    </row>
    <row r="300" spans="1:4" ht="27.75" customHeight="1">
      <c r="A300" s="7" t="s">
        <v>5096</v>
      </c>
      <c r="B300" s="8" t="s">
        <v>5092</v>
      </c>
      <c r="C300" s="8">
        <v>3.45</v>
      </c>
      <c r="D300" s="8">
        <v>3.6</v>
      </c>
    </row>
    <row r="301" spans="1:4" ht="27.75" customHeight="1">
      <c r="A301" s="7" t="s">
        <v>5097</v>
      </c>
      <c r="B301" s="8" t="s">
        <v>5092</v>
      </c>
      <c r="C301" s="8">
        <v>3.45</v>
      </c>
      <c r="D301" s="8">
        <v>3.6</v>
      </c>
    </row>
    <row r="302" spans="1:4" ht="27.75" customHeight="1">
      <c r="A302" s="7" t="s">
        <v>5098</v>
      </c>
      <c r="B302" s="8" t="s">
        <v>5099</v>
      </c>
      <c r="C302" s="8">
        <v>5.6</v>
      </c>
      <c r="D302" s="8">
        <v>0.52</v>
      </c>
    </row>
    <row r="303" spans="1:4" ht="27.75" customHeight="1">
      <c r="A303" s="7" t="s">
        <v>5100</v>
      </c>
      <c r="B303" s="8" t="s">
        <v>5101</v>
      </c>
      <c r="C303" s="8">
        <v>1.65</v>
      </c>
      <c r="D303" s="8">
        <v>0.54</v>
      </c>
    </row>
    <row r="304" spans="1:4" ht="27.75" customHeight="1">
      <c r="A304" s="7" t="s">
        <v>5102</v>
      </c>
      <c r="B304" s="8" t="s">
        <v>5103</v>
      </c>
      <c r="C304" s="8">
        <v>1.08</v>
      </c>
      <c r="D304" s="8">
        <v>0</v>
      </c>
    </row>
    <row r="305" spans="1:4" ht="27.75" customHeight="1">
      <c r="A305" s="7" t="s">
        <v>5104</v>
      </c>
      <c r="B305" s="8" t="s">
        <v>5103</v>
      </c>
      <c r="C305" s="8">
        <v>1.0900000000000001</v>
      </c>
      <c r="D305" s="8">
        <v>0</v>
      </c>
    </row>
    <row r="306" spans="1:4" ht="27.75" customHeight="1">
      <c r="A306" s="7" t="s">
        <v>5105</v>
      </c>
      <c r="B306" s="8" t="s">
        <v>5106</v>
      </c>
      <c r="C306" s="8">
        <v>0</v>
      </c>
      <c r="D306" s="8">
        <v>13.27</v>
      </c>
    </row>
    <row r="307" spans="1:4" ht="27.75" customHeight="1">
      <c r="A307" s="7" t="s">
        <v>5107</v>
      </c>
      <c r="B307" s="8" t="s">
        <v>5108</v>
      </c>
      <c r="C307" s="8">
        <v>2.2799999999999998</v>
      </c>
      <c r="D307" s="8">
        <v>5.45</v>
      </c>
    </row>
    <row r="308" spans="1:4" ht="27.75" customHeight="1">
      <c r="A308" s="7" t="s">
        <v>5109</v>
      </c>
      <c r="B308" s="8" t="s">
        <v>5108</v>
      </c>
      <c r="C308" s="8">
        <v>2.2799999999999998</v>
      </c>
      <c r="D308" s="8">
        <v>5.45</v>
      </c>
    </row>
    <row r="309" spans="1:4" ht="27.75" customHeight="1">
      <c r="A309" s="7" t="s">
        <v>5110</v>
      </c>
      <c r="B309" s="8" t="s">
        <v>5111</v>
      </c>
      <c r="C309" s="8">
        <v>1.45</v>
      </c>
      <c r="D309" s="8">
        <v>8.34</v>
      </c>
    </row>
    <row r="310" spans="1:4" ht="27.75" customHeight="1">
      <c r="A310" s="7" t="s">
        <v>5112</v>
      </c>
      <c r="B310" s="8" t="s">
        <v>5111</v>
      </c>
      <c r="C310" s="8">
        <v>1.45</v>
      </c>
      <c r="D310" s="8">
        <v>8.34</v>
      </c>
    </row>
    <row r="311" spans="1:4" ht="27.75" customHeight="1">
      <c r="A311" s="7" t="s">
        <v>5113</v>
      </c>
      <c r="B311" s="8" t="s">
        <v>5114</v>
      </c>
      <c r="C311" s="8">
        <v>0.99</v>
      </c>
      <c r="D311" s="8">
        <v>7.27</v>
      </c>
    </row>
    <row r="312" spans="1:4" ht="27.75" customHeight="1">
      <c r="A312" s="7" t="s">
        <v>5115</v>
      </c>
      <c r="B312" s="8" t="s">
        <v>5114</v>
      </c>
      <c r="C312" s="8">
        <v>0</v>
      </c>
      <c r="D312" s="8">
        <v>8.09</v>
      </c>
    </row>
    <row r="313" spans="1:4" ht="27.75" customHeight="1">
      <c r="A313" s="7" t="s">
        <v>5116</v>
      </c>
      <c r="B313" s="8" t="s">
        <v>5117</v>
      </c>
      <c r="C313" s="8">
        <v>4.29</v>
      </c>
      <c r="D313" s="8">
        <v>10.36</v>
      </c>
    </row>
    <row r="314" spans="1:4" ht="27.75" customHeight="1">
      <c r="A314" s="7" t="s">
        <v>5118</v>
      </c>
      <c r="B314" s="8" t="s">
        <v>5117</v>
      </c>
      <c r="C314" s="8">
        <v>4.29</v>
      </c>
      <c r="D314" s="8">
        <v>10.36</v>
      </c>
    </row>
    <row r="315" spans="1:4" ht="27.75" customHeight="1">
      <c r="A315" s="7" t="s">
        <v>5119</v>
      </c>
      <c r="B315" s="8" t="s">
        <v>5120</v>
      </c>
      <c r="C315" s="8">
        <v>3.36</v>
      </c>
      <c r="D315" s="8">
        <v>0.63</v>
      </c>
    </row>
    <row r="316" spans="1:4" ht="27.75" customHeight="1">
      <c r="A316" s="7" t="s">
        <v>5121</v>
      </c>
      <c r="B316" s="8" t="s">
        <v>5120</v>
      </c>
      <c r="C316" s="8">
        <v>3.36</v>
      </c>
      <c r="D316" s="8">
        <v>0.63</v>
      </c>
    </row>
    <row r="317" spans="1:4" ht="27.75" customHeight="1">
      <c r="A317" s="7" t="s">
        <v>5122</v>
      </c>
      <c r="B317" s="8" t="s">
        <v>5120</v>
      </c>
      <c r="C317" s="8">
        <v>0</v>
      </c>
      <c r="D317" s="8">
        <v>4.6100000000000003</v>
      </c>
    </row>
    <row r="318" spans="1:4" ht="27.75" customHeight="1">
      <c r="A318" s="7" t="s">
        <v>5123</v>
      </c>
      <c r="B318" s="8" t="s">
        <v>5120</v>
      </c>
      <c r="C318" s="8">
        <v>0.47</v>
      </c>
      <c r="D318" s="8">
        <v>2.7</v>
      </c>
    </row>
    <row r="319" spans="1:4" ht="27.75" customHeight="1">
      <c r="A319" s="7" t="s">
        <v>5124</v>
      </c>
      <c r="B319" s="8" t="s">
        <v>5120</v>
      </c>
      <c r="C319" s="8">
        <v>0.46</v>
      </c>
      <c r="D319" s="8">
        <v>4.16</v>
      </c>
    </row>
    <row r="320" spans="1:4" ht="27.75" customHeight="1">
      <c r="A320" s="7" t="s">
        <v>5125</v>
      </c>
      <c r="B320" s="8" t="s">
        <v>5120</v>
      </c>
      <c r="C320" s="8">
        <v>0.46</v>
      </c>
      <c r="D320" s="8">
        <v>4.16</v>
      </c>
    </row>
    <row r="321" spans="1:4" ht="27.75" customHeight="1">
      <c r="A321" s="7" t="s">
        <v>5126</v>
      </c>
      <c r="B321" s="8" t="s">
        <v>5127</v>
      </c>
      <c r="C321" s="8">
        <v>0</v>
      </c>
      <c r="D321" s="8">
        <v>12.24</v>
      </c>
    </row>
    <row r="322" spans="1:4" ht="27.75" customHeight="1">
      <c r="A322" s="7" t="s">
        <v>5128</v>
      </c>
      <c r="B322" s="8" t="s">
        <v>5127</v>
      </c>
      <c r="C322" s="8">
        <v>3.41</v>
      </c>
      <c r="D322" s="8">
        <v>4.1500000000000004</v>
      </c>
    </row>
    <row r="323" spans="1:4" ht="27.75" customHeight="1">
      <c r="A323" s="7" t="s">
        <v>5129</v>
      </c>
      <c r="B323" s="8" t="s">
        <v>5130</v>
      </c>
      <c r="C323" s="8">
        <v>0.54</v>
      </c>
      <c r="D323" s="8">
        <v>3.31</v>
      </c>
    </row>
    <row r="324" spans="1:4" ht="27.75" customHeight="1">
      <c r="A324" s="7" t="s">
        <v>5131</v>
      </c>
      <c r="B324" s="8" t="s">
        <v>5130</v>
      </c>
      <c r="C324" s="8">
        <v>0.54</v>
      </c>
      <c r="D324" s="8">
        <v>3.31</v>
      </c>
    </row>
    <row r="325" spans="1:4" ht="27.75" customHeight="1">
      <c r="A325" s="7" t="s">
        <v>5132</v>
      </c>
      <c r="B325" s="8" t="s">
        <v>5133</v>
      </c>
      <c r="C325" s="8">
        <v>0</v>
      </c>
      <c r="D325" s="8">
        <v>4.01</v>
      </c>
    </row>
    <row r="326" spans="1:4" ht="27.75" customHeight="1">
      <c r="A326" s="7" t="s">
        <v>5134</v>
      </c>
      <c r="B326" s="8" t="s">
        <v>5133</v>
      </c>
      <c r="C326" s="8">
        <v>1.27</v>
      </c>
      <c r="D326" s="8">
        <v>2.88</v>
      </c>
    </row>
    <row r="327" spans="1:4" ht="27.75" customHeight="1">
      <c r="A327" s="7" t="s">
        <v>5135</v>
      </c>
      <c r="B327" s="8" t="s">
        <v>5136</v>
      </c>
      <c r="C327" s="8">
        <v>0</v>
      </c>
      <c r="D327" s="8">
        <v>3.21</v>
      </c>
    </row>
    <row r="328" spans="1:4" ht="27.75" customHeight="1">
      <c r="A328" s="7" t="s">
        <v>5137</v>
      </c>
      <c r="B328" s="8" t="s">
        <v>5136</v>
      </c>
      <c r="C328" s="8">
        <v>1.35</v>
      </c>
      <c r="D328" s="8">
        <v>1.94</v>
      </c>
    </row>
    <row r="329" spans="1:4" ht="27.75" customHeight="1">
      <c r="A329" s="7" t="s">
        <v>5138</v>
      </c>
      <c r="B329" s="8" t="s">
        <v>5139</v>
      </c>
      <c r="C329" s="8">
        <v>3.07</v>
      </c>
      <c r="D329" s="8">
        <v>2.48</v>
      </c>
    </row>
    <row r="330" spans="1:4" ht="27.75" customHeight="1">
      <c r="A330" s="7" t="s">
        <v>5140</v>
      </c>
      <c r="B330" s="8" t="s">
        <v>5139</v>
      </c>
      <c r="C330" s="8">
        <v>3.06</v>
      </c>
      <c r="D330" s="8">
        <v>2.48</v>
      </c>
    </row>
    <row r="331" spans="1:4" ht="27.75" customHeight="1">
      <c r="A331" s="7" t="s">
        <v>5141</v>
      </c>
      <c r="B331" s="8" t="s">
        <v>5139</v>
      </c>
      <c r="C331" s="8">
        <v>0</v>
      </c>
      <c r="D331" s="8">
        <v>9.9</v>
      </c>
    </row>
    <row r="332" spans="1:4" ht="27.75" customHeight="1">
      <c r="A332" s="7" t="s">
        <v>5142</v>
      </c>
      <c r="B332" s="8" t="s">
        <v>5139</v>
      </c>
      <c r="C332" s="8">
        <v>0</v>
      </c>
      <c r="D332" s="8">
        <v>9.9</v>
      </c>
    </row>
    <row r="333" spans="1:4" ht="27.75" customHeight="1">
      <c r="A333" s="7" t="s">
        <v>5143</v>
      </c>
      <c r="B333" s="8" t="s">
        <v>5144</v>
      </c>
      <c r="C333" s="8">
        <v>2.92</v>
      </c>
      <c r="D333" s="8">
        <v>6.2</v>
      </c>
    </row>
    <row r="334" spans="1:4" ht="27.75" customHeight="1">
      <c r="A334" s="7" t="s">
        <v>5145</v>
      </c>
      <c r="B334" s="8" t="s">
        <v>5144</v>
      </c>
      <c r="C334" s="8">
        <v>2.92</v>
      </c>
      <c r="D334" s="8">
        <v>6.2</v>
      </c>
    </row>
    <row r="335" spans="1:4" ht="27.75" customHeight="1">
      <c r="A335" s="7" t="s">
        <v>5146</v>
      </c>
      <c r="B335" s="8" t="s">
        <v>5147</v>
      </c>
      <c r="C335" s="8">
        <v>2.17</v>
      </c>
      <c r="D335" s="8">
        <v>8.1300000000000008</v>
      </c>
    </row>
    <row r="336" spans="1:4" ht="27.75" customHeight="1">
      <c r="A336" s="7" t="s">
        <v>5148</v>
      </c>
      <c r="B336" s="8" t="s">
        <v>5149</v>
      </c>
      <c r="C336" s="8">
        <v>4.5599999999999996</v>
      </c>
      <c r="D336" s="8">
        <v>3.87</v>
      </c>
    </row>
    <row r="337" spans="1:4" ht="27.75" customHeight="1">
      <c r="A337" s="7" t="s">
        <v>5150</v>
      </c>
      <c r="B337" s="8" t="s">
        <v>5149</v>
      </c>
      <c r="C337" s="8">
        <v>4.5599999999999996</v>
      </c>
      <c r="D337" s="8">
        <v>3.87</v>
      </c>
    </row>
    <row r="338" spans="1:4" ht="27.75" customHeight="1">
      <c r="A338" s="7" t="s">
        <v>5151</v>
      </c>
      <c r="B338" s="8" t="s">
        <v>5152</v>
      </c>
      <c r="C338" s="8">
        <v>2.09</v>
      </c>
      <c r="D338" s="8">
        <v>9.15</v>
      </c>
    </row>
    <row r="339" spans="1:4" ht="27.75" customHeight="1">
      <c r="A339" s="7" t="s">
        <v>5153</v>
      </c>
      <c r="B339" s="8" t="s">
        <v>5152</v>
      </c>
      <c r="C339" s="8">
        <v>2.09</v>
      </c>
      <c r="D339" s="8">
        <v>9.15</v>
      </c>
    </row>
    <row r="340" spans="1:4" ht="27.75" customHeight="1">
      <c r="A340" s="7" t="s">
        <v>5154</v>
      </c>
      <c r="B340" s="8" t="s">
        <v>5152</v>
      </c>
      <c r="C340" s="8">
        <v>0</v>
      </c>
      <c r="D340" s="8">
        <v>6.23</v>
      </c>
    </row>
    <row r="341" spans="1:4" ht="27.75" customHeight="1">
      <c r="A341" s="7" t="s">
        <v>5155</v>
      </c>
      <c r="B341" s="8" t="s">
        <v>5156</v>
      </c>
      <c r="C341" s="8">
        <v>3.32</v>
      </c>
      <c r="D341" s="8">
        <v>13.82</v>
      </c>
    </row>
    <row r="342" spans="1:4" ht="27.75" customHeight="1">
      <c r="A342" s="7" t="s">
        <v>5157</v>
      </c>
      <c r="B342" s="8" t="s">
        <v>5156</v>
      </c>
      <c r="C342" s="8">
        <v>3.32</v>
      </c>
      <c r="D342" s="8">
        <v>13.82</v>
      </c>
    </row>
    <row r="343" spans="1:4" ht="27.75" customHeight="1">
      <c r="A343" s="7" t="s">
        <v>5158</v>
      </c>
      <c r="B343" s="8" t="s">
        <v>5159</v>
      </c>
      <c r="C343" s="8">
        <v>3.59</v>
      </c>
      <c r="D343" s="8">
        <v>5.26</v>
      </c>
    </row>
    <row r="344" spans="1:4" ht="27.75" customHeight="1">
      <c r="A344" s="7" t="s">
        <v>5160</v>
      </c>
      <c r="B344" s="8" t="s">
        <v>5159</v>
      </c>
      <c r="C344" s="8">
        <v>3.59</v>
      </c>
      <c r="D344" s="8">
        <v>5.26</v>
      </c>
    </row>
    <row r="345" spans="1:4" ht="27.75" customHeight="1">
      <c r="A345" s="7" t="s">
        <v>5161</v>
      </c>
      <c r="B345" s="8" t="s">
        <v>5159</v>
      </c>
      <c r="C345" s="8">
        <v>0.21</v>
      </c>
      <c r="D345" s="8">
        <v>8.5399999999999991</v>
      </c>
    </row>
    <row r="346" spans="1:4" ht="27.75" customHeight="1">
      <c r="A346" s="7" t="s">
        <v>5162</v>
      </c>
      <c r="B346" s="8" t="s">
        <v>5163</v>
      </c>
      <c r="C346" s="8">
        <v>0</v>
      </c>
      <c r="D346" s="8">
        <v>7.06</v>
      </c>
    </row>
    <row r="347" spans="1:4" ht="27.75" customHeight="1">
      <c r="A347" s="7" t="s">
        <v>5164</v>
      </c>
      <c r="B347" s="8" t="s">
        <v>5163</v>
      </c>
      <c r="C347" s="8">
        <v>0</v>
      </c>
      <c r="D347" s="8">
        <v>7.06</v>
      </c>
    </row>
    <row r="348" spans="1:4" ht="27.75" customHeight="1">
      <c r="A348" s="7" t="s">
        <v>5165</v>
      </c>
      <c r="B348" s="8" t="s">
        <v>5163</v>
      </c>
      <c r="C348" s="8">
        <v>0</v>
      </c>
      <c r="D348" s="8">
        <v>7.06</v>
      </c>
    </row>
    <row r="349" spans="1:4" ht="27.75" customHeight="1">
      <c r="A349" s="7" t="s">
        <v>5166</v>
      </c>
      <c r="B349" s="8" t="s">
        <v>5163</v>
      </c>
      <c r="C349" s="8">
        <v>0</v>
      </c>
      <c r="D349" s="8">
        <v>7.06</v>
      </c>
    </row>
    <row r="350" spans="1:4" ht="27.75" customHeight="1">
      <c r="A350" s="7" t="s">
        <v>5167</v>
      </c>
      <c r="B350" s="8" t="s">
        <v>5168</v>
      </c>
      <c r="C350" s="8">
        <v>0</v>
      </c>
      <c r="D350" s="8">
        <v>6.97</v>
      </c>
    </row>
    <row r="351" spans="1:4" ht="27.75" customHeight="1">
      <c r="A351" s="7" t="s">
        <v>5169</v>
      </c>
      <c r="B351" s="8" t="s">
        <v>5170</v>
      </c>
      <c r="C351" s="8">
        <v>2.63</v>
      </c>
      <c r="D351" s="8">
        <v>5.58</v>
      </c>
    </row>
    <row r="352" spans="1:4" ht="27.75" customHeight="1">
      <c r="A352" s="7" t="s">
        <v>5171</v>
      </c>
      <c r="B352" s="8" t="s">
        <v>5170</v>
      </c>
      <c r="C352" s="8">
        <v>2.63</v>
      </c>
      <c r="D352" s="8">
        <v>5.58</v>
      </c>
    </row>
    <row r="353" spans="1:4" ht="27.75" customHeight="1">
      <c r="A353" s="7" t="s">
        <v>5172</v>
      </c>
      <c r="B353" s="8" t="s">
        <v>5170</v>
      </c>
      <c r="C353" s="8">
        <v>2.72</v>
      </c>
      <c r="D353" s="8">
        <v>5.31</v>
      </c>
    </row>
    <row r="354" spans="1:4" ht="27.75" customHeight="1">
      <c r="A354" s="7" t="s">
        <v>5173</v>
      </c>
      <c r="B354" s="8" t="s">
        <v>5174</v>
      </c>
      <c r="C354" s="8">
        <v>5.83</v>
      </c>
      <c r="D354" s="8">
        <v>1.3</v>
      </c>
    </row>
    <row r="355" spans="1:4" ht="27.75" customHeight="1">
      <c r="A355" s="7" t="s">
        <v>5175</v>
      </c>
      <c r="B355" s="8" t="s">
        <v>5174</v>
      </c>
      <c r="C355" s="8">
        <v>5.83</v>
      </c>
      <c r="D355" s="8">
        <v>1.3</v>
      </c>
    </row>
    <row r="356" spans="1:4" ht="27.75" customHeight="1">
      <c r="A356" s="7" t="s">
        <v>5176</v>
      </c>
      <c r="B356" s="8" t="s">
        <v>5174</v>
      </c>
      <c r="C356" s="8">
        <v>0.12</v>
      </c>
      <c r="D356" s="8">
        <v>6.13</v>
      </c>
    </row>
    <row r="357" spans="1:4" ht="27.75" customHeight="1">
      <c r="A357" s="7" t="s">
        <v>5177</v>
      </c>
      <c r="B357" s="8" t="s">
        <v>5178</v>
      </c>
      <c r="C357" s="8">
        <v>0.91</v>
      </c>
      <c r="D357" s="8">
        <v>13.21</v>
      </c>
    </row>
    <row r="358" spans="1:4" ht="27.75" customHeight="1">
      <c r="A358" s="7" t="s">
        <v>5179</v>
      </c>
      <c r="B358" s="8" t="s">
        <v>5178</v>
      </c>
      <c r="C358" s="8">
        <v>0.91</v>
      </c>
      <c r="D358" s="8">
        <v>13.21</v>
      </c>
    </row>
    <row r="359" spans="1:4" ht="27.75" customHeight="1">
      <c r="A359" s="7" t="s">
        <v>5180</v>
      </c>
      <c r="B359" s="8" t="s">
        <v>5181</v>
      </c>
      <c r="C359" s="8">
        <v>1.58</v>
      </c>
      <c r="D359" s="8">
        <v>4.55</v>
      </c>
    </row>
    <row r="360" spans="1:4" ht="27.75" customHeight="1">
      <c r="A360" s="7" t="s">
        <v>5182</v>
      </c>
      <c r="B360" s="8" t="s">
        <v>5181</v>
      </c>
      <c r="C360" s="8">
        <v>1.58</v>
      </c>
      <c r="D360" s="8">
        <v>4.55</v>
      </c>
    </row>
    <row r="361" spans="1:4" ht="27.75" customHeight="1">
      <c r="A361" s="7" t="s">
        <v>5183</v>
      </c>
      <c r="B361" s="8" t="s">
        <v>5184</v>
      </c>
      <c r="C361" s="8">
        <v>0.34</v>
      </c>
      <c r="D361" s="8">
        <v>2.2999999999999998</v>
      </c>
    </row>
    <row r="362" spans="1:4" ht="27.75" customHeight="1">
      <c r="A362" s="7" t="s">
        <v>5185</v>
      </c>
      <c r="B362" s="8" t="s">
        <v>5184</v>
      </c>
      <c r="C362" s="8">
        <v>5.65</v>
      </c>
      <c r="D362" s="8">
        <v>0.52</v>
      </c>
    </row>
    <row r="363" spans="1:4" ht="27.75" customHeight="1">
      <c r="A363" s="7" t="s">
        <v>5186</v>
      </c>
      <c r="B363" s="8" t="s">
        <v>5187</v>
      </c>
      <c r="C363" s="8">
        <v>0.14000000000000001</v>
      </c>
      <c r="D363" s="8">
        <v>0.56000000000000005</v>
      </c>
    </row>
    <row r="364" spans="1:4" ht="27.75" customHeight="1">
      <c r="A364" s="7" t="s">
        <v>5188</v>
      </c>
      <c r="B364" s="8" t="s">
        <v>5189</v>
      </c>
      <c r="C364" s="8">
        <v>5.04</v>
      </c>
      <c r="D364" s="8">
        <v>0.1</v>
      </c>
    </row>
    <row r="365" spans="1:4" ht="27.75" customHeight="1">
      <c r="A365" s="7" t="s">
        <v>5190</v>
      </c>
      <c r="B365" s="8" t="s">
        <v>5189</v>
      </c>
      <c r="C365" s="8">
        <v>5.68</v>
      </c>
      <c r="D365" s="8">
        <v>0.1</v>
      </c>
    </row>
    <row r="366" spans="1:4" ht="27.75" customHeight="1">
      <c r="A366" s="7" t="s">
        <v>5191</v>
      </c>
      <c r="B366" s="8" t="s">
        <v>5192</v>
      </c>
      <c r="C366" s="8">
        <v>2.4300000000000002</v>
      </c>
      <c r="D366" s="8">
        <v>3.98</v>
      </c>
    </row>
    <row r="367" spans="1:4" ht="27.75" customHeight="1">
      <c r="A367" s="7" t="s">
        <v>5193</v>
      </c>
      <c r="B367" s="8" t="s">
        <v>5192</v>
      </c>
      <c r="C367" s="8">
        <v>2.4300000000000002</v>
      </c>
      <c r="D367" s="8">
        <v>3.98</v>
      </c>
    </row>
    <row r="368" spans="1:4" ht="27.75" customHeight="1">
      <c r="A368" s="7" t="s">
        <v>5194</v>
      </c>
      <c r="B368" s="8" t="s">
        <v>5195</v>
      </c>
      <c r="C368" s="8">
        <v>4.79</v>
      </c>
      <c r="D368" s="8">
        <v>1.06</v>
      </c>
    </row>
    <row r="369" spans="1:4" ht="27.75" customHeight="1">
      <c r="A369" s="7" t="s">
        <v>5196</v>
      </c>
      <c r="B369" s="8" t="s">
        <v>5197</v>
      </c>
      <c r="C369" s="8">
        <v>0</v>
      </c>
      <c r="D369" s="8">
        <v>6.02</v>
      </c>
    </row>
    <row r="370" spans="1:4" ht="27.75" customHeight="1">
      <c r="A370" s="7" t="s">
        <v>5198</v>
      </c>
      <c r="B370" s="8" t="s">
        <v>5197</v>
      </c>
      <c r="C370" s="8">
        <v>3.38</v>
      </c>
      <c r="D370" s="8">
        <v>1.1399999999999999</v>
      </c>
    </row>
    <row r="371" spans="1:4" ht="27.75" customHeight="1">
      <c r="A371" s="7" t="s">
        <v>5199</v>
      </c>
      <c r="B371" s="8" t="s">
        <v>5197</v>
      </c>
      <c r="C371" s="8">
        <v>0</v>
      </c>
      <c r="D371" s="8">
        <v>3.76</v>
      </c>
    </row>
    <row r="372" spans="1:4" ht="27.75" customHeight="1">
      <c r="A372" s="7" t="s">
        <v>5200</v>
      </c>
      <c r="B372" s="8" t="s">
        <v>5197</v>
      </c>
      <c r="C372" s="8">
        <v>1.64</v>
      </c>
      <c r="D372" s="8">
        <v>2.16</v>
      </c>
    </row>
    <row r="373" spans="1:4" ht="27.75" customHeight="1">
      <c r="A373" s="7" t="s">
        <v>5201</v>
      </c>
      <c r="B373" s="8" t="s">
        <v>5202</v>
      </c>
      <c r="C373" s="8">
        <v>1.33</v>
      </c>
      <c r="D373" s="8">
        <v>0.13</v>
      </c>
    </row>
    <row r="374" spans="1:4" ht="27.75" customHeight="1">
      <c r="A374" s="7" t="s">
        <v>5203</v>
      </c>
      <c r="B374" s="8" t="s">
        <v>5204</v>
      </c>
      <c r="C374" s="8">
        <v>1.37</v>
      </c>
      <c r="D374" s="8">
        <v>-0.36</v>
      </c>
    </row>
    <row r="375" spans="1:4" ht="27.75" customHeight="1">
      <c r="A375" s="7" t="s">
        <v>5205</v>
      </c>
      <c r="B375" s="8" t="s">
        <v>5206</v>
      </c>
      <c r="C375" s="8">
        <v>0.71</v>
      </c>
      <c r="D375" s="8">
        <v>6.84</v>
      </c>
    </row>
    <row r="376" spans="1:4" ht="27.75" customHeight="1">
      <c r="A376" s="7" t="s">
        <v>5207</v>
      </c>
      <c r="B376" s="8" t="s">
        <v>5206</v>
      </c>
      <c r="C376" s="8">
        <v>0.71</v>
      </c>
      <c r="D376" s="8">
        <v>6.84</v>
      </c>
    </row>
    <row r="377" spans="1:4" ht="27.75" customHeight="1">
      <c r="A377" s="7" t="s">
        <v>5208</v>
      </c>
      <c r="B377" s="8" t="s">
        <v>5209</v>
      </c>
      <c r="C377" s="8">
        <v>1.63</v>
      </c>
      <c r="D377" s="8">
        <v>7.47</v>
      </c>
    </row>
    <row r="378" spans="1:4" ht="27.75" customHeight="1">
      <c r="A378" s="7" t="s">
        <v>5210</v>
      </c>
      <c r="B378" s="8" t="s">
        <v>5209</v>
      </c>
      <c r="C378" s="8">
        <v>1.63</v>
      </c>
      <c r="D378" s="8">
        <v>7.47</v>
      </c>
    </row>
    <row r="379" spans="1:4" ht="27.75" customHeight="1">
      <c r="A379" s="7" t="s">
        <v>5211</v>
      </c>
      <c r="B379" s="8" t="s">
        <v>5212</v>
      </c>
      <c r="C379" s="8">
        <v>0.37</v>
      </c>
      <c r="D379" s="8">
        <v>0.7</v>
      </c>
    </row>
    <row r="380" spans="1:4" ht="27.75" customHeight="1">
      <c r="A380" s="7" t="s">
        <v>5213</v>
      </c>
      <c r="B380" s="8" t="s">
        <v>5214</v>
      </c>
      <c r="C380" s="8">
        <v>0</v>
      </c>
      <c r="D380" s="8">
        <v>18.29</v>
      </c>
    </row>
    <row r="381" spans="1:4" ht="27.75" customHeight="1">
      <c r="A381" s="7" t="s">
        <v>5215</v>
      </c>
      <c r="B381" s="8" t="s">
        <v>5214</v>
      </c>
      <c r="C381" s="8">
        <v>3.42</v>
      </c>
      <c r="D381" s="8">
        <v>12.49</v>
      </c>
    </row>
    <row r="382" spans="1:4" ht="27.75" customHeight="1">
      <c r="A382" s="7" t="s">
        <v>5216</v>
      </c>
      <c r="B382" s="8" t="s">
        <v>5217</v>
      </c>
      <c r="C382" s="8">
        <v>4.58</v>
      </c>
      <c r="D382" s="8">
        <v>8.6999999999999993</v>
      </c>
    </row>
    <row r="383" spans="1:4" ht="27.75" customHeight="1">
      <c r="A383" s="7" t="s">
        <v>5218</v>
      </c>
      <c r="B383" s="8" t="s">
        <v>5217</v>
      </c>
      <c r="C383" s="8">
        <v>4.58</v>
      </c>
      <c r="D383" s="8">
        <v>8.6999999999999993</v>
      </c>
    </row>
    <row r="384" spans="1:4" ht="27.75" customHeight="1">
      <c r="A384" s="7" t="s">
        <v>5219</v>
      </c>
      <c r="B384" s="8" t="s">
        <v>5220</v>
      </c>
      <c r="C384" s="8">
        <v>3.59</v>
      </c>
      <c r="D384" s="8">
        <v>4.2</v>
      </c>
    </row>
    <row r="385" spans="1:4" ht="27.75" customHeight="1">
      <c r="A385" s="7" t="s">
        <v>5221</v>
      </c>
      <c r="B385" s="8" t="s">
        <v>5222</v>
      </c>
      <c r="C385" s="8">
        <v>0.59</v>
      </c>
      <c r="D385" s="8">
        <v>1.45</v>
      </c>
    </row>
    <row r="386" spans="1:4" ht="27.75" customHeight="1">
      <c r="A386" s="7" t="s">
        <v>5223</v>
      </c>
      <c r="B386" s="8" t="s">
        <v>5222</v>
      </c>
      <c r="C386" s="8">
        <v>0.22</v>
      </c>
      <c r="D386" s="8">
        <v>1.1399999999999999</v>
      </c>
    </row>
    <row r="387" spans="1:4" ht="27.75" customHeight="1">
      <c r="A387" s="7" t="s">
        <v>5224</v>
      </c>
      <c r="B387" s="8" t="s">
        <v>5225</v>
      </c>
      <c r="C387" s="8">
        <v>0</v>
      </c>
      <c r="D387" s="8">
        <v>16.100000000000001</v>
      </c>
    </row>
    <row r="388" spans="1:4" ht="27.75" customHeight="1">
      <c r="A388" s="7" t="s">
        <v>5226</v>
      </c>
      <c r="B388" s="8" t="s">
        <v>5225</v>
      </c>
      <c r="C388" s="8">
        <v>0</v>
      </c>
      <c r="D388" s="8">
        <v>16.100000000000001</v>
      </c>
    </row>
    <row r="389" spans="1:4" ht="27.75" customHeight="1">
      <c r="A389" s="7" t="s">
        <v>5227</v>
      </c>
      <c r="B389" s="8" t="s">
        <v>5228</v>
      </c>
      <c r="C389" s="8">
        <v>0</v>
      </c>
      <c r="D389" s="8">
        <v>8.4</v>
      </c>
    </row>
    <row r="390" spans="1:4" ht="27.75" customHeight="1">
      <c r="A390" s="7" t="s">
        <v>5229</v>
      </c>
      <c r="B390" s="8" t="s">
        <v>5228</v>
      </c>
      <c r="C390" s="8">
        <v>0.25</v>
      </c>
      <c r="D390" s="8">
        <v>8.4600000000000009</v>
      </c>
    </row>
    <row r="391" spans="1:4" ht="27.75" customHeight="1">
      <c r="A391" s="7" t="s">
        <v>5230</v>
      </c>
      <c r="B391" s="8" t="s">
        <v>5231</v>
      </c>
      <c r="C391" s="8">
        <v>0</v>
      </c>
      <c r="D391" s="8">
        <v>0.71</v>
      </c>
    </row>
    <row r="392" spans="1:4" ht="27.75" customHeight="1">
      <c r="A392" s="7" t="s">
        <v>5232</v>
      </c>
      <c r="B392" s="8" t="s">
        <v>5231</v>
      </c>
      <c r="C392" s="8">
        <v>0.05</v>
      </c>
      <c r="D392" s="8">
        <v>0.41</v>
      </c>
    </row>
    <row r="393" spans="1:4" ht="27.75" customHeight="1">
      <c r="A393" s="7" t="s">
        <v>5233</v>
      </c>
      <c r="B393" s="8" t="s">
        <v>5234</v>
      </c>
      <c r="C393" s="8">
        <v>0.53</v>
      </c>
      <c r="D393" s="8">
        <v>0.09</v>
      </c>
    </row>
    <row r="394" spans="1:4" ht="27.75" customHeight="1">
      <c r="A394" s="7" t="s">
        <v>5235</v>
      </c>
      <c r="B394" s="8" t="s">
        <v>5234</v>
      </c>
      <c r="C394" s="8">
        <v>0.53</v>
      </c>
      <c r="D394" s="8">
        <v>0.09</v>
      </c>
    </row>
    <row r="395" spans="1:4" ht="27.75" customHeight="1">
      <c r="A395" s="7" t="s">
        <v>5236</v>
      </c>
      <c r="B395" s="8" t="s">
        <v>5237</v>
      </c>
      <c r="C395" s="8">
        <v>2.15</v>
      </c>
      <c r="D395" s="8">
        <v>1.77</v>
      </c>
    </row>
    <row r="396" spans="1:4" ht="27.75" customHeight="1">
      <c r="A396" s="7" t="s">
        <v>5238</v>
      </c>
      <c r="B396" s="8" t="s">
        <v>5237</v>
      </c>
      <c r="C396" s="8">
        <v>0</v>
      </c>
      <c r="D396" s="8">
        <v>3.92</v>
      </c>
    </row>
    <row r="397" spans="1:4" ht="27.75" customHeight="1">
      <c r="A397" s="7" t="s">
        <v>5239</v>
      </c>
      <c r="B397" s="8" t="s">
        <v>5240</v>
      </c>
      <c r="C397" s="8">
        <v>1.55</v>
      </c>
      <c r="D397" s="8">
        <v>0.11</v>
      </c>
    </row>
    <row r="398" spans="1:4" ht="27.75" customHeight="1">
      <c r="A398" s="7" t="s">
        <v>5241</v>
      </c>
      <c r="B398" s="8" t="s">
        <v>5240</v>
      </c>
      <c r="C398" s="8">
        <v>1.54</v>
      </c>
      <c r="D398" s="8">
        <v>0.11</v>
      </c>
    </row>
    <row r="399" spans="1:4" ht="27.75" customHeight="1">
      <c r="A399" s="7" t="s">
        <v>5242</v>
      </c>
      <c r="B399" s="8" t="s">
        <v>5243</v>
      </c>
      <c r="C399" s="8">
        <v>0</v>
      </c>
      <c r="D399" s="8">
        <v>1.77</v>
      </c>
    </row>
    <row r="400" spans="1:4" ht="27.75" customHeight="1">
      <c r="A400" s="7" t="s">
        <v>5244</v>
      </c>
      <c r="B400" s="8" t="s">
        <v>5243</v>
      </c>
      <c r="C400" s="8">
        <v>0</v>
      </c>
      <c r="D400" s="8">
        <v>1.77</v>
      </c>
    </row>
    <row r="401" spans="1:4" ht="27.75" customHeight="1">
      <c r="A401" s="7" t="s">
        <v>5245</v>
      </c>
      <c r="B401" s="8" t="s">
        <v>5243</v>
      </c>
      <c r="C401" s="8">
        <v>0</v>
      </c>
      <c r="D401" s="8">
        <v>1.65</v>
      </c>
    </row>
    <row r="402" spans="1:4" ht="27.75" customHeight="1">
      <c r="A402" s="7" t="s">
        <v>5246</v>
      </c>
      <c r="B402" s="8" t="s">
        <v>5243</v>
      </c>
      <c r="C402" s="8">
        <v>0</v>
      </c>
      <c r="D402" s="8">
        <v>1.65</v>
      </c>
    </row>
    <row r="403" spans="1:4" ht="27.75" customHeight="1">
      <c r="A403" s="7" t="s">
        <v>5247</v>
      </c>
      <c r="B403" s="8" t="s">
        <v>5243</v>
      </c>
      <c r="C403" s="8">
        <v>0</v>
      </c>
      <c r="D403" s="8">
        <v>1.65</v>
      </c>
    </row>
    <row r="404" spans="1:4" ht="27.75" customHeight="1">
      <c r="A404" s="7" t="s">
        <v>5248</v>
      </c>
      <c r="B404" s="8" t="s">
        <v>5243</v>
      </c>
      <c r="C404" s="8">
        <v>0</v>
      </c>
      <c r="D404" s="8">
        <v>1.65</v>
      </c>
    </row>
    <row r="405" spans="1:4" ht="27.75" customHeight="1">
      <c r="A405" s="7" t="s">
        <v>5249</v>
      </c>
      <c r="B405" s="8" t="s">
        <v>5250</v>
      </c>
      <c r="C405" s="8">
        <v>2.87</v>
      </c>
      <c r="D405" s="8">
        <v>15.73</v>
      </c>
    </row>
    <row r="406" spans="1:4" ht="27.75" customHeight="1">
      <c r="A406" s="7" t="s">
        <v>5251</v>
      </c>
      <c r="B406" s="8" t="s">
        <v>5250</v>
      </c>
      <c r="C406" s="8">
        <v>2.87</v>
      </c>
      <c r="D406" s="8">
        <v>15.73</v>
      </c>
    </row>
    <row r="407" spans="1:4" ht="27.75" customHeight="1">
      <c r="A407" s="7" t="s">
        <v>5252</v>
      </c>
      <c r="B407" s="8" t="s">
        <v>5253</v>
      </c>
      <c r="C407" s="8">
        <v>2.61</v>
      </c>
      <c r="D407" s="8">
        <v>1.53</v>
      </c>
    </row>
    <row r="408" spans="1:4" ht="27.75" customHeight="1">
      <c r="A408" s="7" t="s">
        <v>5254</v>
      </c>
      <c r="B408" s="8" t="s">
        <v>5255</v>
      </c>
      <c r="C408" s="8">
        <v>2.61</v>
      </c>
      <c r="D408" s="8">
        <v>1.53</v>
      </c>
    </row>
    <row r="409" spans="1:4" ht="27.75" customHeight="1">
      <c r="A409" s="7" t="s">
        <v>5256</v>
      </c>
      <c r="B409" s="8" t="s">
        <v>5253</v>
      </c>
      <c r="C409" s="8">
        <v>1.66</v>
      </c>
      <c r="D409" s="8">
        <v>4.42</v>
      </c>
    </row>
    <row r="410" spans="1:4" ht="27.75" customHeight="1">
      <c r="A410" s="7" t="s">
        <v>5257</v>
      </c>
      <c r="B410" s="8" t="s">
        <v>5255</v>
      </c>
      <c r="C410" s="8">
        <v>1.66</v>
      </c>
      <c r="D410" s="8">
        <v>4.42</v>
      </c>
    </row>
    <row r="411" spans="1:4" ht="27.75" customHeight="1">
      <c r="A411" s="7" t="s">
        <v>5258</v>
      </c>
      <c r="B411" s="8" t="s">
        <v>5259</v>
      </c>
      <c r="C411" s="8">
        <v>2.85</v>
      </c>
      <c r="D411" s="8">
        <v>1.53</v>
      </c>
    </row>
    <row r="412" spans="1:4" ht="27.75" customHeight="1">
      <c r="A412" s="7" t="s">
        <v>5260</v>
      </c>
      <c r="B412" s="8" t="s">
        <v>5259</v>
      </c>
      <c r="C412" s="8">
        <v>2.85</v>
      </c>
      <c r="D412" s="8">
        <v>1.53</v>
      </c>
    </row>
    <row r="413" spans="1:4" ht="27.75" customHeight="1">
      <c r="A413" s="7" t="s">
        <v>5261</v>
      </c>
      <c r="B413" s="8" t="s">
        <v>5259</v>
      </c>
      <c r="C413" s="8">
        <v>2.09</v>
      </c>
      <c r="D413" s="8">
        <v>4.91</v>
      </c>
    </row>
    <row r="414" spans="1:4" ht="27.75" customHeight="1">
      <c r="A414" s="7" t="s">
        <v>5262</v>
      </c>
      <c r="B414" s="8" t="s">
        <v>5259</v>
      </c>
      <c r="C414" s="8">
        <v>2.09</v>
      </c>
      <c r="D414" s="8">
        <v>4.91</v>
      </c>
    </row>
    <row r="415" spans="1:4" ht="27.75" customHeight="1">
      <c r="A415" s="7" t="s">
        <v>5263</v>
      </c>
      <c r="B415" s="8" t="s">
        <v>5264</v>
      </c>
      <c r="C415" s="8">
        <v>2.66</v>
      </c>
      <c r="D415" s="8">
        <v>15.25</v>
      </c>
    </row>
    <row r="416" spans="1:4" ht="27.75" customHeight="1">
      <c r="A416" s="7" t="s">
        <v>5265</v>
      </c>
      <c r="B416" s="8" t="s">
        <v>5264</v>
      </c>
      <c r="C416" s="8">
        <v>2.66</v>
      </c>
      <c r="D416" s="8">
        <v>15.25</v>
      </c>
    </row>
    <row r="417" spans="1:4" ht="27.75" customHeight="1">
      <c r="A417" s="7" t="s">
        <v>5266</v>
      </c>
      <c r="B417" s="8" t="s">
        <v>5264</v>
      </c>
      <c r="C417" s="8">
        <v>2.66</v>
      </c>
      <c r="D417" s="8">
        <v>15.25</v>
      </c>
    </row>
    <row r="418" spans="1:4" ht="27.75" customHeight="1">
      <c r="A418" s="7" t="s">
        <v>5267</v>
      </c>
      <c r="B418" s="8" t="s">
        <v>5268</v>
      </c>
      <c r="C418" s="8">
        <v>3.62</v>
      </c>
      <c r="D418" s="8">
        <v>5.28</v>
      </c>
    </row>
    <row r="419" spans="1:4" ht="27.75" customHeight="1">
      <c r="A419" s="7" t="s">
        <v>5269</v>
      </c>
      <c r="B419" s="8" t="s">
        <v>5268</v>
      </c>
      <c r="C419" s="8">
        <v>3.62</v>
      </c>
      <c r="D419" s="8">
        <v>5.28</v>
      </c>
    </row>
    <row r="420" spans="1:4" ht="27.75" customHeight="1">
      <c r="A420" s="7" t="s">
        <v>5270</v>
      </c>
      <c r="B420" s="8" t="s">
        <v>5268</v>
      </c>
      <c r="C420" s="8">
        <v>3.32</v>
      </c>
      <c r="D420" s="8">
        <v>9.4700000000000006</v>
      </c>
    </row>
    <row r="421" spans="1:4" ht="27.75" customHeight="1">
      <c r="A421" s="7" t="s">
        <v>5271</v>
      </c>
      <c r="B421" s="8" t="s">
        <v>5268</v>
      </c>
      <c r="C421" s="8">
        <v>3.32</v>
      </c>
      <c r="D421" s="8">
        <v>9.4700000000000006</v>
      </c>
    </row>
    <row r="422" spans="1:4" ht="27.75" customHeight="1">
      <c r="A422" s="7" t="s">
        <v>5272</v>
      </c>
      <c r="B422" s="8" t="s">
        <v>5273</v>
      </c>
      <c r="C422" s="8">
        <v>0.06</v>
      </c>
      <c r="D422" s="8">
        <v>10.119999999999999</v>
      </c>
    </row>
    <row r="423" spans="1:4" ht="27.75" customHeight="1">
      <c r="A423" s="7" t="s">
        <v>5274</v>
      </c>
      <c r="B423" s="8" t="s">
        <v>5275</v>
      </c>
      <c r="C423" s="8">
        <v>0.06</v>
      </c>
      <c r="D423" s="8">
        <v>10.119999999999999</v>
      </c>
    </row>
    <row r="424" spans="1:4" ht="27.75" customHeight="1">
      <c r="A424" s="7" t="s">
        <v>5276</v>
      </c>
      <c r="B424" s="8" t="s">
        <v>5277</v>
      </c>
      <c r="C424" s="8">
        <v>0</v>
      </c>
      <c r="D424" s="8">
        <v>2.2599999999999998</v>
      </c>
    </row>
    <row r="425" spans="1:4" ht="27.75" customHeight="1">
      <c r="A425" s="7" t="s">
        <v>5278</v>
      </c>
      <c r="B425" s="8" t="s">
        <v>5277</v>
      </c>
      <c r="C425" s="8">
        <v>0.49</v>
      </c>
      <c r="D425" s="8">
        <v>1.79</v>
      </c>
    </row>
    <row r="426" spans="1:4" ht="27.75" customHeight="1">
      <c r="A426" s="7" t="s">
        <v>5279</v>
      </c>
      <c r="B426" s="8" t="s">
        <v>5280</v>
      </c>
      <c r="C426" s="8">
        <v>2.15</v>
      </c>
      <c r="D426" s="8">
        <v>3.38</v>
      </c>
    </row>
    <row r="427" spans="1:4" ht="27.75" customHeight="1">
      <c r="A427" s="7" t="s">
        <v>5281</v>
      </c>
      <c r="B427" s="8" t="s">
        <v>5280</v>
      </c>
      <c r="C427" s="8">
        <v>0</v>
      </c>
      <c r="D427" s="8">
        <v>5.03</v>
      </c>
    </row>
    <row r="428" spans="1:4" ht="27.75" customHeight="1">
      <c r="A428" s="7" t="s">
        <v>5282</v>
      </c>
      <c r="B428" s="8" t="s">
        <v>5283</v>
      </c>
      <c r="C428" s="8">
        <v>2.1</v>
      </c>
      <c r="D428" s="8">
        <v>3.35</v>
      </c>
    </row>
    <row r="429" spans="1:4" ht="27.75" customHeight="1">
      <c r="A429" s="7" t="s">
        <v>5284</v>
      </c>
      <c r="B429" s="8" t="s">
        <v>5283</v>
      </c>
      <c r="C429" s="8">
        <v>2.1</v>
      </c>
      <c r="D429" s="8">
        <v>3.35</v>
      </c>
    </row>
    <row r="430" spans="1:4" ht="27.75" customHeight="1">
      <c r="A430" s="7" t="s">
        <v>5285</v>
      </c>
      <c r="B430" s="8" t="s">
        <v>5286</v>
      </c>
      <c r="C430" s="8">
        <v>1.31</v>
      </c>
      <c r="D430" s="8">
        <v>1.52</v>
      </c>
    </row>
    <row r="431" spans="1:4" ht="27.75" customHeight="1">
      <c r="A431" s="7" t="s">
        <v>5287</v>
      </c>
      <c r="B431" s="8" t="s">
        <v>5286</v>
      </c>
      <c r="C431" s="8">
        <v>1.31</v>
      </c>
      <c r="D431" s="8">
        <v>1.52</v>
      </c>
    </row>
    <row r="432" spans="1:4" ht="27.75" customHeight="1">
      <c r="A432" s="7" t="s">
        <v>5288</v>
      </c>
      <c r="B432" s="8" t="s">
        <v>5289</v>
      </c>
      <c r="C432" s="8">
        <v>0</v>
      </c>
      <c r="D432" s="8">
        <v>3.34</v>
      </c>
    </row>
    <row r="433" spans="1:4" ht="27.75" customHeight="1">
      <c r="A433" s="7" t="s">
        <v>5290</v>
      </c>
      <c r="B433" s="8" t="s">
        <v>5289</v>
      </c>
      <c r="C433" s="8">
        <v>1.44</v>
      </c>
      <c r="D433" s="8">
        <v>2.13</v>
      </c>
    </row>
    <row r="434" spans="1:4" ht="27.75" customHeight="1">
      <c r="A434" s="7" t="s">
        <v>5291</v>
      </c>
      <c r="B434" s="8" t="s">
        <v>5292</v>
      </c>
      <c r="C434" s="8">
        <v>1.76</v>
      </c>
      <c r="D434" s="8">
        <v>5.86</v>
      </c>
    </row>
    <row r="435" spans="1:4" ht="27.75" customHeight="1">
      <c r="A435" s="7" t="s">
        <v>5293</v>
      </c>
      <c r="B435" s="8" t="s">
        <v>5292</v>
      </c>
      <c r="C435" s="8">
        <v>0</v>
      </c>
      <c r="D435" s="8">
        <v>10.6</v>
      </c>
    </row>
    <row r="436" spans="1:4" ht="27.75" customHeight="1">
      <c r="A436" s="7" t="s">
        <v>5294</v>
      </c>
      <c r="B436" s="8" t="s">
        <v>5292</v>
      </c>
      <c r="C436" s="8">
        <v>6.96</v>
      </c>
      <c r="D436" s="8">
        <v>1.58</v>
      </c>
    </row>
    <row r="437" spans="1:4" ht="27.75" customHeight="1">
      <c r="A437" s="7" t="s">
        <v>5295</v>
      </c>
      <c r="B437" s="8" t="s">
        <v>5292</v>
      </c>
      <c r="C437" s="8">
        <v>6.96</v>
      </c>
      <c r="D437" s="8">
        <v>1.58</v>
      </c>
    </row>
    <row r="438" spans="1:4" ht="27.75" customHeight="1">
      <c r="A438" s="7" t="s">
        <v>5296</v>
      </c>
      <c r="B438" s="8" t="s">
        <v>5297</v>
      </c>
      <c r="C438" s="8">
        <v>0.66</v>
      </c>
      <c r="D438" s="8">
        <v>1.86</v>
      </c>
    </row>
    <row r="439" spans="1:4" ht="27.75" customHeight="1">
      <c r="A439" s="7" t="s">
        <v>5298</v>
      </c>
      <c r="B439" s="8" t="s">
        <v>5297</v>
      </c>
      <c r="C439" s="8">
        <v>0.66</v>
      </c>
      <c r="D439" s="8">
        <v>1.86</v>
      </c>
    </row>
    <row r="440" spans="1:4" ht="27.75" customHeight="1">
      <c r="A440" s="7" t="s">
        <v>5299</v>
      </c>
      <c r="B440" s="8" t="s">
        <v>5300</v>
      </c>
      <c r="C440" s="8">
        <v>0</v>
      </c>
      <c r="D440" s="8">
        <v>3.89</v>
      </c>
    </row>
    <row r="441" spans="1:4" ht="27.75" customHeight="1">
      <c r="A441" s="7" t="s">
        <v>5301</v>
      </c>
      <c r="B441" s="8" t="s">
        <v>5302</v>
      </c>
      <c r="C441" s="8">
        <v>3.27</v>
      </c>
      <c r="D441" s="8">
        <v>0.51</v>
      </c>
    </row>
    <row r="442" spans="1:4" ht="27.75" customHeight="1">
      <c r="A442" s="7" t="s">
        <v>5303</v>
      </c>
      <c r="B442" s="8" t="s">
        <v>5304</v>
      </c>
      <c r="C442" s="8">
        <v>3.27</v>
      </c>
      <c r="D442" s="8">
        <v>0.51</v>
      </c>
    </row>
    <row r="443" spans="1:4" ht="27.75" customHeight="1">
      <c r="A443" s="7" t="s">
        <v>5305</v>
      </c>
      <c r="B443" s="8" t="s">
        <v>5306</v>
      </c>
      <c r="C443" s="8">
        <v>1.77</v>
      </c>
      <c r="D443" s="8">
        <v>6.6</v>
      </c>
    </row>
    <row r="444" spans="1:4" ht="27.75" customHeight="1">
      <c r="A444" s="7" t="s">
        <v>5307</v>
      </c>
      <c r="B444" s="8" t="s">
        <v>5306</v>
      </c>
      <c r="C444" s="8">
        <v>1.77</v>
      </c>
      <c r="D444" s="8">
        <v>6.6</v>
      </c>
    </row>
    <row r="445" spans="1:4" ht="27.75" customHeight="1">
      <c r="A445" s="7" t="s">
        <v>5308</v>
      </c>
      <c r="B445" s="8" t="s">
        <v>5309</v>
      </c>
      <c r="C445" s="8">
        <v>8.7100000000000009</v>
      </c>
      <c r="D445" s="8">
        <v>1.08</v>
      </c>
    </row>
    <row r="446" spans="1:4" ht="27.75" customHeight="1">
      <c r="A446" s="7" t="s">
        <v>5310</v>
      </c>
      <c r="B446" s="8" t="s">
        <v>5311</v>
      </c>
      <c r="C446" s="8">
        <v>0</v>
      </c>
      <c r="D446" s="8">
        <v>1.22</v>
      </c>
    </row>
    <row r="447" spans="1:4" ht="27.75" customHeight="1">
      <c r="A447" s="7" t="s">
        <v>5312</v>
      </c>
      <c r="B447" s="8" t="s">
        <v>5313</v>
      </c>
      <c r="C447" s="8">
        <v>0</v>
      </c>
      <c r="D447" s="8">
        <v>5.86</v>
      </c>
    </row>
    <row r="448" spans="1:4" ht="27.75" customHeight="1">
      <c r="A448" s="7" t="s">
        <v>5314</v>
      </c>
      <c r="B448" s="8" t="s">
        <v>5313</v>
      </c>
      <c r="C448" s="8">
        <v>5.37</v>
      </c>
      <c r="D448" s="8">
        <v>0.52</v>
      </c>
    </row>
    <row r="449" spans="1:4" ht="27.75" customHeight="1">
      <c r="A449" s="7" t="s">
        <v>5315</v>
      </c>
      <c r="B449" s="8" t="s">
        <v>5313</v>
      </c>
      <c r="C449" s="8">
        <v>0.14000000000000001</v>
      </c>
      <c r="D449" s="8">
        <v>0.56000000000000005</v>
      </c>
    </row>
    <row r="450" spans="1:4" ht="27.75" customHeight="1">
      <c r="A450" s="7" t="s">
        <v>5316</v>
      </c>
      <c r="B450" s="8" t="s">
        <v>5313</v>
      </c>
      <c r="C450" s="8">
        <v>0.14000000000000001</v>
      </c>
      <c r="D450" s="8">
        <v>0.56000000000000005</v>
      </c>
    </row>
    <row r="451" spans="1:4" ht="27.75" customHeight="1">
      <c r="A451" s="7" t="s">
        <v>5317</v>
      </c>
      <c r="B451" s="8" t="s">
        <v>5318</v>
      </c>
      <c r="C451" s="8">
        <v>6.32</v>
      </c>
      <c r="D451" s="8">
        <v>3.88</v>
      </c>
    </row>
    <row r="452" spans="1:4" ht="27.75" customHeight="1">
      <c r="A452" s="7" t="s">
        <v>5319</v>
      </c>
      <c r="B452" s="8" t="s">
        <v>5320</v>
      </c>
      <c r="C452" s="8">
        <v>0</v>
      </c>
      <c r="D452" s="8">
        <v>5.41</v>
      </c>
    </row>
    <row r="453" spans="1:4" ht="27.75" customHeight="1">
      <c r="A453" s="7" t="s">
        <v>5321</v>
      </c>
      <c r="B453" s="8" t="s">
        <v>5320</v>
      </c>
      <c r="C453" s="8">
        <v>1.69</v>
      </c>
      <c r="D453" s="8">
        <v>3.72</v>
      </c>
    </row>
    <row r="454" spans="1:4" ht="27.75" customHeight="1">
      <c r="A454" s="7" t="s">
        <v>5322</v>
      </c>
      <c r="B454" s="8" t="s">
        <v>5320</v>
      </c>
      <c r="C454" s="8">
        <v>2.4700000000000002</v>
      </c>
      <c r="D454" s="8">
        <v>1.19</v>
      </c>
    </row>
    <row r="455" spans="1:4" ht="27.75" customHeight="1">
      <c r="A455" s="7" t="s">
        <v>5323</v>
      </c>
      <c r="B455" s="8" t="s">
        <v>5320</v>
      </c>
      <c r="C455" s="8">
        <v>2.4700000000000002</v>
      </c>
      <c r="D455" s="8">
        <v>1.19</v>
      </c>
    </row>
    <row r="456" spans="1:4" ht="27.75" customHeight="1">
      <c r="A456" s="7" t="s">
        <v>5324</v>
      </c>
      <c r="B456" s="8" t="s">
        <v>5325</v>
      </c>
      <c r="C456" s="8">
        <v>0.05</v>
      </c>
      <c r="D456" s="8">
        <v>7.2</v>
      </c>
    </row>
    <row r="457" spans="1:4" ht="27.75" customHeight="1">
      <c r="A457" s="7" t="s">
        <v>5326</v>
      </c>
      <c r="B457" s="8" t="s">
        <v>5325</v>
      </c>
      <c r="C457" s="8">
        <v>-0.02</v>
      </c>
      <c r="D457" s="8">
        <v>7.48</v>
      </c>
    </row>
    <row r="458" spans="1:4" ht="27.75" customHeight="1">
      <c r="A458" s="7" t="s">
        <v>5327</v>
      </c>
      <c r="B458" s="8" t="s">
        <v>5325</v>
      </c>
      <c r="C458" s="8">
        <v>3.57</v>
      </c>
      <c r="D458" s="8">
        <v>3.67</v>
      </c>
    </row>
    <row r="459" spans="1:4" ht="27.75" customHeight="1">
      <c r="A459" s="7" t="s">
        <v>5328</v>
      </c>
      <c r="B459" s="8" t="s">
        <v>5329</v>
      </c>
      <c r="C459" s="8">
        <v>3.85</v>
      </c>
      <c r="D459" s="8">
        <v>3.61</v>
      </c>
    </row>
    <row r="460" spans="1:4" ht="27.75" customHeight="1">
      <c r="A460" s="7" t="s">
        <v>5330</v>
      </c>
      <c r="B460" s="8" t="s">
        <v>5325</v>
      </c>
      <c r="C460" s="8">
        <v>3.63</v>
      </c>
      <c r="D460" s="8">
        <v>7</v>
      </c>
    </row>
    <row r="461" spans="1:4" ht="27.75" customHeight="1">
      <c r="A461" s="7" t="s">
        <v>5331</v>
      </c>
      <c r="B461" s="8" t="s">
        <v>5325</v>
      </c>
      <c r="C461" s="8">
        <v>3.63</v>
      </c>
      <c r="D461" s="8">
        <v>7</v>
      </c>
    </row>
    <row r="462" spans="1:4" ht="27.75" customHeight="1">
      <c r="A462" s="7" t="s">
        <v>5332</v>
      </c>
      <c r="B462" s="8" t="s">
        <v>5333</v>
      </c>
      <c r="C462" s="8">
        <v>0.94</v>
      </c>
      <c r="D462" s="8">
        <v>7.64</v>
      </c>
    </row>
    <row r="463" spans="1:4" ht="27.75" customHeight="1">
      <c r="A463" s="7" t="s">
        <v>5334</v>
      </c>
      <c r="B463" s="8" t="s">
        <v>5335</v>
      </c>
      <c r="C463" s="8">
        <v>9.86</v>
      </c>
      <c r="D463" s="8">
        <v>0.63</v>
      </c>
    </row>
    <row r="464" spans="1:4" ht="27.75" customHeight="1">
      <c r="A464" s="7" t="s">
        <v>5336</v>
      </c>
      <c r="B464" s="8" t="s">
        <v>5335</v>
      </c>
      <c r="C464" s="8">
        <v>9.86</v>
      </c>
      <c r="D464" s="8">
        <v>0.63</v>
      </c>
    </row>
    <row r="465" spans="1:4" ht="27.75" customHeight="1">
      <c r="A465" s="7" t="s">
        <v>5337</v>
      </c>
      <c r="B465" s="8" t="s">
        <v>5335</v>
      </c>
      <c r="C465" s="8">
        <v>0</v>
      </c>
      <c r="D465" s="8">
        <v>13.33</v>
      </c>
    </row>
    <row r="466" spans="1:4" ht="27.75" customHeight="1">
      <c r="A466" s="7" t="s">
        <v>5338</v>
      </c>
      <c r="B466" s="8" t="s">
        <v>5335</v>
      </c>
      <c r="C466" s="8">
        <v>2.4500000000000002</v>
      </c>
      <c r="D466" s="8">
        <v>7.74</v>
      </c>
    </row>
    <row r="467" spans="1:4" ht="27.75" customHeight="1">
      <c r="A467" s="7" t="s">
        <v>5339</v>
      </c>
      <c r="B467" s="8" t="s">
        <v>5340</v>
      </c>
      <c r="C467" s="8">
        <v>3.33</v>
      </c>
      <c r="D467" s="8">
        <v>5.28</v>
      </c>
    </row>
    <row r="468" spans="1:4" ht="27.75" customHeight="1">
      <c r="A468" s="7" t="s">
        <v>5341</v>
      </c>
      <c r="B468" s="8" t="s">
        <v>5340</v>
      </c>
      <c r="C468" s="8">
        <v>3.33</v>
      </c>
      <c r="D468" s="8">
        <v>5.28</v>
      </c>
    </row>
    <row r="469" spans="1:4" ht="27.75" customHeight="1">
      <c r="A469" s="7" t="s">
        <v>5342</v>
      </c>
      <c r="B469" s="8" t="s">
        <v>5340</v>
      </c>
      <c r="C469" s="8">
        <v>2.5299999999999998</v>
      </c>
      <c r="D469" s="8">
        <v>9.06</v>
      </c>
    </row>
    <row r="470" spans="1:4" ht="27.75" customHeight="1">
      <c r="A470" s="7" t="s">
        <v>5343</v>
      </c>
      <c r="B470" s="8" t="s">
        <v>5340</v>
      </c>
      <c r="C470" s="8">
        <v>2.5299999999999998</v>
      </c>
      <c r="D470" s="8">
        <v>9.06</v>
      </c>
    </row>
    <row r="471" spans="1:4" ht="27.75" customHeight="1">
      <c r="A471" s="7" t="s">
        <v>5344</v>
      </c>
      <c r="B471" s="8" t="s">
        <v>5345</v>
      </c>
      <c r="C471" s="8">
        <v>3</v>
      </c>
      <c r="D471" s="8">
        <v>3.6</v>
      </c>
    </row>
    <row r="472" spans="1:4" ht="27.75" customHeight="1">
      <c r="A472" s="7" t="s">
        <v>5346</v>
      </c>
      <c r="B472" s="8" t="s">
        <v>5345</v>
      </c>
      <c r="C472" s="8">
        <v>3</v>
      </c>
      <c r="D472" s="8">
        <v>3.6</v>
      </c>
    </row>
    <row r="473" spans="1:4" ht="27.75" customHeight="1">
      <c r="A473" s="7" t="s">
        <v>5347</v>
      </c>
      <c r="B473" s="8" t="s">
        <v>5348</v>
      </c>
      <c r="C473" s="8">
        <v>0.62</v>
      </c>
      <c r="D473" s="8">
        <v>10.89</v>
      </c>
    </row>
    <row r="474" spans="1:4" ht="27.75" customHeight="1">
      <c r="A474" s="7" t="s">
        <v>5349</v>
      </c>
      <c r="B474" s="8" t="s">
        <v>5348</v>
      </c>
      <c r="C474" s="8">
        <v>0.62</v>
      </c>
      <c r="D474" s="8">
        <v>10.89</v>
      </c>
    </row>
    <row r="475" spans="1:4" ht="27.75" customHeight="1">
      <c r="A475" s="7" t="s">
        <v>5350</v>
      </c>
      <c r="B475" s="8" t="s">
        <v>5348</v>
      </c>
      <c r="C475" s="8">
        <v>0.62</v>
      </c>
      <c r="D475" s="8">
        <v>10.89</v>
      </c>
    </row>
    <row r="476" spans="1:4" ht="27.75" customHeight="1">
      <c r="A476" s="7" t="s">
        <v>5351</v>
      </c>
      <c r="B476" s="8" t="s">
        <v>5352</v>
      </c>
      <c r="C476" s="8">
        <v>0.51</v>
      </c>
      <c r="D476" s="8">
        <v>0</v>
      </c>
    </row>
    <row r="477" spans="1:4" ht="27.75" customHeight="1">
      <c r="A477" s="7" t="s">
        <v>5353</v>
      </c>
      <c r="B477" s="8" t="s">
        <v>5352</v>
      </c>
      <c r="C477" s="8">
        <v>0.51</v>
      </c>
      <c r="D477" s="8">
        <v>0</v>
      </c>
    </row>
    <row r="478" spans="1:4" ht="27.75" customHeight="1">
      <c r="A478" s="7" t="s">
        <v>5354</v>
      </c>
      <c r="B478" s="8" t="s">
        <v>5352</v>
      </c>
      <c r="C478" s="8">
        <v>0.51</v>
      </c>
      <c r="D478" s="8">
        <v>0</v>
      </c>
    </row>
    <row r="479" spans="1:4" ht="27.75" customHeight="1">
      <c r="A479" s="7" t="s">
        <v>5355</v>
      </c>
      <c r="B479" s="8" t="s">
        <v>5352</v>
      </c>
      <c r="C479" s="8">
        <v>0.51</v>
      </c>
      <c r="D479" s="8">
        <v>0</v>
      </c>
    </row>
    <row r="480" spans="1:4" ht="27.75" customHeight="1">
      <c r="A480" s="7" t="s">
        <v>5356</v>
      </c>
      <c r="B480" s="8" t="s">
        <v>5357</v>
      </c>
      <c r="C480" s="8">
        <v>3.59</v>
      </c>
      <c r="D480" s="8">
        <v>3.63</v>
      </c>
    </row>
    <row r="481" spans="1:4" ht="27.75" customHeight="1">
      <c r="A481" s="7" t="s">
        <v>5358</v>
      </c>
      <c r="B481" s="8" t="s">
        <v>5357</v>
      </c>
      <c r="C481" s="8">
        <v>0.02</v>
      </c>
      <c r="D481" s="8">
        <v>6.43</v>
      </c>
    </row>
    <row r="482" spans="1:4" ht="27.75" customHeight="1">
      <c r="A482" s="7" t="s">
        <v>5359</v>
      </c>
      <c r="B482" s="8" t="s">
        <v>5360</v>
      </c>
      <c r="C482" s="8">
        <v>0.62</v>
      </c>
      <c r="D482" s="8">
        <v>10.89</v>
      </c>
    </row>
    <row r="483" spans="1:4" ht="27.75" customHeight="1">
      <c r="A483" s="7" t="s">
        <v>5361</v>
      </c>
      <c r="B483" s="8" t="s">
        <v>5360</v>
      </c>
      <c r="C483" s="8">
        <v>0.62</v>
      </c>
      <c r="D483" s="8">
        <v>10.89</v>
      </c>
    </row>
    <row r="484" spans="1:4" ht="27.75" customHeight="1">
      <c r="A484" s="7" t="s">
        <v>5362</v>
      </c>
      <c r="B484" s="8" t="s">
        <v>5363</v>
      </c>
      <c r="C484" s="8">
        <v>0</v>
      </c>
      <c r="D484" s="8">
        <v>18.739999999999998</v>
      </c>
    </row>
    <row r="485" spans="1:4" ht="27.75" customHeight="1">
      <c r="A485" s="7" t="s">
        <v>5364</v>
      </c>
      <c r="B485" s="8" t="s">
        <v>5363</v>
      </c>
      <c r="C485" s="8">
        <v>15.41</v>
      </c>
      <c r="D485" s="8">
        <v>2.72</v>
      </c>
    </row>
    <row r="486" spans="1:4" ht="27.75" customHeight="1">
      <c r="A486" s="7" t="s">
        <v>5365</v>
      </c>
      <c r="B486" s="8" t="s">
        <v>5363</v>
      </c>
      <c r="C486" s="8">
        <v>15.41</v>
      </c>
      <c r="D486" s="8">
        <v>2.72</v>
      </c>
    </row>
    <row r="487" spans="1:4" ht="27.75" customHeight="1">
      <c r="A487" s="7" t="s">
        <v>5366</v>
      </c>
      <c r="B487" s="8" t="s">
        <v>5367</v>
      </c>
      <c r="C487" s="8">
        <v>1.57</v>
      </c>
      <c r="D487" s="8">
        <v>0.74</v>
      </c>
    </row>
    <row r="488" spans="1:4" ht="27.75" customHeight="1">
      <c r="A488" s="7" t="s">
        <v>5368</v>
      </c>
      <c r="B488" s="8" t="s">
        <v>5369</v>
      </c>
      <c r="C488" s="8">
        <v>1.7</v>
      </c>
      <c r="D488" s="8">
        <v>0.99</v>
      </c>
    </row>
    <row r="489" spans="1:4" ht="27.75" customHeight="1">
      <c r="A489" s="7" t="s">
        <v>5370</v>
      </c>
      <c r="B489" s="8" t="s">
        <v>5371</v>
      </c>
      <c r="C489" s="8">
        <v>1.46</v>
      </c>
      <c r="D489" s="8">
        <v>11.81</v>
      </c>
    </row>
    <row r="490" spans="1:4" ht="27.75" customHeight="1">
      <c r="A490" s="7" t="s">
        <v>5372</v>
      </c>
      <c r="B490" s="8" t="s">
        <v>5373</v>
      </c>
      <c r="C490" s="8">
        <v>3.55</v>
      </c>
      <c r="D490" s="8">
        <v>0.3</v>
      </c>
    </row>
    <row r="491" spans="1:4" ht="27.75" customHeight="1">
      <c r="A491" s="7" t="s">
        <v>5374</v>
      </c>
      <c r="B491" s="8" t="s">
        <v>5373</v>
      </c>
      <c r="C491" s="8">
        <v>3.55</v>
      </c>
      <c r="D491" s="8">
        <v>0.3</v>
      </c>
    </row>
    <row r="492" spans="1:4" ht="27.75" customHeight="1">
      <c r="A492" s="7" t="s">
        <v>5375</v>
      </c>
      <c r="B492" s="8" t="s">
        <v>5373</v>
      </c>
      <c r="C492" s="8">
        <v>3.55</v>
      </c>
      <c r="D492" s="8">
        <v>0.3</v>
      </c>
    </row>
    <row r="493" spans="1:4" ht="27.75" customHeight="1">
      <c r="A493" s="7" t="s">
        <v>5376</v>
      </c>
      <c r="B493" s="8" t="s">
        <v>5377</v>
      </c>
      <c r="C493" s="8">
        <v>2.87</v>
      </c>
      <c r="D493" s="8">
        <v>2.81</v>
      </c>
    </row>
    <row r="494" spans="1:4" ht="27.75" customHeight="1">
      <c r="A494" s="7" t="s">
        <v>5378</v>
      </c>
      <c r="B494" s="8" t="s">
        <v>5377</v>
      </c>
      <c r="C494" s="8">
        <v>2.87</v>
      </c>
      <c r="D494" s="8">
        <v>2.81</v>
      </c>
    </row>
    <row r="495" spans="1:4" ht="27.75" customHeight="1">
      <c r="A495" s="7" t="s">
        <v>5379</v>
      </c>
      <c r="B495" s="8" t="s">
        <v>5380</v>
      </c>
      <c r="C495" s="8">
        <v>3.67</v>
      </c>
      <c r="D495" s="8">
        <v>9.2899999999999991</v>
      </c>
    </row>
    <row r="496" spans="1:4" ht="27.75" customHeight="1">
      <c r="A496" s="7" t="s">
        <v>5381</v>
      </c>
      <c r="B496" s="8" t="s">
        <v>5380</v>
      </c>
      <c r="C496" s="8">
        <v>3.67</v>
      </c>
      <c r="D496" s="8">
        <v>9.2899999999999991</v>
      </c>
    </row>
    <row r="497" spans="1:4" ht="27.75" customHeight="1">
      <c r="A497" s="7" t="s">
        <v>5382</v>
      </c>
      <c r="B497" s="8" t="s">
        <v>5383</v>
      </c>
      <c r="C497" s="8">
        <v>7.78</v>
      </c>
      <c r="D497" s="8">
        <v>1.84</v>
      </c>
    </row>
    <row r="498" spans="1:4" ht="27.75" customHeight="1">
      <c r="A498" s="7" t="s">
        <v>5384</v>
      </c>
      <c r="B498" s="8" t="s">
        <v>5383</v>
      </c>
      <c r="C498" s="8">
        <v>7.78</v>
      </c>
      <c r="D498" s="8">
        <v>1.84</v>
      </c>
    </row>
    <row r="499" spans="1:4" ht="27.75" customHeight="1">
      <c r="A499" s="7" t="s">
        <v>5385</v>
      </c>
      <c r="B499" s="8" t="s">
        <v>5386</v>
      </c>
      <c r="C499" s="8">
        <v>3.1</v>
      </c>
      <c r="D499" s="8">
        <v>1.46</v>
      </c>
    </row>
    <row r="500" spans="1:4" ht="27.75" customHeight="1">
      <c r="A500" s="7" t="s">
        <v>5387</v>
      </c>
      <c r="B500" s="8" t="s">
        <v>5386</v>
      </c>
      <c r="C500" s="8">
        <v>3.1</v>
      </c>
      <c r="D500" s="8">
        <v>1.46</v>
      </c>
    </row>
    <row r="501" spans="1:4" ht="27.75" customHeight="1">
      <c r="A501" s="7" t="s">
        <v>5388</v>
      </c>
      <c r="B501" s="8" t="s">
        <v>5386</v>
      </c>
      <c r="C501" s="8">
        <v>0.74</v>
      </c>
      <c r="D501" s="8">
        <v>4</v>
      </c>
    </row>
    <row r="502" spans="1:4" ht="27.75" customHeight="1">
      <c r="A502" s="7" t="s">
        <v>5389</v>
      </c>
      <c r="B502" s="8" t="s">
        <v>5386</v>
      </c>
      <c r="C502" s="8">
        <v>0.74</v>
      </c>
      <c r="D502" s="8">
        <v>4</v>
      </c>
    </row>
    <row r="503" spans="1:4" ht="27.75" customHeight="1">
      <c r="A503" s="7" t="s">
        <v>5390</v>
      </c>
      <c r="B503" s="8" t="s">
        <v>5386</v>
      </c>
      <c r="C503" s="8">
        <v>0</v>
      </c>
      <c r="D503" s="8">
        <v>6.08</v>
      </c>
    </row>
    <row r="504" spans="1:4" ht="27.75" customHeight="1">
      <c r="A504" s="7" t="s">
        <v>5391</v>
      </c>
      <c r="B504" s="8" t="s">
        <v>5386</v>
      </c>
      <c r="C504" s="8">
        <v>0</v>
      </c>
      <c r="D504" s="8">
        <v>6.08</v>
      </c>
    </row>
    <row r="505" spans="1:4" ht="27.75" customHeight="1">
      <c r="A505" s="7" t="s">
        <v>5392</v>
      </c>
      <c r="B505" s="8" t="s">
        <v>5386</v>
      </c>
      <c r="C505" s="8">
        <v>2.5099999999999998</v>
      </c>
      <c r="D505" s="8">
        <v>2.5</v>
      </c>
    </row>
    <row r="506" spans="1:4" ht="27.75" customHeight="1">
      <c r="A506" s="7" t="s">
        <v>5393</v>
      </c>
      <c r="B506" s="8" t="s">
        <v>5386</v>
      </c>
      <c r="C506" s="8">
        <v>2.5099999999999998</v>
      </c>
      <c r="D506" s="8">
        <v>2.5</v>
      </c>
    </row>
    <row r="507" spans="1:4" ht="27.75" customHeight="1">
      <c r="A507" s="7" t="s">
        <v>5394</v>
      </c>
      <c r="B507" s="8" t="s">
        <v>5395</v>
      </c>
      <c r="C507" s="8">
        <v>0</v>
      </c>
      <c r="D507" s="8">
        <v>9.83</v>
      </c>
    </row>
    <row r="508" spans="1:4" ht="27.75" customHeight="1">
      <c r="A508" s="7" t="s">
        <v>5396</v>
      </c>
      <c r="B508" s="8" t="s">
        <v>5395</v>
      </c>
      <c r="C508" s="8">
        <v>1.28</v>
      </c>
      <c r="D508" s="8">
        <v>8.75</v>
      </c>
    </row>
    <row r="509" spans="1:4" ht="27.75" customHeight="1">
      <c r="A509" s="7" t="s">
        <v>5397</v>
      </c>
      <c r="B509" s="8" t="s">
        <v>5398</v>
      </c>
      <c r="C509" s="8">
        <v>1.26</v>
      </c>
      <c r="D509" s="8">
        <v>8.57</v>
      </c>
    </row>
    <row r="510" spans="1:4" ht="27.75" customHeight="1">
      <c r="A510" s="7" t="s">
        <v>5399</v>
      </c>
      <c r="B510" s="8" t="s">
        <v>5400</v>
      </c>
      <c r="C510" s="8">
        <v>3.36</v>
      </c>
      <c r="D510" s="8">
        <v>0.63</v>
      </c>
    </row>
    <row r="511" spans="1:4" ht="27.75" customHeight="1">
      <c r="A511" s="7" t="s">
        <v>5401</v>
      </c>
      <c r="B511" s="8" t="s">
        <v>5402</v>
      </c>
      <c r="C511" s="8">
        <v>3.37</v>
      </c>
      <c r="D511" s="8">
        <v>1.86</v>
      </c>
    </row>
    <row r="512" spans="1:4" ht="27.75" customHeight="1">
      <c r="A512" s="7" t="s">
        <v>5403</v>
      </c>
      <c r="B512" s="8" t="s">
        <v>5402</v>
      </c>
      <c r="C512" s="8">
        <v>3.37</v>
      </c>
      <c r="D512" s="8">
        <v>1.86</v>
      </c>
    </row>
    <row r="513" spans="1:4" ht="27.75" customHeight="1">
      <c r="A513" s="7" t="s">
        <v>5404</v>
      </c>
      <c r="B513" s="8" t="s">
        <v>5402</v>
      </c>
      <c r="C513" s="8">
        <v>0.37</v>
      </c>
      <c r="D513" s="8">
        <v>5.65</v>
      </c>
    </row>
    <row r="514" spans="1:4" ht="27.75" customHeight="1">
      <c r="A514" s="7" t="s">
        <v>5405</v>
      </c>
      <c r="B514" s="8" t="s">
        <v>5406</v>
      </c>
      <c r="C514" s="8">
        <v>0.57999999999999996</v>
      </c>
      <c r="D514" s="8">
        <v>4.87</v>
      </c>
    </row>
    <row r="515" spans="1:4" ht="27.75" customHeight="1">
      <c r="A515" s="7" t="s">
        <v>5407</v>
      </c>
      <c r="B515" s="8" t="s">
        <v>5406</v>
      </c>
      <c r="C515" s="8">
        <v>0.57999999999999996</v>
      </c>
      <c r="D515" s="8">
        <v>4.87</v>
      </c>
    </row>
    <row r="516" spans="1:4" ht="27.75" customHeight="1">
      <c r="A516" s="7" t="s">
        <v>5408</v>
      </c>
      <c r="B516" s="8" t="s">
        <v>5406</v>
      </c>
      <c r="C516" s="8">
        <v>0.57999999999999996</v>
      </c>
      <c r="D516" s="8">
        <v>4.87</v>
      </c>
    </row>
    <row r="517" spans="1:4" ht="27.75" customHeight="1">
      <c r="A517" s="7" t="s">
        <v>5409</v>
      </c>
      <c r="B517" s="8" t="s">
        <v>5406</v>
      </c>
      <c r="C517" s="8">
        <v>0.57999999999999996</v>
      </c>
      <c r="D517" s="8">
        <v>4.87</v>
      </c>
    </row>
    <row r="518" spans="1:4" ht="27.75" customHeight="1">
      <c r="A518" s="7" t="s">
        <v>5410</v>
      </c>
      <c r="B518" s="8" t="s">
        <v>5406</v>
      </c>
      <c r="C518" s="8">
        <v>0.57999999999999996</v>
      </c>
      <c r="D518" s="8">
        <v>4.87</v>
      </c>
    </row>
    <row r="519" spans="1:4" ht="27.75" customHeight="1">
      <c r="A519" s="7" t="s">
        <v>5411</v>
      </c>
      <c r="B519" s="8" t="s">
        <v>5406</v>
      </c>
      <c r="C519" s="8">
        <v>0.57999999999999996</v>
      </c>
      <c r="D519" s="8">
        <v>4.87</v>
      </c>
    </row>
    <row r="520" spans="1:4" ht="27.75" customHeight="1">
      <c r="A520" s="7" t="s">
        <v>5412</v>
      </c>
      <c r="B520" s="8" t="s">
        <v>5413</v>
      </c>
      <c r="C520" s="8">
        <v>1.44</v>
      </c>
      <c r="D520" s="8">
        <v>1.64</v>
      </c>
    </row>
    <row r="521" spans="1:4" ht="27.75" customHeight="1">
      <c r="A521" s="7" t="s">
        <v>5414</v>
      </c>
      <c r="B521" s="8" t="s">
        <v>5413</v>
      </c>
      <c r="C521" s="8">
        <v>1.44</v>
      </c>
      <c r="D521" s="8">
        <v>1.64</v>
      </c>
    </row>
    <row r="522" spans="1:4" ht="27.75" customHeight="1">
      <c r="A522" s="7" t="s">
        <v>5415</v>
      </c>
      <c r="B522" s="8" t="s">
        <v>5413</v>
      </c>
      <c r="C522" s="8">
        <v>4.1100000000000003</v>
      </c>
      <c r="D522" s="8">
        <v>3.44</v>
      </c>
    </row>
    <row r="523" spans="1:4" ht="27.75" customHeight="1">
      <c r="A523" s="7" t="s">
        <v>5416</v>
      </c>
      <c r="B523" s="8" t="s">
        <v>5413</v>
      </c>
      <c r="C523" s="8">
        <v>4.1100000000000003</v>
      </c>
      <c r="D523" s="8">
        <v>3.44</v>
      </c>
    </row>
    <row r="524" spans="1:4" ht="27.75" customHeight="1">
      <c r="A524" s="7" t="s">
        <v>5417</v>
      </c>
      <c r="B524" s="8" t="s">
        <v>5418</v>
      </c>
      <c r="C524" s="8">
        <v>0</v>
      </c>
      <c r="D524" s="8">
        <v>15.22</v>
      </c>
    </row>
    <row r="525" spans="1:4" ht="27.75" customHeight="1">
      <c r="A525" s="7" t="s">
        <v>5419</v>
      </c>
      <c r="B525" s="8" t="s">
        <v>5420</v>
      </c>
      <c r="C525" s="8">
        <v>0.15</v>
      </c>
      <c r="D525" s="8">
        <v>0.79</v>
      </c>
    </row>
    <row r="526" spans="1:4" ht="27.75" customHeight="1">
      <c r="A526" s="7" t="s">
        <v>5421</v>
      </c>
      <c r="B526" s="8" t="s">
        <v>5420</v>
      </c>
      <c r="C526" s="8">
        <v>0.17</v>
      </c>
      <c r="D526" s="8">
        <v>0.73</v>
      </c>
    </row>
    <row r="527" spans="1:4" ht="27.75" customHeight="1">
      <c r="A527" s="7" t="s">
        <v>5422</v>
      </c>
      <c r="B527" s="8" t="s">
        <v>5423</v>
      </c>
      <c r="C527" s="8">
        <v>0.17</v>
      </c>
      <c r="D527" s="8">
        <v>0.73</v>
      </c>
    </row>
    <row r="528" spans="1:4" ht="27.75" customHeight="1">
      <c r="A528" s="7" t="s">
        <v>5424</v>
      </c>
      <c r="B528" s="8" t="s">
        <v>5423</v>
      </c>
      <c r="C528" s="8">
        <v>0.17</v>
      </c>
      <c r="D528" s="8">
        <v>0.73</v>
      </c>
    </row>
    <row r="529" spans="1:4" ht="27.75" customHeight="1">
      <c r="A529" s="7" t="s">
        <v>5425</v>
      </c>
      <c r="B529" s="8" t="s">
        <v>5426</v>
      </c>
      <c r="C529" s="8">
        <v>0.82</v>
      </c>
      <c r="D529" s="8">
        <v>0.31</v>
      </c>
    </row>
    <row r="530" spans="1:4" ht="27.75" customHeight="1">
      <c r="A530" s="7" t="s">
        <v>5427</v>
      </c>
      <c r="B530" s="8" t="s">
        <v>5428</v>
      </c>
      <c r="C530" s="8">
        <v>0.86</v>
      </c>
      <c r="D530" s="8">
        <v>0.33</v>
      </c>
    </row>
    <row r="531" spans="1:4" ht="27.75" customHeight="1">
      <c r="A531" s="7" t="s">
        <v>5429</v>
      </c>
      <c r="B531" s="8" t="s">
        <v>5430</v>
      </c>
      <c r="C531" s="8">
        <v>1.98</v>
      </c>
      <c r="D531" s="8">
        <v>5.69</v>
      </c>
    </row>
    <row r="532" spans="1:4" ht="27.75" customHeight="1">
      <c r="A532" s="7" t="s">
        <v>5431</v>
      </c>
      <c r="B532" s="8" t="s">
        <v>5430</v>
      </c>
      <c r="C532" s="8">
        <v>1.98</v>
      </c>
      <c r="D532" s="8">
        <v>5.69</v>
      </c>
    </row>
    <row r="533" spans="1:4" ht="27.75" customHeight="1">
      <c r="A533" s="7" t="s">
        <v>5432</v>
      </c>
      <c r="B533" s="8" t="s">
        <v>5433</v>
      </c>
      <c r="C533" s="8">
        <v>0</v>
      </c>
      <c r="D533" s="8">
        <v>12.33</v>
      </c>
    </row>
    <row r="534" spans="1:4" ht="27.75" customHeight="1">
      <c r="A534" s="7" t="s">
        <v>5434</v>
      </c>
      <c r="B534" s="8" t="s">
        <v>5433</v>
      </c>
      <c r="C534" s="8">
        <v>2.99</v>
      </c>
      <c r="D534" s="8">
        <v>7.96</v>
      </c>
    </row>
    <row r="535" spans="1:4" ht="27.75" customHeight="1">
      <c r="A535" s="7" t="s">
        <v>5435</v>
      </c>
      <c r="B535" s="8" t="s">
        <v>5433</v>
      </c>
      <c r="C535" s="8">
        <v>2.04</v>
      </c>
      <c r="D535" s="8">
        <v>5.07</v>
      </c>
    </row>
    <row r="536" spans="1:4" ht="27.75" customHeight="1">
      <c r="A536" s="7" t="s">
        <v>5436</v>
      </c>
      <c r="B536" s="8" t="s">
        <v>5433</v>
      </c>
      <c r="C536" s="8">
        <v>2.04</v>
      </c>
      <c r="D536" s="8">
        <v>5.07</v>
      </c>
    </row>
    <row r="537" spans="1:4" ht="27.75" customHeight="1">
      <c r="A537" s="7" t="s">
        <v>5437</v>
      </c>
      <c r="B537" s="8" t="s">
        <v>5438</v>
      </c>
      <c r="C537" s="8">
        <v>3.57</v>
      </c>
      <c r="D537" s="8">
        <v>2.88</v>
      </c>
    </row>
    <row r="538" spans="1:4" ht="27.75" customHeight="1">
      <c r="A538" s="7" t="s">
        <v>5439</v>
      </c>
      <c r="B538" s="8" t="s">
        <v>5440</v>
      </c>
      <c r="C538" s="8">
        <v>3.57</v>
      </c>
      <c r="D538" s="8">
        <v>3.66</v>
      </c>
    </row>
    <row r="539" spans="1:4" ht="27.75" customHeight="1">
      <c r="A539" s="7" t="s">
        <v>5441</v>
      </c>
      <c r="B539" s="8" t="s">
        <v>5440</v>
      </c>
      <c r="C539" s="8">
        <v>3.71</v>
      </c>
      <c r="D539" s="8">
        <v>2.65</v>
      </c>
    </row>
    <row r="540" spans="1:4" ht="27.75" customHeight="1">
      <c r="A540" s="7" t="s">
        <v>5442</v>
      </c>
      <c r="B540" s="8" t="s">
        <v>5443</v>
      </c>
      <c r="C540" s="8">
        <v>2.61</v>
      </c>
      <c r="D540" s="8">
        <v>10.62</v>
      </c>
    </row>
    <row r="541" spans="1:4" ht="27.75" customHeight="1">
      <c r="A541" s="7" t="s">
        <v>5444</v>
      </c>
      <c r="B541" s="8" t="s">
        <v>5443</v>
      </c>
      <c r="C541" s="8">
        <v>0</v>
      </c>
      <c r="D541" s="8">
        <v>12.13</v>
      </c>
    </row>
    <row r="542" spans="1:4" ht="27.75" customHeight="1">
      <c r="A542" s="7" t="s">
        <v>5445</v>
      </c>
      <c r="B542" s="8" t="s">
        <v>5446</v>
      </c>
      <c r="C542" s="8">
        <v>3.11</v>
      </c>
      <c r="D542" s="8">
        <v>18.34</v>
      </c>
    </row>
    <row r="543" spans="1:4" ht="27.75" customHeight="1">
      <c r="A543" s="7" t="s">
        <v>5447</v>
      </c>
      <c r="B543" s="8" t="s">
        <v>5446</v>
      </c>
      <c r="C543" s="8">
        <v>3.11</v>
      </c>
      <c r="D543" s="8">
        <v>18.34</v>
      </c>
    </row>
    <row r="544" spans="1:4" ht="27.75" customHeight="1">
      <c r="A544" s="7" t="s">
        <v>5448</v>
      </c>
      <c r="B544" s="8" t="s">
        <v>5446</v>
      </c>
      <c r="C544" s="8">
        <v>18.079999999999998</v>
      </c>
      <c r="D544" s="8">
        <v>0.22</v>
      </c>
    </row>
    <row r="545" spans="1:4" ht="27.75" customHeight="1">
      <c r="A545" s="7" t="s">
        <v>5449</v>
      </c>
      <c r="B545" s="8" t="s">
        <v>5446</v>
      </c>
      <c r="C545" s="8">
        <v>18.079999999999998</v>
      </c>
      <c r="D545" s="8">
        <v>0.22</v>
      </c>
    </row>
    <row r="546" spans="1:4" ht="27.75" customHeight="1">
      <c r="A546" s="7" t="s">
        <v>5450</v>
      </c>
      <c r="B546" s="8" t="s">
        <v>5451</v>
      </c>
      <c r="C546" s="8">
        <v>6.6</v>
      </c>
      <c r="D546" s="8">
        <v>1.65</v>
      </c>
    </row>
    <row r="547" spans="1:4" ht="27.75" customHeight="1">
      <c r="A547" s="7" t="s">
        <v>5452</v>
      </c>
      <c r="B547" s="8" t="s">
        <v>5451</v>
      </c>
      <c r="C547" s="8">
        <v>6.61</v>
      </c>
      <c r="D547" s="8">
        <v>1.65</v>
      </c>
    </row>
    <row r="548" spans="1:4" ht="27.75" customHeight="1">
      <c r="A548" s="7" t="s">
        <v>5453</v>
      </c>
      <c r="B548" s="8" t="s">
        <v>5454</v>
      </c>
      <c r="C548" s="8">
        <v>0</v>
      </c>
      <c r="D548" s="8">
        <v>8.94</v>
      </c>
    </row>
    <row r="549" spans="1:4" ht="27.75" customHeight="1">
      <c r="A549" s="7" t="s">
        <v>5455</v>
      </c>
      <c r="B549" s="8" t="s">
        <v>5454</v>
      </c>
      <c r="C549" s="8">
        <v>0.59</v>
      </c>
      <c r="D549" s="8">
        <v>7.66</v>
      </c>
    </row>
    <row r="550" spans="1:4" ht="27.75" customHeight="1">
      <c r="A550" s="7" t="s">
        <v>5456</v>
      </c>
      <c r="B550" s="8" t="s">
        <v>5457</v>
      </c>
      <c r="C550" s="8">
        <v>0.83</v>
      </c>
      <c r="D550" s="8">
        <v>3.51</v>
      </c>
    </row>
    <row r="551" spans="1:4" ht="27.75" customHeight="1">
      <c r="A551" s="7" t="s">
        <v>5458</v>
      </c>
      <c r="B551" s="8" t="s">
        <v>5457</v>
      </c>
      <c r="C551" s="8">
        <v>0.83</v>
      </c>
      <c r="D551" s="8">
        <v>3.51</v>
      </c>
    </row>
    <row r="552" spans="1:4" ht="27.75" customHeight="1">
      <c r="A552" s="7" t="s">
        <v>5459</v>
      </c>
      <c r="B552" s="8" t="s">
        <v>5460</v>
      </c>
      <c r="C552" s="8">
        <v>1.8</v>
      </c>
      <c r="D552" s="8">
        <v>5.05</v>
      </c>
    </row>
    <row r="553" spans="1:4" ht="27.75" customHeight="1">
      <c r="A553" s="7" t="s">
        <v>5461</v>
      </c>
      <c r="B553" s="8" t="s">
        <v>5460</v>
      </c>
      <c r="C553" s="8">
        <v>1.8</v>
      </c>
      <c r="D553" s="8">
        <v>5.05</v>
      </c>
    </row>
    <row r="554" spans="1:4" ht="27.75" customHeight="1">
      <c r="A554" s="7" t="s">
        <v>5462</v>
      </c>
      <c r="B554" s="8" t="s">
        <v>5460</v>
      </c>
      <c r="C554" s="8">
        <v>0</v>
      </c>
      <c r="D554" s="8">
        <v>9.26</v>
      </c>
    </row>
    <row r="555" spans="1:4" ht="27.75" customHeight="1">
      <c r="A555" s="7" t="s">
        <v>5463</v>
      </c>
      <c r="B555" s="8" t="s">
        <v>5460</v>
      </c>
      <c r="C555" s="8">
        <v>2.11</v>
      </c>
      <c r="D555" s="8">
        <v>7.77</v>
      </c>
    </row>
    <row r="556" spans="1:4" ht="27.75" customHeight="1">
      <c r="A556" s="7" t="s">
        <v>5464</v>
      </c>
      <c r="B556" s="8" t="s">
        <v>5460</v>
      </c>
      <c r="C556" s="8">
        <v>2.11</v>
      </c>
      <c r="D556" s="8">
        <v>7.77</v>
      </c>
    </row>
    <row r="557" spans="1:4" ht="27.75" customHeight="1">
      <c r="A557" s="7" t="s">
        <v>5465</v>
      </c>
      <c r="B557" s="8" t="s">
        <v>5466</v>
      </c>
      <c r="C557" s="8">
        <v>1.96</v>
      </c>
      <c r="D557" s="8">
        <v>4.01</v>
      </c>
    </row>
    <row r="558" spans="1:4" ht="27.75" customHeight="1">
      <c r="A558" s="7" t="s">
        <v>5467</v>
      </c>
      <c r="B558" s="8" t="s">
        <v>5466</v>
      </c>
      <c r="C558" s="8">
        <v>1.96</v>
      </c>
      <c r="D558" s="8">
        <v>4.01</v>
      </c>
    </row>
    <row r="559" spans="1:4" ht="27.75" customHeight="1">
      <c r="A559" s="7" t="s">
        <v>5468</v>
      </c>
      <c r="B559" s="8" t="s">
        <v>5469</v>
      </c>
      <c r="C559" s="8">
        <v>0</v>
      </c>
      <c r="D559" s="8">
        <v>3.54</v>
      </c>
    </row>
    <row r="560" spans="1:4" ht="27.75" customHeight="1">
      <c r="A560" s="7" t="s">
        <v>5470</v>
      </c>
      <c r="B560" s="8" t="s">
        <v>5471</v>
      </c>
      <c r="C560" s="8">
        <v>0</v>
      </c>
      <c r="D560" s="8">
        <v>7.29</v>
      </c>
    </row>
    <row r="561" spans="1:4" ht="27.75" customHeight="1">
      <c r="A561" s="7" t="s">
        <v>5472</v>
      </c>
      <c r="B561" s="8" t="s">
        <v>5471</v>
      </c>
      <c r="C561" s="8">
        <v>0</v>
      </c>
      <c r="D561" s="8">
        <v>7.29</v>
      </c>
    </row>
    <row r="562" spans="1:4" ht="27.75" customHeight="1">
      <c r="A562" s="7" t="s">
        <v>5473</v>
      </c>
      <c r="B562" s="8" t="s">
        <v>5474</v>
      </c>
      <c r="C562" s="8">
        <v>0.57999999999999996</v>
      </c>
      <c r="D562" s="8">
        <v>4.3899999999999997</v>
      </c>
    </row>
    <row r="563" spans="1:4" ht="27.75" customHeight="1">
      <c r="A563" s="7" t="s">
        <v>5475</v>
      </c>
      <c r="B563" s="8" t="s">
        <v>5474</v>
      </c>
      <c r="C563" s="8">
        <v>0</v>
      </c>
      <c r="D563" s="8">
        <v>5.85</v>
      </c>
    </row>
    <row r="564" spans="1:4" ht="27.75" customHeight="1">
      <c r="A564" s="7" t="s">
        <v>5476</v>
      </c>
      <c r="B564" s="8" t="s">
        <v>5477</v>
      </c>
      <c r="C564" s="8">
        <v>9.02</v>
      </c>
      <c r="D564" s="8">
        <v>3.63</v>
      </c>
    </row>
    <row r="565" spans="1:4" ht="27.75" customHeight="1">
      <c r="A565" s="7" t="s">
        <v>5478</v>
      </c>
      <c r="B565" s="8" t="s">
        <v>5477</v>
      </c>
      <c r="C565" s="8">
        <v>9.02</v>
      </c>
      <c r="D565" s="8">
        <v>3.63</v>
      </c>
    </row>
    <row r="566" spans="1:4" ht="27.75" customHeight="1">
      <c r="A566" s="7" t="s">
        <v>5479</v>
      </c>
      <c r="B566" s="8" t="s">
        <v>5477</v>
      </c>
      <c r="C566" s="8">
        <v>3.35</v>
      </c>
      <c r="D566" s="8">
        <v>12.21</v>
      </c>
    </row>
    <row r="567" spans="1:4" ht="27.75" customHeight="1">
      <c r="A567" s="7" t="s">
        <v>5480</v>
      </c>
      <c r="B567" s="8" t="s">
        <v>5477</v>
      </c>
      <c r="C567" s="8">
        <v>3.35</v>
      </c>
      <c r="D567" s="8">
        <v>12.21</v>
      </c>
    </row>
    <row r="568" spans="1:4" ht="27.75" customHeight="1">
      <c r="A568" s="7" t="s">
        <v>5481</v>
      </c>
      <c r="B568" s="8" t="s">
        <v>5482</v>
      </c>
      <c r="C568" s="8">
        <v>3.12</v>
      </c>
      <c r="D568" s="8">
        <v>6.9</v>
      </c>
    </row>
    <row r="569" spans="1:4" ht="27.75" customHeight="1">
      <c r="A569" s="7" t="s">
        <v>5483</v>
      </c>
      <c r="B569" s="8" t="s">
        <v>5482</v>
      </c>
      <c r="C569" s="8">
        <v>0</v>
      </c>
      <c r="D569" s="8">
        <v>9.77</v>
      </c>
    </row>
    <row r="570" spans="1:4" ht="27.75" customHeight="1">
      <c r="A570" s="7" t="s">
        <v>5484</v>
      </c>
      <c r="B570" s="8" t="s">
        <v>5485</v>
      </c>
      <c r="C570" s="8">
        <v>1.27</v>
      </c>
      <c r="D570" s="8">
        <v>0.74</v>
      </c>
    </row>
    <row r="571" spans="1:4" ht="27.75" customHeight="1">
      <c r="A571" s="7" t="s">
        <v>5486</v>
      </c>
      <c r="B571" s="8" t="s">
        <v>5487</v>
      </c>
      <c r="C571" s="8">
        <v>1.38</v>
      </c>
      <c r="D571" s="8">
        <v>0.99</v>
      </c>
    </row>
    <row r="572" spans="1:4" ht="27.75" customHeight="1">
      <c r="A572" s="7" t="s">
        <v>5488</v>
      </c>
      <c r="B572" s="8" t="s">
        <v>5489</v>
      </c>
      <c r="C572" s="8">
        <v>1.18</v>
      </c>
      <c r="D572" s="8">
        <v>4.3</v>
      </c>
    </row>
    <row r="573" spans="1:4" ht="27.75" customHeight="1">
      <c r="A573" s="7" t="s">
        <v>5490</v>
      </c>
      <c r="B573" s="8" t="s">
        <v>5489</v>
      </c>
      <c r="C573" s="8">
        <v>0</v>
      </c>
      <c r="D573" s="8">
        <v>5.15</v>
      </c>
    </row>
    <row r="574" spans="1:4" ht="27.75" customHeight="1">
      <c r="A574" s="7" t="s">
        <v>5491</v>
      </c>
      <c r="B574" s="8" t="s">
        <v>5489</v>
      </c>
      <c r="C574" s="8">
        <v>3.57</v>
      </c>
      <c r="D574" s="8">
        <v>0.3</v>
      </c>
    </row>
    <row r="575" spans="1:4" ht="27.75" customHeight="1">
      <c r="A575" s="7" t="s">
        <v>5492</v>
      </c>
      <c r="B575" s="8" t="s">
        <v>5489</v>
      </c>
      <c r="C575" s="8">
        <v>3.57</v>
      </c>
      <c r="D575" s="8">
        <v>0.3</v>
      </c>
    </row>
    <row r="576" spans="1:4" ht="27.75" customHeight="1">
      <c r="A576" s="7" t="s">
        <v>5493</v>
      </c>
      <c r="B576" s="8" t="s">
        <v>5494</v>
      </c>
      <c r="C576" s="8">
        <v>3.02</v>
      </c>
      <c r="D576" s="8">
        <v>1.86</v>
      </c>
    </row>
    <row r="577" spans="1:4" ht="27.75" customHeight="1">
      <c r="A577" s="7" t="s">
        <v>5495</v>
      </c>
      <c r="B577" s="8" t="s">
        <v>5496</v>
      </c>
      <c r="C577" s="8">
        <v>3.02</v>
      </c>
      <c r="D577" s="8">
        <v>1.86</v>
      </c>
    </row>
    <row r="578" spans="1:4" ht="27.75" customHeight="1">
      <c r="A578" s="7" t="s">
        <v>5497</v>
      </c>
      <c r="B578" s="8" t="s">
        <v>5496</v>
      </c>
      <c r="C578" s="8">
        <v>2.52</v>
      </c>
      <c r="D578" s="8">
        <v>1.58</v>
      </c>
    </row>
    <row r="579" spans="1:4" ht="27.75" customHeight="1">
      <c r="A579" s="7" t="s">
        <v>5498</v>
      </c>
      <c r="B579" s="8" t="s">
        <v>5499</v>
      </c>
      <c r="C579" s="8">
        <v>8.18</v>
      </c>
      <c r="D579" s="8">
        <v>1.1299999999999999</v>
      </c>
    </row>
    <row r="580" spans="1:4" ht="27.75" customHeight="1">
      <c r="A580" s="7" t="s">
        <v>5500</v>
      </c>
      <c r="B580" s="8" t="s">
        <v>5499</v>
      </c>
      <c r="C580" s="8">
        <v>8.18</v>
      </c>
      <c r="D580" s="8">
        <v>1.1299999999999999</v>
      </c>
    </row>
    <row r="581" spans="1:4" ht="27.75" customHeight="1">
      <c r="A581" s="7" t="s">
        <v>5501</v>
      </c>
      <c r="B581" s="8" t="s">
        <v>5499</v>
      </c>
      <c r="C581" s="8">
        <v>0</v>
      </c>
      <c r="D581" s="8">
        <v>14.61</v>
      </c>
    </row>
    <row r="582" spans="1:4" ht="27.75" customHeight="1">
      <c r="A582" s="7" t="s">
        <v>5502</v>
      </c>
      <c r="B582" s="8" t="s">
        <v>5499</v>
      </c>
      <c r="C582" s="8">
        <v>0</v>
      </c>
      <c r="D582" s="8">
        <v>14.61</v>
      </c>
    </row>
    <row r="583" spans="1:4" ht="27.75" customHeight="1">
      <c r="A583" s="7" t="s">
        <v>5503</v>
      </c>
      <c r="B583" s="8" t="s">
        <v>5504</v>
      </c>
      <c r="C583" s="8">
        <v>2.86</v>
      </c>
      <c r="D583" s="8">
        <v>1.28</v>
      </c>
    </row>
    <row r="584" spans="1:4" ht="27.75" customHeight="1">
      <c r="A584" s="7" t="s">
        <v>5505</v>
      </c>
      <c r="B584" s="8" t="s">
        <v>5504</v>
      </c>
      <c r="C584" s="8">
        <v>2.86</v>
      </c>
      <c r="D584" s="8">
        <v>1.28</v>
      </c>
    </row>
    <row r="585" spans="1:4" ht="27.75" customHeight="1">
      <c r="A585" s="7" t="s">
        <v>5506</v>
      </c>
      <c r="B585" s="8" t="s">
        <v>5507</v>
      </c>
      <c r="C585" s="8">
        <v>2.86</v>
      </c>
      <c r="D585" s="8">
        <v>1.28</v>
      </c>
    </row>
    <row r="586" spans="1:4" ht="27.75" customHeight="1">
      <c r="A586" s="7" t="s">
        <v>5508</v>
      </c>
      <c r="B586" s="8" t="s">
        <v>5507</v>
      </c>
      <c r="C586" s="8">
        <v>2.46</v>
      </c>
      <c r="D586" s="8">
        <v>1.39</v>
      </c>
    </row>
    <row r="587" spans="1:4" ht="27.75" customHeight="1">
      <c r="A587" s="7" t="s">
        <v>5509</v>
      </c>
      <c r="B587" s="8" t="s">
        <v>5507</v>
      </c>
      <c r="C587" s="8">
        <v>2.46</v>
      </c>
      <c r="D587" s="8">
        <v>1.39</v>
      </c>
    </row>
    <row r="588" spans="1:4" ht="27.75" customHeight="1">
      <c r="A588" s="7" t="s">
        <v>5510</v>
      </c>
      <c r="B588" s="8" t="s">
        <v>5507</v>
      </c>
      <c r="C588" s="8">
        <v>0</v>
      </c>
      <c r="D588" s="8">
        <v>4.1399999999999997</v>
      </c>
    </row>
    <row r="589" spans="1:4" ht="27.75" customHeight="1">
      <c r="A589" s="7" t="s">
        <v>5511</v>
      </c>
      <c r="B589" s="8" t="s">
        <v>5512</v>
      </c>
      <c r="C589" s="8">
        <v>1.79</v>
      </c>
      <c r="D589" s="8">
        <v>6.11</v>
      </c>
    </row>
    <row r="590" spans="1:4" ht="27.75" customHeight="1">
      <c r="A590" s="7" t="s">
        <v>5513</v>
      </c>
      <c r="B590" s="8" t="s">
        <v>5512</v>
      </c>
      <c r="C590" s="8">
        <v>1.79</v>
      </c>
      <c r="D590" s="8">
        <v>6.11</v>
      </c>
    </row>
    <row r="591" spans="1:4" ht="27.75" customHeight="1">
      <c r="A591" s="7" t="s">
        <v>5514</v>
      </c>
      <c r="B591" s="8" t="s">
        <v>5512</v>
      </c>
      <c r="C591" s="8">
        <v>3.99</v>
      </c>
      <c r="D591" s="8">
        <v>1.85</v>
      </c>
    </row>
    <row r="592" spans="1:4" ht="27.75" customHeight="1">
      <c r="A592" s="7" t="s">
        <v>5515</v>
      </c>
      <c r="B592" s="8" t="s">
        <v>5512</v>
      </c>
      <c r="C592" s="8">
        <v>3.99</v>
      </c>
      <c r="D592" s="8">
        <v>1.85</v>
      </c>
    </row>
    <row r="593" spans="1:4" ht="27.75" customHeight="1">
      <c r="A593" s="7" t="s">
        <v>5516</v>
      </c>
      <c r="B593" s="8" t="s">
        <v>5517</v>
      </c>
      <c r="C593" s="8">
        <v>0</v>
      </c>
      <c r="D593" s="8">
        <v>12.11</v>
      </c>
    </row>
    <row r="594" spans="1:4" ht="27.75" customHeight="1">
      <c r="A594" s="7" t="s">
        <v>5518</v>
      </c>
      <c r="B594" s="8" t="s">
        <v>5517</v>
      </c>
      <c r="C594" s="8">
        <v>4.01</v>
      </c>
      <c r="D594" s="8">
        <v>5.95</v>
      </c>
    </row>
    <row r="595" spans="1:4" ht="27.75" customHeight="1">
      <c r="A595" s="7" t="s">
        <v>5519</v>
      </c>
      <c r="B595" s="8" t="s">
        <v>5517</v>
      </c>
      <c r="C595" s="8">
        <v>4.01</v>
      </c>
      <c r="D595" s="8">
        <v>5.95</v>
      </c>
    </row>
    <row r="596" spans="1:4" ht="27.75" customHeight="1">
      <c r="A596" s="7" t="s">
        <v>5520</v>
      </c>
      <c r="B596" s="8" t="s">
        <v>5521</v>
      </c>
      <c r="C596" s="8">
        <v>3.77</v>
      </c>
      <c r="D596" s="8">
        <v>6.28</v>
      </c>
    </row>
    <row r="597" spans="1:4" ht="27.75" customHeight="1">
      <c r="A597" s="7" t="s">
        <v>5522</v>
      </c>
      <c r="B597" s="8" t="s">
        <v>5521</v>
      </c>
      <c r="C597" s="8">
        <v>0</v>
      </c>
      <c r="D597" s="8">
        <v>11.66</v>
      </c>
    </row>
    <row r="598" spans="1:4" ht="27.75" customHeight="1">
      <c r="A598" s="7" t="s">
        <v>5523</v>
      </c>
      <c r="B598" s="8" t="s">
        <v>5524</v>
      </c>
      <c r="C598" s="8">
        <v>0.44</v>
      </c>
      <c r="D598" s="8">
        <v>0.06</v>
      </c>
    </row>
    <row r="599" spans="1:4" ht="27.75" customHeight="1">
      <c r="A599" s="7" t="s">
        <v>5525</v>
      </c>
      <c r="B599" s="8" t="s">
        <v>5526</v>
      </c>
      <c r="C599" s="8">
        <v>6.05</v>
      </c>
      <c r="D599" s="8">
        <v>7.72</v>
      </c>
    </row>
    <row r="600" spans="1:4" ht="27.75" customHeight="1">
      <c r="A600" s="7" t="s">
        <v>5527</v>
      </c>
      <c r="B600" s="8" t="s">
        <v>5526</v>
      </c>
      <c r="C600" s="8">
        <v>6.05</v>
      </c>
      <c r="D600" s="8">
        <v>7.72</v>
      </c>
    </row>
    <row r="601" spans="1:4" ht="27.75" customHeight="1">
      <c r="A601" s="7" t="s">
        <v>5528</v>
      </c>
      <c r="B601" s="8" t="s">
        <v>5526</v>
      </c>
      <c r="C601" s="8">
        <v>1.29</v>
      </c>
      <c r="D601" s="8">
        <v>14.52</v>
      </c>
    </row>
    <row r="602" spans="1:4" ht="27.75" customHeight="1">
      <c r="A602" s="7" t="s">
        <v>5529</v>
      </c>
      <c r="B602" s="8" t="s">
        <v>5526</v>
      </c>
      <c r="C602" s="8">
        <v>1.29</v>
      </c>
      <c r="D602" s="8">
        <v>14.52</v>
      </c>
    </row>
    <row r="603" spans="1:4" ht="27.75" customHeight="1">
      <c r="A603" s="7" t="s">
        <v>5530</v>
      </c>
      <c r="B603" s="8" t="s">
        <v>5531</v>
      </c>
      <c r="C603" s="8">
        <v>4.16</v>
      </c>
      <c r="D603" s="8">
        <v>4.78</v>
      </c>
    </row>
    <row r="604" spans="1:4" ht="27.75" customHeight="1">
      <c r="A604" s="7" t="s">
        <v>5532</v>
      </c>
      <c r="B604" s="8" t="s">
        <v>5531</v>
      </c>
      <c r="C604" s="8">
        <v>4.16</v>
      </c>
      <c r="D604" s="8">
        <v>4.78</v>
      </c>
    </row>
    <row r="605" spans="1:4" ht="27.75" customHeight="1">
      <c r="A605" s="7" t="s">
        <v>5533</v>
      </c>
      <c r="B605" s="8" t="s">
        <v>5534</v>
      </c>
      <c r="C605" s="8">
        <v>0</v>
      </c>
      <c r="D605" s="8">
        <v>4.62</v>
      </c>
    </row>
    <row r="606" spans="1:4" ht="27.75" customHeight="1">
      <c r="A606" s="7" t="s">
        <v>5535</v>
      </c>
      <c r="B606" s="8" t="s">
        <v>5534</v>
      </c>
      <c r="C606" s="8">
        <v>2.36</v>
      </c>
      <c r="D606" s="8">
        <v>2.35</v>
      </c>
    </row>
    <row r="607" spans="1:4" ht="27.75" customHeight="1">
      <c r="A607" s="7" t="s">
        <v>5536</v>
      </c>
      <c r="B607" s="8" t="s">
        <v>5534</v>
      </c>
      <c r="C607" s="8">
        <v>2.46</v>
      </c>
      <c r="D607" s="8">
        <v>0.31</v>
      </c>
    </row>
    <row r="608" spans="1:4" ht="27.75" customHeight="1">
      <c r="A608" s="7" t="s">
        <v>5537</v>
      </c>
      <c r="B608" s="8" t="s">
        <v>5534</v>
      </c>
      <c r="C608" s="8">
        <v>2.46</v>
      </c>
      <c r="D608" s="8">
        <v>0.31</v>
      </c>
    </row>
    <row r="609" spans="1:4" ht="27.75" customHeight="1">
      <c r="A609" s="7" t="s">
        <v>5538</v>
      </c>
      <c r="B609" s="8" t="s">
        <v>5539</v>
      </c>
      <c r="C609" s="8">
        <v>4.6100000000000003</v>
      </c>
      <c r="D609" s="8">
        <v>12.67</v>
      </c>
    </row>
    <row r="610" spans="1:4" ht="27.75" customHeight="1">
      <c r="A610" s="7" t="s">
        <v>5540</v>
      </c>
      <c r="B610" s="8" t="s">
        <v>5539</v>
      </c>
      <c r="C610" s="8">
        <v>4.6100000000000003</v>
      </c>
      <c r="D610" s="8">
        <v>12.67</v>
      </c>
    </row>
    <row r="611" spans="1:4" ht="27.75" customHeight="1">
      <c r="A611" s="7" t="s">
        <v>5541</v>
      </c>
      <c r="B611" s="8" t="s">
        <v>5539</v>
      </c>
      <c r="C611" s="8">
        <v>12.41</v>
      </c>
      <c r="D611" s="8">
        <v>0.22</v>
      </c>
    </row>
    <row r="612" spans="1:4" ht="27.75" customHeight="1">
      <c r="A612" s="7" t="s">
        <v>5542</v>
      </c>
      <c r="B612" s="8" t="s">
        <v>5539</v>
      </c>
      <c r="C612" s="8">
        <v>12.41</v>
      </c>
      <c r="D612" s="8">
        <v>0.22</v>
      </c>
    </row>
    <row r="613" spans="1:4" ht="27.75" customHeight="1">
      <c r="A613" s="7" t="s">
        <v>5543</v>
      </c>
      <c r="B613" s="8" t="s">
        <v>5544</v>
      </c>
      <c r="C613" s="8">
        <v>0</v>
      </c>
      <c r="D613" s="8">
        <v>5.36</v>
      </c>
    </row>
    <row r="614" spans="1:4" ht="27.75" customHeight="1">
      <c r="A614" s="7" t="s">
        <v>5545</v>
      </c>
      <c r="B614" s="8" t="s">
        <v>5544</v>
      </c>
      <c r="C614" s="8">
        <v>0</v>
      </c>
      <c r="D614" s="8">
        <v>5.36</v>
      </c>
    </row>
    <row r="615" spans="1:4" ht="27.75" customHeight="1">
      <c r="A615" s="7" t="s">
        <v>5546</v>
      </c>
      <c r="B615" s="8" t="s">
        <v>5547</v>
      </c>
      <c r="C615" s="8">
        <v>1.39</v>
      </c>
      <c r="D615" s="8">
        <v>3.97</v>
      </c>
    </row>
    <row r="616" spans="1:4" ht="27.75" customHeight="1">
      <c r="A616" s="7" t="s">
        <v>5548</v>
      </c>
      <c r="B616" s="8" t="s">
        <v>5544</v>
      </c>
      <c r="C616" s="8">
        <v>0.62</v>
      </c>
      <c r="D616" s="8">
        <v>2.81</v>
      </c>
    </row>
    <row r="617" spans="1:4" ht="27.75" customHeight="1">
      <c r="A617" s="7" t="s">
        <v>5549</v>
      </c>
      <c r="B617" s="8" t="s">
        <v>5544</v>
      </c>
      <c r="C617" s="8">
        <v>0.62</v>
      </c>
      <c r="D617" s="8">
        <v>2.81</v>
      </c>
    </row>
    <row r="618" spans="1:4" ht="27.75" customHeight="1">
      <c r="A618" s="7" t="s">
        <v>5550</v>
      </c>
      <c r="B618" s="8" t="s">
        <v>5551</v>
      </c>
      <c r="C618" s="8">
        <v>1.24</v>
      </c>
      <c r="D618" s="8">
        <v>10.119999999999999</v>
      </c>
    </row>
    <row r="619" spans="1:4" ht="27.75" customHeight="1">
      <c r="A619" s="7" t="s">
        <v>5552</v>
      </c>
      <c r="B619" s="8" t="s">
        <v>5551</v>
      </c>
      <c r="C619" s="8">
        <v>1.24</v>
      </c>
      <c r="D619" s="8">
        <v>10.119999999999999</v>
      </c>
    </row>
    <row r="620" spans="1:4" ht="27.75" customHeight="1">
      <c r="A620" s="7" t="s">
        <v>5553</v>
      </c>
      <c r="B620" s="8" t="s">
        <v>5551</v>
      </c>
      <c r="C620" s="8">
        <v>4.68</v>
      </c>
      <c r="D620" s="8">
        <v>4.8600000000000003</v>
      </c>
    </row>
    <row r="621" spans="1:4" ht="27.75" customHeight="1">
      <c r="A621" s="7" t="s">
        <v>5554</v>
      </c>
      <c r="B621" s="8" t="s">
        <v>5551</v>
      </c>
      <c r="C621" s="8">
        <v>4.68</v>
      </c>
      <c r="D621" s="8">
        <v>4.8600000000000003</v>
      </c>
    </row>
    <row r="622" spans="1:4" ht="27.75" customHeight="1">
      <c r="A622" s="7" t="s">
        <v>5555</v>
      </c>
      <c r="B622" s="8" t="s">
        <v>5556</v>
      </c>
      <c r="C622" s="8">
        <v>0</v>
      </c>
      <c r="D622" s="8">
        <v>16.28</v>
      </c>
    </row>
    <row r="623" spans="1:4" ht="27.75" customHeight="1">
      <c r="A623" s="7" t="s">
        <v>5557</v>
      </c>
      <c r="B623" s="8" t="s">
        <v>5556</v>
      </c>
      <c r="C623" s="8">
        <v>0</v>
      </c>
      <c r="D623" s="8">
        <v>16.28</v>
      </c>
    </row>
    <row r="624" spans="1:4" ht="27.75" customHeight="1">
      <c r="A624" s="7" t="s">
        <v>5558</v>
      </c>
      <c r="B624" s="8" t="s">
        <v>5556</v>
      </c>
      <c r="C624" s="8">
        <v>9.3000000000000007</v>
      </c>
      <c r="D624" s="8">
        <v>5.0999999999999996</v>
      </c>
    </row>
    <row r="625" spans="1:4" ht="27.75" customHeight="1">
      <c r="A625" s="7" t="s">
        <v>5559</v>
      </c>
      <c r="B625" s="8" t="s">
        <v>5556</v>
      </c>
      <c r="C625" s="8">
        <v>9.2899999999999991</v>
      </c>
      <c r="D625" s="8">
        <v>5.0999999999999996</v>
      </c>
    </row>
    <row r="626" spans="1:4" ht="27.75" customHeight="1">
      <c r="A626" s="7" t="s">
        <v>5560</v>
      </c>
      <c r="B626" s="8" t="s">
        <v>5561</v>
      </c>
      <c r="C626" s="8">
        <v>1.03</v>
      </c>
      <c r="D626" s="8">
        <v>4.8</v>
      </c>
    </row>
    <row r="627" spans="1:4" ht="27.75" customHeight="1">
      <c r="A627" s="7" t="s">
        <v>5562</v>
      </c>
      <c r="B627" s="8" t="s">
        <v>5561</v>
      </c>
      <c r="C627" s="8">
        <v>1.03</v>
      </c>
      <c r="D627" s="8">
        <v>4.8</v>
      </c>
    </row>
    <row r="628" spans="1:4" ht="27.75" customHeight="1">
      <c r="A628" s="7" t="s">
        <v>5563</v>
      </c>
      <c r="B628" s="8" t="s">
        <v>5564</v>
      </c>
      <c r="C628" s="8">
        <v>0</v>
      </c>
      <c r="D628" s="8">
        <v>2.77</v>
      </c>
    </row>
    <row r="629" spans="1:4" ht="27.75" customHeight="1">
      <c r="A629" s="7" t="s">
        <v>5565</v>
      </c>
      <c r="B629" s="8" t="s">
        <v>5564</v>
      </c>
      <c r="C629" s="8">
        <v>0.27</v>
      </c>
      <c r="D629" s="8">
        <v>2.5</v>
      </c>
    </row>
    <row r="630" spans="1:4" ht="27.75" customHeight="1">
      <c r="A630" s="7" t="s">
        <v>5566</v>
      </c>
      <c r="B630" s="8" t="s">
        <v>5567</v>
      </c>
      <c r="C630" s="8">
        <v>0</v>
      </c>
      <c r="D630" s="8">
        <v>2.79</v>
      </c>
    </row>
    <row r="631" spans="1:4" ht="27.75" customHeight="1">
      <c r="A631" s="7" t="s">
        <v>5568</v>
      </c>
      <c r="B631" s="8" t="s">
        <v>5569</v>
      </c>
      <c r="C631" s="8">
        <v>7.34</v>
      </c>
      <c r="D631" s="8">
        <v>1.58</v>
      </c>
    </row>
    <row r="632" spans="1:4" ht="27.75" customHeight="1">
      <c r="A632" s="7" t="s">
        <v>5570</v>
      </c>
      <c r="B632" s="8" t="s">
        <v>5569</v>
      </c>
      <c r="C632" s="8">
        <v>7.34</v>
      </c>
      <c r="D632" s="8">
        <v>1.58</v>
      </c>
    </row>
    <row r="633" spans="1:4" ht="27.75" customHeight="1">
      <c r="A633" s="7" t="s">
        <v>5571</v>
      </c>
      <c r="B633" s="8" t="s">
        <v>5569</v>
      </c>
      <c r="C633" s="8">
        <v>1.52</v>
      </c>
      <c r="D633" s="8">
        <v>6.55</v>
      </c>
    </row>
    <row r="634" spans="1:4" ht="27.75" customHeight="1">
      <c r="A634" s="7" t="s">
        <v>5572</v>
      </c>
      <c r="B634" s="8" t="s">
        <v>5569</v>
      </c>
      <c r="C634" s="8">
        <v>0</v>
      </c>
      <c r="D634" s="8">
        <v>11.02</v>
      </c>
    </row>
    <row r="635" spans="1:4" ht="27.75" customHeight="1">
      <c r="A635" s="7" t="s">
        <v>5573</v>
      </c>
      <c r="B635" s="8" t="s">
        <v>5574</v>
      </c>
      <c r="C635" s="8">
        <v>1.28</v>
      </c>
      <c r="D635" s="8">
        <v>2.93</v>
      </c>
    </row>
    <row r="636" spans="1:4" ht="27.75" customHeight="1">
      <c r="A636" s="7" t="s">
        <v>5575</v>
      </c>
      <c r="B636" s="8" t="s">
        <v>5574</v>
      </c>
      <c r="C636" s="8">
        <v>1.28</v>
      </c>
      <c r="D636" s="8">
        <v>2.93</v>
      </c>
    </row>
    <row r="637" spans="1:4" ht="27.75" customHeight="1">
      <c r="A637" s="7" t="s">
        <v>5576</v>
      </c>
      <c r="B637" s="8" t="s">
        <v>5574</v>
      </c>
      <c r="C637" s="8">
        <v>4.28</v>
      </c>
      <c r="D637" s="8">
        <v>3.92</v>
      </c>
    </row>
    <row r="638" spans="1:4" ht="27.75" customHeight="1">
      <c r="A638" s="7" t="s">
        <v>5577</v>
      </c>
      <c r="B638" s="8" t="s">
        <v>5574</v>
      </c>
      <c r="C638" s="8">
        <v>4.28</v>
      </c>
      <c r="D638" s="8">
        <v>3.92</v>
      </c>
    </row>
    <row r="639" spans="1:4" ht="27.75" customHeight="1">
      <c r="A639" s="7" t="s">
        <v>5578</v>
      </c>
      <c r="B639" s="8" t="s">
        <v>5579</v>
      </c>
      <c r="C639" s="8">
        <v>2.38</v>
      </c>
      <c r="D639" s="8">
        <v>4.0199999999999996</v>
      </c>
    </row>
    <row r="640" spans="1:4" ht="27.75" customHeight="1">
      <c r="A640" s="7" t="s">
        <v>5580</v>
      </c>
      <c r="B640" s="8" t="s">
        <v>5579</v>
      </c>
      <c r="C640" s="8">
        <v>2.39</v>
      </c>
      <c r="D640" s="8">
        <v>4.0199999999999996</v>
      </c>
    </row>
    <row r="641" spans="1:4" ht="27.75" customHeight="1">
      <c r="A641" s="7" t="s">
        <v>5581</v>
      </c>
      <c r="B641" s="8" t="s">
        <v>5579</v>
      </c>
      <c r="C641" s="8">
        <v>0.83</v>
      </c>
      <c r="D641" s="8">
        <v>5.37</v>
      </c>
    </row>
    <row r="642" spans="1:4" ht="27.75" customHeight="1">
      <c r="A642" s="7" t="s">
        <v>5582</v>
      </c>
      <c r="B642" s="8" t="s">
        <v>5579</v>
      </c>
      <c r="C642" s="8">
        <v>0</v>
      </c>
      <c r="D642" s="8">
        <v>7.33</v>
      </c>
    </row>
    <row r="643" spans="1:4" ht="27.75" customHeight="1">
      <c r="A643" s="7" t="s">
        <v>5583</v>
      </c>
      <c r="B643" s="8" t="s">
        <v>5584</v>
      </c>
      <c r="C643" s="8">
        <v>3.7</v>
      </c>
      <c r="D643" s="8">
        <v>2.48</v>
      </c>
    </row>
    <row r="644" spans="1:4" ht="27.75" customHeight="1">
      <c r="A644" s="7" t="s">
        <v>5585</v>
      </c>
      <c r="B644" s="8" t="s">
        <v>5584</v>
      </c>
      <c r="C644" s="8">
        <v>5.51</v>
      </c>
      <c r="D644" s="8">
        <v>0.2</v>
      </c>
    </row>
    <row r="645" spans="1:4" ht="27.75" customHeight="1">
      <c r="A645" s="7" t="s">
        <v>5586</v>
      </c>
      <c r="B645" s="8" t="s">
        <v>5584</v>
      </c>
      <c r="C645" s="8">
        <v>3.99</v>
      </c>
      <c r="D645" s="8">
        <v>6</v>
      </c>
    </row>
    <row r="646" spans="1:4" ht="27.75" customHeight="1">
      <c r="A646" s="7" t="s">
        <v>5587</v>
      </c>
      <c r="B646" s="8" t="s">
        <v>5584</v>
      </c>
      <c r="C646" s="8">
        <v>3.99</v>
      </c>
      <c r="D646" s="8">
        <v>6</v>
      </c>
    </row>
    <row r="647" spans="1:4" ht="27.75" customHeight="1">
      <c r="A647" s="7" t="s">
        <v>5588</v>
      </c>
      <c r="B647" s="8" t="s">
        <v>5589</v>
      </c>
      <c r="C647" s="8">
        <v>5.1100000000000003</v>
      </c>
      <c r="D647" s="8">
        <v>0.19</v>
      </c>
    </row>
    <row r="648" spans="1:4" ht="27.75" customHeight="1">
      <c r="A648" s="7" t="s">
        <v>5590</v>
      </c>
      <c r="B648" s="8" t="s">
        <v>5589</v>
      </c>
      <c r="C648" s="8">
        <v>5.1100000000000003</v>
      </c>
      <c r="D648" s="8">
        <v>0.19</v>
      </c>
    </row>
    <row r="649" spans="1:4" ht="27.75" customHeight="1">
      <c r="A649" s="7" t="s">
        <v>5591</v>
      </c>
      <c r="B649" s="8" t="s">
        <v>5589</v>
      </c>
      <c r="C649" s="8">
        <v>0</v>
      </c>
      <c r="D649" s="8">
        <v>9.33</v>
      </c>
    </row>
    <row r="650" spans="1:4" ht="27.75" customHeight="1">
      <c r="A650" s="7" t="s">
        <v>5592</v>
      </c>
      <c r="B650" s="8" t="s">
        <v>5589</v>
      </c>
      <c r="C650" s="8">
        <v>3.7</v>
      </c>
      <c r="D650" s="8">
        <v>5.15</v>
      </c>
    </row>
    <row r="651" spans="1:4" ht="27.75" customHeight="1">
      <c r="A651" s="7" t="s">
        <v>5593</v>
      </c>
      <c r="B651" s="8" t="s">
        <v>5594</v>
      </c>
      <c r="C651" s="8">
        <v>0</v>
      </c>
      <c r="D651" s="8">
        <v>5.98</v>
      </c>
    </row>
    <row r="652" spans="1:4" ht="27.75" customHeight="1">
      <c r="A652" s="7" t="s">
        <v>5595</v>
      </c>
      <c r="B652" s="8" t="s">
        <v>5594</v>
      </c>
      <c r="C652" s="8">
        <v>1.03</v>
      </c>
      <c r="D652" s="8">
        <v>3.81</v>
      </c>
    </row>
    <row r="653" spans="1:4" ht="27.75" customHeight="1">
      <c r="A653" s="7" t="s">
        <v>5596</v>
      </c>
      <c r="B653" s="8" t="s">
        <v>5597</v>
      </c>
      <c r="C653" s="8">
        <v>0.12</v>
      </c>
      <c r="D653" s="8">
        <v>16.11</v>
      </c>
    </row>
    <row r="654" spans="1:4" ht="27.75" customHeight="1">
      <c r="A654" s="7" t="s">
        <v>5598</v>
      </c>
      <c r="B654" s="8" t="s">
        <v>5597</v>
      </c>
      <c r="C654" s="8">
        <v>16.54</v>
      </c>
      <c r="D654" s="8">
        <v>2.86</v>
      </c>
    </row>
    <row r="655" spans="1:4" ht="27.75" customHeight="1">
      <c r="A655" s="7" t="s">
        <v>5599</v>
      </c>
      <c r="B655" s="8" t="s">
        <v>5600</v>
      </c>
      <c r="C655" s="8">
        <v>3.61</v>
      </c>
      <c r="D655" s="8">
        <v>1.99</v>
      </c>
    </row>
    <row r="656" spans="1:4" ht="27.75" customHeight="1">
      <c r="A656" s="7" t="s">
        <v>5601</v>
      </c>
      <c r="B656" s="8" t="s">
        <v>5602</v>
      </c>
      <c r="C656" s="8">
        <v>3.15</v>
      </c>
      <c r="D656" s="8">
        <v>1.69</v>
      </c>
    </row>
    <row r="657" spans="1:4" ht="27.75" customHeight="1">
      <c r="A657" s="7" t="s">
        <v>5603</v>
      </c>
      <c r="B657" s="8" t="s">
        <v>5604</v>
      </c>
      <c r="C657" s="8">
        <v>0</v>
      </c>
      <c r="D657" s="8">
        <v>5.08</v>
      </c>
    </row>
    <row r="658" spans="1:4" ht="27.75" customHeight="1">
      <c r="A658" s="7" t="s">
        <v>5605</v>
      </c>
      <c r="B658" s="8" t="s">
        <v>5604</v>
      </c>
      <c r="C658" s="8">
        <v>0.61</v>
      </c>
      <c r="D658" s="8">
        <v>4.1900000000000004</v>
      </c>
    </row>
    <row r="659" spans="1:4" ht="27.75" customHeight="1">
      <c r="A659" s="7" t="s">
        <v>5606</v>
      </c>
      <c r="B659" s="8" t="s">
        <v>5604</v>
      </c>
      <c r="C659" s="8">
        <v>4.05</v>
      </c>
      <c r="D659" s="8">
        <v>0.56000000000000005</v>
      </c>
    </row>
    <row r="660" spans="1:4" ht="27.75" customHeight="1">
      <c r="A660" s="7" t="s">
        <v>5607</v>
      </c>
      <c r="B660" s="8" t="s">
        <v>5604</v>
      </c>
      <c r="C660" s="8">
        <v>4.05</v>
      </c>
      <c r="D660" s="8">
        <v>0.56000000000000005</v>
      </c>
    </row>
    <row r="661" spans="1:4" ht="27.75" customHeight="1">
      <c r="A661" s="7" t="s">
        <v>5608</v>
      </c>
      <c r="B661" s="8" t="s">
        <v>5609</v>
      </c>
      <c r="C661" s="8">
        <v>0</v>
      </c>
      <c r="D661" s="8">
        <v>0</v>
      </c>
    </row>
    <row r="662" spans="1:4" ht="27.75" customHeight="1">
      <c r="A662" s="7" t="s">
        <v>5610</v>
      </c>
      <c r="B662" s="8" t="s">
        <v>5611</v>
      </c>
      <c r="C662" s="8">
        <v>1.26</v>
      </c>
      <c r="D662" s="8">
        <v>1.5</v>
      </c>
    </row>
    <row r="663" spans="1:4" ht="27.75" customHeight="1">
      <c r="A663" s="7" t="s">
        <v>5612</v>
      </c>
      <c r="B663" s="8" t="s">
        <v>5611</v>
      </c>
      <c r="C663" s="8">
        <v>1.26</v>
      </c>
      <c r="D663" s="8">
        <v>1.5</v>
      </c>
    </row>
    <row r="664" spans="1:4" ht="27.75" customHeight="1">
      <c r="A664" s="7" t="s">
        <v>5613</v>
      </c>
      <c r="B664" s="8" t="s">
        <v>5611</v>
      </c>
      <c r="C664" s="8">
        <v>1.26</v>
      </c>
      <c r="D664" s="8">
        <v>1.5</v>
      </c>
    </row>
    <row r="665" spans="1:4" ht="27.75" customHeight="1">
      <c r="A665" s="7" t="s">
        <v>5614</v>
      </c>
      <c r="B665" s="8" t="s">
        <v>5611</v>
      </c>
      <c r="C665" s="8">
        <v>1.83</v>
      </c>
      <c r="D665" s="8">
        <v>2.98</v>
      </c>
    </row>
    <row r="666" spans="1:4" ht="27.75" customHeight="1">
      <c r="A666" s="7" t="s">
        <v>5615</v>
      </c>
      <c r="B666" s="8" t="s">
        <v>5611</v>
      </c>
      <c r="C666" s="8">
        <v>1.83</v>
      </c>
      <c r="D666" s="8">
        <v>2.98</v>
      </c>
    </row>
    <row r="667" spans="1:4" ht="27.75" customHeight="1">
      <c r="A667" s="7" t="s">
        <v>5616</v>
      </c>
      <c r="B667" s="8" t="s">
        <v>5617</v>
      </c>
      <c r="C667" s="8">
        <v>0</v>
      </c>
      <c r="D667" s="8">
        <v>0</v>
      </c>
    </row>
    <row r="668" spans="1:4" ht="27.75" customHeight="1">
      <c r="A668" s="7" t="s">
        <v>5618</v>
      </c>
      <c r="B668" s="8" t="s">
        <v>5617</v>
      </c>
      <c r="C668" s="8">
        <v>0</v>
      </c>
      <c r="D668" s="8">
        <v>0</v>
      </c>
    </row>
    <row r="669" spans="1:4" ht="27.75" customHeight="1">
      <c r="A669" s="7" t="s">
        <v>5619</v>
      </c>
      <c r="B669" s="8" t="s">
        <v>5617</v>
      </c>
      <c r="C669" s="8">
        <v>0</v>
      </c>
      <c r="D669" s="8">
        <v>0</v>
      </c>
    </row>
    <row r="670" spans="1:4" ht="27.75" customHeight="1">
      <c r="A670" s="7" t="s">
        <v>5620</v>
      </c>
      <c r="B670" s="8" t="s">
        <v>5617</v>
      </c>
      <c r="C670" s="8">
        <v>0</v>
      </c>
      <c r="D670" s="8">
        <v>0</v>
      </c>
    </row>
    <row r="671" spans="1:4" ht="27.75" customHeight="1">
      <c r="A671" s="7" t="s">
        <v>5621</v>
      </c>
      <c r="B671" s="8" t="s">
        <v>5622</v>
      </c>
      <c r="C671" s="8">
        <v>0</v>
      </c>
      <c r="D671" s="8">
        <v>1.91</v>
      </c>
    </row>
    <row r="672" spans="1:4" ht="27.75" customHeight="1">
      <c r="A672" s="7" t="s">
        <v>5623</v>
      </c>
      <c r="B672" s="8" t="s">
        <v>5622</v>
      </c>
      <c r="C672" s="8">
        <v>0.94</v>
      </c>
      <c r="D672" s="8">
        <v>1.04</v>
      </c>
    </row>
    <row r="673" spans="1:4" ht="27.75" customHeight="1">
      <c r="A673" s="7" t="s">
        <v>5624</v>
      </c>
      <c r="B673" s="8" t="s">
        <v>5625</v>
      </c>
      <c r="C673" s="8">
        <v>0</v>
      </c>
      <c r="D673" s="8">
        <v>5.57</v>
      </c>
    </row>
    <row r="674" spans="1:4" ht="27.75" customHeight="1">
      <c r="A674" s="7" t="s">
        <v>5626</v>
      </c>
      <c r="B674" s="8" t="s">
        <v>5625</v>
      </c>
      <c r="C674" s="8">
        <v>1.29</v>
      </c>
      <c r="D674" s="8">
        <v>3.94</v>
      </c>
    </row>
    <row r="675" spans="1:4" ht="27.75" customHeight="1">
      <c r="A675" s="7" t="s">
        <v>5627</v>
      </c>
      <c r="B675" s="8" t="s">
        <v>5628</v>
      </c>
      <c r="C675" s="8">
        <v>2.0499999999999998</v>
      </c>
      <c r="D675" s="8">
        <v>6.15</v>
      </c>
    </row>
    <row r="676" spans="1:4" ht="27.75" customHeight="1">
      <c r="A676" s="7" t="s">
        <v>5629</v>
      </c>
      <c r="B676" s="8" t="s">
        <v>5628</v>
      </c>
      <c r="C676" s="8">
        <v>2.0499999999999998</v>
      </c>
      <c r="D676" s="8">
        <v>6.15</v>
      </c>
    </row>
    <row r="677" spans="1:4" ht="27.75" customHeight="1">
      <c r="A677" s="7" t="s">
        <v>5630</v>
      </c>
      <c r="B677" s="8" t="s">
        <v>5631</v>
      </c>
      <c r="C677" s="8">
        <v>3.46</v>
      </c>
      <c r="D677" s="8">
        <v>0.43</v>
      </c>
    </row>
    <row r="678" spans="1:4" ht="27.75" customHeight="1">
      <c r="A678" s="7" t="s">
        <v>5632</v>
      </c>
      <c r="B678" s="8" t="s">
        <v>5631</v>
      </c>
      <c r="C678" s="8">
        <v>3.46</v>
      </c>
      <c r="D678" s="8">
        <v>0.43</v>
      </c>
    </row>
    <row r="679" spans="1:4" ht="27.75" customHeight="1">
      <c r="A679" s="7" t="s">
        <v>5633</v>
      </c>
      <c r="B679" s="8" t="s">
        <v>5634</v>
      </c>
      <c r="C679" s="8">
        <v>0</v>
      </c>
      <c r="D679" s="8">
        <v>5.53</v>
      </c>
    </row>
    <row r="680" spans="1:4" ht="27.75" customHeight="1">
      <c r="A680" s="7" t="s">
        <v>5635</v>
      </c>
      <c r="B680" s="8" t="s">
        <v>5634</v>
      </c>
      <c r="C680" s="8">
        <v>1.97</v>
      </c>
      <c r="D680" s="8">
        <v>3.71</v>
      </c>
    </row>
    <row r="681" spans="1:4" ht="27.75" customHeight="1">
      <c r="A681" s="7" t="s">
        <v>5636</v>
      </c>
      <c r="B681" s="8" t="s">
        <v>5634</v>
      </c>
      <c r="C681" s="8">
        <v>4.43</v>
      </c>
      <c r="D681" s="8">
        <v>0.83</v>
      </c>
    </row>
    <row r="682" spans="1:4" ht="27.75" customHeight="1">
      <c r="A682" s="7" t="s">
        <v>5637</v>
      </c>
      <c r="B682" s="8" t="s">
        <v>5634</v>
      </c>
      <c r="C682" s="8">
        <v>3.33</v>
      </c>
      <c r="D682" s="8">
        <v>0.09</v>
      </c>
    </row>
    <row r="683" spans="1:4" ht="27.75" customHeight="1">
      <c r="A683" s="7" t="s">
        <v>5638</v>
      </c>
      <c r="B683" s="8" t="s">
        <v>5634</v>
      </c>
      <c r="C683" s="8">
        <v>3.33</v>
      </c>
      <c r="D683" s="8">
        <v>0.09</v>
      </c>
    </row>
    <row r="684" spans="1:4" ht="27.75" customHeight="1">
      <c r="A684" s="7" t="s">
        <v>5639</v>
      </c>
      <c r="B684" s="8" t="s">
        <v>5640</v>
      </c>
      <c r="C684" s="8">
        <v>0.94</v>
      </c>
      <c r="D684" s="8">
        <v>7.64</v>
      </c>
    </row>
    <row r="685" spans="1:4" ht="27.75" customHeight="1">
      <c r="A685" s="7" t="s">
        <v>5641</v>
      </c>
      <c r="B685" s="8" t="s">
        <v>5642</v>
      </c>
      <c r="C685" s="8">
        <v>0.94</v>
      </c>
      <c r="D685" s="8">
        <v>7.64</v>
      </c>
    </row>
    <row r="686" spans="1:4" ht="27.75" customHeight="1">
      <c r="A686" s="7" t="s">
        <v>5643</v>
      </c>
      <c r="B686" s="8" t="s">
        <v>5644</v>
      </c>
      <c r="C686" s="8">
        <v>3.23</v>
      </c>
      <c r="D686" s="8">
        <v>5.64</v>
      </c>
    </row>
    <row r="687" spans="1:4" ht="27.75" customHeight="1">
      <c r="A687" s="7" t="s">
        <v>5645</v>
      </c>
      <c r="B687" s="8" t="s">
        <v>5644</v>
      </c>
      <c r="C687" s="8">
        <v>0</v>
      </c>
      <c r="D687" s="8">
        <v>10.65</v>
      </c>
    </row>
    <row r="688" spans="1:4" ht="27.75" customHeight="1">
      <c r="A688" s="7" t="s">
        <v>5646</v>
      </c>
      <c r="B688" s="8" t="s">
        <v>5644</v>
      </c>
      <c r="C688" s="8">
        <v>3.23</v>
      </c>
      <c r="D688" s="8">
        <v>5.64</v>
      </c>
    </row>
    <row r="689" spans="1:4" ht="27.75" customHeight="1">
      <c r="A689" s="7" t="s">
        <v>5647</v>
      </c>
      <c r="B689" s="8" t="s">
        <v>5644</v>
      </c>
      <c r="C689" s="8">
        <v>5.69</v>
      </c>
      <c r="D689" s="8">
        <v>1.41</v>
      </c>
    </row>
    <row r="690" spans="1:4" ht="27.75" customHeight="1">
      <c r="A690" s="7" t="s">
        <v>5648</v>
      </c>
      <c r="B690" s="8" t="s">
        <v>5644</v>
      </c>
      <c r="C690" s="8">
        <v>5.69</v>
      </c>
      <c r="D690" s="8">
        <v>1.41</v>
      </c>
    </row>
    <row r="691" spans="1:4" ht="27.75" customHeight="1">
      <c r="A691" s="7" t="s">
        <v>5649</v>
      </c>
      <c r="B691" s="8" t="s">
        <v>5650</v>
      </c>
      <c r="C691" s="8">
        <v>8.73</v>
      </c>
      <c r="D691" s="8">
        <v>0.63</v>
      </c>
    </row>
    <row r="692" spans="1:4" ht="27.75" customHeight="1">
      <c r="A692" s="7" t="s">
        <v>5651</v>
      </c>
      <c r="B692" s="8" t="s">
        <v>5650</v>
      </c>
      <c r="C692" s="8">
        <v>0</v>
      </c>
      <c r="D692" s="8">
        <v>10.41</v>
      </c>
    </row>
    <row r="693" spans="1:4" ht="27.75" customHeight="1">
      <c r="A693" s="7" t="s">
        <v>5652</v>
      </c>
      <c r="B693" s="8" t="s">
        <v>5650</v>
      </c>
      <c r="C693" s="8">
        <v>0.82</v>
      </c>
      <c r="D693" s="8">
        <v>5.75</v>
      </c>
    </row>
    <row r="694" spans="1:4" ht="27.75" customHeight="1">
      <c r="A694" s="7" t="s">
        <v>5653</v>
      </c>
      <c r="B694" s="8" t="s">
        <v>5654</v>
      </c>
      <c r="C694" s="8">
        <v>2.89</v>
      </c>
      <c r="D694" s="8">
        <v>2.8</v>
      </c>
    </row>
    <row r="695" spans="1:4" ht="27.75" customHeight="1">
      <c r="A695" s="7" t="s">
        <v>5655</v>
      </c>
      <c r="B695" s="8" t="s">
        <v>5654</v>
      </c>
      <c r="C695" s="8">
        <v>0</v>
      </c>
      <c r="D695" s="8">
        <v>5.39</v>
      </c>
    </row>
    <row r="696" spans="1:4" ht="27.75" customHeight="1">
      <c r="A696" s="7" t="s">
        <v>5656</v>
      </c>
      <c r="B696" s="8" t="s">
        <v>5657</v>
      </c>
      <c r="C696" s="8">
        <v>5.82</v>
      </c>
      <c r="D696" s="8">
        <v>10.029999999999999</v>
      </c>
    </row>
    <row r="697" spans="1:4" ht="27.75" customHeight="1">
      <c r="A697" s="7" t="s">
        <v>5658</v>
      </c>
      <c r="B697" s="8" t="s">
        <v>5657</v>
      </c>
      <c r="C697" s="8">
        <v>5.82</v>
      </c>
      <c r="D697" s="8">
        <v>10.029999999999999</v>
      </c>
    </row>
    <row r="698" spans="1:4" ht="27.75" customHeight="1">
      <c r="A698" s="7" t="s">
        <v>5659</v>
      </c>
      <c r="B698" s="8" t="s">
        <v>5660</v>
      </c>
      <c r="C698" s="8">
        <v>11.14</v>
      </c>
      <c r="D698" s="8">
        <v>1.59</v>
      </c>
    </row>
    <row r="699" spans="1:4" ht="27.75" customHeight="1">
      <c r="A699" s="7" t="s">
        <v>5661</v>
      </c>
      <c r="B699" s="8" t="s">
        <v>5660</v>
      </c>
      <c r="C699" s="8">
        <v>11.14</v>
      </c>
      <c r="D699" s="8">
        <v>1.59</v>
      </c>
    </row>
    <row r="700" spans="1:4" ht="27.75" customHeight="1">
      <c r="A700" s="7" t="s">
        <v>5662</v>
      </c>
      <c r="B700" s="8" t="s">
        <v>5663</v>
      </c>
      <c r="C700" s="8">
        <v>2.44</v>
      </c>
      <c r="D700" s="8">
        <v>0.74</v>
      </c>
    </row>
    <row r="701" spans="1:4" ht="27.75" customHeight="1">
      <c r="A701" s="7" t="s">
        <v>5664</v>
      </c>
      <c r="B701" s="8" t="s">
        <v>5665</v>
      </c>
      <c r="C701" s="8">
        <v>0</v>
      </c>
      <c r="D701" s="8">
        <v>8.1300000000000008</v>
      </c>
    </row>
    <row r="702" spans="1:4" ht="27.75" customHeight="1">
      <c r="A702" s="7" t="s">
        <v>5666</v>
      </c>
      <c r="B702" s="8" t="s">
        <v>5665</v>
      </c>
      <c r="C702" s="8">
        <v>3.89</v>
      </c>
      <c r="D702" s="8">
        <v>4.62</v>
      </c>
    </row>
    <row r="703" spans="1:4" ht="27.75" customHeight="1">
      <c r="A703" s="7" t="s">
        <v>5667</v>
      </c>
      <c r="B703" s="8" t="s">
        <v>5665</v>
      </c>
      <c r="C703" s="8">
        <v>2.86</v>
      </c>
      <c r="D703" s="8">
        <v>1.34</v>
      </c>
    </row>
    <row r="704" spans="1:4" ht="27.75" customHeight="1">
      <c r="A704" s="7" t="s">
        <v>5668</v>
      </c>
      <c r="B704" s="8" t="s">
        <v>5665</v>
      </c>
      <c r="C704" s="8">
        <v>2.86</v>
      </c>
      <c r="D704" s="8">
        <v>1.34</v>
      </c>
    </row>
    <row r="705" spans="1:4" ht="27.75" customHeight="1">
      <c r="A705" s="7" t="s">
        <v>5669</v>
      </c>
      <c r="B705" s="8" t="s">
        <v>5670</v>
      </c>
      <c r="C705" s="8">
        <v>0</v>
      </c>
      <c r="D705" s="8">
        <v>0</v>
      </c>
    </row>
    <row r="706" spans="1:4" ht="27.75" customHeight="1">
      <c r="A706" s="7" t="s">
        <v>5671</v>
      </c>
      <c r="B706" s="8" t="s">
        <v>5672</v>
      </c>
      <c r="C706" s="8">
        <v>2.2400000000000002</v>
      </c>
      <c r="D706" s="8">
        <v>1.26</v>
      </c>
    </row>
    <row r="707" spans="1:4" ht="27.75" customHeight="1">
      <c r="A707" s="7" t="s">
        <v>5673</v>
      </c>
      <c r="B707" s="8" t="s">
        <v>5672</v>
      </c>
      <c r="C707" s="8">
        <v>2.2400000000000002</v>
      </c>
      <c r="D707" s="8">
        <v>1.26</v>
      </c>
    </row>
    <row r="708" spans="1:4" ht="27.75" customHeight="1">
      <c r="A708" s="7" t="s">
        <v>5674</v>
      </c>
      <c r="B708" s="8" t="s">
        <v>5675</v>
      </c>
      <c r="C708" s="8">
        <v>3.02</v>
      </c>
      <c r="D708" s="8">
        <v>1.52</v>
      </c>
    </row>
    <row r="709" spans="1:4" ht="27.75" customHeight="1">
      <c r="A709" s="7" t="s">
        <v>5676</v>
      </c>
      <c r="B709" s="8" t="s">
        <v>5675</v>
      </c>
      <c r="C709" s="8">
        <v>3.02</v>
      </c>
      <c r="D709" s="8">
        <v>1.52</v>
      </c>
    </row>
    <row r="710" spans="1:4" ht="27.75" customHeight="1">
      <c r="A710" s="7" t="s">
        <v>5677</v>
      </c>
      <c r="B710" s="8" t="s">
        <v>5675</v>
      </c>
      <c r="C710" s="8">
        <v>0</v>
      </c>
      <c r="D710" s="8">
        <v>7.72</v>
      </c>
    </row>
    <row r="711" spans="1:4" ht="27.75" customHeight="1">
      <c r="A711" s="7" t="s">
        <v>5678</v>
      </c>
      <c r="B711" s="8" t="s">
        <v>5675</v>
      </c>
      <c r="C711" s="8">
        <v>3.07</v>
      </c>
      <c r="D711" s="8">
        <v>4.72</v>
      </c>
    </row>
    <row r="712" spans="1:4" ht="27.75" customHeight="1">
      <c r="A712" s="7" t="s">
        <v>5679</v>
      </c>
      <c r="B712" s="8" t="s">
        <v>5680</v>
      </c>
      <c r="C712" s="8">
        <v>0</v>
      </c>
      <c r="D712" s="8">
        <v>9.59</v>
      </c>
    </row>
    <row r="713" spans="1:4" ht="27.75" customHeight="1">
      <c r="A713" s="7" t="s">
        <v>5681</v>
      </c>
      <c r="B713" s="8" t="s">
        <v>5682</v>
      </c>
      <c r="C713" s="8">
        <v>0.47</v>
      </c>
      <c r="D713" s="8">
        <v>8.89</v>
      </c>
    </row>
    <row r="714" spans="1:4" ht="27.75" customHeight="1">
      <c r="A714" s="7" t="s">
        <v>5683</v>
      </c>
      <c r="B714" s="8" t="s">
        <v>5684</v>
      </c>
      <c r="C714" s="8">
        <v>-0.98</v>
      </c>
      <c r="D714" s="8">
        <v>-0.02</v>
      </c>
    </row>
    <row r="715" spans="1:4" ht="27.75" customHeight="1">
      <c r="A715" s="7" t="s">
        <v>5685</v>
      </c>
      <c r="B715" s="8" t="s">
        <v>5684</v>
      </c>
      <c r="C715" s="8">
        <v>-0.98</v>
      </c>
      <c r="D715" s="8">
        <v>-0.02</v>
      </c>
    </row>
    <row r="716" spans="1:4" ht="27.75" customHeight="1">
      <c r="A716" s="7" t="s">
        <v>5686</v>
      </c>
      <c r="B716" s="8" t="s">
        <v>5687</v>
      </c>
      <c r="C716" s="8">
        <v>0.81</v>
      </c>
      <c r="D716" s="8">
        <v>0.31</v>
      </c>
    </row>
    <row r="717" spans="1:4" ht="27.75" customHeight="1">
      <c r="A717" s="7" t="s">
        <v>5688</v>
      </c>
      <c r="B717" s="8" t="s">
        <v>5687</v>
      </c>
      <c r="C717" s="8">
        <v>0.81</v>
      </c>
      <c r="D717" s="8">
        <v>0.31</v>
      </c>
    </row>
    <row r="718" spans="1:4" ht="27.75" customHeight="1">
      <c r="A718" s="7" t="s">
        <v>5689</v>
      </c>
      <c r="B718" s="8" t="s">
        <v>5687</v>
      </c>
      <c r="C718" s="8">
        <v>2.72</v>
      </c>
      <c r="D718" s="8">
        <v>2.19</v>
      </c>
    </row>
    <row r="719" spans="1:4" ht="27.75" customHeight="1">
      <c r="A719" s="7" t="s">
        <v>5690</v>
      </c>
      <c r="B719" s="8" t="s">
        <v>5687</v>
      </c>
      <c r="C719" s="8">
        <v>0</v>
      </c>
      <c r="D719" s="8">
        <v>4.67</v>
      </c>
    </row>
    <row r="720" spans="1:4" ht="27.75" customHeight="1">
      <c r="A720" s="7" t="s">
        <v>5691</v>
      </c>
      <c r="B720" s="8" t="s">
        <v>5692</v>
      </c>
      <c r="C720" s="8">
        <v>0.97</v>
      </c>
      <c r="D720" s="8">
        <v>5.75</v>
      </c>
    </row>
    <row r="721" spans="1:4" ht="27.75" customHeight="1">
      <c r="A721" s="7" t="s">
        <v>5693</v>
      </c>
      <c r="B721" s="8" t="s">
        <v>5692</v>
      </c>
      <c r="C721" s="8">
        <v>0.97</v>
      </c>
      <c r="D721" s="8">
        <v>5.75</v>
      </c>
    </row>
    <row r="722" spans="1:4" ht="27.75" customHeight="1">
      <c r="A722" s="7" t="s">
        <v>5694</v>
      </c>
      <c r="B722" s="8" t="s">
        <v>5695</v>
      </c>
      <c r="C722" s="8">
        <v>1.04</v>
      </c>
      <c r="D722" s="8">
        <v>2.85</v>
      </c>
    </row>
    <row r="723" spans="1:4" ht="27.75" customHeight="1">
      <c r="A723" s="7" t="s">
        <v>5696</v>
      </c>
      <c r="B723" s="8" t="s">
        <v>5697</v>
      </c>
      <c r="C723" s="8">
        <v>1.08</v>
      </c>
      <c r="D723" s="8">
        <v>2.93</v>
      </c>
    </row>
    <row r="724" spans="1:4" ht="27.75" customHeight="1">
      <c r="A724" s="7" t="s">
        <v>5698</v>
      </c>
      <c r="B724" s="8" t="s">
        <v>5699</v>
      </c>
      <c r="C724" s="8">
        <v>0</v>
      </c>
      <c r="D724" s="8">
        <v>1.59</v>
      </c>
    </row>
    <row r="725" spans="1:4" ht="27.75" customHeight="1">
      <c r="A725" s="7" t="s">
        <v>5700</v>
      </c>
      <c r="B725" s="8" t="s">
        <v>5699</v>
      </c>
      <c r="C725" s="8">
        <v>0</v>
      </c>
      <c r="D725" s="8">
        <v>1.59</v>
      </c>
    </row>
    <row r="726" spans="1:4" ht="27.75" customHeight="1">
      <c r="A726" s="7" t="s">
        <v>5701</v>
      </c>
      <c r="B726" s="8" t="s">
        <v>5702</v>
      </c>
      <c r="C726" s="8">
        <v>0</v>
      </c>
      <c r="D726" s="8">
        <v>2.06</v>
      </c>
    </row>
    <row r="727" spans="1:4" ht="27.75" customHeight="1">
      <c r="A727" s="7" t="s">
        <v>5703</v>
      </c>
      <c r="B727" s="8" t="s">
        <v>5702</v>
      </c>
      <c r="C727" s="8">
        <v>1.32</v>
      </c>
      <c r="D727" s="8">
        <v>0.74</v>
      </c>
    </row>
    <row r="728" spans="1:4" ht="27.75" customHeight="1">
      <c r="A728" s="7" t="s">
        <v>5704</v>
      </c>
      <c r="B728" s="8" t="s">
        <v>5705</v>
      </c>
      <c r="C728" s="8">
        <v>1.33</v>
      </c>
      <c r="D728" s="8">
        <v>1.03</v>
      </c>
    </row>
    <row r="729" spans="1:4" ht="27.75" customHeight="1">
      <c r="A729" s="7" t="s">
        <v>5706</v>
      </c>
      <c r="B729" s="8" t="s">
        <v>5705</v>
      </c>
      <c r="C729" s="8">
        <v>1.33</v>
      </c>
      <c r="D729" s="8">
        <v>1.03</v>
      </c>
    </row>
    <row r="730" spans="1:4" ht="27.75" customHeight="1">
      <c r="A730" s="7" t="s">
        <v>5707</v>
      </c>
      <c r="B730" s="8" t="s">
        <v>5708</v>
      </c>
      <c r="C730" s="8">
        <v>0.83</v>
      </c>
      <c r="D730" s="8">
        <v>6.8</v>
      </c>
    </row>
    <row r="731" spans="1:4" ht="27.75" customHeight="1">
      <c r="A731" s="7" t="s">
        <v>5709</v>
      </c>
      <c r="B731" s="8" t="s">
        <v>5708</v>
      </c>
      <c r="C731" s="8">
        <v>0.83</v>
      </c>
      <c r="D731" s="8">
        <v>6.8</v>
      </c>
    </row>
    <row r="732" spans="1:4" ht="27.75" customHeight="1">
      <c r="A732" s="7" t="s">
        <v>5710</v>
      </c>
      <c r="B732" s="8" t="s">
        <v>5711</v>
      </c>
      <c r="C732" s="8">
        <v>0.46</v>
      </c>
      <c r="D732" s="8">
        <v>12.31</v>
      </c>
    </row>
    <row r="733" spans="1:4" ht="27.75" customHeight="1">
      <c r="A733" s="7" t="s">
        <v>5712</v>
      </c>
      <c r="B733" s="8" t="s">
        <v>5713</v>
      </c>
      <c r="C733" s="8">
        <v>0.09</v>
      </c>
      <c r="D733" s="8">
        <v>0</v>
      </c>
    </row>
    <row r="734" spans="1:4" ht="27.75" customHeight="1">
      <c r="A734" s="7" t="s">
        <v>5714</v>
      </c>
      <c r="B734" s="8" t="s">
        <v>5713</v>
      </c>
      <c r="C734" s="8">
        <v>0.09</v>
      </c>
      <c r="D734" s="8">
        <v>0</v>
      </c>
    </row>
    <row r="735" spans="1:4" ht="27.75" customHeight="1">
      <c r="A735" s="7" t="s">
        <v>5715</v>
      </c>
      <c r="B735" s="8" t="s">
        <v>5713</v>
      </c>
      <c r="C735" s="8">
        <v>0</v>
      </c>
      <c r="D735" s="8">
        <v>0</v>
      </c>
    </row>
    <row r="736" spans="1:4" ht="27.75" customHeight="1">
      <c r="A736" s="7" t="s">
        <v>5716</v>
      </c>
      <c r="B736" s="8" t="s">
        <v>5713</v>
      </c>
      <c r="C736" s="8">
        <v>0</v>
      </c>
      <c r="D736" s="8">
        <v>0</v>
      </c>
    </row>
    <row r="737" spans="1:4" ht="27.75" customHeight="1">
      <c r="A737" s="7" t="s">
        <v>5717</v>
      </c>
      <c r="B737" s="8" t="s">
        <v>5713</v>
      </c>
      <c r="C737" s="8">
        <v>0</v>
      </c>
      <c r="D737" s="8">
        <v>0</v>
      </c>
    </row>
    <row r="738" spans="1:4" ht="27.75" customHeight="1">
      <c r="A738" s="7" t="s">
        <v>5718</v>
      </c>
      <c r="B738" s="8" t="s">
        <v>5713</v>
      </c>
      <c r="C738" s="8">
        <v>0</v>
      </c>
      <c r="D738" s="8">
        <v>0</v>
      </c>
    </row>
    <row r="739" spans="1:4" ht="27.75" customHeight="1">
      <c r="A739" s="7" t="s">
        <v>5719</v>
      </c>
      <c r="B739" s="8" t="s">
        <v>5720</v>
      </c>
      <c r="C739" s="8">
        <v>2.3199999999999998</v>
      </c>
      <c r="D739" s="8">
        <v>2.1</v>
      </c>
    </row>
    <row r="740" spans="1:4" ht="27.75" customHeight="1">
      <c r="A740" s="7" t="s">
        <v>5721</v>
      </c>
      <c r="B740" s="8" t="s">
        <v>5720</v>
      </c>
      <c r="C740" s="8">
        <v>0</v>
      </c>
      <c r="D740" s="8">
        <v>3.83</v>
      </c>
    </row>
    <row r="741" spans="1:4" ht="27.75" customHeight="1">
      <c r="A741" s="7" t="s">
        <v>5722</v>
      </c>
      <c r="B741" s="8" t="s">
        <v>5723</v>
      </c>
      <c r="C741" s="8">
        <v>5.27</v>
      </c>
      <c r="D741" s="8">
        <v>1.57</v>
      </c>
    </row>
    <row r="742" spans="1:4" ht="27.75" customHeight="1">
      <c r="A742" s="7" t="s">
        <v>5724</v>
      </c>
      <c r="B742" s="8" t="s">
        <v>5725</v>
      </c>
      <c r="C742" s="8">
        <v>3.58</v>
      </c>
      <c r="D742" s="8">
        <v>0.44</v>
      </c>
    </row>
    <row r="743" spans="1:4" ht="27.75" customHeight="1">
      <c r="A743" s="7" t="s">
        <v>5726</v>
      </c>
      <c r="B743" s="8" t="s">
        <v>5725</v>
      </c>
      <c r="C743" s="8">
        <v>7.23</v>
      </c>
      <c r="D743" s="8">
        <v>0.62</v>
      </c>
    </row>
    <row r="744" spans="1:4" ht="27.75" customHeight="1">
      <c r="A744" s="7" t="s">
        <v>5727</v>
      </c>
      <c r="B744" s="8" t="s">
        <v>5728</v>
      </c>
      <c r="C744" s="8">
        <v>0</v>
      </c>
      <c r="D744" s="8">
        <v>4.01</v>
      </c>
    </row>
    <row r="745" spans="1:4" ht="27.75" customHeight="1">
      <c r="A745" s="7" t="s">
        <v>5729</v>
      </c>
      <c r="B745" s="8" t="s">
        <v>5728</v>
      </c>
      <c r="C745" s="8">
        <v>0.39</v>
      </c>
      <c r="D745" s="8">
        <v>7.78</v>
      </c>
    </row>
    <row r="746" spans="1:4" ht="27.75" customHeight="1">
      <c r="A746" s="7" t="s">
        <v>5730</v>
      </c>
      <c r="B746" s="8" t="s">
        <v>5731</v>
      </c>
      <c r="C746" s="8">
        <v>2.59</v>
      </c>
      <c r="D746" s="8">
        <v>5.2</v>
      </c>
    </row>
    <row r="747" spans="1:4" ht="27.75" customHeight="1">
      <c r="A747" s="7" t="s">
        <v>5732</v>
      </c>
      <c r="B747" s="8" t="s">
        <v>5731</v>
      </c>
      <c r="C747" s="8">
        <v>2.59</v>
      </c>
      <c r="D747" s="8">
        <v>5.2</v>
      </c>
    </row>
    <row r="748" spans="1:4" ht="27.75" customHeight="1">
      <c r="A748" s="7" t="s">
        <v>5733</v>
      </c>
      <c r="B748" s="8" t="s">
        <v>5734</v>
      </c>
      <c r="C748" s="8">
        <v>0</v>
      </c>
      <c r="D748" s="8">
        <v>4.0199999999999996</v>
      </c>
    </row>
    <row r="749" spans="1:4" ht="27.75" customHeight="1">
      <c r="A749" s="7" t="s">
        <v>5735</v>
      </c>
      <c r="B749" s="8" t="s">
        <v>5736</v>
      </c>
      <c r="C749" s="8">
        <v>0.69</v>
      </c>
      <c r="D749" s="8">
        <v>6.11</v>
      </c>
    </row>
    <row r="750" spans="1:4" ht="27.75" customHeight="1">
      <c r="A750" s="7" t="s">
        <v>5737</v>
      </c>
      <c r="B750" s="8" t="s">
        <v>5736</v>
      </c>
      <c r="C750" s="8">
        <v>0.69</v>
      </c>
      <c r="D750" s="8">
        <v>6.11</v>
      </c>
    </row>
    <row r="751" spans="1:4" ht="27.75" customHeight="1">
      <c r="A751" s="7" t="s">
        <v>5738</v>
      </c>
      <c r="B751" s="8" t="s">
        <v>5739</v>
      </c>
      <c r="C751" s="8">
        <v>0.49</v>
      </c>
      <c r="D751" s="8">
        <v>0.09</v>
      </c>
    </row>
    <row r="752" spans="1:4" ht="27.75" customHeight="1">
      <c r="A752" s="7" t="s">
        <v>5740</v>
      </c>
      <c r="B752" s="8" t="s">
        <v>5739</v>
      </c>
      <c r="C752" s="8">
        <v>0.49</v>
      </c>
      <c r="D752" s="8">
        <v>0.09</v>
      </c>
    </row>
    <row r="753" spans="1:4" ht="27.75" customHeight="1">
      <c r="A753" s="7" t="s">
        <v>5741</v>
      </c>
      <c r="B753" s="8" t="s">
        <v>5742</v>
      </c>
      <c r="C753" s="8">
        <v>0</v>
      </c>
      <c r="D753" s="8">
        <v>0</v>
      </c>
    </row>
    <row r="754" spans="1:4" ht="27.75" customHeight="1">
      <c r="A754" s="7" t="s">
        <v>5743</v>
      </c>
      <c r="B754" s="8" t="s">
        <v>5742</v>
      </c>
      <c r="C754" s="8">
        <v>0</v>
      </c>
      <c r="D754" s="8">
        <v>0</v>
      </c>
    </row>
    <row r="755" spans="1:4" ht="27.75" customHeight="1">
      <c r="A755" s="7" t="s">
        <v>5744</v>
      </c>
      <c r="B755" s="8" t="s">
        <v>5742</v>
      </c>
      <c r="C755" s="8">
        <v>0</v>
      </c>
      <c r="D755" s="8">
        <v>0</v>
      </c>
    </row>
    <row r="756" spans="1:4" ht="27.75" customHeight="1">
      <c r="A756" s="7" t="s">
        <v>5745</v>
      </c>
      <c r="B756" s="8" t="s">
        <v>5742</v>
      </c>
      <c r="C756" s="8">
        <v>0</v>
      </c>
      <c r="D756" s="8">
        <v>0</v>
      </c>
    </row>
    <row r="757" spans="1:4" ht="27.75" customHeight="1">
      <c r="A757" s="7" t="s">
        <v>5746</v>
      </c>
      <c r="B757" s="8" t="s">
        <v>5742</v>
      </c>
      <c r="C757" s="8">
        <v>0</v>
      </c>
      <c r="D757" s="8">
        <v>0</v>
      </c>
    </row>
    <row r="758" spans="1:4" ht="27.75" customHeight="1">
      <c r="A758" s="7" t="s">
        <v>5747</v>
      </c>
      <c r="B758" s="8" t="s">
        <v>5742</v>
      </c>
      <c r="C758" s="8">
        <v>0</v>
      </c>
      <c r="D758" s="8">
        <v>0</v>
      </c>
    </row>
    <row r="759" spans="1:4" ht="27.75" customHeight="1">
      <c r="A759" s="7" t="s">
        <v>5748</v>
      </c>
      <c r="B759" s="8" t="s">
        <v>5749</v>
      </c>
      <c r="C759" s="8">
        <v>0</v>
      </c>
      <c r="D759" s="8">
        <v>7.14</v>
      </c>
    </row>
    <row r="760" spans="1:4" ht="27.75" customHeight="1">
      <c r="A760" s="7" t="s">
        <v>5750</v>
      </c>
      <c r="B760" s="8" t="s">
        <v>5749</v>
      </c>
      <c r="C760" s="8">
        <v>0</v>
      </c>
      <c r="D760" s="8">
        <v>7.63</v>
      </c>
    </row>
    <row r="761" spans="1:4" ht="27.75" customHeight="1">
      <c r="A761" s="7" t="s">
        <v>5751</v>
      </c>
      <c r="B761" s="8" t="s">
        <v>5752</v>
      </c>
      <c r="C761" s="8">
        <v>0</v>
      </c>
      <c r="D761" s="8">
        <v>11.09</v>
      </c>
    </row>
    <row r="762" spans="1:4" ht="27.75" customHeight="1">
      <c r="A762" s="7" t="s">
        <v>5753</v>
      </c>
      <c r="B762" s="8" t="s">
        <v>5752</v>
      </c>
      <c r="C762" s="8">
        <v>4.38</v>
      </c>
      <c r="D762" s="8">
        <v>3.87</v>
      </c>
    </row>
    <row r="763" spans="1:4" ht="27.75" customHeight="1">
      <c r="A763" s="7" t="s">
        <v>5754</v>
      </c>
      <c r="B763" s="8" t="s">
        <v>5752</v>
      </c>
      <c r="C763" s="8">
        <v>3.62</v>
      </c>
      <c r="D763" s="8">
        <v>2.4500000000000002</v>
      </c>
    </row>
    <row r="764" spans="1:4" ht="27.75" customHeight="1">
      <c r="A764" s="7" t="s">
        <v>5755</v>
      </c>
      <c r="B764" s="8" t="s">
        <v>5752</v>
      </c>
      <c r="C764" s="8">
        <v>3.62</v>
      </c>
      <c r="D764" s="8">
        <v>2.4500000000000002</v>
      </c>
    </row>
    <row r="765" spans="1:4" ht="27.75" customHeight="1">
      <c r="A765" s="7" t="s">
        <v>5756</v>
      </c>
      <c r="B765" s="8" t="s">
        <v>5757</v>
      </c>
      <c r="C765" s="8">
        <v>0</v>
      </c>
      <c r="D765" s="8">
        <v>16.579999999999998</v>
      </c>
    </row>
    <row r="766" spans="1:4" ht="27.75" customHeight="1">
      <c r="A766" s="7" t="s">
        <v>5758</v>
      </c>
      <c r="B766" s="8" t="s">
        <v>5757</v>
      </c>
      <c r="C766" s="8">
        <v>3.93</v>
      </c>
      <c r="D766" s="8">
        <v>11.23</v>
      </c>
    </row>
    <row r="767" spans="1:4" ht="27.75" customHeight="1">
      <c r="A767" s="7" t="s">
        <v>5759</v>
      </c>
      <c r="B767" s="8" t="s">
        <v>5757</v>
      </c>
      <c r="C767" s="8">
        <v>6.82</v>
      </c>
      <c r="D767" s="8">
        <v>1.64</v>
      </c>
    </row>
    <row r="768" spans="1:4" ht="27.75" customHeight="1">
      <c r="A768" s="7" t="s">
        <v>5760</v>
      </c>
      <c r="B768" s="8" t="s">
        <v>5757</v>
      </c>
      <c r="C768" s="8">
        <v>13.13</v>
      </c>
      <c r="D768" s="8">
        <v>3.14</v>
      </c>
    </row>
    <row r="769" spans="1:4" ht="27.75" customHeight="1">
      <c r="A769" s="7" t="s">
        <v>5761</v>
      </c>
      <c r="B769" s="8" t="s">
        <v>5762</v>
      </c>
      <c r="C769" s="8">
        <v>0</v>
      </c>
      <c r="D769" s="8">
        <v>1.97</v>
      </c>
    </row>
    <row r="770" spans="1:4" ht="27.75" customHeight="1">
      <c r="A770" s="7" t="s">
        <v>5763</v>
      </c>
      <c r="B770" s="8" t="s">
        <v>5764</v>
      </c>
      <c r="C770" s="8">
        <v>0.02</v>
      </c>
      <c r="D770" s="8">
        <v>1.85</v>
      </c>
    </row>
    <row r="771" spans="1:4" ht="27.75" customHeight="1">
      <c r="A771" s="7" t="s">
        <v>5765</v>
      </c>
      <c r="B771" s="8" t="s">
        <v>5766</v>
      </c>
      <c r="C771" s="8">
        <v>-0.01</v>
      </c>
      <c r="D771" s="8">
        <v>1.32</v>
      </c>
    </row>
    <row r="772" spans="1:4" ht="27.75" customHeight="1">
      <c r="A772" s="7" t="s">
        <v>5767</v>
      </c>
      <c r="B772" s="8" t="s">
        <v>5766</v>
      </c>
      <c r="C772" s="8">
        <v>-0.01</v>
      </c>
      <c r="D772" s="8">
        <v>1.32</v>
      </c>
    </row>
    <row r="773" spans="1:4" ht="27.75" customHeight="1">
      <c r="A773" s="7" t="s">
        <v>5768</v>
      </c>
      <c r="B773" s="8" t="s">
        <v>5769</v>
      </c>
      <c r="C773" s="8">
        <v>1.04</v>
      </c>
      <c r="D773" s="8">
        <v>1.07</v>
      </c>
    </row>
    <row r="774" spans="1:4" ht="27.75" customHeight="1">
      <c r="A774" s="7" t="s">
        <v>5770</v>
      </c>
      <c r="B774" s="8" t="s">
        <v>5771</v>
      </c>
      <c r="C774" s="8">
        <v>0</v>
      </c>
      <c r="D774" s="8">
        <v>6.09</v>
      </c>
    </row>
    <row r="775" spans="1:4" ht="27.75" customHeight="1">
      <c r="A775" s="7" t="s">
        <v>5772</v>
      </c>
      <c r="B775" s="8" t="s">
        <v>5773</v>
      </c>
      <c r="C775" s="8">
        <v>3.09</v>
      </c>
      <c r="D775" s="8">
        <v>3.83</v>
      </c>
    </row>
    <row r="776" spans="1:4" ht="27.75" customHeight="1">
      <c r="A776" s="7" t="s">
        <v>5774</v>
      </c>
      <c r="B776" s="8" t="s">
        <v>5773</v>
      </c>
      <c r="C776" s="8">
        <v>0</v>
      </c>
      <c r="D776" s="8">
        <v>8.84</v>
      </c>
    </row>
    <row r="777" spans="1:4" ht="27.75" customHeight="1">
      <c r="A777" s="7" t="s">
        <v>5775</v>
      </c>
      <c r="B777" s="8" t="s">
        <v>5776</v>
      </c>
      <c r="C777" s="8">
        <v>0</v>
      </c>
      <c r="D777" s="8">
        <v>6.09</v>
      </c>
    </row>
    <row r="778" spans="1:4" ht="27.75" customHeight="1">
      <c r="A778" s="7" t="s">
        <v>5777</v>
      </c>
      <c r="B778" s="8" t="s">
        <v>5778</v>
      </c>
      <c r="C778" s="8">
        <v>12.43</v>
      </c>
      <c r="D778" s="8">
        <v>11.05</v>
      </c>
    </row>
    <row r="779" spans="1:4" ht="27.75" customHeight="1">
      <c r="A779" s="7" t="s">
        <v>5779</v>
      </c>
      <c r="B779" s="8" t="s">
        <v>5778</v>
      </c>
      <c r="C779" s="8">
        <v>12.43</v>
      </c>
      <c r="D779" s="8">
        <v>11.05</v>
      </c>
    </row>
    <row r="780" spans="1:4" ht="27.75" customHeight="1">
      <c r="A780" s="7" t="s">
        <v>5780</v>
      </c>
      <c r="B780" s="8" t="s">
        <v>5778</v>
      </c>
      <c r="C780" s="8">
        <v>13.85</v>
      </c>
      <c r="D780" s="8">
        <v>3</v>
      </c>
    </row>
    <row r="781" spans="1:4" ht="27.75" customHeight="1">
      <c r="A781" s="7" t="s">
        <v>5781</v>
      </c>
      <c r="B781" s="8" t="s">
        <v>5778</v>
      </c>
      <c r="C781" s="8">
        <v>13.85</v>
      </c>
      <c r="D781" s="8">
        <v>3</v>
      </c>
    </row>
    <row r="782" spans="1:4" ht="27.75" customHeight="1">
      <c r="A782" s="7" t="s">
        <v>5782</v>
      </c>
      <c r="B782" s="8" t="s">
        <v>5783</v>
      </c>
      <c r="C782" s="8">
        <v>2.91</v>
      </c>
      <c r="D782" s="8">
        <v>9.51</v>
      </c>
    </row>
    <row r="783" spans="1:4" ht="27.75" customHeight="1">
      <c r="A783" s="7" t="s">
        <v>5784</v>
      </c>
      <c r="B783" s="8" t="s">
        <v>5783</v>
      </c>
      <c r="C783" s="8">
        <v>2.91</v>
      </c>
      <c r="D783" s="8">
        <v>9.51</v>
      </c>
    </row>
    <row r="784" spans="1:4" ht="27.75" customHeight="1">
      <c r="A784" s="7" t="s">
        <v>5785</v>
      </c>
      <c r="B784" s="8" t="s">
        <v>5783</v>
      </c>
      <c r="C784" s="8">
        <v>7.62</v>
      </c>
      <c r="D784" s="8">
        <v>3.87</v>
      </c>
    </row>
    <row r="785" spans="1:4" ht="27.75" customHeight="1">
      <c r="A785" s="7" t="s">
        <v>5786</v>
      </c>
      <c r="B785" s="8" t="s">
        <v>5783</v>
      </c>
      <c r="C785" s="8">
        <v>7.62</v>
      </c>
      <c r="D785" s="8">
        <v>3.87</v>
      </c>
    </row>
    <row r="786" spans="1:4" ht="27.75" customHeight="1">
      <c r="A786" s="7" t="s">
        <v>5787</v>
      </c>
      <c r="B786" s="8" t="s">
        <v>5788</v>
      </c>
      <c r="C786" s="8">
        <v>1.1200000000000001</v>
      </c>
      <c r="D786" s="8">
        <v>11.72</v>
      </c>
    </row>
    <row r="787" spans="1:4" ht="27.75" customHeight="1">
      <c r="A787" s="7" t="s">
        <v>5789</v>
      </c>
      <c r="B787" s="8" t="s">
        <v>5788</v>
      </c>
      <c r="C787" s="8">
        <v>1.1200000000000001</v>
      </c>
      <c r="D787" s="8">
        <v>11.72</v>
      </c>
    </row>
    <row r="788" spans="1:4" ht="27.75" customHeight="1">
      <c r="A788" s="7" t="s">
        <v>5790</v>
      </c>
      <c r="B788" s="8" t="s">
        <v>5791</v>
      </c>
      <c r="C788" s="8">
        <v>1.1100000000000001</v>
      </c>
      <c r="D788" s="8">
        <v>0.72</v>
      </c>
    </row>
    <row r="789" spans="1:4" ht="27.75" customHeight="1">
      <c r="A789" s="7" t="s">
        <v>5792</v>
      </c>
      <c r="B789" s="8" t="s">
        <v>5791</v>
      </c>
      <c r="C789" s="8">
        <v>1.1100000000000001</v>
      </c>
      <c r="D789" s="8">
        <v>0.72</v>
      </c>
    </row>
    <row r="790" spans="1:4" ht="27.75" customHeight="1">
      <c r="A790" s="7" t="s">
        <v>5793</v>
      </c>
      <c r="B790" s="8" t="s">
        <v>5791</v>
      </c>
      <c r="C790" s="8">
        <v>3.04</v>
      </c>
      <c r="D790" s="8">
        <v>1.92</v>
      </c>
    </row>
    <row r="791" spans="1:4" ht="27.75" customHeight="1">
      <c r="A791" s="7" t="s">
        <v>5794</v>
      </c>
      <c r="B791" s="8" t="s">
        <v>5791</v>
      </c>
      <c r="C791" s="8">
        <v>3.04</v>
      </c>
      <c r="D791" s="8">
        <v>1.92</v>
      </c>
    </row>
    <row r="792" spans="1:4" ht="27.75" customHeight="1">
      <c r="A792" s="7" t="s">
        <v>5795</v>
      </c>
      <c r="B792" s="8" t="s">
        <v>5796</v>
      </c>
      <c r="C792" s="8">
        <v>3.25</v>
      </c>
      <c r="D792" s="8">
        <v>11.08</v>
      </c>
    </row>
    <row r="793" spans="1:4" ht="27.75" customHeight="1">
      <c r="A793" s="7" t="s">
        <v>5797</v>
      </c>
      <c r="B793" s="8" t="s">
        <v>5796</v>
      </c>
      <c r="C793" s="8">
        <v>3.26</v>
      </c>
      <c r="D793" s="8">
        <v>11.08</v>
      </c>
    </row>
    <row r="794" spans="1:4" ht="27.75" customHeight="1">
      <c r="A794" s="7" t="s">
        <v>5798</v>
      </c>
      <c r="B794" s="8" t="s">
        <v>5796</v>
      </c>
      <c r="C794" s="8">
        <v>0</v>
      </c>
      <c r="D794" s="8">
        <v>20.14</v>
      </c>
    </row>
    <row r="795" spans="1:4" ht="27.75" customHeight="1">
      <c r="A795" s="7" t="s">
        <v>5799</v>
      </c>
      <c r="B795" s="8" t="s">
        <v>5796</v>
      </c>
      <c r="C795" s="8">
        <v>4.5199999999999996</v>
      </c>
      <c r="D795" s="8">
        <v>15.79</v>
      </c>
    </row>
    <row r="796" spans="1:4" ht="27.75" customHeight="1">
      <c r="A796" s="7" t="s">
        <v>5800</v>
      </c>
      <c r="B796" s="8" t="s">
        <v>5801</v>
      </c>
      <c r="C796" s="8">
        <v>1.31</v>
      </c>
      <c r="D796" s="8">
        <v>0.72</v>
      </c>
    </row>
    <row r="797" spans="1:4" ht="27.75" customHeight="1">
      <c r="A797" s="7" t="s">
        <v>5802</v>
      </c>
      <c r="B797" s="8" t="s">
        <v>5801</v>
      </c>
      <c r="C797" s="8">
        <v>1.31</v>
      </c>
      <c r="D797" s="8">
        <v>0.72</v>
      </c>
    </row>
    <row r="798" spans="1:4" ht="27.75" customHeight="1">
      <c r="A798" s="7" t="s">
        <v>5803</v>
      </c>
      <c r="B798" s="8" t="s">
        <v>5801</v>
      </c>
      <c r="C798" s="8">
        <v>1.44</v>
      </c>
      <c r="D798" s="8">
        <v>2.12</v>
      </c>
    </row>
    <row r="799" spans="1:4" ht="27.75" customHeight="1">
      <c r="A799" s="7" t="s">
        <v>5804</v>
      </c>
      <c r="B799" s="8" t="s">
        <v>5801</v>
      </c>
      <c r="C799" s="8">
        <v>0</v>
      </c>
      <c r="D799" s="8">
        <v>3.55</v>
      </c>
    </row>
    <row r="800" spans="1:4" ht="27.75" customHeight="1">
      <c r="A800" s="7" t="s">
        <v>5805</v>
      </c>
      <c r="B800" s="8" t="s">
        <v>5806</v>
      </c>
      <c r="C800" s="8">
        <v>4.75</v>
      </c>
      <c r="D800" s="8">
        <v>2.29</v>
      </c>
    </row>
    <row r="801" spans="1:4" ht="27.75" customHeight="1">
      <c r="A801" s="7" t="s">
        <v>5807</v>
      </c>
      <c r="B801" s="8" t="s">
        <v>5808</v>
      </c>
      <c r="C801" s="8">
        <v>2.84</v>
      </c>
      <c r="D801" s="8">
        <v>1.56</v>
      </c>
    </row>
    <row r="802" spans="1:4" ht="27.75" customHeight="1">
      <c r="A802" s="7" t="s">
        <v>5809</v>
      </c>
      <c r="B802" s="8" t="s">
        <v>5810</v>
      </c>
      <c r="C802" s="8">
        <v>0</v>
      </c>
      <c r="D802" s="8">
        <v>12.97</v>
      </c>
    </row>
    <row r="803" spans="1:4" ht="27.75" customHeight="1">
      <c r="A803" s="7" t="s">
        <v>5811</v>
      </c>
      <c r="B803" s="8" t="s">
        <v>5810</v>
      </c>
      <c r="C803" s="8">
        <v>4.05</v>
      </c>
      <c r="D803" s="8">
        <v>2.2799999999999998</v>
      </c>
    </row>
    <row r="804" spans="1:4" ht="27.75" customHeight="1">
      <c r="A804" s="7" t="s">
        <v>5812</v>
      </c>
      <c r="B804" s="8" t="s">
        <v>5810</v>
      </c>
      <c r="C804" s="8">
        <v>5.5</v>
      </c>
      <c r="D804" s="8">
        <v>0.51</v>
      </c>
    </row>
    <row r="805" spans="1:4" ht="27.75" customHeight="1">
      <c r="A805" s="7" t="s">
        <v>5813</v>
      </c>
      <c r="B805" s="8" t="s">
        <v>5810</v>
      </c>
      <c r="C805" s="8">
        <v>5.5</v>
      </c>
      <c r="D805" s="8">
        <v>0.51</v>
      </c>
    </row>
    <row r="806" spans="1:4" ht="27.75" customHeight="1">
      <c r="A806" s="7" t="s">
        <v>5814</v>
      </c>
      <c r="B806" s="8" t="s">
        <v>5810</v>
      </c>
      <c r="C806" s="8">
        <v>5.5</v>
      </c>
      <c r="D806" s="8">
        <v>0.51</v>
      </c>
    </row>
    <row r="807" spans="1:4" ht="27.75" customHeight="1">
      <c r="A807" s="7" t="s">
        <v>5815</v>
      </c>
      <c r="B807" s="8" t="s">
        <v>5816</v>
      </c>
      <c r="C807" s="8">
        <v>1.51</v>
      </c>
      <c r="D807" s="8">
        <v>4.0199999999999996</v>
      </c>
    </row>
    <row r="808" spans="1:4" ht="27.75" customHeight="1">
      <c r="A808" s="7" t="s">
        <v>5817</v>
      </c>
      <c r="B808" s="8" t="s">
        <v>5816</v>
      </c>
      <c r="C808" s="8">
        <v>1.51</v>
      </c>
      <c r="D808" s="8">
        <v>4.0199999999999996</v>
      </c>
    </row>
    <row r="809" spans="1:4" ht="27.75" customHeight="1">
      <c r="A809" s="7" t="s">
        <v>5818</v>
      </c>
      <c r="B809" s="8" t="s">
        <v>5816</v>
      </c>
      <c r="C809" s="8">
        <v>4.6500000000000004</v>
      </c>
      <c r="D809" s="8">
        <v>0.63</v>
      </c>
    </row>
    <row r="810" spans="1:4" ht="27.75" customHeight="1">
      <c r="A810" s="7" t="s">
        <v>5819</v>
      </c>
      <c r="B810" s="8" t="s">
        <v>5816</v>
      </c>
      <c r="C810" s="8">
        <v>4.6500000000000004</v>
      </c>
      <c r="D810" s="8">
        <v>0.63</v>
      </c>
    </row>
    <row r="811" spans="1:4" ht="27.75" customHeight="1">
      <c r="A811" s="7" t="s">
        <v>5820</v>
      </c>
      <c r="B811" s="8" t="s">
        <v>5821</v>
      </c>
      <c r="C811" s="8">
        <v>1.38</v>
      </c>
      <c r="D811" s="8">
        <v>7.48</v>
      </c>
    </row>
    <row r="812" spans="1:4" ht="27.75" customHeight="1">
      <c r="A812" s="7" t="s">
        <v>5822</v>
      </c>
      <c r="B812" s="8" t="s">
        <v>5821</v>
      </c>
      <c r="C812" s="8">
        <v>0</v>
      </c>
      <c r="D812" s="8">
        <v>12.08</v>
      </c>
    </row>
    <row r="813" spans="1:4" ht="27.75" customHeight="1">
      <c r="A813" s="7" t="s">
        <v>5823</v>
      </c>
      <c r="B813" s="8" t="s">
        <v>5824</v>
      </c>
      <c r="C813" s="8">
        <v>5.27</v>
      </c>
      <c r="D813" s="8">
        <v>1.57</v>
      </c>
    </row>
    <row r="814" spans="1:4" ht="27.75" customHeight="1">
      <c r="A814" s="7" t="s">
        <v>5825</v>
      </c>
      <c r="B814" s="8" t="s">
        <v>5826</v>
      </c>
      <c r="C814" s="8">
        <v>0.47</v>
      </c>
      <c r="D814" s="8">
        <v>3.55</v>
      </c>
    </row>
    <row r="815" spans="1:4" ht="27.75" customHeight="1">
      <c r="A815" s="7" t="s">
        <v>5827</v>
      </c>
      <c r="B815" s="8" t="s">
        <v>5828</v>
      </c>
      <c r="C815" s="8">
        <v>2.4300000000000002</v>
      </c>
      <c r="D815" s="8">
        <v>9.3699999999999992</v>
      </c>
    </row>
    <row r="816" spans="1:4" ht="27.75" customHeight="1">
      <c r="A816" s="7" t="s">
        <v>5829</v>
      </c>
      <c r="B816" s="8" t="s">
        <v>5828</v>
      </c>
      <c r="C816" s="8">
        <v>2.4300000000000002</v>
      </c>
      <c r="D816" s="8">
        <v>9.3699999999999992</v>
      </c>
    </row>
    <row r="817" spans="1:4" ht="27.75" customHeight="1">
      <c r="A817" s="7" t="s">
        <v>5830</v>
      </c>
      <c r="B817" s="8" t="s">
        <v>5828</v>
      </c>
      <c r="C817" s="8">
        <v>2.91</v>
      </c>
      <c r="D817" s="8">
        <v>13.03</v>
      </c>
    </row>
    <row r="818" spans="1:4" ht="27.75" customHeight="1">
      <c r="A818" s="7" t="s">
        <v>5831</v>
      </c>
      <c r="B818" s="8" t="s">
        <v>5828</v>
      </c>
      <c r="C818" s="8">
        <v>2.91</v>
      </c>
      <c r="D818" s="8">
        <v>13.03</v>
      </c>
    </row>
    <row r="819" spans="1:4" ht="27.75" customHeight="1">
      <c r="A819" s="7" t="s">
        <v>5832</v>
      </c>
      <c r="B819" s="8" t="s">
        <v>5833</v>
      </c>
      <c r="C819" s="8">
        <v>1.96</v>
      </c>
      <c r="D819" s="8">
        <v>1.32</v>
      </c>
    </row>
    <row r="820" spans="1:4" ht="27.75" customHeight="1">
      <c r="A820" s="7" t="s">
        <v>5834</v>
      </c>
      <c r="B820" s="8" t="s">
        <v>5833</v>
      </c>
      <c r="C820" s="8">
        <v>1.96</v>
      </c>
      <c r="D820" s="8">
        <v>1.32</v>
      </c>
    </row>
    <row r="821" spans="1:4" ht="27.75" customHeight="1">
      <c r="A821" s="7" t="s">
        <v>5835</v>
      </c>
      <c r="B821" s="8" t="s">
        <v>5836</v>
      </c>
      <c r="C821" s="8">
        <v>7.0000000000000007E-2</v>
      </c>
      <c r="D821" s="8">
        <v>2.74</v>
      </c>
    </row>
    <row r="822" spans="1:4" ht="27.75" customHeight="1">
      <c r="A822" s="7" t="s">
        <v>5837</v>
      </c>
      <c r="B822" s="8" t="s">
        <v>5836</v>
      </c>
      <c r="C822" s="8">
        <v>7.0000000000000007E-2</v>
      </c>
      <c r="D822" s="8">
        <v>2.74</v>
      </c>
    </row>
    <row r="823" spans="1:4" ht="27.75" customHeight="1">
      <c r="A823" s="7" t="s">
        <v>5838</v>
      </c>
      <c r="B823" s="8" t="s">
        <v>5839</v>
      </c>
      <c r="C823" s="8">
        <v>4.5599999999999996</v>
      </c>
      <c r="D823" s="8">
        <v>4.9800000000000004</v>
      </c>
    </row>
    <row r="824" spans="1:4" ht="27.75" customHeight="1">
      <c r="A824" s="7" t="s">
        <v>5840</v>
      </c>
      <c r="B824" s="8" t="s">
        <v>5839</v>
      </c>
      <c r="C824" s="8">
        <v>0</v>
      </c>
      <c r="D824" s="8">
        <v>11.09</v>
      </c>
    </row>
    <row r="825" spans="1:4" ht="27.75" customHeight="1">
      <c r="A825" s="7" t="s">
        <v>5841</v>
      </c>
      <c r="B825" s="8" t="s">
        <v>5842</v>
      </c>
      <c r="C825" s="8">
        <v>2.89</v>
      </c>
      <c r="D825" s="8">
        <v>7.95</v>
      </c>
    </row>
    <row r="826" spans="1:4" ht="27.75" customHeight="1">
      <c r="A826" s="7" t="s">
        <v>5843</v>
      </c>
      <c r="B826" s="8" t="s">
        <v>5842</v>
      </c>
      <c r="C826" s="8">
        <v>2.89</v>
      </c>
      <c r="D826" s="8">
        <v>7.95</v>
      </c>
    </row>
    <row r="827" spans="1:4" ht="27.75" customHeight="1">
      <c r="A827" s="7" t="s">
        <v>5844</v>
      </c>
      <c r="B827" s="8" t="s">
        <v>5845</v>
      </c>
      <c r="C827" s="8">
        <v>4.66</v>
      </c>
      <c r="D827" s="8">
        <v>2.2000000000000002</v>
      </c>
    </row>
    <row r="828" spans="1:4" ht="27.75" customHeight="1">
      <c r="A828" s="7" t="s">
        <v>5846</v>
      </c>
      <c r="B828" s="8" t="s">
        <v>5845</v>
      </c>
      <c r="C828" s="8">
        <v>4.66</v>
      </c>
      <c r="D828" s="8">
        <v>2.2000000000000002</v>
      </c>
    </row>
    <row r="829" spans="1:4" ht="27.75" customHeight="1">
      <c r="A829" s="7" t="s">
        <v>5847</v>
      </c>
      <c r="B829" s="8" t="s">
        <v>5848</v>
      </c>
      <c r="C829" s="8">
        <v>5.55</v>
      </c>
      <c r="D829" s="8">
        <v>5.1100000000000003</v>
      </c>
    </row>
    <row r="830" spans="1:4" ht="27.75" customHeight="1">
      <c r="A830" s="7" t="s">
        <v>5849</v>
      </c>
      <c r="B830" s="8" t="s">
        <v>5850</v>
      </c>
      <c r="C830" s="8">
        <v>5.55</v>
      </c>
      <c r="D830" s="8">
        <v>5.1100000000000003</v>
      </c>
    </row>
    <row r="831" spans="1:4" ht="27.75" customHeight="1">
      <c r="A831" s="7" t="s">
        <v>5851</v>
      </c>
      <c r="B831" s="8" t="s">
        <v>5850</v>
      </c>
      <c r="C831" s="8">
        <v>5.76</v>
      </c>
      <c r="D831" s="8">
        <v>5.36</v>
      </c>
    </row>
    <row r="832" spans="1:4" ht="27.75" customHeight="1">
      <c r="A832" s="7" t="s">
        <v>5852</v>
      </c>
      <c r="B832" s="8" t="s">
        <v>5853</v>
      </c>
      <c r="C832" s="8">
        <v>0</v>
      </c>
      <c r="D832" s="8">
        <v>8.83</v>
      </c>
    </row>
    <row r="833" spans="1:4" ht="27.75" customHeight="1">
      <c r="A833" s="7" t="s">
        <v>5854</v>
      </c>
      <c r="B833" s="8" t="s">
        <v>5853</v>
      </c>
      <c r="C833" s="8">
        <v>2.5299999999999998</v>
      </c>
      <c r="D833" s="8">
        <v>6.75</v>
      </c>
    </row>
    <row r="834" spans="1:4" ht="27.75" customHeight="1">
      <c r="A834" s="7" t="s">
        <v>5855</v>
      </c>
      <c r="B834" s="8" t="s">
        <v>5856</v>
      </c>
      <c r="C834" s="8">
        <v>1.55</v>
      </c>
      <c r="D834" s="8">
        <v>3.14</v>
      </c>
    </row>
    <row r="835" spans="1:4" ht="27.75" customHeight="1">
      <c r="A835" s="7" t="s">
        <v>5857</v>
      </c>
      <c r="B835" s="8" t="s">
        <v>5856</v>
      </c>
      <c r="C835" s="8">
        <v>1.55</v>
      </c>
      <c r="D835" s="8">
        <v>3.14</v>
      </c>
    </row>
    <row r="836" spans="1:4" ht="27.75" customHeight="1">
      <c r="A836" s="7" t="s">
        <v>5858</v>
      </c>
      <c r="B836" s="8" t="s">
        <v>5859</v>
      </c>
      <c r="C836" s="8">
        <v>2.14</v>
      </c>
      <c r="D836" s="8">
        <v>9.33</v>
      </c>
    </row>
    <row r="837" spans="1:4" ht="27.75" customHeight="1">
      <c r="A837" s="7" t="s">
        <v>5860</v>
      </c>
      <c r="B837" s="8" t="s">
        <v>5859</v>
      </c>
      <c r="C837" s="8">
        <v>2.14</v>
      </c>
      <c r="D837" s="8">
        <v>9.33</v>
      </c>
    </row>
    <row r="838" spans="1:4" ht="27.75" customHeight="1">
      <c r="A838" s="7" t="s">
        <v>5861</v>
      </c>
      <c r="B838" s="8" t="s">
        <v>5859</v>
      </c>
      <c r="C838" s="8">
        <v>3.4</v>
      </c>
      <c r="D838" s="8">
        <v>12.96</v>
      </c>
    </row>
    <row r="839" spans="1:4" ht="27.75" customHeight="1">
      <c r="A839" s="7" t="s">
        <v>5862</v>
      </c>
      <c r="B839" s="8" t="s">
        <v>5859</v>
      </c>
      <c r="C839" s="8">
        <v>3.4</v>
      </c>
      <c r="D839" s="8">
        <v>12.96</v>
      </c>
    </row>
    <row r="840" spans="1:4" ht="27.75" customHeight="1">
      <c r="A840" s="7" t="s">
        <v>5863</v>
      </c>
      <c r="B840" s="8" t="s">
        <v>5864</v>
      </c>
      <c r="C840" s="8">
        <v>0</v>
      </c>
      <c r="D840" s="8">
        <v>10.07</v>
      </c>
    </row>
    <row r="841" spans="1:4" ht="27.75" customHeight="1">
      <c r="A841" s="7" t="s">
        <v>5865</v>
      </c>
      <c r="B841" s="8" t="s">
        <v>5864</v>
      </c>
      <c r="C841" s="8">
        <v>0</v>
      </c>
      <c r="D841" s="8">
        <v>10.07</v>
      </c>
    </row>
    <row r="842" spans="1:4" ht="27.75" customHeight="1">
      <c r="A842" s="7" t="s">
        <v>5866</v>
      </c>
      <c r="B842" s="8" t="s">
        <v>5867</v>
      </c>
      <c r="C842" s="8">
        <v>3.86</v>
      </c>
      <c r="D842" s="8">
        <v>0</v>
      </c>
    </row>
    <row r="843" spans="1:4" ht="27.75" customHeight="1">
      <c r="A843" s="7" t="s">
        <v>5868</v>
      </c>
      <c r="B843" s="8" t="s">
        <v>5869</v>
      </c>
      <c r="C843" s="8">
        <v>3.87</v>
      </c>
      <c r="D843" s="8">
        <v>0</v>
      </c>
    </row>
    <row r="844" spans="1:4" ht="27.75" customHeight="1">
      <c r="A844" s="7" t="s">
        <v>5870</v>
      </c>
      <c r="B844" s="8" t="s">
        <v>5869</v>
      </c>
      <c r="C844" s="8">
        <v>3.86</v>
      </c>
      <c r="D844" s="8">
        <v>0</v>
      </c>
    </row>
    <row r="845" spans="1:4" ht="27.75" customHeight="1">
      <c r="A845" s="7" t="s">
        <v>5871</v>
      </c>
      <c r="B845" s="8" t="s">
        <v>5869</v>
      </c>
      <c r="C845" s="8">
        <v>3.54</v>
      </c>
      <c r="D845" s="8">
        <v>3.62</v>
      </c>
    </row>
    <row r="846" spans="1:4" ht="27.75" customHeight="1">
      <c r="A846" s="7" t="s">
        <v>5872</v>
      </c>
      <c r="B846" s="8" t="s">
        <v>5869</v>
      </c>
      <c r="C846" s="8">
        <v>3.54</v>
      </c>
      <c r="D846" s="8">
        <v>3.62</v>
      </c>
    </row>
    <row r="847" spans="1:4" ht="27.75" customHeight="1">
      <c r="A847" s="7" t="s">
        <v>5873</v>
      </c>
      <c r="B847" s="8" t="s">
        <v>5869</v>
      </c>
      <c r="C847" s="8">
        <v>3.54</v>
      </c>
      <c r="D847" s="8">
        <v>3.62</v>
      </c>
    </row>
    <row r="848" spans="1:4" ht="27.75" customHeight="1">
      <c r="A848" s="7" t="s">
        <v>5874</v>
      </c>
      <c r="B848" s="8" t="s">
        <v>5869</v>
      </c>
      <c r="C848" s="8">
        <v>1.67</v>
      </c>
      <c r="D848" s="8">
        <v>6.42</v>
      </c>
    </row>
    <row r="849" spans="1:4" ht="27.75" customHeight="1">
      <c r="A849" s="7" t="s">
        <v>5875</v>
      </c>
      <c r="B849" s="8" t="s">
        <v>5869</v>
      </c>
      <c r="C849" s="8">
        <v>1.67</v>
      </c>
      <c r="D849" s="8">
        <v>6.42</v>
      </c>
    </row>
    <row r="850" spans="1:4" ht="27.75" customHeight="1">
      <c r="A850" s="7" t="s">
        <v>5876</v>
      </c>
      <c r="B850" s="8" t="s">
        <v>5877</v>
      </c>
      <c r="C850" s="8">
        <v>0.37</v>
      </c>
      <c r="D850" s="8">
        <v>2.02</v>
      </c>
    </row>
    <row r="851" spans="1:4" ht="27.75" customHeight="1">
      <c r="A851" s="7" t="s">
        <v>5878</v>
      </c>
      <c r="B851" s="8" t="s">
        <v>5877</v>
      </c>
      <c r="C851" s="8">
        <v>0.37</v>
      </c>
      <c r="D851" s="8">
        <v>2.02</v>
      </c>
    </row>
    <row r="852" spans="1:4" ht="27.75" customHeight="1">
      <c r="A852" s="7" t="s">
        <v>5879</v>
      </c>
      <c r="B852" s="8" t="s">
        <v>5880</v>
      </c>
      <c r="C852" s="8">
        <v>0.78</v>
      </c>
      <c r="D852" s="8">
        <v>1.21</v>
      </c>
    </row>
    <row r="853" spans="1:4" ht="27.75" customHeight="1">
      <c r="A853" s="7" t="s">
        <v>5881</v>
      </c>
      <c r="B853" s="8" t="s">
        <v>5880</v>
      </c>
      <c r="C853" s="8">
        <v>0.78</v>
      </c>
      <c r="D853" s="8">
        <v>1.21</v>
      </c>
    </row>
    <row r="854" spans="1:4" ht="27.75" customHeight="1">
      <c r="A854" s="7" t="s">
        <v>5882</v>
      </c>
      <c r="B854" s="8" t="s">
        <v>5883</v>
      </c>
      <c r="C854" s="8">
        <v>0</v>
      </c>
      <c r="D854" s="8">
        <v>0</v>
      </c>
    </row>
    <row r="855" spans="1:4" ht="27.75" customHeight="1">
      <c r="A855" s="7" t="s">
        <v>5884</v>
      </c>
      <c r="B855" s="8" t="s">
        <v>5883</v>
      </c>
      <c r="C855" s="8">
        <v>0</v>
      </c>
      <c r="D855" s="8">
        <v>0</v>
      </c>
    </row>
    <row r="856" spans="1:4" ht="27.75" customHeight="1">
      <c r="A856" s="7" t="s">
        <v>5885</v>
      </c>
      <c r="B856" s="8" t="s">
        <v>5886</v>
      </c>
      <c r="C856" s="8">
        <v>1.02</v>
      </c>
      <c r="D856" s="8">
        <v>5.56</v>
      </c>
    </row>
    <row r="857" spans="1:4" ht="27.75" customHeight="1">
      <c r="A857" s="7" t="s">
        <v>5887</v>
      </c>
      <c r="B857" s="8" t="s">
        <v>5886</v>
      </c>
      <c r="C857" s="8">
        <v>1.02</v>
      </c>
      <c r="D857" s="8">
        <v>5.56</v>
      </c>
    </row>
    <row r="858" spans="1:4" ht="27.75" customHeight="1">
      <c r="A858" s="7" t="s">
        <v>5888</v>
      </c>
      <c r="B858" s="8" t="s">
        <v>5889</v>
      </c>
      <c r="C858" s="8">
        <v>2.0099999999999998</v>
      </c>
      <c r="D858" s="8">
        <v>13.4</v>
      </c>
    </row>
    <row r="859" spans="1:4" ht="27.75" customHeight="1">
      <c r="A859" s="7" t="s">
        <v>5890</v>
      </c>
      <c r="B859" s="8" t="s">
        <v>5889</v>
      </c>
      <c r="C859" s="8">
        <v>2.0099999999999998</v>
      </c>
      <c r="D859" s="8">
        <v>13.4</v>
      </c>
    </row>
    <row r="860" spans="1:4" ht="27.75" customHeight="1">
      <c r="A860" s="7" t="s">
        <v>5891</v>
      </c>
      <c r="B860" s="8" t="s">
        <v>5892</v>
      </c>
      <c r="C860" s="8">
        <v>5.04</v>
      </c>
      <c r="D860" s="8">
        <v>10.199999999999999</v>
      </c>
    </row>
    <row r="861" spans="1:4" ht="27.75" customHeight="1">
      <c r="A861" s="7" t="s">
        <v>5893</v>
      </c>
      <c r="B861" s="8" t="s">
        <v>5894</v>
      </c>
      <c r="C861" s="8">
        <v>5.3</v>
      </c>
      <c r="D861" s="8">
        <v>5.45</v>
      </c>
    </row>
    <row r="862" spans="1:4" ht="27.75" customHeight="1">
      <c r="A862" s="7" t="s">
        <v>5895</v>
      </c>
      <c r="B862" s="8" t="s">
        <v>5894</v>
      </c>
      <c r="C862" s="8">
        <v>5.3</v>
      </c>
      <c r="D862" s="8">
        <v>5.45</v>
      </c>
    </row>
    <row r="863" spans="1:4" ht="27.75" customHeight="1">
      <c r="A863" s="7" t="s">
        <v>5896</v>
      </c>
      <c r="B863" s="8" t="s">
        <v>5894</v>
      </c>
      <c r="C863" s="8">
        <v>0</v>
      </c>
      <c r="D863" s="8">
        <v>12.87</v>
      </c>
    </row>
    <row r="864" spans="1:4" ht="27.75" customHeight="1">
      <c r="A864" s="7" t="s">
        <v>5897</v>
      </c>
      <c r="B864" s="8" t="s">
        <v>5894</v>
      </c>
      <c r="C864" s="8">
        <v>1.78</v>
      </c>
      <c r="D864" s="8">
        <v>11.55</v>
      </c>
    </row>
    <row r="865" spans="1:4" ht="27.75" customHeight="1">
      <c r="A865" s="7" t="s">
        <v>5898</v>
      </c>
      <c r="B865" s="8" t="s">
        <v>5899</v>
      </c>
      <c r="C865" s="8">
        <v>0.65</v>
      </c>
      <c r="D865" s="8">
        <v>0.01</v>
      </c>
    </row>
    <row r="866" spans="1:4" ht="27.75" customHeight="1">
      <c r="A866" s="7" t="s">
        <v>5900</v>
      </c>
      <c r="B866" s="8" t="s">
        <v>5901</v>
      </c>
      <c r="C866" s="8">
        <v>0.67</v>
      </c>
      <c r="D866" s="8">
        <v>0.01</v>
      </c>
    </row>
    <row r="867" spans="1:4" ht="27.75" customHeight="1">
      <c r="A867" s="7" t="s">
        <v>5902</v>
      </c>
      <c r="B867" s="8" t="s">
        <v>5903</v>
      </c>
      <c r="C867" s="8">
        <v>0.48</v>
      </c>
      <c r="D867" s="8">
        <v>2.93</v>
      </c>
    </row>
    <row r="868" spans="1:4" ht="27.75" customHeight="1">
      <c r="A868" s="7" t="s">
        <v>5904</v>
      </c>
      <c r="B868" s="8" t="s">
        <v>5903</v>
      </c>
      <c r="C868" s="8">
        <v>0.48</v>
      </c>
      <c r="D868" s="8">
        <v>2.93</v>
      </c>
    </row>
    <row r="869" spans="1:4" ht="27.75" customHeight="1">
      <c r="A869" s="7" t="s">
        <v>5905</v>
      </c>
      <c r="B869" s="8" t="s">
        <v>5906</v>
      </c>
      <c r="C869" s="8">
        <v>0</v>
      </c>
      <c r="D869" s="8">
        <v>2.08</v>
      </c>
    </row>
    <row r="870" spans="1:4" ht="27.75" customHeight="1">
      <c r="A870" s="7" t="s">
        <v>5907</v>
      </c>
      <c r="B870" s="8" t="s">
        <v>5908</v>
      </c>
      <c r="C870" s="8">
        <v>0.47</v>
      </c>
      <c r="D870" s="8">
        <v>0.21</v>
      </c>
    </row>
    <row r="871" spans="1:4" ht="27.75" customHeight="1">
      <c r="A871" s="7" t="s">
        <v>5909</v>
      </c>
      <c r="B871" s="8" t="s">
        <v>5910</v>
      </c>
      <c r="C871" s="8">
        <v>1.58</v>
      </c>
      <c r="D871" s="8">
        <v>0.12</v>
      </c>
    </row>
    <row r="872" spans="1:4" ht="27.75" customHeight="1">
      <c r="A872" s="7" t="s">
        <v>5911</v>
      </c>
      <c r="B872" s="8" t="s">
        <v>5910</v>
      </c>
      <c r="C872" s="8">
        <v>1.58</v>
      </c>
      <c r="D872" s="8">
        <v>0.12</v>
      </c>
    </row>
    <row r="873" spans="1:4" ht="27.75" customHeight="1">
      <c r="A873" s="7" t="s">
        <v>5912</v>
      </c>
      <c r="B873" s="8" t="s">
        <v>5913</v>
      </c>
      <c r="C873" s="8">
        <v>0</v>
      </c>
      <c r="D873" s="8">
        <v>1.59</v>
      </c>
    </row>
    <row r="874" spans="1:4" ht="27.75" customHeight="1">
      <c r="A874" s="7" t="s">
        <v>5914</v>
      </c>
      <c r="B874" s="8" t="s">
        <v>5913</v>
      </c>
      <c r="C874" s="8">
        <v>0</v>
      </c>
      <c r="D874" s="8">
        <v>1.59</v>
      </c>
    </row>
    <row r="875" spans="1:4" ht="27.75" customHeight="1">
      <c r="A875" s="7" t="s">
        <v>5915</v>
      </c>
      <c r="B875" s="8" t="s">
        <v>5916</v>
      </c>
      <c r="C875" s="8">
        <v>0.75</v>
      </c>
      <c r="D875" s="8">
        <v>12.19</v>
      </c>
    </row>
    <row r="876" spans="1:4" ht="27.75" customHeight="1">
      <c r="A876" s="7" t="s">
        <v>5917</v>
      </c>
      <c r="B876" s="8" t="s">
        <v>5918</v>
      </c>
      <c r="C876" s="8">
        <v>15.17</v>
      </c>
      <c r="D876" s="8">
        <v>3.18</v>
      </c>
    </row>
    <row r="877" spans="1:4" ht="27.75" customHeight="1">
      <c r="A877" s="7" t="s">
        <v>5919</v>
      </c>
      <c r="B877" s="8" t="s">
        <v>5920</v>
      </c>
      <c r="C877" s="8">
        <v>0.45</v>
      </c>
      <c r="D877" s="8">
        <v>5.68</v>
      </c>
    </row>
    <row r="878" spans="1:4" ht="27.75" customHeight="1">
      <c r="A878" s="7" t="s">
        <v>5921</v>
      </c>
      <c r="B878" s="8" t="s">
        <v>5920</v>
      </c>
      <c r="C878" s="8">
        <v>0.45</v>
      </c>
      <c r="D878" s="8">
        <v>5.68</v>
      </c>
    </row>
    <row r="879" spans="1:4" ht="27.75" customHeight="1">
      <c r="A879" s="7" t="s">
        <v>5922</v>
      </c>
      <c r="B879" s="8" t="s">
        <v>5923</v>
      </c>
      <c r="C879" s="8">
        <v>3.32</v>
      </c>
      <c r="D879" s="8">
        <v>3.93</v>
      </c>
    </row>
    <row r="880" spans="1:4" ht="27.75" customHeight="1">
      <c r="A880" s="7" t="s">
        <v>5924</v>
      </c>
      <c r="B880" s="8" t="s">
        <v>5923</v>
      </c>
      <c r="C880" s="8">
        <v>3.32</v>
      </c>
      <c r="D880" s="8">
        <v>3.93</v>
      </c>
    </row>
    <row r="881" spans="1:4" ht="27.75" customHeight="1">
      <c r="A881" s="7" t="s">
        <v>5925</v>
      </c>
      <c r="B881" s="8" t="s">
        <v>5926</v>
      </c>
      <c r="C881" s="8">
        <v>0</v>
      </c>
      <c r="D881" s="8">
        <v>1.33</v>
      </c>
    </row>
    <row r="882" spans="1:4" ht="27.75" customHeight="1">
      <c r="A882" s="7" t="s">
        <v>5927</v>
      </c>
      <c r="B882" s="8" t="s">
        <v>5926</v>
      </c>
      <c r="C882" s="8">
        <v>0.52</v>
      </c>
      <c r="D882" s="8">
        <v>0.83</v>
      </c>
    </row>
    <row r="883" spans="1:4" ht="27.75" customHeight="1">
      <c r="A883" s="7" t="s">
        <v>5928</v>
      </c>
      <c r="B883" s="8" t="s">
        <v>5929</v>
      </c>
      <c r="C883" s="8">
        <v>0</v>
      </c>
      <c r="D883" s="8">
        <v>6.67</v>
      </c>
    </row>
    <row r="884" spans="1:4" ht="27.75" customHeight="1">
      <c r="A884" s="7" t="s">
        <v>5930</v>
      </c>
      <c r="B884" s="8" t="s">
        <v>5929</v>
      </c>
      <c r="C884" s="8">
        <v>1.68</v>
      </c>
      <c r="D884" s="8">
        <v>4.51</v>
      </c>
    </row>
    <row r="885" spans="1:4" ht="27.75" customHeight="1">
      <c r="A885" s="7" t="s">
        <v>5931</v>
      </c>
      <c r="B885" s="8" t="s">
        <v>5932</v>
      </c>
      <c r="C885" s="8">
        <v>3.38</v>
      </c>
      <c r="D885" s="8">
        <v>5.86</v>
      </c>
    </row>
    <row r="886" spans="1:4" ht="27.75" customHeight="1">
      <c r="A886" s="7" t="s">
        <v>5933</v>
      </c>
      <c r="B886" s="8" t="s">
        <v>5932</v>
      </c>
      <c r="C886" s="8">
        <v>0</v>
      </c>
      <c r="D886" s="8">
        <v>13</v>
      </c>
    </row>
    <row r="887" spans="1:4" ht="27.75" customHeight="1">
      <c r="A887" s="7" t="s">
        <v>5934</v>
      </c>
      <c r="B887" s="8" t="s">
        <v>5935</v>
      </c>
      <c r="C887" s="8">
        <v>0.82</v>
      </c>
      <c r="D887" s="8">
        <v>5.75</v>
      </c>
    </row>
    <row r="888" spans="1:4" ht="27.75" customHeight="1">
      <c r="A888" s="7" t="s">
        <v>5936</v>
      </c>
      <c r="B888" s="8" t="s">
        <v>5935</v>
      </c>
      <c r="C888" s="8">
        <v>0.82</v>
      </c>
      <c r="D888" s="8">
        <v>5.75</v>
      </c>
    </row>
    <row r="889" spans="1:4" ht="27.75" customHeight="1">
      <c r="A889" s="7" t="s">
        <v>5937</v>
      </c>
      <c r="B889" s="8" t="s">
        <v>5938</v>
      </c>
      <c r="C889" s="8">
        <v>3.22</v>
      </c>
      <c r="D889" s="8">
        <v>5.17</v>
      </c>
    </row>
    <row r="890" spans="1:4" ht="27.75" customHeight="1">
      <c r="A890" s="7" t="s">
        <v>5939</v>
      </c>
      <c r="B890" s="8" t="s">
        <v>5938</v>
      </c>
      <c r="C890" s="8">
        <v>3.22</v>
      </c>
      <c r="D890" s="8">
        <v>5.17</v>
      </c>
    </row>
    <row r="891" spans="1:4" ht="27.75" customHeight="1">
      <c r="A891" s="7" t="s">
        <v>5940</v>
      </c>
      <c r="B891" s="8" t="s">
        <v>5941</v>
      </c>
      <c r="C891" s="8">
        <v>3.57</v>
      </c>
      <c r="D891" s="8">
        <v>13.22</v>
      </c>
    </row>
    <row r="892" spans="1:4" ht="27.75" customHeight="1">
      <c r="A892" s="7" t="s">
        <v>5942</v>
      </c>
      <c r="B892" s="8" t="s">
        <v>5941</v>
      </c>
      <c r="C892" s="8">
        <v>3.57</v>
      </c>
      <c r="D892" s="8">
        <v>13.22</v>
      </c>
    </row>
    <row r="893" spans="1:4" ht="27.75" customHeight="1">
      <c r="A893" s="7" t="s">
        <v>5943</v>
      </c>
      <c r="B893" s="8" t="s">
        <v>5941</v>
      </c>
      <c r="C893" s="8">
        <v>3.57</v>
      </c>
      <c r="D893" s="8">
        <v>13.22</v>
      </c>
    </row>
    <row r="894" spans="1:4" ht="27.75" customHeight="1">
      <c r="A894" s="7" t="s">
        <v>5944</v>
      </c>
      <c r="B894" s="8" t="s">
        <v>5945</v>
      </c>
      <c r="C894" s="8">
        <v>0.87</v>
      </c>
      <c r="D894" s="8">
        <v>0.97</v>
      </c>
    </row>
    <row r="895" spans="1:4" ht="27.75" customHeight="1">
      <c r="A895" s="7" t="s">
        <v>5946</v>
      </c>
      <c r="B895" s="8" t="s">
        <v>5947</v>
      </c>
      <c r="C895" s="8">
        <v>0</v>
      </c>
      <c r="D895" s="8">
        <v>8.06</v>
      </c>
    </row>
    <row r="896" spans="1:4" ht="27.75" customHeight="1">
      <c r="A896" s="7" t="s">
        <v>5948</v>
      </c>
      <c r="B896" s="8" t="s">
        <v>5947</v>
      </c>
      <c r="C896" s="8">
        <v>0</v>
      </c>
      <c r="D896" s="8">
        <v>8.06</v>
      </c>
    </row>
    <row r="897" spans="1:4" ht="27.75" customHeight="1">
      <c r="A897" s="7" t="s">
        <v>5949</v>
      </c>
      <c r="B897" s="8" t="s">
        <v>5950</v>
      </c>
      <c r="C897" s="8">
        <v>1.69</v>
      </c>
      <c r="D897" s="8">
        <v>0.11</v>
      </c>
    </row>
    <row r="898" spans="1:4" ht="27.75" customHeight="1">
      <c r="A898" s="7" t="s">
        <v>5951</v>
      </c>
      <c r="B898" s="8" t="s">
        <v>5950</v>
      </c>
      <c r="C898" s="8">
        <v>1.69</v>
      </c>
      <c r="D898" s="8">
        <v>0.11</v>
      </c>
    </row>
    <row r="899" spans="1:4" ht="27.75" customHeight="1">
      <c r="A899" s="7" t="s">
        <v>5952</v>
      </c>
      <c r="B899" s="8" t="s">
        <v>5950</v>
      </c>
      <c r="C899" s="8">
        <v>2.08</v>
      </c>
      <c r="D899" s="8">
        <v>1.97</v>
      </c>
    </row>
    <row r="900" spans="1:4" ht="27.75" customHeight="1">
      <c r="A900" s="7" t="s">
        <v>5953</v>
      </c>
      <c r="B900" s="8" t="s">
        <v>5950</v>
      </c>
      <c r="C900" s="8">
        <v>2.08</v>
      </c>
      <c r="D900" s="8">
        <v>1.97</v>
      </c>
    </row>
    <row r="901" spans="1:4" ht="27.75" customHeight="1">
      <c r="A901" s="7" t="s">
        <v>5954</v>
      </c>
      <c r="B901" s="8" t="s">
        <v>5950</v>
      </c>
      <c r="C901" s="8">
        <v>2.11</v>
      </c>
      <c r="D901" s="8">
        <v>1.86</v>
      </c>
    </row>
    <row r="902" spans="1:4" ht="27.75" customHeight="1">
      <c r="A902" s="7" t="s">
        <v>5955</v>
      </c>
      <c r="B902" s="8" t="s">
        <v>5956</v>
      </c>
      <c r="C902" s="8">
        <v>3.21</v>
      </c>
      <c r="D902" s="8">
        <v>1.28</v>
      </c>
    </row>
    <row r="903" spans="1:4" ht="27.75" customHeight="1">
      <c r="A903" s="7" t="s">
        <v>5957</v>
      </c>
      <c r="B903" s="8" t="s">
        <v>5958</v>
      </c>
      <c r="C903" s="8">
        <v>3.2</v>
      </c>
      <c r="D903" s="8">
        <v>1.28</v>
      </c>
    </row>
    <row r="904" spans="1:4" ht="27.75" customHeight="1">
      <c r="A904" s="7" t="s">
        <v>5959</v>
      </c>
      <c r="B904" s="8" t="s">
        <v>5958</v>
      </c>
      <c r="C904" s="8">
        <v>2.4</v>
      </c>
      <c r="D904" s="8">
        <v>1.4</v>
      </c>
    </row>
    <row r="905" spans="1:4" ht="27.75" customHeight="1">
      <c r="A905" s="7" t="s">
        <v>5960</v>
      </c>
      <c r="B905" s="8" t="s">
        <v>5961</v>
      </c>
      <c r="C905" s="8">
        <v>7.38</v>
      </c>
      <c r="D905" s="8">
        <v>0.75</v>
      </c>
    </row>
    <row r="906" spans="1:4" ht="27.75" customHeight="1">
      <c r="A906" s="7" t="s">
        <v>5962</v>
      </c>
      <c r="B906" s="8" t="s">
        <v>5961</v>
      </c>
      <c r="C906" s="8">
        <v>0</v>
      </c>
      <c r="D906" s="8">
        <v>8.73</v>
      </c>
    </row>
    <row r="907" spans="1:4" ht="27.75" customHeight="1">
      <c r="A907" s="7" t="s">
        <v>5963</v>
      </c>
      <c r="B907" s="8" t="s">
        <v>5961</v>
      </c>
      <c r="C907" s="8">
        <v>1.96</v>
      </c>
      <c r="D907" s="8">
        <v>7.44</v>
      </c>
    </row>
    <row r="908" spans="1:4" ht="27.75" customHeight="1">
      <c r="A908" s="7" t="s">
        <v>5964</v>
      </c>
      <c r="B908" s="8" t="s">
        <v>5965</v>
      </c>
      <c r="C908" s="8">
        <v>0.55000000000000004</v>
      </c>
      <c r="D908" s="8">
        <v>3.91</v>
      </c>
    </row>
    <row r="909" spans="1:4" ht="27.75" customHeight="1">
      <c r="A909" s="7" t="s">
        <v>5966</v>
      </c>
      <c r="B909" s="8" t="s">
        <v>5965</v>
      </c>
      <c r="C909" s="8">
        <v>0</v>
      </c>
      <c r="D909" s="8">
        <v>5.23</v>
      </c>
    </row>
    <row r="910" spans="1:4" ht="27.75" customHeight="1">
      <c r="A910" s="7" t="s">
        <v>5967</v>
      </c>
      <c r="B910" s="8" t="s">
        <v>5968</v>
      </c>
      <c r="C910" s="8">
        <v>3.6</v>
      </c>
      <c r="D910" s="8">
        <v>9.35</v>
      </c>
    </row>
    <row r="911" spans="1:4" ht="27.75" customHeight="1">
      <c r="A911" s="7" t="s">
        <v>5969</v>
      </c>
      <c r="B911" s="8" t="s">
        <v>5968</v>
      </c>
      <c r="C911" s="8">
        <v>3.6</v>
      </c>
      <c r="D911" s="8">
        <v>9.35</v>
      </c>
    </row>
    <row r="912" spans="1:4" ht="27.75" customHeight="1">
      <c r="A912" s="7" t="s">
        <v>5970</v>
      </c>
      <c r="B912" s="8" t="s">
        <v>5968</v>
      </c>
      <c r="C912" s="8">
        <v>0</v>
      </c>
      <c r="D912" s="8">
        <v>17.239999999999998</v>
      </c>
    </row>
    <row r="913" spans="1:4" ht="27.75" customHeight="1">
      <c r="A913" s="7" t="s">
        <v>5971</v>
      </c>
      <c r="B913" s="8" t="s">
        <v>5972</v>
      </c>
      <c r="C913" s="8">
        <v>3.7</v>
      </c>
      <c r="D913" s="8">
        <v>14.37</v>
      </c>
    </row>
    <row r="914" spans="1:4" ht="27.75" customHeight="1">
      <c r="A914" s="7" t="s">
        <v>5973</v>
      </c>
      <c r="B914" s="8" t="s">
        <v>5974</v>
      </c>
      <c r="C914" s="8">
        <v>2.09</v>
      </c>
      <c r="D914" s="8">
        <v>5.66</v>
      </c>
    </row>
    <row r="915" spans="1:4" ht="27.75" customHeight="1">
      <c r="A915" s="7" t="s">
        <v>5975</v>
      </c>
      <c r="B915" s="8" t="s">
        <v>5976</v>
      </c>
      <c r="C915" s="8">
        <v>2.09</v>
      </c>
      <c r="D915" s="8">
        <v>5.66</v>
      </c>
    </row>
    <row r="916" spans="1:4" ht="27.75" customHeight="1">
      <c r="A916" s="7" t="s">
        <v>5977</v>
      </c>
      <c r="B916" s="8" t="s">
        <v>5978</v>
      </c>
      <c r="C916" s="8">
        <v>4.53</v>
      </c>
      <c r="D916" s="8">
        <v>0.14000000000000001</v>
      </c>
    </row>
    <row r="917" spans="1:4" ht="27.75" customHeight="1">
      <c r="A917" s="7" t="s">
        <v>5979</v>
      </c>
      <c r="B917" s="8" t="s">
        <v>5980</v>
      </c>
      <c r="C917" s="8">
        <v>8.06</v>
      </c>
      <c r="D917" s="8">
        <v>0.42</v>
      </c>
    </row>
    <row r="918" spans="1:4" ht="27.75" customHeight="1">
      <c r="A918" s="7" t="s">
        <v>5981</v>
      </c>
      <c r="B918" s="8" t="s">
        <v>5982</v>
      </c>
      <c r="C918" s="8">
        <v>0</v>
      </c>
      <c r="D918" s="8">
        <v>4.34</v>
      </c>
    </row>
    <row r="919" spans="1:4" ht="27.75" customHeight="1">
      <c r="A919" s="7" t="s">
        <v>5983</v>
      </c>
      <c r="B919" s="8" t="s">
        <v>5982</v>
      </c>
      <c r="C919" s="8">
        <v>1.26</v>
      </c>
      <c r="D919" s="8">
        <v>3.15</v>
      </c>
    </row>
    <row r="920" spans="1:4" ht="27.75" customHeight="1">
      <c r="A920" s="7" t="s">
        <v>5984</v>
      </c>
      <c r="B920" s="8" t="s">
        <v>5985</v>
      </c>
      <c r="C920" s="8">
        <v>3.58</v>
      </c>
      <c r="D920" s="8">
        <v>10.01</v>
      </c>
    </row>
    <row r="921" spans="1:4" ht="27.75" customHeight="1">
      <c r="A921" s="7" t="s">
        <v>5986</v>
      </c>
      <c r="B921" s="8" t="s">
        <v>5985</v>
      </c>
      <c r="C921" s="8">
        <v>3.58</v>
      </c>
      <c r="D921" s="8">
        <v>10.01</v>
      </c>
    </row>
    <row r="922" spans="1:4" ht="27.75" customHeight="1">
      <c r="A922" s="7" t="s">
        <v>5987</v>
      </c>
      <c r="B922" s="8" t="s">
        <v>5988</v>
      </c>
      <c r="C922" s="8">
        <v>0.6</v>
      </c>
      <c r="D922" s="8">
        <v>1.45</v>
      </c>
    </row>
    <row r="923" spans="1:4" ht="27.75" customHeight="1">
      <c r="A923" s="7" t="s">
        <v>5989</v>
      </c>
      <c r="B923" s="8" t="s">
        <v>5988</v>
      </c>
      <c r="C923" s="8">
        <v>0.6</v>
      </c>
      <c r="D923" s="8">
        <v>1.45</v>
      </c>
    </row>
    <row r="924" spans="1:4" ht="27.75" customHeight="1">
      <c r="A924" s="7" t="s">
        <v>5990</v>
      </c>
      <c r="B924" s="8" t="s">
        <v>5988</v>
      </c>
      <c r="C924" s="8">
        <v>0</v>
      </c>
      <c r="D924" s="8">
        <v>1.49</v>
      </c>
    </row>
    <row r="925" spans="1:4" ht="27.75" customHeight="1">
      <c r="A925" s="7" t="s">
        <v>5991</v>
      </c>
      <c r="B925" s="8" t="s">
        <v>5988</v>
      </c>
      <c r="C925" s="8">
        <v>2.2400000000000002</v>
      </c>
      <c r="D925" s="8">
        <v>1.84</v>
      </c>
    </row>
    <row r="926" spans="1:4" ht="27.75" customHeight="1">
      <c r="A926" s="7" t="s">
        <v>5992</v>
      </c>
      <c r="B926" s="8" t="s">
        <v>5988</v>
      </c>
      <c r="C926" s="8">
        <v>2.2400000000000002</v>
      </c>
      <c r="D926" s="8">
        <v>1.84</v>
      </c>
    </row>
    <row r="927" spans="1:4" ht="27.75" customHeight="1">
      <c r="A927" s="7" t="s">
        <v>5993</v>
      </c>
      <c r="B927" s="8" t="s">
        <v>5988</v>
      </c>
      <c r="C927" s="8">
        <v>2.2400000000000002</v>
      </c>
      <c r="D927" s="8">
        <v>1.84</v>
      </c>
    </row>
    <row r="928" spans="1:4" ht="27.75" customHeight="1">
      <c r="A928" s="7" t="s">
        <v>5994</v>
      </c>
      <c r="B928" s="8" t="s">
        <v>5995</v>
      </c>
      <c r="C928" s="8">
        <v>3.22</v>
      </c>
      <c r="D928" s="8">
        <v>5.17</v>
      </c>
    </row>
    <row r="929" spans="1:4" ht="27.75" customHeight="1">
      <c r="A929" s="7" t="s">
        <v>5996</v>
      </c>
      <c r="B929" s="8" t="s">
        <v>5995</v>
      </c>
      <c r="C929" s="8">
        <v>3.22</v>
      </c>
      <c r="D929" s="8">
        <v>5.17</v>
      </c>
    </row>
    <row r="930" spans="1:4" ht="27.75" customHeight="1">
      <c r="A930" s="7" t="s">
        <v>5997</v>
      </c>
      <c r="B930" s="8" t="s">
        <v>5998</v>
      </c>
      <c r="C930" s="8">
        <v>0.74</v>
      </c>
      <c r="D930" s="8">
        <v>1.89</v>
      </c>
    </row>
    <row r="931" spans="1:4" ht="27.75" customHeight="1">
      <c r="A931" s="7" t="s">
        <v>5999</v>
      </c>
      <c r="B931" s="8" t="s">
        <v>5998</v>
      </c>
      <c r="C931" s="8">
        <v>0.74</v>
      </c>
      <c r="D931" s="8">
        <v>1.89</v>
      </c>
    </row>
    <row r="932" spans="1:4" ht="27.75" customHeight="1">
      <c r="A932" s="7" t="s">
        <v>6000</v>
      </c>
      <c r="B932" s="8" t="s">
        <v>6001</v>
      </c>
      <c r="C932" s="8">
        <v>0</v>
      </c>
      <c r="D932" s="8">
        <v>8.4700000000000006</v>
      </c>
    </row>
    <row r="933" spans="1:4" ht="27.75" customHeight="1">
      <c r="A933" s="7" t="s">
        <v>6002</v>
      </c>
      <c r="B933" s="8" t="s">
        <v>6001</v>
      </c>
      <c r="C933" s="8">
        <v>1.5</v>
      </c>
      <c r="D933" s="8">
        <v>5.2</v>
      </c>
    </row>
    <row r="934" spans="1:4" ht="27.75" customHeight="1">
      <c r="A934" s="7" t="s">
        <v>6003</v>
      </c>
      <c r="B934" s="8" t="s">
        <v>6004</v>
      </c>
      <c r="C934" s="8">
        <v>0.45</v>
      </c>
      <c r="D934" s="8">
        <v>5.68</v>
      </c>
    </row>
    <row r="935" spans="1:4" ht="27.75" customHeight="1">
      <c r="A935" s="7" t="s">
        <v>6005</v>
      </c>
      <c r="B935" s="8" t="s">
        <v>6006</v>
      </c>
      <c r="C935" s="8">
        <v>4.82</v>
      </c>
      <c r="D935" s="8">
        <v>4.6500000000000004</v>
      </c>
    </row>
    <row r="936" spans="1:4" ht="27.75" customHeight="1">
      <c r="A936" s="7" t="s">
        <v>6007</v>
      </c>
      <c r="B936" s="8" t="s">
        <v>6006</v>
      </c>
      <c r="C936" s="8">
        <v>4.82</v>
      </c>
      <c r="D936" s="8">
        <v>4.6500000000000004</v>
      </c>
    </row>
    <row r="937" spans="1:4" ht="27.75" customHeight="1">
      <c r="A937" s="7" t="s">
        <v>6008</v>
      </c>
      <c r="B937" s="8" t="s">
        <v>6006</v>
      </c>
      <c r="C937" s="8">
        <v>4.3</v>
      </c>
      <c r="D937" s="8">
        <v>6.68</v>
      </c>
    </row>
    <row r="938" spans="1:4" ht="27.75" customHeight="1">
      <c r="A938" s="7" t="s">
        <v>6009</v>
      </c>
      <c r="B938" s="8" t="s">
        <v>6006</v>
      </c>
      <c r="C938" s="8">
        <v>4.3</v>
      </c>
      <c r="D938" s="8">
        <v>6.68</v>
      </c>
    </row>
    <row r="939" spans="1:4" ht="27.75" customHeight="1">
      <c r="A939" s="7" t="s">
        <v>6010</v>
      </c>
      <c r="B939" s="8" t="s">
        <v>6011</v>
      </c>
      <c r="C939" s="8">
        <v>2.16</v>
      </c>
      <c r="D939" s="8">
        <v>1.76</v>
      </c>
    </row>
    <row r="940" spans="1:4" ht="27.75" customHeight="1">
      <c r="A940" s="7" t="s">
        <v>6012</v>
      </c>
      <c r="B940" s="8" t="s">
        <v>6013</v>
      </c>
      <c r="C940" s="8">
        <v>5.36</v>
      </c>
      <c r="D940" s="8">
        <v>1.29</v>
      </c>
    </row>
    <row r="941" spans="1:4" ht="27.75" customHeight="1">
      <c r="A941" s="7" t="s">
        <v>6014</v>
      </c>
      <c r="B941" s="8" t="s">
        <v>6015</v>
      </c>
      <c r="C941" s="8">
        <v>0.18</v>
      </c>
      <c r="D941" s="8">
        <v>9.17</v>
      </c>
    </row>
    <row r="942" spans="1:4" ht="27.75" customHeight="1">
      <c r="A942" s="7" t="s">
        <v>6016</v>
      </c>
      <c r="B942" s="8" t="s">
        <v>6015</v>
      </c>
      <c r="C942" s="8">
        <v>9.56</v>
      </c>
      <c r="D942" s="8">
        <v>3.52</v>
      </c>
    </row>
    <row r="943" spans="1:4" ht="27.75" customHeight="1">
      <c r="A943" s="7" t="s">
        <v>6017</v>
      </c>
      <c r="B943" s="8" t="s">
        <v>6015</v>
      </c>
      <c r="C943" s="8">
        <v>9.56</v>
      </c>
      <c r="D943" s="8">
        <v>3.52</v>
      </c>
    </row>
    <row r="944" spans="1:4" ht="27.75" customHeight="1">
      <c r="A944" s="7" t="s">
        <v>6018</v>
      </c>
      <c r="B944" s="8" t="s">
        <v>6019</v>
      </c>
      <c r="C944" s="8">
        <v>10.08</v>
      </c>
      <c r="D944" s="8">
        <v>0.64</v>
      </c>
    </row>
    <row r="945" spans="1:4" ht="27.75" customHeight="1">
      <c r="A945" s="7" t="s">
        <v>6020</v>
      </c>
      <c r="B945" s="8" t="s">
        <v>6021</v>
      </c>
      <c r="C945" s="8">
        <v>2.33</v>
      </c>
      <c r="D945" s="8">
        <v>3.66</v>
      </c>
    </row>
    <row r="946" spans="1:4" ht="27.75" customHeight="1">
      <c r="A946" s="7" t="s">
        <v>6022</v>
      </c>
      <c r="B946" s="8" t="s">
        <v>6023</v>
      </c>
      <c r="C946" s="8">
        <v>2.2200000000000002</v>
      </c>
      <c r="D946" s="8">
        <v>8.02</v>
      </c>
    </row>
    <row r="947" spans="1:4" ht="27.75" customHeight="1">
      <c r="A947" s="7" t="s">
        <v>6024</v>
      </c>
      <c r="B947" s="8" t="s">
        <v>6025</v>
      </c>
      <c r="C947" s="8">
        <v>6.05</v>
      </c>
      <c r="D947" s="8">
        <v>7.72</v>
      </c>
    </row>
    <row r="948" spans="1:4" ht="27.75" customHeight="1">
      <c r="A948" s="7" t="s">
        <v>6026</v>
      </c>
      <c r="B948" s="8" t="s">
        <v>6027</v>
      </c>
      <c r="C948" s="8">
        <v>0.39</v>
      </c>
      <c r="D948" s="8">
        <v>8.24</v>
      </c>
    </row>
    <row r="949" spans="1:4" ht="27.75" customHeight="1">
      <c r="A949" s="7" t="s">
        <v>6028</v>
      </c>
      <c r="B949" s="8" t="s">
        <v>6029</v>
      </c>
      <c r="C949" s="8">
        <v>2.58</v>
      </c>
      <c r="D949" s="8">
        <v>6.62</v>
      </c>
    </row>
    <row r="950" spans="1:4" ht="27.75" customHeight="1">
      <c r="A950" s="7" t="s">
        <v>6030</v>
      </c>
      <c r="B950" s="8" t="s">
        <v>6029</v>
      </c>
      <c r="C950" s="8">
        <v>2.58</v>
      </c>
      <c r="D950" s="8">
        <v>6.62</v>
      </c>
    </row>
    <row r="951" spans="1:4" ht="27.75" customHeight="1">
      <c r="A951" s="7" t="s">
        <v>6031</v>
      </c>
      <c r="B951" s="8" t="s">
        <v>6032</v>
      </c>
      <c r="C951" s="8">
        <v>7.2</v>
      </c>
      <c r="D951" s="8">
        <v>0.63</v>
      </c>
    </row>
    <row r="952" spans="1:4" ht="27.75" customHeight="1">
      <c r="A952" s="7" t="s">
        <v>6033</v>
      </c>
      <c r="B952" s="8" t="s">
        <v>6032</v>
      </c>
      <c r="C952" s="8">
        <v>7.19</v>
      </c>
      <c r="D952" s="8">
        <v>0.63</v>
      </c>
    </row>
    <row r="953" spans="1:4" ht="27.75" customHeight="1">
      <c r="A953" s="7" t="s">
        <v>6034</v>
      </c>
      <c r="B953" s="8" t="s">
        <v>6032</v>
      </c>
      <c r="C953" s="8">
        <v>1.88</v>
      </c>
      <c r="D953" s="8">
        <v>5.74</v>
      </c>
    </row>
    <row r="954" spans="1:4" ht="27.75" customHeight="1">
      <c r="A954" s="7" t="s">
        <v>6035</v>
      </c>
      <c r="B954" s="8" t="s">
        <v>6032</v>
      </c>
      <c r="C954" s="8">
        <v>1.88</v>
      </c>
      <c r="D954" s="8">
        <v>5.74</v>
      </c>
    </row>
    <row r="955" spans="1:4" ht="27.75" customHeight="1">
      <c r="A955" s="7" t="s">
        <v>6036</v>
      </c>
      <c r="B955" s="8" t="s">
        <v>6037</v>
      </c>
      <c r="C955" s="8">
        <v>0.16</v>
      </c>
      <c r="D955" s="8">
        <v>1.21</v>
      </c>
    </row>
    <row r="956" spans="1:4" ht="27.75" customHeight="1">
      <c r="A956" s="7" t="s">
        <v>6038</v>
      </c>
      <c r="B956" s="8" t="s">
        <v>6037</v>
      </c>
      <c r="C956" s="8">
        <v>0.16</v>
      </c>
      <c r="D956" s="8">
        <v>1.21</v>
      </c>
    </row>
    <row r="957" spans="1:4" ht="27.75" customHeight="1">
      <c r="A957" s="7" t="s">
        <v>6039</v>
      </c>
      <c r="B957" s="8" t="s">
        <v>6040</v>
      </c>
      <c r="C957" s="8">
        <v>0</v>
      </c>
      <c r="D957" s="8">
        <v>13.57</v>
      </c>
    </row>
    <row r="958" spans="1:4" ht="27.75" customHeight="1">
      <c r="A958" s="7" t="s">
        <v>6041</v>
      </c>
      <c r="B958" s="8" t="s">
        <v>6040</v>
      </c>
      <c r="C958" s="8">
        <v>1.64</v>
      </c>
      <c r="D958" s="8">
        <v>12.36</v>
      </c>
    </row>
    <row r="959" spans="1:4" ht="27.75" customHeight="1">
      <c r="A959" s="7" t="s">
        <v>6042</v>
      </c>
      <c r="B959" s="8" t="s">
        <v>6040</v>
      </c>
      <c r="C959" s="8">
        <v>6.43</v>
      </c>
      <c r="D959" s="8">
        <v>5.12</v>
      </c>
    </row>
    <row r="960" spans="1:4" ht="27.75" customHeight="1">
      <c r="A960" s="7" t="s">
        <v>6043</v>
      </c>
      <c r="B960" s="8" t="s">
        <v>6040</v>
      </c>
      <c r="C960" s="8">
        <v>6.42</v>
      </c>
      <c r="D960" s="8">
        <v>5.12</v>
      </c>
    </row>
    <row r="961" spans="1:4" ht="27.75" customHeight="1">
      <c r="A961" s="7" t="s">
        <v>6044</v>
      </c>
      <c r="B961" s="8" t="s">
        <v>6045</v>
      </c>
      <c r="C961" s="8">
        <v>5.28</v>
      </c>
      <c r="D961" s="8">
        <v>0.1</v>
      </c>
    </row>
    <row r="962" spans="1:4" ht="27.75" customHeight="1">
      <c r="A962" s="7" t="s">
        <v>6046</v>
      </c>
      <c r="B962" s="8" t="s">
        <v>6045</v>
      </c>
      <c r="C962" s="8">
        <v>5.28</v>
      </c>
      <c r="D962" s="8">
        <v>0.1</v>
      </c>
    </row>
    <row r="963" spans="1:4" ht="27.75" customHeight="1">
      <c r="A963" s="7" t="s">
        <v>6047</v>
      </c>
      <c r="B963" s="8" t="s">
        <v>6045</v>
      </c>
      <c r="C963" s="8">
        <v>5.0199999999999996</v>
      </c>
      <c r="D963" s="8">
        <v>0.09</v>
      </c>
    </row>
    <row r="964" spans="1:4" ht="27.75" customHeight="1">
      <c r="A964" s="7" t="s">
        <v>6048</v>
      </c>
      <c r="B964" s="8" t="s">
        <v>6045</v>
      </c>
      <c r="C964" s="8">
        <v>0.24</v>
      </c>
      <c r="D964" s="8">
        <v>3.21</v>
      </c>
    </row>
    <row r="965" spans="1:4" ht="27.75" customHeight="1">
      <c r="A965" s="7" t="s">
        <v>6049</v>
      </c>
      <c r="B965" s="8" t="s">
        <v>6045</v>
      </c>
      <c r="C965" s="8">
        <v>0.24</v>
      </c>
      <c r="D965" s="8">
        <v>3.21</v>
      </c>
    </row>
    <row r="966" spans="1:4" ht="27.75" customHeight="1">
      <c r="A966" s="7" t="s">
        <v>6050</v>
      </c>
      <c r="B966" s="8" t="s">
        <v>6051</v>
      </c>
      <c r="C966" s="8">
        <v>1.1599999999999999</v>
      </c>
      <c r="D966" s="8">
        <v>6.58</v>
      </c>
    </row>
    <row r="967" spans="1:4" ht="27.75" customHeight="1">
      <c r="A967" s="7" t="s">
        <v>6052</v>
      </c>
      <c r="B967" s="8" t="s">
        <v>6051</v>
      </c>
      <c r="C967" s="8">
        <v>1.1599999999999999</v>
      </c>
      <c r="D967" s="8">
        <v>6.58</v>
      </c>
    </row>
    <row r="968" spans="1:4" ht="27.75" customHeight="1">
      <c r="A968" s="7" t="s">
        <v>6053</v>
      </c>
      <c r="B968" s="8" t="s">
        <v>6051</v>
      </c>
      <c r="C968" s="8">
        <v>1.35</v>
      </c>
      <c r="D968" s="8">
        <v>4.82</v>
      </c>
    </row>
    <row r="969" spans="1:4" ht="27.75" customHeight="1">
      <c r="A969" s="7" t="s">
        <v>6054</v>
      </c>
      <c r="B969" s="8" t="s">
        <v>6051</v>
      </c>
      <c r="C969" s="8">
        <v>1.35</v>
      </c>
      <c r="D969" s="8">
        <v>4.82</v>
      </c>
    </row>
    <row r="970" spans="1:4" ht="27.75" customHeight="1">
      <c r="A970" s="7" t="s">
        <v>6055</v>
      </c>
      <c r="B970" s="8" t="s">
        <v>6056</v>
      </c>
      <c r="C970" s="8">
        <v>2.16</v>
      </c>
      <c r="D970" s="8">
        <v>5.26</v>
      </c>
    </row>
    <row r="971" spans="1:4" ht="27.75" customHeight="1">
      <c r="A971" s="7" t="s">
        <v>6057</v>
      </c>
      <c r="B971" s="8" t="s">
        <v>6056</v>
      </c>
      <c r="C971" s="8">
        <v>2.16</v>
      </c>
      <c r="D971" s="8">
        <v>5.26</v>
      </c>
    </row>
    <row r="972" spans="1:4" ht="27.75" customHeight="1">
      <c r="A972" s="7" t="s">
        <v>6058</v>
      </c>
      <c r="B972" s="8" t="s">
        <v>6056</v>
      </c>
      <c r="C972" s="8">
        <v>0</v>
      </c>
      <c r="D972" s="8">
        <v>8.84</v>
      </c>
    </row>
    <row r="973" spans="1:4" ht="27.75" customHeight="1">
      <c r="A973" s="7" t="s">
        <v>6059</v>
      </c>
      <c r="B973" s="8" t="s">
        <v>6056</v>
      </c>
      <c r="C973" s="8">
        <v>1.25</v>
      </c>
      <c r="D973" s="8">
        <v>7.69</v>
      </c>
    </row>
    <row r="974" spans="1:4" ht="27.75" customHeight="1">
      <c r="A974" s="7" t="s">
        <v>6060</v>
      </c>
      <c r="B974" s="8" t="s">
        <v>6061</v>
      </c>
      <c r="C974" s="8">
        <v>0.09</v>
      </c>
      <c r="D974" s="8">
        <v>0.46</v>
      </c>
    </row>
    <row r="975" spans="1:4" ht="27.75" customHeight="1">
      <c r="A975" s="7" t="s">
        <v>6062</v>
      </c>
      <c r="B975" s="8" t="s">
        <v>6061</v>
      </c>
      <c r="C975" s="8">
        <v>0.09</v>
      </c>
      <c r="D975" s="8">
        <v>0.46</v>
      </c>
    </row>
    <row r="976" spans="1:4" ht="27.75" customHeight="1">
      <c r="A976" s="7" t="s">
        <v>6063</v>
      </c>
      <c r="B976" s="8" t="s">
        <v>6064</v>
      </c>
      <c r="C976" s="8">
        <v>5.65</v>
      </c>
      <c r="D976" s="8">
        <v>1.1200000000000001</v>
      </c>
    </row>
    <row r="977" spans="1:4" ht="27.75" customHeight="1">
      <c r="A977" s="7" t="s">
        <v>6065</v>
      </c>
      <c r="B977" s="8" t="s">
        <v>6066</v>
      </c>
      <c r="C977" s="8">
        <v>4.08</v>
      </c>
      <c r="D977" s="8">
        <v>0.1</v>
      </c>
    </row>
    <row r="978" spans="1:4" ht="27.75" customHeight="1">
      <c r="A978" s="7" t="s">
        <v>6067</v>
      </c>
      <c r="B978" s="8" t="s">
        <v>6066</v>
      </c>
      <c r="C978" s="8">
        <v>4.08</v>
      </c>
      <c r="D978" s="8">
        <v>0.1</v>
      </c>
    </row>
    <row r="979" spans="1:4" ht="27.75" customHeight="1">
      <c r="A979" s="7" t="s">
        <v>6068</v>
      </c>
      <c r="B979" s="8" t="s">
        <v>6066</v>
      </c>
      <c r="C979" s="8">
        <v>1.25</v>
      </c>
      <c r="D979" s="8">
        <v>4.37</v>
      </c>
    </row>
    <row r="980" spans="1:4" ht="27.75" customHeight="1">
      <c r="A980" s="7" t="s">
        <v>6069</v>
      </c>
      <c r="B980" s="8" t="s">
        <v>6066</v>
      </c>
      <c r="C980" s="8">
        <v>1.25</v>
      </c>
      <c r="D980" s="8">
        <v>4.37</v>
      </c>
    </row>
    <row r="981" spans="1:4" ht="27.75" customHeight="1">
      <c r="A981" s="7" t="s">
        <v>6070</v>
      </c>
      <c r="B981" s="8" t="s">
        <v>6071</v>
      </c>
      <c r="C981" s="8">
        <v>4.49</v>
      </c>
      <c r="D981" s="8">
        <v>4.0999999999999996</v>
      </c>
    </row>
    <row r="982" spans="1:4" ht="27.75" customHeight="1">
      <c r="A982" s="7" t="s">
        <v>6072</v>
      </c>
      <c r="B982" s="8" t="s">
        <v>6071</v>
      </c>
      <c r="C982" s="8">
        <v>4.49</v>
      </c>
      <c r="D982" s="8">
        <v>4.0999999999999996</v>
      </c>
    </row>
    <row r="983" spans="1:4" ht="27.75" customHeight="1">
      <c r="A983" s="7" t="s">
        <v>6073</v>
      </c>
      <c r="B983" s="8" t="s">
        <v>6074</v>
      </c>
      <c r="C983" s="8">
        <v>7.03</v>
      </c>
      <c r="D983" s="8">
        <v>1.18</v>
      </c>
    </row>
    <row r="984" spans="1:4" ht="27.75" customHeight="1">
      <c r="A984" s="7" t="s">
        <v>6075</v>
      </c>
      <c r="B984" s="8" t="s">
        <v>6076</v>
      </c>
      <c r="C984" s="8">
        <v>7.07</v>
      </c>
      <c r="D984" s="8">
        <v>1.23</v>
      </c>
    </row>
    <row r="985" spans="1:4" ht="27.75" customHeight="1">
      <c r="A985" s="7" t="s">
        <v>6077</v>
      </c>
      <c r="B985" s="8" t="s">
        <v>6078</v>
      </c>
      <c r="C985" s="8">
        <v>0</v>
      </c>
      <c r="D985" s="8">
        <v>0</v>
      </c>
    </row>
    <row r="986" spans="1:4" ht="27.75" customHeight="1">
      <c r="A986" s="7" t="s">
        <v>6079</v>
      </c>
      <c r="B986" s="8" t="s">
        <v>6078</v>
      </c>
      <c r="C986" s="8">
        <v>0</v>
      </c>
      <c r="D986" s="8">
        <v>0</v>
      </c>
    </row>
    <row r="987" spans="1:4" ht="27.75" customHeight="1">
      <c r="A987" s="7" t="s">
        <v>6080</v>
      </c>
      <c r="B987" s="8" t="s">
        <v>6078</v>
      </c>
      <c r="C987" s="8">
        <v>0</v>
      </c>
      <c r="D987" s="8">
        <v>0</v>
      </c>
    </row>
    <row r="988" spans="1:4" ht="27.75" customHeight="1">
      <c r="A988" s="7" t="s">
        <v>6081</v>
      </c>
      <c r="B988" s="8" t="s">
        <v>6078</v>
      </c>
      <c r="C988" s="8">
        <v>0</v>
      </c>
      <c r="D988" s="8">
        <v>0</v>
      </c>
    </row>
    <row r="989" spans="1:4" ht="27.75" customHeight="1">
      <c r="A989" s="7" t="s">
        <v>6082</v>
      </c>
      <c r="B989" s="8" t="s">
        <v>6078</v>
      </c>
      <c r="C989" s="8">
        <v>0</v>
      </c>
      <c r="D989" s="8">
        <v>0</v>
      </c>
    </row>
    <row r="990" spans="1:4" ht="27.75" customHeight="1">
      <c r="A990" s="7" t="s">
        <v>6083</v>
      </c>
      <c r="B990" s="8" t="s">
        <v>6078</v>
      </c>
      <c r="C990" s="8">
        <v>0</v>
      </c>
      <c r="D990" s="8">
        <v>0</v>
      </c>
    </row>
    <row r="991" spans="1:4" ht="27.75" customHeight="1">
      <c r="A991" s="7" t="s">
        <v>6084</v>
      </c>
      <c r="B991" s="8" t="s">
        <v>6078</v>
      </c>
      <c r="C991" s="8">
        <v>0</v>
      </c>
      <c r="D991" s="8">
        <v>0</v>
      </c>
    </row>
    <row r="992" spans="1:4" ht="27.75" customHeight="1">
      <c r="A992" s="7" t="s">
        <v>6085</v>
      </c>
      <c r="B992" s="8" t="s">
        <v>6078</v>
      </c>
      <c r="C992" s="8">
        <v>0</v>
      </c>
      <c r="D992" s="8">
        <v>0</v>
      </c>
    </row>
    <row r="993" spans="1:4" ht="27.75" customHeight="1">
      <c r="A993" s="7" t="s">
        <v>6086</v>
      </c>
      <c r="B993" s="8" t="s">
        <v>6078</v>
      </c>
      <c r="C993" s="8">
        <v>0</v>
      </c>
      <c r="D993" s="8">
        <v>0</v>
      </c>
    </row>
    <row r="994" spans="1:4" ht="27.75" customHeight="1">
      <c r="A994" s="7" t="s">
        <v>6087</v>
      </c>
      <c r="B994" s="8" t="s">
        <v>6088</v>
      </c>
      <c r="C994" s="8">
        <v>4.13</v>
      </c>
      <c r="D994" s="8">
        <v>3.15</v>
      </c>
    </row>
    <row r="995" spans="1:4" ht="27.75" customHeight="1">
      <c r="A995" s="7" t="s">
        <v>6089</v>
      </c>
      <c r="B995" s="8" t="s">
        <v>6088</v>
      </c>
      <c r="C995" s="8">
        <v>0</v>
      </c>
      <c r="D995" s="8">
        <v>8.5500000000000007</v>
      </c>
    </row>
    <row r="996" spans="1:4" ht="27.75" customHeight="1">
      <c r="A996" s="7" t="s">
        <v>6090</v>
      </c>
      <c r="B996" s="8" t="s">
        <v>6088</v>
      </c>
      <c r="C996" s="8">
        <v>3.05</v>
      </c>
      <c r="D996" s="8">
        <v>-0.05</v>
      </c>
    </row>
    <row r="997" spans="1:4" ht="27.75" customHeight="1">
      <c r="A997" s="7" t="s">
        <v>6091</v>
      </c>
      <c r="B997" s="8" t="s">
        <v>6088</v>
      </c>
      <c r="C997" s="8">
        <v>3.05</v>
      </c>
      <c r="D997" s="8">
        <v>-0.05</v>
      </c>
    </row>
    <row r="998" spans="1:4" ht="27.75" customHeight="1">
      <c r="A998" s="7" t="s">
        <v>6092</v>
      </c>
      <c r="B998" s="8" t="s">
        <v>6093</v>
      </c>
      <c r="C998" s="8">
        <v>0.82</v>
      </c>
      <c r="D998" s="8">
        <v>0.72</v>
      </c>
    </row>
    <row r="999" spans="1:4" ht="27.75" customHeight="1">
      <c r="A999" s="7" t="s">
        <v>6094</v>
      </c>
      <c r="B999" s="8" t="s">
        <v>6093</v>
      </c>
      <c r="C999" s="8">
        <v>0.82</v>
      </c>
      <c r="D999" s="8">
        <v>0.72</v>
      </c>
    </row>
    <row r="1000" spans="1:4" ht="27.75" customHeight="1">
      <c r="A1000" s="7" t="s">
        <v>6095</v>
      </c>
      <c r="B1000" s="8" t="s">
        <v>6096</v>
      </c>
      <c r="C1000" s="8">
        <v>0</v>
      </c>
      <c r="D1000" s="8">
        <v>6.24</v>
      </c>
    </row>
    <row r="1001" spans="1:4" ht="27.75" customHeight="1">
      <c r="A1001" s="7" t="s">
        <v>6097</v>
      </c>
      <c r="B1001" s="8" t="s">
        <v>6096</v>
      </c>
      <c r="C1001" s="8">
        <v>0</v>
      </c>
      <c r="D1001" s="8">
        <v>6.24</v>
      </c>
    </row>
    <row r="1002" spans="1:4" ht="27.75" customHeight="1">
      <c r="A1002" s="7" t="s">
        <v>6098</v>
      </c>
      <c r="B1002" s="8" t="s">
        <v>6096</v>
      </c>
      <c r="C1002" s="8">
        <v>0.35</v>
      </c>
      <c r="D1002" s="8">
        <v>0.28999999999999998</v>
      </c>
    </row>
    <row r="1003" spans="1:4" ht="27.75" customHeight="1">
      <c r="A1003" s="7" t="s">
        <v>6099</v>
      </c>
      <c r="B1003" s="8" t="s">
        <v>6096</v>
      </c>
      <c r="C1003" s="8">
        <v>0.35</v>
      </c>
      <c r="D1003" s="8">
        <v>0.28999999999999998</v>
      </c>
    </row>
    <row r="1004" spans="1:4" ht="27.75" customHeight="1">
      <c r="A1004" s="7" t="s">
        <v>6100</v>
      </c>
      <c r="B1004" s="8" t="s">
        <v>6096</v>
      </c>
      <c r="C1004" s="8">
        <v>0.35</v>
      </c>
      <c r="D1004" s="8">
        <v>0.28999999999999998</v>
      </c>
    </row>
    <row r="1005" spans="1:4" ht="27.75" customHeight="1">
      <c r="A1005" s="7" t="s">
        <v>6101</v>
      </c>
      <c r="B1005" s="8" t="s">
        <v>6096</v>
      </c>
      <c r="C1005" s="8">
        <v>0.35</v>
      </c>
      <c r="D1005" s="8">
        <v>0.28999999999999998</v>
      </c>
    </row>
    <row r="1006" spans="1:4" ht="27.75" customHeight="1">
      <c r="A1006" s="7" t="s">
        <v>6102</v>
      </c>
      <c r="B1006" s="8" t="s">
        <v>6096</v>
      </c>
      <c r="C1006" s="8">
        <v>3.89</v>
      </c>
      <c r="D1006" s="8">
        <v>0.75</v>
      </c>
    </row>
    <row r="1007" spans="1:4" ht="27.75" customHeight="1">
      <c r="A1007" s="7" t="s">
        <v>6103</v>
      </c>
      <c r="B1007" s="8" t="s">
        <v>6096</v>
      </c>
      <c r="C1007" s="8">
        <v>3.89</v>
      </c>
      <c r="D1007" s="8">
        <v>0.75</v>
      </c>
    </row>
    <row r="1008" spans="1:4" ht="27.75" customHeight="1">
      <c r="A1008" s="7" t="s">
        <v>6104</v>
      </c>
      <c r="B1008" s="8" t="s">
        <v>6105</v>
      </c>
      <c r="C1008" s="8">
        <v>0</v>
      </c>
      <c r="D1008" s="8">
        <v>1.84</v>
      </c>
    </row>
    <row r="1009" spans="1:4" ht="27.75" customHeight="1">
      <c r="A1009" s="7" t="s">
        <v>6106</v>
      </c>
      <c r="B1009" s="8" t="s">
        <v>6105</v>
      </c>
      <c r="C1009" s="8">
        <v>0</v>
      </c>
      <c r="D1009" s="8">
        <v>2.17</v>
      </c>
    </row>
    <row r="1010" spans="1:4" ht="27.75" customHeight="1">
      <c r="A1010" s="7" t="s">
        <v>6107</v>
      </c>
      <c r="B1010" s="8" t="s">
        <v>6108</v>
      </c>
      <c r="C1010" s="8">
        <v>1.88</v>
      </c>
      <c r="D1010" s="8">
        <v>1.1200000000000001</v>
      </c>
    </row>
    <row r="1011" spans="1:4" ht="27.75" customHeight="1">
      <c r="A1011" s="7" t="s">
        <v>6109</v>
      </c>
      <c r="B1011" s="8" t="s">
        <v>6110</v>
      </c>
      <c r="C1011" s="8">
        <v>1.07</v>
      </c>
      <c r="D1011" s="8">
        <v>0</v>
      </c>
    </row>
    <row r="1012" spans="1:4" ht="27.75" customHeight="1">
      <c r="A1012" s="7" t="s">
        <v>6111</v>
      </c>
      <c r="B1012" s="8" t="s">
        <v>6110</v>
      </c>
      <c r="C1012" s="8">
        <v>1.07</v>
      </c>
      <c r="D1012" s="8">
        <v>0</v>
      </c>
    </row>
    <row r="1013" spans="1:4" ht="27.75" customHeight="1">
      <c r="A1013" s="7" t="s">
        <v>6112</v>
      </c>
      <c r="B1013" s="8" t="s">
        <v>6110</v>
      </c>
      <c r="C1013" s="8">
        <v>5.57</v>
      </c>
      <c r="D1013" s="8">
        <v>1.1000000000000001</v>
      </c>
    </row>
    <row r="1014" spans="1:4" ht="27.75" customHeight="1">
      <c r="A1014" s="7" t="s">
        <v>6113</v>
      </c>
      <c r="B1014" s="8" t="s">
        <v>6110</v>
      </c>
      <c r="C1014" s="8">
        <v>5.57</v>
      </c>
      <c r="D1014" s="8">
        <v>1.1000000000000001</v>
      </c>
    </row>
    <row r="1015" spans="1:4" ht="27.75" customHeight="1">
      <c r="A1015" s="7" t="s">
        <v>6114</v>
      </c>
      <c r="B1015" s="8" t="s">
        <v>6110</v>
      </c>
      <c r="C1015" s="8">
        <v>0</v>
      </c>
      <c r="D1015" s="8">
        <v>1.59</v>
      </c>
    </row>
    <row r="1016" spans="1:4" ht="27.75" customHeight="1">
      <c r="A1016" s="7" t="s">
        <v>6115</v>
      </c>
      <c r="B1016" s="8" t="s">
        <v>6110</v>
      </c>
      <c r="C1016" s="8">
        <v>0</v>
      </c>
      <c r="D1016" s="8">
        <v>1.59</v>
      </c>
    </row>
    <row r="1017" spans="1:4" ht="27.75" customHeight="1">
      <c r="A1017" s="7" t="s">
        <v>6116</v>
      </c>
      <c r="B1017" s="8" t="s">
        <v>6117</v>
      </c>
      <c r="C1017" s="8">
        <v>5.57</v>
      </c>
      <c r="D1017" s="8">
        <v>1.1000000000000001</v>
      </c>
    </row>
    <row r="1018" spans="1:4" ht="27.75" customHeight="1">
      <c r="A1018" s="7" t="s">
        <v>6118</v>
      </c>
      <c r="B1018" s="8" t="s">
        <v>6117</v>
      </c>
      <c r="C1018" s="8">
        <v>5.57</v>
      </c>
      <c r="D1018" s="8">
        <v>1.1000000000000001</v>
      </c>
    </row>
    <row r="1019" spans="1:4" ht="27.75" customHeight="1">
      <c r="A1019" s="7" t="s">
        <v>6119</v>
      </c>
      <c r="B1019" s="8" t="s">
        <v>6120</v>
      </c>
      <c r="C1019" s="8">
        <v>0.14000000000000001</v>
      </c>
      <c r="D1019" s="8">
        <v>4.0999999999999996</v>
      </c>
    </row>
    <row r="1020" spans="1:4" ht="27.75" customHeight="1">
      <c r="A1020" s="7" t="s">
        <v>6121</v>
      </c>
      <c r="B1020" s="8" t="s">
        <v>6122</v>
      </c>
      <c r="C1020" s="8">
        <v>2.4</v>
      </c>
      <c r="D1020" s="8">
        <v>2.89</v>
      </c>
    </row>
    <row r="1021" spans="1:4" ht="27.75" customHeight="1">
      <c r="A1021" s="7" t="s">
        <v>6123</v>
      </c>
      <c r="B1021" s="8" t="s">
        <v>6122</v>
      </c>
      <c r="C1021" s="8">
        <v>2.4</v>
      </c>
      <c r="D1021" s="8">
        <v>2.89</v>
      </c>
    </row>
    <row r="1022" spans="1:4" ht="27.75" customHeight="1">
      <c r="A1022" s="7" t="s">
        <v>6124</v>
      </c>
      <c r="B1022" s="8" t="s">
        <v>6125</v>
      </c>
      <c r="C1022" s="8">
        <v>0</v>
      </c>
      <c r="D1022" s="8">
        <v>9.4600000000000009</v>
      </c>
    </row>
    <row r="1023" spans="1:4" ht="27.75" customHeight="1">
      <c r="A1023" s="7" t="s">
        <v>6126</v>
      </c>
      <c r="B1023" s="8" t="s">
        <v>6125</v>
      </c>
      <c r="C1023" s="8">
        <v>0</v>
      </c>
      <c r="D1023" s="8">
        <v>9.4600000000000009</v>
      </c>
    </row>
    <row r="1024" spans="1:4" ht="27.75" customHeight="1">
      <c r="A1024" s="7" t="s">
        <v>6127</v>
      </c>
      <c r="B1024" s="8" t="s">
        <v>6128</v>
      </c>
      <c r="C1024" s="8">
        <v>0.16</v>
      </c>
      <c r="D1024" s="8">
        <v>4.9000000000000004</v>
      </c>
    </row>
    <row r="1025" spans="1:4" ht="27.75" customHeight="1">
      <c r="A1025" s="7" t="s">
        <v>6129</v>
      </c>
      <c r="B1025" s="8" t="s">
        <v>6125</v>
      </c>
      <c r="C1025" s="8">
        <v>0</v>
      </c>
      <c r="D1025" s="8">
        <v>2.98</v>
      </c>
    </row>
    <row r="1026" spans="1:4" ht="27.75" customHeight="1">
      <c r="A1026" s="7" t="s">
        <v>6130</v>
      </c>
      <c r="B1026" s="8" t="s">
        <v>6125</v>
      </c>
      <c r="C1026" s="8">
        <v>0.02</v>
      </c>
      <c r="D1026" s="8">
        <v>1.64</v>
      </c>
    </row>
    <row r="1027" spans="1:4" ht="27.75" customHeight="1">
      <c r="A1027" s="7" t="s">
        <v>6131</v>
      </c>
      <c r="B1027" s="8" t="s">
        <v>6132</v>
      </c>
      <c r="C1027" s="8">
        <v>2.86</v>
      </c>
      <c r="D1027" s="8">
        <v>3.18</v>
      </c>
    </row>
    <row r="1028" spans="1:4" ht="27.75" customHeight="1">
      <c r="A1028" s="7" t="s">
        <v>6133</v>
      </c>
      <c r="B1028" s="8" t="s">
        <v>6132</v>
      </c>
      <c r="C1028" s="8">
        <v>2.86</v>
      </c>
      <c r="D1028" s="8">
        <v>3.18</v>
      </c>
    </row>
    <row r="1029" spans="1:4" ht="27.75" customHeight="1">
      <c r="A1029" s="7" t="s">
        <v>6134</v>
      </c>
      <c r="B1029" s="8" t="s">
        <v>6135</v>
      </c>
      <c r="C1029" s="8">
        <v>-0.71</v>
      </c>
      <c r="D1029" s="8">
        <v>0</v>
      </c>
    </row>
    <row r="1030" spans="1:4" ht="27.75" customHeight="1">
      <c r="A1030" s="7" t="s">
        <v>6136</v>
      </c>
      <c r="B1030" s="8" t="s">
        <v>6135</v>
      </c>
      <c r="C1030" s="8">
        <v>-0.71</v>
      </c>
      <c r="D1030" s="8">
        <v>0</v>
      </c>
    </row>
    <row r="1031" spans="1:4" ht="27.75" customHeight="1">
      <c r="A1031" s="7" t="s">
        <v>6137</v>
      </c>
      <c r="B1031" s="8" t="s">
        <v>6135</v>
      </c>
      <c r="C1031" s="8">
        <v>-0.71</v>
      </c>
      <c r="D1031" s="8">
        <v>0</v>
      </c>
    </row>
    <row r="1032" spans="1:4" ht="27.75" customHeight="1">
      <c r="A1032" s="7" t="s">
        <v>6138</v>
      </c>
      <c r="B1032" s="8" t="s">
        <v>6139</v>
      </c>
      <c r="C1032" s="8">
        <v>0.04</v>
      </c>
      <c r="D1032" s="8">
        <v>0</v>
      </c>
    </row>
    <row r="1033" spans="1:4" ht="27.75" customHeight="1">
      <c r="A1033" s="7" t="s">
        <v>6140</v>
      </c>
      <c r="B1033" s="8" t="s">
        <v>6139</v>
      </c>
      <c r="C1033" s="8">
        <v>0.04</v>
      </c>
      <c r="D1033" s="8">
        <v>0</v>
      </c>
    </row>
    <row r="1034" spans="1:4" ht="27.75" customHeight="1">
      <c r="A1034" s="7" t="s">
        <v>6141</v>
      </c>
      <c r="B1034" s="8" t="s">
        <v>6142</v>
      </c>
      <c r="C1034" s="8">
        <v>1.44</v>
      </c>
      <c r="D1034" s="8">
        <v>10.58</v>
      </c>
    </row>
    <row r="1035" spans="1:4" ht="27.75" customHeight="1">
      <c r="A1035" s="7" t="s">
        <v>6143</v>
      </c>
      <c r="B1035" s="8" t="s">
        <v>6142</v>
      </c>
      <c r="C1035" s="8">
        <v>1.44</v>
      </c>
      <c r="D1035" s="8">
        <v>10.58</v>
      </c>
    </row>
    <row r="1036" spans="1:4" ht="27.75" customHeight="1">
      <c r="A1036" s="7" t="s">
        <v>6144</v>
      </c>
      <c r="B1036" s="8" t="s">
        <v>6145</v>
      </c>
      <c r="C1036" s="8">
        <v>9.06</v>
      </c>
      <c r="D1036" s="8">
        <v>1.84</v>
      </c>
    </row>
    <row r="1037" spans="1:4" ht="27.75" customHeight="1">
      <c r="A1037" s="7" t="s">
        <v>6146</v>
      </c>
      <c r="B1037" s="8" t="s">
        <v>6145</v>
      </c>
      <c r="C1037" s="8">
        <v>9.06</v>
      </c>
      <c r="D1037" s="8">
        <v>1.84</v>
      </c>
    </row>
    <row r="1038" spans="1:4" ht="27.75" customHeight="1">
      <c r="A1038" s="7" t="s">
        <v>6147</v>
      </c>
      <c r="B1038" s="8" t="s">
        <v>6148</v>
      </c>
      <c r="C1038" s="8">
        <v>0</v>
      </c>
      <c r="D1038" s="8">
        <v>9.9499999999999993</v>
      </c>
    </row>
    <row r="1039" spans="1:4" ht="27.75" customHeight="1">
      <c r="A1039" s="7" t="s">
        <v>6149</v>
      </c>
      <c r="B1039" s="8" t="s">
        <v>6150</v>
      </c>
      <c r="C1039" s="8">
        <v>0.45</v>
      </c>
      <c r="D1039" s="8">
        <v>14.6</v>
      </c>
    </row>
    <row r="1040" spans="1:4" ht="27.75" customHeight="1">
      <c r="A1040" s="7" t="s">
        <v>6151</v>
      </c>
      <c r="B1040" s="8" t="s">
        <v>6150</v>
      </c>
      <c r="C1040" s="8">
        <v>0.45</v>
      </c>
      <c r="D1040" s="8">
        <v>14.6</v>
      </c>
    </row>
    <row r="1041" spans="1:4" ht="27.75" customHeight="1">
      <c r="A1041" s="7" t="s">
        <v>6152</v>
      </c>
      <c r="B1041" s="8" t="s">
        <v>6153</v>
      </c>
      <c r="C1041" s="8">
        <v>0</v>
      </c>
      <c r="D1041" s="8">
        <v>12.61</v>
      </c>
    </row>
    <row r="1042" spans="1:4" ht="27.75" customHeight="1">
      <c r="A1042" s="7" t="s">
        <v>6154</v>
      </c>
      <c r="B1042" s="8" t="s">
        <v>6153</v>
      </c>
      <c r="C1042" s="8">
        <v>1.22</v>
      </c>
      <c r="D1042" s="8">
        <v>6.54</v>
      </c>
    </row>
    <row r="1043" spans="1:4" ht="27.75" customHeight="1">
      <c r="A1043" s="7" t="s">
        <v>6155</v>
      </c>
      <c r="B1043" s="8" t="s">
        <v>6153</v>
      </c>
      <c r="C1043" s="8">
        <v>10.82</v>
      </c>
      <c r="D1043" s="8">
        <v>-0.05</v>
      </c>
    </row>
    <row r="1044" spans="1:4" ht="27.75" customHeight="1">
      <c r="A1044" s="7" t="s">
        <v>6156</v>
      </c>
      <c r="B1044" s="8" t="s">
        <v>6153</v>
      </c>
      <c r="C1044" s="8">
        <v>10.81</v>
      </c>
      <c r="D1044" s="8">
        <v>-0.05</v>
      </c>
    </row>
    <row r="1045" spans="1:4" ht="27.75" customHeight="1">
      <c r="A1045" s="7" t="s">
        <v>6157</v>
      </c>
      <c r="B1045" s="8" t="s">
        <v>6158</v>
      </c>
      <c r="C1045" s="8">
        <v>10.82</v>
      </c>
      <c r="D1045" s="8">
        <v>-0.04</v>
      </c>
    </row>
    <row r="1046" spans="1:4" ht="27.75" customHeight="1">
      <c r="A1046" s="7" t="s">
        <v>6159</v>
      </c>
      <c r="B1046" s="8" t="s">
        <v>6158</v>
      </c>
      <c r="C1046" s="8">
        <v>10.82</v>
      </c>
      <c r="D1046" s="8">
        <v>-0.05</v>
      </c>
    </row>
    <row r="1047" spans="1:4" ht="27.75" customHeight="1">
      <c r="A1047" s="7" t="s">
        <v>6160</v>
      </c>
      <c r="B1047" s="8" t="s">
        <v>6161</v>
      </c>
      <c r="C1047" s="8">
        <v>0.56999999999999995</v>
      </c>
      <c r="D1047" s="8">
        <v>3.92</v>
      </c>
    </row>
    <row r="1048" spans="1:4" ht="27.75" customHeight="1">
      <c r="A1048" s="7" t="s">
        <v>6162</v>
      </c>
      <c r="B1048" s="8" t="s">
        <v>6161</v>
      </c>
      <c r="C1048" s="8">
        <v>0.56999999999999995</v>
      </c>
      <c r="D1048" s="8">
        <v>3.92</v>
      </c>
    </row>
    <row r="1049" spans="1:4" ht="27.75" customHeight="1">
      <c r="A1049" s="7" t="s">
        <v>6163</v>
      </c>
      <c r="B1049" s="8" t="s">
        <v>6164</v>
      </c>
      <c r="C1049" s="8">
        <v>0.56999999999999995</v>
      </c>
      <c r="D1049" s="8">
        <v>3.92</v>
      </c>
    </row>
    <row r="1050" spans="1:4" ht="27.75" customHeight="1">
      <c r="A1050" s="7" t="s">
        <v>6165</v>
      </c>
      <c r="B1050" s="8" t="s">
        <v>6164</v>
      </c>
      <c r="C1050" s="8">
        <v>0</v>
      </c>
      <c r="D1050" s="8">
        <v>5.27</v>
      </c>
    </row>
    <row r="1051" spans="1:4" ht="27.75" customHeight="1">
      <c r="A1051" s="7" t="s">
        <v>6166</v>
      </c>
      <c r="B1051" s="8" t="s">
        <v>6167</v>
      </c>
      <c r="C1051" s="8">
        <v>0</v>
      </c>
      <c r="D1051" s="8">
        <v>7.93</v>
      </c>
    </row>
    <row r="1052" spans="1:4" ht="27.75" customHeight="1">
      <c r="A1052" s="7" t="s">
        <v>6168</v>
      </c>
      <c r="B1052" s="8" t="s">
        <v>6167</v>
      </c>
      <c r="C1052" s="8">
        <v>0</v>
      </c>
      <c r="D1052" s="8">
        <v>7.93</v>
      </c>
    </row>
    <row r="1053" spans="1:4" ht="27.75" customHeight="1">
      <c r="A1053" s="7" t="s">
        <v>6169</v>
      </c>
      <c r="B1053" s="8" t="s">
        <v>6170</v>
      </c>
      <c r="C1053" s="8">
        <v>0.92</v>
      </c>
      <c r="D1053" s="8">
        <v>4.07</v>
      </c>
    </row>
    <row r="1054" spans="1:4" ht="27.75" customHeight="1">
      <c r="A1054" s="7" t="s">
        <v>6171</v>
      </c>
      <c r="B1054" s="8" t="s">
        <v>6170</v>
      </c>
      <c r="C1054" s="8">
        <v>0</v>
      </c>
      <c r="D1054" s="8">
        <v>7.1</v>
      </c>
    </row>
    <row r="1055" spans="1:4" ht="27.75" customHeight="1">
      <c r="A1055" s="7" t="s">
        <v>6172</v>
      </c>
      <c r="B1055" s="8" t="s">
        <v>6173</v>
      </c>
      <c r="C1055" s="8">
        <v>1.78</v>
      </c>
      <c r="D1055" s="8">
        <v>6.78</v>
      </c>
    </row>
    <row r="1056" spans="1:4" ht="27.75" customHeight="1">
      <c r="A1056" s="7" t="s">
        <v>6174</v>
      </c>
      <c r="B1056" s="8" t="s">
        <v>6173</v>
      </c>
      <c r="C1056" s="8">
        <v>1.78</v>
      </c>
      <c r="D1056" s="8">
        <v>6.78</v>
      </c>
    </row>
    <row r="1057" spans="1:4" ht="27.75" customHeight="1">
      <c r="A1057" s="7" t="s">
        <v>6175</v>
      </c>
      <c r="B1057" s="8" t="s">
        <v>6176</v>
      </c>
      <c r="C1057" s="8">
        <v>-0.03</v>
      </c>
      <c r="D1057" s="8">
        <v>4.92</v>
      </c>
    </row>
    <row r="1058" spans="1:4" ht="27.75" customHeight="1">
      <c r="A1058" s="7" t="s">
        <v>6177</v>
      </c>
      <c r="B1058" s="8" t="s">
        <v>6176</v>
      </c>
      <c r="C1058" s="8">
        <v>-0.03</v>
      </c>
      <c r="D1058" s="8">
        <v>4.92</v>
      </c>
    </row>
    <row r="1059" spans="1:4" ht="27.75" customHeight="1">
      <c r="A1059" s="7" t="s">
        <v>6178</v>
      </c>
      <c r="B1059" s="8" t="s">
        <v>6176</v>
      </c>
      <c r="C1059" s="8">
        <v>5.07</v>
      </c>
      <c r="D1059" s="8">
        <v>1.41</v>
      </c>
    </row>
    <row r="1060" spans="1:4" ht="27.75" customHeight="1">
      <c r="A1060" s="7" t="s">
        <v>6179</v>
      </c>
      <c r="B1060" s="8" t="s">
        <v>6180</v>
      </c>
      <c r="C1060" s="8">
        <v>0</v>
      </c>
      <c r="D1060" s="8">
        <v>8.94</v>
      </c>
    </row>
    <row r="1061" spans="1:4" ht="27.75" customHeight="1">
      <c r="A1061" s="7" t="s">
        <v>6181</v>
      </c>
      <c r="B1061" s="8" t="s">
        <v>6180</v>
      </c>
      <c r="C1061" s="8">
        <v>0.93</v>
      </c>
      <c r="D1061" s="8">
        <v>8.31</v>
      </c>
    </row>
    <row r="1062" spans="1:4" ht="27.75" customHeight="1">
      <c r="A1062" s="7" t="s">
        <v>6182</v>
      </c>
      <c r="B1062" s="8" t="s">
        <v>6183</v>
      </c>
      <c r="C1062" s="8">
        <v>1.96</v>
      </c>
      <c r="D1062" s="8">
        <v>6.44</v>
      </c>
    </row>
    <row r="1063" spans="1:4" ht="27.75" customHeight="1">
      <c r="A1063" s="7" t="s">
        <v>6184</v>
      </c>
      <c r="B1063" s="8" t="s">
        <v>6183</v>
      </c>
      <c r="C1063" s="8">
        <v>1.96</v>
      </c>
      <c r="D1063" s="8">
        <v>6.44</v>
      </c>
    </row>
    <row r="1064" spans="1:4" ht="27.75" customHeight="1">
      <c r="A1064" s="7" t="s">
        <v>6185</v>
      </c>
      <c r="B1064" s="8" t="s">
        <v>6186</v>
      </c>
      <c r="C1064" s="8">
        <v>1.51</v>
      </c>
      <c r="D1064" s="8">
        <v>0.08</v>
      </c>
    </row>
    <row r="1065" spans="1:4" ht="27.75" customHeight="1">
      <c r="A1065" s="7" t="s">
        <v>6187</v>
      </c>
      <c r="B1065" s="8" t="s">
        <v>6186</v>
      </c>
      <c r="C1065" s="8">
        <v>1.51</v>
      </c>
      <c r="D1065" s="8">
        <v>0.08</v>
      </c>
    </row>
    <row r="1066" spans="1:4" ht="27.75" customHeight="1">
      <c r="A1066" s="7" t="s">
        <v>6188</v>
      </c>
      <c r="B1066" s="8" t="s">
        <v>6186</v>
      </c>
      <c r="C1066" s="8">
        <v>0</v>
      </c>
      <c r="D1066" s="8">
        <v>3.12</v>
      </c>
    </row>
    <row r="1067" spans="1:4" ht="27.75" customHeight="1">
      <c r="A1067" s="7" t="s">
        <v>6189</v>
      </c>
      <c r="B1067" s="8" t="s">
        <v>6186</v>
      </c>
      <c r="C1067" s="8">
        <v>0</v>
      </c>
      <c r="D1067" s="8">
        <v>3.12</v>
      </c>
    </row>
    <row r="1068" spans="1:4" ht="27.75" customHeight="1">
      <c r="A1068" s="7" t="s">
        <v>6190</v>
      </c>
      <c r="B1068" s="8" t="s">
        <v>6191</v>
      </c>
      <c r="C1068" s="8">
        <v>3.23</v>
      </c>
      <c r="D1068" s="8">
        <v>4.5</v>
      </c>
    </row>
    <row r="1069" spans="1:4" ht="27.75" customHeight="1">
      <c r="A1069" s="7" t="s">
        <v>6192</v>
      </c>
      <c r="B1069" s="8" t="s">
        <v>6191</v>
      </c>
      <c r="C1069" s="8">
        <v>3.23</v>
      </c>
      <c r="D1069" s="8">
        <v>4.51</v>
      </c>
    </row>
    <row r="1070" spans="1:4" ht="27.75" customHeight="1">
      <c r="A1070" s="7" t="s">
        <v>6193</v>
      </c>
      <c r="B1070" s="8" t="s">
        <v>6194</v>
      </c>
      <c r="C1070" s="8">
        <v>6.61</v>
      </c>
      <c r="D1070" s="8">
        <v>1.65</v>
      </c>
    </row>
    <row r="1071" spans="1:4" ht="27.75" customHeight="1">
      <c r="A1071" s="7" t="s">
        <v>6195</v>
      </c>
      <c r="B1071" s="8" t="s">
        <v>6194</v>
      </c>
      <c r="C1071" s="8">
        <v>0.59</v>
      </c>
      <c r="D1071" s="8">
        <v>7.66</v>
      </c>
    </row>
    <row r="1072" spans="1:4" ht="27.75" customHeight="1">
      <c r="A1072" s="7" t="s">
        <v>6196</v>
      </c>
      <c r="B1072" s="8" t="s">
        <v>6197</v>
      </c>
      <c r="C1072" s="8">
        <v>4.43</v>
      </c>
      <c r="D1072" s="8">
        <v>1.26</v>
      </c>
    </row>
    <row r="1073" spans="1:4" ht="27.75" customHeight="1">
      <c r="A1073" s="7" t="s">
        <v>6198</v>
      </c>
      <c r="B1073" s="8" t="s">
        <v>6199</v>
      </c>
      <c r="C1073" s="8">
        <v>1.7</v>
      </c>
      <c r="D1073" s="8">
        <v>6.09</v>
      </c>
    </row>
    <row r="1074" spans="1:4" ht="27.75" customHeight="1">
      <c r="A1074" s="7" t="s">
        <v>6200</v>
      </c>
      <c r="B1074" s="8" t="s">
        <v>6199</v>
      </c>
      <c r="C1074" s="8">
        <v>0</v>
      </c>
      <c r="D1074" s="8">
        <v>7.59</v>
      </c>
    </row>
    <row r="1075" spans="1:4" ht="27.75" customHeight="1">
      <c r="A1075" s="7" t="s">
        <v>6201</v>
      </c>
      <c r="B1075" s="8" t="s">
        <v>6202</v>
      </c>
      <c r="C1075" s="8">
        <v>2.25</v>
      </c>
      <c r="D1075" s="8">
        <v>8.02</v>
      </c>
    </row>
    <row r="1076" spans="1:4" ht="27.75" customHeight="1">
      <c r="A1076" s="7" t="s">
        <v>6203</v>
      </c>
      <c r="B1076" s="8" t="s">
        <v>6204</v>
      </c>
      <c r="C1076" s="8">
        <v>2.12</v>
      </c>
      <c r="D1076" s="8">
        <v>7.81</v>
      </c>
    </row>
    <row r="1077" spans="1:4" ht="27.75" customHeight="1">
      <c r="A1077" s="7" t="s">
        <v>6205</v>
      </c>
      <c r="B1077" s="8" t="s">
        <v>6204</v>
      </c>
      <c r="C1077" s="8">
        <v>2.25</v>
      </c>
      <c r="D1077" s="8">
        <v>8.01</v>
      </c>
    </row>
    <row r="1078" spans="1:4" ht="27.75" customHeight="1">
      <c r="A1078" s="7" t="s">
        <v>6206</v>
      </c>
      <c r="B1078" s="8" t="s">
        <v>6207</v>
      </c>
      <c r="C1078" s="8">
        <v>5.55</v>
      </c>
      <c r="D1078" s="8">
        <v>0.51</v>
      </c>
    </row>
    <row r="1079" spans="1:4" ht="27.75" customHeight="1">
      <c r="A1079" s="7" t="s">
        <v>6208</v>
      </c>
      <c r="B1079" s="8" t="s">
        <v>6207</v>
      </c>
      <c r="C1079" s="8">
        <v>5.55</v>
      </c>
      <c r="D1079" s="8">
        <v>0.51</v>
      </c>
    </row>
    <row r="1080" spans="1:4" ht="27.75" customHeight="1">
      <c r="A1080" s="7" t="s">
        <v>6209</v>
      </c>
      <c r="B1080" s="8" t="s">
        <v>6207</v>
      </c>
      <c r="C1080" s="8">
        <v>1.63</v>
      </c>
      <c r="D1080" s="8">
        <v>0.54</v>
      </c>
    </row>
    <row r="1081" spans="1:4" ht="27.75" customHeight="1">
      <c r="A1081" s="7" t="s">
        <v>6210</v>
      </c>
      <c r="B1081" s="8" t="s">
        <v>6207</v>
      </c>
      <c r="C1081" s="8">
        <v>1.63</v>
      </c>
      <c r="D1081" s="8">
        <v>0.54</v>
      </c>
    </row>
    <row r="1082" spans="1:4" ht="27.75" customHeight="1">
      <c r="A1082" s="7" t="s">
        <v>6211</v>
      </c>
      <c r="B1082" s="8" t="s">
        <v>6207</v>
      </c>
      <c r="C1082" s="8">
        <v>0</v>
      </c>
      <c r="D1082" s="8">
        <v>6.07</v>
      </c>
    </row>
    <row r="1083" spans="1:4" ht="27.75" customHeight="1">
      <c r="A1083" s="7" t="s">
        <v>6212</v>
      </c>
      <c r="B1083" s="8" t="s">
        <v>6207</v>
      </c>
      <c r="C1083" s="8">
        <v>0</v>
      </c>
      <c r="D1083" s="8">
        <v>6.07</v>
      </c>
    </row>
    <row r="1084" spans="1:4" ht="27.75" customHeight="1">
      <c r="A1084" s="7" t="s">
        <v>6213</v>
      </c>
      <c r="B1084" s="8" t="s">
        <v>6214</v>
      </c>
      <c r="C1084" s="8">
        <v>0.78</v>
      </c>
      <c r="D1084" s="8">
        <v>0.03</v>
      </c>
    </row>
    <row r="1085" spans="1:4" ht="27.75" customHeight="1">
      <c r="A1085" s="7" t="s">
        <v>6215</v>
      </c>
      <c r="B1085" s="8" t="s">
        <v>6216</v>
      </c>
      <c r="C1085" s="8">
        <v>0.75</v>
      </c>
      <c r="D1085" s="8">
        <v>0.03</v>
      </c>
    </row>
    <row r="1086" spans="1:4" ht="27.75" customHeight="1">
      <c r="A1086" s="7" t="s">
        <v>6217</v>
      </c>
      <c r="B1086" s="8" t="s">
        <v>6216</v>
      </c>
      <c r="C1086" s="8">
        <v>0.78</v>
      </c>
      <c r="D1086" s="8">
        <v>0.03</v>
      </c>
    </row>
    <row r="1087" spans="1:4" ht="27.75" customHeight="1">
      <c r="A1087" s="7" t="s">
        <v>6218</v>
      </c>
      <c r="B1087" s="8" t="s">
        <v>6216</v>
      </c>
      <c r="C1087" s="8">
        <v>0.75</v>
      </c>
      <c r="D1087" s="8">
        <v>0.03</v>
      </c>
    </row>
    <row r="1088" spans="1:4" ht="27.75" customHeight="1">
      <c r="A1088" s="7" t="s">
        <v>6219</v>
      </c>
      <c r="B1088" s="8" t="s">
        <v>6220</v>
      </c>
      <c r="C1088" s="8">
        <v>0.85</v>
      </c>
      <c r="D1088" s="8">
        <v>0.2</v>
      </c>
    </row>
    <row r="1089" spans="1:4" ht="27.75" customHeight="1">
      <c r="A1089" s="7" t="s">
        <v>6221</v>
      </c>
      <c r="B1089" s="8" t="s">
        <v>6222</v>
      </c>
      <c r="C1089" s="8">
        <v>0.71</v>
      </c>
      <c r="D1089" s="8">
        <v>0.31</v>
      </c>
    </row>
    <row r="1090" spans="1:4" ht="27.75" customHeight="1">
      <c r="A1090" s="7" t="s">
        <v>6223</v>
      </c>
      <c r="B1090" s="8" t="s">
        <v>6224</v>
      </c>
      <c r="C1090" s="8">
        <v>5.25</v>
      </c>
      <c r="D1090" s="8">
        <v>2.86</v>
      </c>
    </row>
    <row r="1091" spans="1:4" ht="27.75" customHeight="1">
      <c r="A1091" s="7" t="s">
        <v>6225</v>
      </c>
      <c r="B1091" s="8" t="s">
        <v>6224</v>
      </c>
      <c r="C1091" s="8">
        <v>5.25</v>
      </c>
      <c r="D1091" s="8">
        <v>2.86</v>
      </c>
    </row>
    <row r="1092" spans="1:4" ht="27.75" customHeight="1">
      <c r="A1092" s="7" t="s">
        <v>6226</v>
      </c>
      <c r="B1092" s="8" t="s">
        <v>6227</v>
      </c>
      <c r="C1092" s="8">
        <v>1.73</v>
      </c>
      <c r="D1092" s="8">
        <v>8.4</v>
      </c>
    </row>
    <row r="1093" spans="1:4" ht="27.75" customHeight="1">
      <c r="A1093" s="7" t="s">
        <v>6228</v>
      </c>
      <c r="B1093" s="8" t="s">
        <v>6227</v>
      </c>
      <c r="C1093" s="8">
        <v>1.73</v>
      </c>
      <c r="D1093" s="8">
        <v>8.4</v>
      </c>
    </row>
    <row r="1094" spans="1:4" ht="27.75" customHeight="1">
      <c r="A1094" s="7" t="s">
        <v>6229</v>
      </c>
      <c r="B1094" s="8" t="s">
        <v>6230</v>
      </c>
      <c r="C1094" s="8">
        <v>1.77</v>
      </c>
      <c r="D1094" s="8">
        <v>4.0199999999999996</v>
      </c>
    </row>
    <row r="1095" spans="1:4" ht="27.75" customHeight="1">
      <c r="A1095" s="7" t="s">
        <v>6231</v>
      </c>
      <c r="B1095" s="8" t="s">
        <v>6230</v>
      </c>
      <c r="C1095" s="8">
        <v>1.77</v>
      </c>
      <c r="D1095" s="8">
        <v>4.0199999999999996</v>
      </c>
    </row>
    <row r="1096" spans="1:4" ht="27.75" customHeight="1">
      <c r="A1096" s="7" t="s">
        <v>6232</v>
      </c>
      <c r="B1096" s="8" t="s">
        <v>6233</v>
      </c>
      <c r="C1096" s="8">
        <v>8.2200000000000006</v>
      </c>
      <c r="D1096" s="8">
        <v>1.68</v>
      </c>
    </row>
    <row r="1097" spans="1:4" ht="27.75" customHeight="1">
      <c r="A1097" s="7" t="s">
        <v>6234</v>
      </c>
      <c r="B1097" s="8" t="s">
        <v>6235</v>
      </c>
      <c r="C1097" s="8">
        <v>5.34</v>
      </c>
      <c r="D1097" s="8">
        <v>1.8</v>
      </c>
    </row>
    <row r="1098" spans="1:4" ht="27.75" customHeight="1">
      <c r="A1098" s="7" t="s">
        <v>6236</v>
      </c>
      <c r="B1098" s="8" t="s">
        <v>6237</v>
      </c>
      <c r="C1098" s="8">
        <v>1.77</v>
      </c>
      <c r="D1098" s="8">
        <v>7.64</v>
      </c>
    </row>
    <row r="1099" spans="1:4" ht="27.75" customHeight="1">
      <c r="A1099" s="7" t="s">
        <v>6238</v>
      </c>
      <c r="B1099" s="8" t="s">
        <v>6237</v>
      </c>
      <c r="C1099" s="8">
        <v>1.77</v>
      </c>
      <c r="D1099" s="8">
        <v>7.63</v>
      </c>
    </row>
    <row r="1100" spans="1:4" ht="27.75" customHeight="1">
      <c r="A1100" s="7" t="s">
        <v>6239</v>
      </c>
      <c r="B1100" s="8" t="s">
        <v>6240</v>
      </c>
      <c r="C1100" s="8">
        <v>1.51</v>
      </c>
      <c r="D1100" s="8">
        <v>0.08</v>
      </c>
    </row>
    <row r="1101" spans="1:4" ht="27.75" customHeight="1">
      <c r="A1101" s="7" t="s">
        <v>6241</v>
      </c>
      <c r="B1101" s="8" t="s">
        <v>6240</v>
      </c>
      <c r="C1101" s="8">
        <v>1.51</v>
      </c>
      <c r="D1101" s="8">
        <v>0.08</v>
      </c>
    </row>
    <row r="1102" spans="1:4" ht="27.75" customHeight="1">
      <c r="A1102" s="7" t="s">
        <v>6242</v>
      </c>
      <c r="B1102" s="8" t="s">
        <v>6240</v>
      </c>
      <c r="C1102" s="8">
        <v>0</v>
      </c>
      <c r="D1102" s="8">
        <v>1.59</v>
      </c>
    </row>
    <row r="1103" spans="1:4" ht="27.75" customHeight="1">
      <c r="A1103" s="7" t="s">
        <v>6243</v>
      </c>
      <c r="B1103" s="8" t="s">
        <v>6240</v>
      </c>
      <c r="C1103" s="8">
        <v>1.51</v>
      </c>
      <c r="D1103" s="8">
        <v>0.08</v>
      </c>
    </row>
    <row r="1104" spans="1:4" ht="27.75" customHeight="1">
      <c r="A1104" s="7" t="s">
        <v>6244</v>
      </c>
      <c r="B1104" s="8" t="s">
        <v>6245</v>
      </c>
      <c r="C1104" s="8">
        <v>0.83</v>
      </c>
      <c r="D1104" s="8">
        <v>3.26</v>
      </c>
    </row>
    <row r="1105" spans="1:4" ht="27.75" customHeight="1">
      <c r="A1105" s="7" t="s">
        <v>6246</v>
      </c>
      <c r="B1105" s="8" t="s">
        <v>6245</v>
      </c>
      <c r="C1105" s="8">
        <v>0.83</v>
      </c>
      <c r="D1105" s="8">
        <v>3.26</v>
      </c>
    </row>
    <row r="1106" spans="1:4" ht="27.75" customHeight="1">
      <c r="A1106" s="7" t="s">
        <v>6247</v>
      </c>
      <c r="B1106" s="8" t="s">
        <v>6248</v>
      </c>
      <c r="C1106" s="8">
        <v>0</v>
      </c>
      <c r="D1106" s="8">
        <v>0</v>
      </c>
    </row>
    <row r="1107" spans="1:4" ht="27.75" customHeight="1">
      <c r="A1107" s="7" t="s">
        <v>6249</v>
      </c>
      <c r="B1107" s="8" t="s">
        <v>6250</v>
      </c>
      <c r="C1107" s="8">
        <v>1.3</v>
      </c>
      <c r="D1107" s="8">
        <v>0.74</v>
      </c>
    </row>
    <row r="1108" spans="1:4" ht="27.75" customHeight="1">
      <c r="A1108" s="7" t="s">
        <v>6251</v>
      </c>
      <c r="B1108" s="8" t="s">
        <v>6250</v>
      </c>
      <c r="C1108" s="8">
        <v>1.3</v>
      </c>
      <c r="D1108" s="8">
        <v>0.74</v>
      </c>
    </row>
    <row r="1109" spans="1:4" ht="27.75" customHeight="1">
      <c r="A1109" s="7" t="s">
        <v>6252</v>
      </c>
      <c r="B1109" s="8" t="s">
        <v>6250</v>
      </c>
      <c r="C1109" s="8">
        <v>1.3</v>
      </c>
      <c r="D1109" s="8">
        <v>0.74</v>
      </c>
    </row>
    <row r="1110" spans="1:4" ht="27.75" customHeight="1">
      <c r="A1110" s="7" t="s">
        <v>6253</v>
      </c>
      <c r="B1110" s="8" t="s">
        <v>6250</v>
      </c>
      <c r="C1110" s="8">
        <v>1.3</v>
      </c>
      <c r="D1110" s="8">
        <v>0.74</v>
      </c>
    </row>
    <row r="1111" spans="1:4" ht="27.75" customHeight="1">
      <c r="A1111" s="7" t="s">
        <v>6254</v>
      </c>
      <c r="B1111" s="8" t="s">
        <v>6255</v>
      </c>
      <c r="C1111" s="8">
        <v>4.17</v>
      </c>
      <c r="D1111" s="8">
        <v>9.2100000000000009</v>
      </c>
    </row>
    <row r="1112" spans="1:4" ht="27.75" customHeight="1">
      <c r="A1112" s="7" t="s">
        <v>6256</v>
      </c>
      <c r="B1112" s="8" t="s">
        <v>6257</v>
      </c>
      <c r="C1112" s="8">
        <v>4.17</v>
      </c>
      <c r="D1112" s="8">
        <v>9.2100000000000009</v>
      </c>
    </row>
    <row r="1113" spans="1:4" ht="27.75" customHeight="1">
      <c r="A1113" s="7" t="s">
        <v>6258</v>
      </c>
      <c r="B1113" s="8" t="s">
        <v>6259</v>
      </c>
      <c r="C1113" s="8">
        <v>9.33</v>
      </c>
      <c r="D1113" s="8">
        <v>1.1000000000000001</v>
      </c>
    </row>
    <row r="1114" spans="1:4" ht="27.75" customHeight="1">
      <c r="A1114" s="7" t="s">
        <v>6260</v>
      </c>
      <c r="B1114" s="8" t="s">
        <v>6259</v>
      </c>
      <c r="C1114" s="8">
        <v>9.33</v>
      </c>
      <c r="D1114" s="8">
        <v>1.1000000000000001</v>
      </c>
    </row>
    <row r="1115" spans="1:4" ht="27.75" customHeight="1">
      <c r="A1115" s="7" t="s">
        <v>6261</v>
      </c>
      <c r="B1115" s="8" t="s">
        <v>6259</v>
      </c>
      <c r="C1115" s="8">
        <v>9.33</v>
      </c>
      <c r="D1115" s="8">
        <v>1.1000000000000001</v>
      </c>
    </row>
    <row r="1116" spans="1:4" ht="27.75" customHeight="1">
      <c r="A1116" s="7" t="s">
        <v>6262</v>
      </c>
      <c r="B1116" s="8" t="s">
        <v>6263</v>
      </c>
      <c r="C1116" s="8">
        <v>0.82</v>
      </c>
      <c r="D1116" s="8">
        <v>1.8</v>
      </c>
    </row>
    <row r="1117" spans="1:4" ht="27.75" customHeight="1">
      <c r="A1117" s="7" t="s">
        <v>6264</v>
      </c>
      <c r="B1117" s="8" t="s">
        <v>6263</v>
      </c>
      <c r="C1117" s="8">
        <v>0.82</v>
      </c>
      <c r="D1117" s="8">
        <v>1.8</v>
      </c>
    </row>
    <row r="1118" spans="1:4" ht="27.75" customHeight="1">
      <c r="A1118" s="7" t="s">
        <v>6265</v>
      </c>
      <c r="B1118" s="8" t="s">
        <v>6266</v>
      </c>
      <c r="C1118" s="8">
        <v>0</v>
      </c>
      <c r="D1118" s="8">
        <v>1.05</v>
      </c>
    </row>
    <row r="1119" spans="1:4" ht="27.75" customHeight="1">
      <c r="A1119" s="7" t="s">
        <v>6267</v>
      </c>
      <c r="B1119" s="8" t="s">
        <v>6266</v>
      </c>
      <c r="C1119" s="8">
        <v>0</v>
      </c>
      <c r="D1119" s="8">
        <v>1.05</v>
      </c>
    </row>
    <row r="1120" spans="1:4" ht="27.75" customHeight="1">
      <c r="A1120" s="7" t="s">
        <v>6268</v>
      </c>
      <c r="B1120" s="8" t="s">
        <v>6269</v>
      </c>
      <c r="C1120" s="8">
        <v>0</v>
      </c>
      <c r="D1120" s="8">
        <v>0</v>
      </c>
    </row>
    <row r="1121" spans="1:4" ht="27.75" customHeight="1">
      <c r="A1121" s="7" t="s">
        <v>6270</v>
      </c>
      <c r="B1121" s="8" t="s">
        <v>6269</v>
      </c>
      <c r="C1121" s="8">
        <v>0</v>
      </c>
      <c r="D1121" s="8">
        <v>0</v>
      </c>
    </row>
    <row r="1122" spans="1:4" ht="27.75" customHeight="1">
      <c r="A1122" s="7" t="s">
        <v>6271</v>
      </c>
      <c r="B1122" s="8" t="s">
        <v>6269</v>
      </c>
      <c r="C1122" s="8">
        <v>0</v>
      </c>
      <c r="D1122" s="8">
        <v>0</v>
      </c>
    </row>
    <row r="1123" spans="1:4" ht="27.75" customHeight="1">
      <c r="A1123" s="7" t="s">
        <v>6272</v>
      </c>
      <c r="B1123" s="8" t="s">
        <v>6273</v>
      </c>
      <c r="C1123" s="8">
        <v>-0.25</v>
      </c>
      <c r="D1123" s="8">
        <v>4.5</v>
      </c>
    </row>
    <row r="1124" spans="1:4" ht="27.75" customHeight="1">
      <c r="A1124" s="7" t="s">
        <v>6274</v>
      </c>
      <c r="B1124" s="8" t="s">
        <v>6273</v>
      </c>
      <c r="C1124" s="8">
        <v>4.8600000000000003</v>
      </c>
      <c r="D1124" s="8">
        <v>2.2799999999999998</v>
      </c>
    </row>
    <row r="1125" spans="1:4" ht="27.75" customHeight="1">
      <c r="A1125" s="7" t="s">
        <v>6275</v>
      </c>
      <c r="B1125" s="8" t="s">
        <v>6276</v>
      </c>
      <c r="C1125" s="8">
        <v>0</v>
      </c>
      <c r="D1125" s="8">
        <v>6.82</v>
      </c>
    </row>
    <row r="1126" spans="1:4" ht="27.75" customHeight="1">
      <c r="A1126" s="7" t="s">
        <v>6277</v>
      </c>
      <c r="B1126" s="8" t="s">
        <v>6276</v>
      </c>
      <c r="C1126" s="8">
        <v>1.92</v>
      </c>
      <c r="D1126" s="8">
        <v>3.59</v>
      </c>
    </row>
    <row r="1127" spans="1:4" ht="27.75" customHeight="1">
      <c r="A1127" s="7" t="s">
        <v>6278</v>
      </c>
      <c r="B1127" s="8" t="s">
        <v>6279</v>
      </c>
      <c r="C1127" s="8">
        <v>0.5</v>
      </c>
      <c r="D1127" s="8">
        <v>-0.14000000000000001</v>
      </c>
    </row>
    <row r="1128" spans="1:4" ht="27.75" customHeight="1">
      <c r="A1128" s="7" t="s">
        <v>6280</v>
      </c>
      <c r="B1128" s="8" t="s">
        <v>6279</v>
      </c>
      <c r="C1128" s="8">
        <v>0.68</v>
      </c>
      <c r="D1128" s="8">
        <v>0.06</v>
      </c>
    </row>
    <row r="1129" spans="1:4" ht="27.75" customHeight="1">
      <c r="A1129" s="7" t="s">
        <v>6281</v>
      </c>
      <c r="B1129" s="8" t="s">
        <v>6279</v>
      </c>
      <c r="C1129" s="8">
        <v>0.5</v>
      </c>
      <c r="D1129" s="8">
        <v>-0.14000000000000001</v>
      </c>
    </row>
    <row r="1130" spans="1:4" ht="27.75" customHeight="1">
      <c r="A1130" s="7" t="s">
        <v>6282</v>
      </c>
      <c r="B1130" s="8" t="s">
        <v>6279</v>
      </c>
      <c r="C1130" s="8">
        <v>0.68</v>
      </c>
      <c r="D1130" s="8">
        <v>0.06</v>
      </c>
    </row>
    <row r="1131" spans="1:4" ht="27.75" customHeight="1">
      <c r="A1131" s="7" t="s">
        <v>6283</v>
      </c>
      <c r="B1131" s="8" t="s">
        <v>6284</v>
      </c>
      <c r="C1131" s="8">
        <v>1</v>
      </c>
      <c r="D1131" s="8">
        <v>-0.15</v>
      </c>
    </row>
    <row r="1132" spans="1:4" ht="27.75" customHeight="1">
      <c r="A1132" s="7" t="s">
        <v>6285</v>
      </c>
      <c r="B1132" s="8" t="s">
        <v>6284</v>
      </c>
      <c r="C1132" s="8">
        <v>0.7</v>
      </c>
      <c r="D1132" s="8">
        <v>7.0000000000000007E-2</v>
      </c>
    </row>
    <row r="1133" spans="1:4" ht="27.75" customHeight="1">
      <c r="A1133" s="7" t="s">
        <v>6286</v>
      </c>
      <c r="B1133" s="8" t="s">
        <v>6284</v>
      </c>
      <c r="C1133" s="8">
        <v>-0.14000000000000001</v>
      </c>
      <c r="D1133" s="8">
        <v>0.5</v>
      </c>
    </row>
    <row r="1134" spans="1:4" ht="27.75" customHeight="1">
      <c r="A1134" s="7" t="s">
        <v>6287</v>
      </c>
      <c r="B1134" s="8" t="s">
        <v>6284</v>
      </c>
      <c r="C1134" s="8">
        <v>0.06</v>
      </c>
      <c r="D1134" s="8">
        <v>0.68</v>
      </c>
    </row>
    <row r="1135" spans="1:4" ht="27.75" customHeight="1">
      <c r="A1135" s="7" t="s">
        <v>6288</v>
      </c>
      <c r="B1135" s="8" t="s">
        <v>6284</v>
      </c>
      <c r="C1135" s="8">
        <v>-0.14000000000000001</v>
      </c>
      <c r="D1135" s="8">
        <v>0.5</v>
      </c>
    </row>
    <row r="1136" spans="1:4" ht="27.75" customHeight="1">
      <c r="A1136" s="7" t="s">
        <v>6289</v>
      </c>
      <c r="B1136" s="8" t="s">
        <v>6284</v>
      </c>
      <c r="C1136" s="8">
        <v>0.06</v>
      </c>
      <c r="D1136" s="8">
        <v>0.68</v>
      </c>
    </row>
    <row r="1137" spans="1:4" ht="27.75" customHeight="1">
      <c r="A1137" s="7" t="s">
        <v>6290</v>
      </c>
      <c r="B1137" s="8" t="s">
        <v>6284</v>
      </c>
      <c r="C1137" s="8">
        <v>-0.14000000000000001</v>
      </c>
      <c r="D1137" s="8">
        <v>0.5</v>
      </c>
    </row>
    <row r="1138" spans="1:4" ht="27.75" customHeight="1">
      <c r="A1138" s="7" t="s">
        <v>6291</v>
      </c>
      <c r="B1138" s="8" t="s">
        <v>6284</v>
      </c>
      <c r="C1138" s="8">
        <v>0.06</v>
      </c>
      <c r="D1138" s="8">
        <v>0.68</v>
      </c>
    </row>
    <row r="1139" spans="1:4" ht="27.75" customHeight="1">
      <c r="A1139" s="7" t="s">
        <v>6292</v>
      </c>
      <c r="B1139" s="8" t="s">
        <v>6293</v>
      </c>
      <c r="C1139" s="8">
        <v>2.64</v>
      </c>
      <c r="D1139" s="8">
        <v>1.58</v>
      </c>
    </row>
    <row r="1140" spans="1:4" ht="27.75" customHeight="1">
      <c r="A1140" s="7" t="s">
        <v>6294</v>
      </c>
      <c r="B1140" s="8" t="s">
        <v>6293</v>
      </c>
      <c r="C1140" s="8">
        <v>2.64</v>
      </c>
      <c r="D1140" s="8">
        <v>1.58</v>
      </c>
    </row>
    <row r="1141" spans="1:4" ht="27.75" customHeight="1">
      <c r="A1141" s="7" t="s">
        <v>6295</v>
      </c>
      <c r="B1141" s="8" t="s">
        <v>6296</v>
      </c>
      <c r="C1141" s="8">
        <v>2.54</v>
      </c>
      <c r="D1141" s="8">
        <v>3.93</v>
      </c>
    </row>
    <row r="1142" spans="1:4" ht="27.75" customHeight="1">
      <c r="A1142" s="7" t="s">
        <v>6297</v>
      </c>
      <c r="B1142" s="8" t="s">
        <v>6296</v>
      </c>
      <c r="C1142" s="8">
        <v>0</v>
      </c>
      <c r="D1142" s="8">
        <v>7.13</v>
      </c>
    </row>
    <row r="1143" spans="1:4" ht="27.75" customHeight="1">
      <c r="A1143" s="7" t="s">
        <v>6298</v>
      </c>
      <c r="B1143" s="8" t="s">
        <v>6296</v>
      </c>
      <c r="C1143" s="8">
        <v>2.54</v>
      </c>
      <c r="D1143" s="8">
        <v>3.93</v>
      </c>
    </row>
    <row r="1144" spans="1:4" ht="27.75" customHeight="1">
      <c r="A1144" s="7" t="s">
        <v>6299</v>
      </c>
      <c r="B1144" s="8" t="s">
        <v>6300</v>
      </c>
      <c r="C1144" s="8">
        <v>2.58</v>
      </c>
      <c r="D1144" s="8">
        <v>0</v>
      </c>
    </row>
    <row r="1145" spans="1:4" ht="27.75" customHeight="1">
      <c r="A1145" s="7" t="s">
        <v>6301</v>
      </c>
      <c r="B1145" s="8" t="s">
        <v>6302</v>
      </c>
      <c r="C1145" s="8">
        <v>-0.28000000000000003</v>
      </c>
      <c r="D1145" s="8">
        <v>0.11</v>
      </c>
    </row>
    <row r="1146" spans="1:4" ht="27.75" customHeight="1">
      <c r="A1146" s="7" t="s">
        <v>6303</v>
      </c>
      <c r="B1146" s="8" t="s">
        <v>6300</v>
      </c>
      <c r="C1146" s="8">
        <v>-0.28000000000000003</v>
      </c>
      <c r="D1146" s="8">
        <v>0.11</v>
      </c>
    </row>
    <row r="1147" spans="1:4" ht="27.75" customHeight="1">
      <c r="A1147" s="7" t="s">
        <v>6304</v>
      </c>
      <c r="B1147" s="8" t="s">
        <v>6300</v>
      </c>
      <c r="C1147" s="8">
        <v>-0.28000000000000003</v>
      </c>
      <c r="D1147" s="8">
        <v>0.11</v>
      </c>
    </row>
    <row r="1148" spans="1:4" ht="27.75" customHeight="1">
      <c r="A1148" s="7" t="s">
        <v>6305</v>
      </c>
      <c r="B1148" s="8" t="s">
        <v>6306</v>
      </c>
      <c r="C1148" s="8">
        <v>2.16</v>
      </c>
      <c r="D1148" s="8">
        <v>1.63</v>
      </c>
    </row>
    <row r="1149" spans="1:4" ht="27.75" customHeight="1">
      <c r="A1149" s="7" t="s">
        <v>6307</v>
      </c>
      <c r="B1149" s="8" t="s">
        <v>6306</v>
      </c>
      <c r="C1149" s="8">
        <v>2.16</v>
      </c>
      <c r="D1149" s="8">
        <v>1.63</v>
      </c>
    </row>
    <row r="1150" spans="1:4" ht="27.75" customHeight="1">
      <c r="A1150" s="7" t="s">
        <v>6308</v>
      </c>
      <c r="B1150" s="8" t="s">
        <v>6306</v>
      </c>
      <c r="C1150" s="8">
        <v>0</v>
      </c>
      <c r="D1150" s="8">
        <v>6.84</v>
      </c>
    </row>
    <row r="1151" spans="1:4" ht="27.75" customHeight="1">
      <c r="A1151" s="7" t="s">
        <v>6309</v>
      </c>
      <c r="B1151" s="8" t="s">
        <v>6306</v>
      </c>
      <c r="C1151" s="8">
        <v>0</v>
      </c>
      <c r="D1151" s="8">
        <v>6.84</v>
      </c>
    </row>
    <row r="1152" spans="1:4" ht="27.75" customHeight="1">
      <c r="A1152" s="7" t="s">
        <v>6310</v>
      </c>
      <c r="B1152" s="8" t="s">
        <v>6311</v>
      </c>
      <c r="C1152" s="8">
        <v>4.22</v>
      </c>
      <c r="D1152" s="8">
        <v>7.31</v>
      </c>
    </row>
    <row r="1153" spans="1:4" ht="27.75" customHeight="1">
      <c r="A1153" s="7" t="s">
        <v>6312</v>
      </c>
      <c r="B1153" s="8" t="s">
        <v>6311</v>
      </c>
      <c r="C1153" s="8">
        <v>4.22</v>
      </c>
      <c r="D1153" s="8">
        <v>7.31</v>
      </c>
    </row>
    <row r="1154" spans="1:4" ht="27.75" customHeight="1">
      <c r="A1154" s="7" t="s">
        <v>6313</v>
      </c>
      <c r="B1154" s="8" t="s">
        <v>6314</v>
      </c>
      <c r="C1154" s="8">
        <v>5.66</v>
      </c>
      <c r="D1154" s="8">
        <v>6.27</v>
      </c>
    </row>
    <row r="1155" spans="1:4" ht="27.75" customHeight="1">
      <c r="A1155" s="7" t="s">
        <v>6315</v>
      </c>
      <c r="B1155" s="8" t="s">
        <v>6314</v>
      </c>
      <c r="C1155" s="8">
        <v>0</v>
      </c>
      <c r="D1155" s="8">
        <v>12.86</v>
      </c>
    </row>
    <row r="1156" spans="1:4" ht="27.75" customHeight="1">
      <c r="A1156" s="7" t="s">
        <v>6316</v>
      </c>
      <c r="B1156" s="8" t="s">
        <v>6314</v>
      </c>
      <c r="C1156" s="8">
        <v>5.52</v>
      </c>
      <c r="D1156" s="8">
        <v>0.1</v>
      </c>
    </row>
    <row r="1157" spans="1:4" ht="27.75" customHeight="1">
      <c r="A1157" s="7" t="s">
        <v>6317</v>
      </c>
      <c r="B1157" s="8" t="s">
        <v>6314</v>
      </c>
      <c r="C1157" s="8">
        <v>5.52</v>
      </c>
      <c r="D1157" s="8">
        <v>0.1</v>
      </c>
    </row>
    <row r="1158" spans="1:4" ht="27.75" customHeight="1">
      <c r="A1158" s="7" t="s">
        <v>6318</v>
      </c>
      <c r="B1158" s="8" t="s">
        <v>6319</v>
      </c>
      <c r="C1158" s="8">
        <v>0.26</v>
      </c>
      <c r="D1158" s="8">
        <v>0</v>
      </c>
    </row>
    <row r="1159" spans="1:4" ht="27.75" customHeight="1">
      <c r="A1159" s="7" t="s">
        <v>6320</v>
      </c>
      <c r="B1159" s="8" t="s">
        <v>6321</v>
      </c>
      <c r="C1159" s="8">
        <v>0.26</v>
      </c>
      <c r="D1159" s="8">
        <v>0</v>
      </c>
    </row>
    <row r="1160" spans="1:4" ht="27.75" customHeight="1">
      <c r="A1160" s="7" t="s">
        <v>6322</v>
      </c>
      <c r="B1160" s="8" t="s">
        <v>6321</v>
      </c>
      <c r="C1160" s="8">
        <v>0.26</v>
      </c>
      <c r="D1160" s="8">
        <v>0</v>
      </c>
    </row>
    <row r="1161" spans="1:4" ht="27.75" customHeight="1">
      <c r="A1161" s="7" t="s">
        <v>6323</v>
      </c>
      <c r="B1161" s="8" t="s">
        <v>6321</v>
      </c>
      <c r="C1161" s="8">
        <v>0.26</v>
      </c>
      <c r="D1161" s="8">
        <v>0</v>
      </c>
    </row>
    <row r="1162" spans="1:4" ht="27.75" customHeight="1">
      <c r="A1162" s="7" t="s">
        <v>6324</v>
      </c>
      <c r="B1162" s="8" t="s">
        <v>6321</v>
      </c>
      <c r="C1162" s="8">
        <v>0.26</v>
      </c>
      <c r="D1162" s="8">
        <v>0</v>
      </c>
    </row>
    <row r="1163" spans="1:4" ht="27.75" customHeight="1">
      <c r="A1163" s="7" t="s">
        <v>6325</v>
      </c>
      <c r="B1163" s="8" t="s">
        <v>6326</v>
      </c>
      <c r="C1163" s="8">
        <v>0</v>
      </c>
      <c r="D1163" s="8">
        <v>4.21</v>
      </c>
    </row>
    <row r="1164" spans="1:4" ht="27.75" customHeight="1">
      <c r="A1164" s="7" t="s">
        <v>6327</v>
      </c>
      <c r="B1164" s="8" t="s">
        <v>6328</v>
      </c>
      <c r="C1164" s="8">
        <v>1.52</v>
      </c>
      <c r="D1164" s="8">
        <v>1.64</v>
      </c>
    </row>
    <row r="1165" spans="1:4" ht="27.75" customHeight="1">
      <c r="A1165" s="7" t="s">
        <v>6329</v>
      </c>
      <c r="B1165" s="8" t="s">
        <v>6328</v>
      </c>
      <c r="C1165" s="8">
        <v>1.52</v>
      </c>
      <c r="D1165" s="8">
        <v>1.64</v>
      </c>
    </row>
    <row r="1166" spans="1:4" ht="27.75" customHeight="1">
      <c r="A1166" s="7" t="s">
        <v>6330</v>
      </c>
      <c r="B1166" s="8" t="s">
        <v>6331</v>
      </c>
      <c r="C1166" s="8">
        <v>0.2</v>
      </c>
      <c r="D1166" s="8">
        <v>0.42</v>
      </c>
    </row>
    <row r="1167" spans="1:4" ht="27.75" customHeight="1">
      <c r="A1167" s="7" t="s">
        <v>6332</v>
      </c>
      <c r="B1167" s="8" t="s">
        <v>6331</v>
      </c>
      <c r="C1167" s="8">
        <v>0.2</v>
      </c>
      <c r="D1167" s="8">
        <v>0.42</v>
      </c>
    </row>
    <row r="1168" spans="1:4" ht="27.75" customHeight="1">
      <c r="A1168" s="7" t="s">
        <v>6333</v>
      </c>
      <c r="B1168" s="8" t="s">
        <v>6331</v>
      </c>
      <c r="C1168" s="8">
        <v>1.58</v>
      </c>
      <c r="D1168" s="8">
        <v>0.65</v>
      </c>
    </row>
    <row r="1169" spans="1:4" ht="27.75" customHeight="1">
      <c r="A1169" s="7" t="s">
        <v>6334</v>
      </c>
      <c r="B1169" s="8" t="s">
        <v>6331</v>
      </c>
      <c r="C1169" s="8">
        <v>1.58</v>
      </c>
      <c r="D1169" s="8">
        <v>0.65</v>
      </c>
    </row>
    <row r="1170" spans="1:4" ht="27.75" customHeight="1">
      <c r="A1170" s="7" t="s">
        <v>6335</v>
      </c>
      <c r="B1170" s="8" t="s">
        <v>6336</v>
      </c>
      <c r="C1170" s="8">
        <v>1.81</v>
      </c>
      <c r="D1170" s="8">
        <v>0.16</v>
      </c>
    </row>
    <row r="1171" spans="1:4" ht="27.75" customHeight="1">
      <c r="A1171" s="7" t="s">
        <v>6337</v>
      </c>
      <c r="B1171" s="8" t="s">
        <v>6336</v>
      </c>
      <c r="C1171" s="8">
        <v>1.81</v>
      </c>
      <c r="D1171" s="8">
        <v>0.16</v>
      </c>
    </row>
    <row r="1172" spans="1:4" ht="27.75" customHeight="1">
      <c r="A1172" s="7" t="s">
        <v>6338</v>
      </c>
      <c r="B1172" s="8" t="s">
        <v>6336</v>
      </c>
      <c r="C1172" s="8">
        <v>0</v>
      </c>
      <c r="D1172" s="8">
        <v>3.11</v>
      </c>
    </row>
    <row r="1173" spans="1:4" ht="27.75" customHeight="1">
      <c r="A1173" s="7" t="s">
        <v>6339</v>
      </c>
      <c r="B1173" s="8" t="s">
        <v>6336</v>
      </c>
      <c r="C1173" s="8">
        <v>0.8</v>
      </c>
      <c r="D1173" s="8">
        <v>2.35</v>
      </c>
    </row>
    <row r="1174" spans="1:4" ht="27.75" customHeight="1">
      <c r="A1174" s="7" t="s">
        <v>6340</v>
      </c>
      <c r="B1174" s="8" t="s">
        <v>6341</v>
      </c>
      <c r="C1174" s="8">
        <v>3.42</v>
      </c>
      <c r="D1174" s="8">
        <v>0.16</v>
      </c>
    </row>
    <row r="1175" spans="1:4" ht="27.75" customHeight="1">
      <c r="A1175" s="7" t="s">
        <v>6342</v>
      </c>
      <c r="B1175" s="8" t="s">
        <v>6341</v>
      </c>
      <c r="C1175" s="8">
        <v>3.42</v>
      </c>
      <c r="D1175" s="8">
        <v>0.16</v>
      </c>
    </row>
    <row r="1176" spans="1:4" ht="27.75" customHeight="1">
      <c r="A1176" s="7" t="s">
        <v>6343</v>
      </c>
      <c r="B1176" s="8" t="s">
        <v>6341</v>
      </c>
      <c r="C1176" s="8">
        <v>0.5</v>
      </c>
      <c r="D1176" s="8">
        <v>3.7</v>
      </c>
    </row>
    <row r="1177" spans="1:4" ht="27.75" customHeight="1">
      <c r="A1177" s="7" t="s">
        <v>6344</v>
      </c>
      <c r="B1177" s="8" t="s">
        <v>6345</v>
      </c>
      <c r="C1177" s="8">
        <v>1</v>
      </c>
      <c r="D1177" s="8">
        <v>3.58</v>
      </c>
    </row>
    <row r="1178" spans="1:4" ht="27.75" customHeight="1">
      <c r="A1178" s="7" t="s">
        <v>6346</v>
      </c>
      <c r="B1178" s="8" t="s">
        <v>6345</v>
      </c>
      <c r="C1178" s="8">
        <v>1</v>
      </c>
      <c r="D1178" s="8">
        <v>3.58</v>
      </c>
    </row>
    <row r="1179" spans="1:4" ht="27.75" customHeight="1">
      <c r="A1179" s="7" t="s">
        <v>6347</v>
      </c>
      <c r="B1179" s="8" t="s">
        <v>6348</v>
      </c>
      <c r="C1179" s="8">
        <v>0</v>
      </c>
      <c r="D1179" s="8">
        <v>5.19</v>
      </c>
    </row>
    <row r="1180" spans="1:4" ht="27.75" customHeight="1">
      <c r="A1180" s="7" t="s">
        <v>6349</v>
      </c>
      <c r="B1180" s="8" t="s">
        <v>6348</v>
      </c>
      <c r="C1180" s="8">
        <v>0</v>
      </c>
      <c r="D1180" s="8">
        <v>6.93</v>
      </c>
    </row>
    <row r="1181" spans="1:4" ht="27.75" customHeight="1">
      <c r="A1181" s="7" t="s">
        <v>6350</v>
      </c>
      <c r="B1181" s="8" t="s">
        <v>6348</v>
      </c>
      <c r="C1181" s="8">
        <v>5.65</v>
      </c>
      <c r="D1181" s="8">
        <v>1.1200000000000001</v>
      </c>
    </row>
    <row r="1182" spans="1:4" ht="27.75" customHeight="1">
      <c r="A1182" s="7" t="s">
        <v>6351</v>
      </c>
      <c r="B1182" s="8" t="s">
        <v>6348</v>
      </c>
      <c r="C1182" s="8">
        <v>5.65</v>
      </c>
      <c r="D1182" s="8">
        <v>1.1200000000000001</v>
      </c>
    </row>
    <row r="1183" spans="1:4" ht="27.75" customHeight="1">
      <c r="A1183" s="7" t="s">
        <v>6352</v>
      </c>
      <c r="B1183" s="8" t="s">
        <v>6348</v>
      </c>
      <c r="C1183" s="8">
        <v>5.65</v>
      </c>
      <c r="D1183" s="8">
        <v>1.1200000000000001</v>
      </c>
    </row>
    <row r="1184" spans="1:4" ht="27.75" customHeight="1">
      <c r="A1184" s="7" t="s">
        <v>6353</v>
      </c>
      <c r="B1184" s="8" t="s">
        <v>6354</v>
      </c>
      <c r="C1184" s="8">
        <v>1.51</v>
      </c>
      <c r="D1184" s="8">
        <v>1.46</v>
      </c>
    </row>
    <row r="1185" spans="1:4" ht="27.75" customHeight="1">
      <c r="A1185" s="7" t="s">
        <v>6355</v>
      </c>
      <c r="B1185" s="8" t="s">
        <v>6354</v>
      </c>
      <c r="C1185" s="8">
        <v>1.51</v>
      </c>
      <c r="D1185" s="8">
        <v>1.46</v>
      </c>
    </row>
    <row r="1186" spans="1:4" ht="27.75" customHeight="1">
      <c r="A1186" s="7" t="s">
        <v>6356</v>
      </c>
      <c r="B1186" s="8" t="s">
        <v>6354</v>
      </c>
      <c r="C1186" s="8">
        <v>0.78</v>
      </c>
      <c r="D1186" s="8">
        <v>0.6</v>
      </c>
    </row>
    <row r="1187" spans="1:4" ht="27.75" customHeight="1">
      <c r="A1187" s="7" t="s">
        <v>6357</v>
      </c>
      <c r="B1187" s="8" t="s">
        <v>6354</v>
      </c>
      <c r="C1187" s="8">
        <v>0.78</v>
      </c>
      <c r="D1187" s="8">
        <v>0.6</v>
      </c>
    </row>
    <row r="1188" spans="1:4" ht="27.75" customHeight="1">
      <c r="A1188" s="7" t="s">
        <v>6358</v>
      </c>
      <c r="B1188" s="8" t="s">
        <v>6359</v>
      </c>
      <c r="C1188" s="8">
        <v>4.16</v>
      </c>
      <c r="D1188" s="8">
        <v>0</v>
      </c>
    </row>
    <row r="1189" spans="1:4" ht="27.75" customHeight="1">
      <c r="A1189" s="7" t="s">
        <v>6360</v>
      </c>
      <c r="B1189" s="8" t="s">
        <v>6361</v>
      </c>
      <c r="C1189" s="8">
        <v>2.64</v>
      </c>
      <c r="D1189" s="8">
        <v>0</v>
      </c>
    </row>
    <row r="1190" spans="1:4" ht="27.75" customHeight="1">
      <c r="A1190" s="7" t="s">
        <v>6362</v>
      </c>
      <c r="B1190" s="8" t="s">
        <v>6363</v>
      </c>
      <c r="C1190" s="8">
        <v>0</v>
      </c>
      <c r="D1190" s="8">
        <v>5.12</v>
      </c>
    </row>
    <row r="1191" spans="1:4" ht="27.75" customHeight="1">
      <c r="A1191" s="7" t="s">
        <v>6364</v>
      </c>
      <c r="B1191" s="8" t="s">
        <v>6365</v>
      </c>
      <c r="C1191" s="8">
        <v>0.87</v>
      </c>
      <c r="D1191" s="8">
        <v>1.89</v>
      </c>
    </row>
    <row r="1192" spans="1:4" ht="27.75" customHeight="1">
      <c r="A1192" s="7" t="s">
        <v>6366</v>
      </c>
      <c r="B1192" s="8" t="s">
        <v>6365</v>
      </c>
      <c r="C1192" s="8">
        <v>0.87</v>
      </c>
      <c r="D1192" s="8">
        <v>1.89</v>
      </c>
    </row>
    <row r="1193" spans="1:4" ht="27.75" customHeight="1">
      <c r="A1193" s="7" t="s">
        <v>6367</v>
      </c>
      <c r="B1193" s="8" t="s">
        <v>6365</v>
      </c>
      <c r="C1193" s="8">
        <v>0.87</v>
      </c>
      <c r="D1193" s="8">
        <v>1.89</v>
      </c>
    </row>
    <row r="1194" spans="1:4" ht="27.75" customHeight="1">
      <c r="A1194" s="7" t="s">
        <v>6368</v>
      </c>
      <c r="B1194" s="8" t="s">
        <v>6365</v>
      </c>
      <c r="C1194" s="8">
        <v>0.87</v>
      </c>
      <c r="D1194" s="8">
        <v>1.89</v>
      </c>
    </row>
    <row r="1195" spans="1:4" ht="27.75" customHeight="1">
      <c r="A1195" s="7" t="s">
        <v>6369</v>
      </c>
      <c r="B1195" s="8" t="s">
        <v>6365</v>
      </c>
      <c r="C1195" s="8">
        <v>0.87</v>
      </c>
      <c r="D1195" s="8">
        <v>1.89</v>
      </c>
    </row>
    <row r="1196" spans="1:4" ht="27.75" customHeight="1">
      <c r="A1196" s="7" t="s">
        <v>6370</v>
      </c>
      <c r="B1196" s="8" t="s">
        <v>6371</v>
      </c>
      <c r="C1196" s="8">
        <v>0.11</v>
      </c>
      <c r="D1196" s="8">
        <v>-0.28000000000000003</v>
      </c>
    </row>
    <row r="1197" spans="1:4" ht="27.75" customHeight="1">
      <c r="A1197" s="7" t="s">
        <v>6372</v>
      </c>
      <c r="B1197" s="8" t="s">
        <v>6371</v>
      </c>
      <c r="C1197" s="8">
        <v>0.11</v>
      </c>
      <c r="D1197" s="8">
        <v>-0.28000000000000003</v>
      </c>
    </row>
    <row r="1198" spans="1:4" ht="27.75" customHeight="1">
      <c r="A1198" s="7" t="s">
        <v>6373</v>
      </c>
      <c r="B1198" s="8" t="s">
        <v>6371</v>
      </c>
      <c r="C1198" s="8">
        <v>0.11</v>
      </c>
      <c r="D1198" s="8">
        <v>-0.28000000000000003</v>
      </c>
    </row>
    <row r="1199" spans="1:4" ht="27.75" customHeight="1">
      <c r="A1199" s="7" t="s">
        <v>6374</v>
      </c>
      <c r="B1199" s="8" t="s">
        <v>6371</v>
      </c>
      <c r="C1199" s="8">
        <v>-0.26</v>
      </c>
      <c r="D1199" s="8">
        <v>-0.31</v>
      </c>
    </row>
    <row r="1200" spans="1:4" ht="27.75" customHeight="1">
      <c r="A1200" s="7" t="s">
        <v>6375</v>
      </c>
      <c r="B1200" s="8" t="s">
        <v>6376</v>
      </c>
      <c r="C1200" s="8">
        <v>0</v>
      </c>
      <c r="D1200" s="8">
        <v>8.31</v>
      </c>
    </row>
    <row r="1201" spans="1:4" ht="27.75" customHeight="1">
      <c r="A1201" s="7" t="s">
        <v>6377</v>
      </c>
      <c r="B1201" s="8" t="s">
        <v>6378</v>
      </c>
      <c r="C1201" s="8">
        <v>1.7</v>
      </c>
      <c r="D1201" s="8">
        <v>7.82</v>
      </c>
    </row>
    <row r="1202" spans="1:4" ht="27.75" customHeight="1">
      <c r="A1202" s="7" t="s">
        <v>6379</v>
      </c>
      <c r="B1202" s="8" t="s">
        <v>6378</v>
      </c>
      <c r="C1202" s="8">
        <v>1.7</v>
      </c>
      <c r="D1202" s="8">
        <v>7.82</v>
      </c>
    </row>
    <row r="1203" spans="1:4" ht="27.75" customHeight="1">
      <c r="A1203" s="7" t="s">
        <v>6380</v>
      </c>
      <c r="B1203" s="8" t="s">
        <v>6381</v>
      </c>
      <c r="C1203" s="8">
        <v>0.52</v>
      </c>
      <c r="D1203" s="8">
        <v>0</v>
      </c>
    </row>
    <row r="1204" spans="1:4" ht="27.75" customHeight="1">
      <c r="A1204" s="7" t="s">
        <v>6382</v>
      </c>
      <c r="B1204" s="8" t="s">
        <v>6381</v>
      </c>
      <c r="C1204" s="8">
        <v>0.52</v>
      </c>
      <c r="D1204" s="8">
        <v>0</v>
      </c>
    </row>
    <row r="1205" spans="1:4" ht="27.75" customHeight="1">
      <c r="A1205" s="7" t="s">
        <v>6383</v>
      </c>
      <c r="B1205" s="8" t="s">
        <v>6381</v>
      </c>
      <c r="C1205" s="8">
        <v>0.52</v>
      </c>
      <c r="D1205" s="8">
        <v>0</v>
      </c>
    </row>
    <row r="1206" spans="1:4" ht="27.75" customHeight="1">
      <c r="A1206" s="7" t="s">
        <v>6384</v>
      </c>
      <c r="B1206" s="8" t="s">
        <v>6381</v>
      </c>
      <c r="C1206" s="8">
        <v>0.52</v>
      </c>
      <c r="D1206" s="8">
        <v>0</v>
      </c>
    </row>
    <row r="1207" spans="1:4" ht="27.75" customHeight="1">
      <c r="A1207" s="7" t="s">
        <v>6385</v>
      </c>
      <c r="B1207" s="8" t="s">
        <v>6386</v>
      </c>
      <c r="C1207" s="8">
        <v>0.22</v>
      </c>
      <c r="D1207" s="8">
        <v>6.31</v>
      </c>
    </row>
    <row r="1208" spans="1:4" ht="27.75" customHeight="1">
      <c r="A1208" s="7" t="s">
        <v>6387</v>
      </c>
      <c r="B1208" s="8" t="s">
        <v>6388</v>
      </c>
      <c r="C1208" s="8">
        <v>1.24</v>
      </c>
      <c r="D1208" s="8">
        <v>0.93</v>
      </c>
    </row>
    <row r="1209" spans="1:4" ht="27.75" customHeight="1">
      <c r="A1209" s="7" t="s">
        <v>6389</v>
      </c>
      <c r="B1209" s="8" t="s">
        <v>6388</v>
      </c>
      <c r="C1209" s="8">
        <v>1.24</v>
      </c>
      <c r="D1209" s="8">
        <v>0.93</v>
      </c>
    </row>
    <row r="1210" spans="1:4" ht="27.75" customHeight="1">
      <c r="A1210" s="7" t="s">
        <v>6390</v>
      </c>
      <c r="B1210" s="8" t="s">
        <v>6388</v>
      </c>
      <c r="C1210" s="8">
        <v>1.4</v>
      </c>
      <c r="D1210" s="8">
        <v>0</v>
      </c>
    </row>
    <row r="1211" spans="1:4" ht="27.75" customHeight="1">
      <c r="A1211" s="7" t="s">
        <v>6391</v>
      </c>
      <c r="B1211" s="8" t="s">
        <v>6388</v>
      </c>
      <c r="C1211" s="8">
        <v>1.4</v>
      </c>
      <c r="D1211" s="8">
        <v>0</v>
      </c>
    </row>
    <row r="1212" spans="1:4" ht="27.75" customHeight="1">
      <c r="A1212" s="7" t="s">
        <v>6392</v>
      </c>
      <c r="B1212" s="8" t="s">
        <v>6393</v>
      </c>
      <c r="C1212" s="8">
        <v>0.13</v>
      </c>
      <c r="D1212" s="8">
        <v>15.83</v>
      </c>
    </row>
    <row r="1213" spans="1:4" ht="27.75" customHeight="1">
      <c r="A1213" s="7" t="s">
        <v>6394</v>
      </c>
      <c r="B1213" s="8" t="s">
        <v>6393</v>
      </c>
      <c r="C1213" s="8">
        <v>16.260000000000002</v>
      </c>
      <c r="D1213" s="8">
        <v>2.83</v>
      </c>
    </row>
    <row r="1214" spans="1:4" ht="27.75" customHeight="1">
      <c r="A1214" s="7" t="s">
        <v>6395</v>
      </c>
      <c r="B1214" s="8" t="s">
        <v>6396</v>
      </c>
      <c r="C1214" s="8">
        <v>0</v>
      </c>
      <c r="D1214" s="8">
        <v>7.92</v>
      </c>
    </row>
    <row r="1215" spans="1:4" ht="27.75" customHeight="1">
      <c r="A1215" s="7" t="s">
        <v>6397</v>
      </c>
      <c r="B1215" s="8" t="s">
        <v>6398</v>
      </c>
      <c r="C1215" s="8">
        <v>1.45</v>
      </c>
      <c r="D1215" s="8">
        <v>7.92</v>
      </c>
    </row>
    <row r="1216" spans="1:4" ht="27.75" customHeight="1">
      <c r="A1216" s="7" t="s">
        <v>6399</v>
      </c>
      <c r="B1216" s="8" t="s">
        <v>6398</v>
      </c>
      <c r="C1216" s="8">
        <v>1.45</v>
      </c>
      <c r="D1216" s="8">
        <v>7.92</v>
      </c>
    </row>
    <row r="1217" spans="1:4" ht="27.75" customHeight="1">
      <c r="A1217" s="7" t="s">
        <v>6400</v>
      </c>
      <c r="B1217" s="8" t="s">
        <v>6401</v>
      </c>
      <c r="C1217" s="8">
        <v>4.0199999999999996</v>
      </c>
      <c r="D1217" s="8">
        <v>3.45</v>
      </c>
    </row>
    <row r="1218" spans="1:4" ht="27.75" customHeight="1">
      <c r="A1218" s="7" t="s">
        <v>6402</v>
      </c>
      <c r="B1218" s="8" t="s">
        <v>6401</v>
      </c>
      <c r="C1218" s="8">
        <v>4.0199999999999996</v>
      </c>
      <c r="D1218" s="8">
        <v>3.45</v>
      </c>
    </row>
    <row r="1219" spans="1:4" ht="27.75" customHeight="1">
      <c r="A1219" s="7" t="s">
        <v>6403</v>
      </c>
      <c r="B1219" s="8" t="s">
        <v>6401</v>
      </c>
      <c r="C1219" s="8">
        <v>1.37</v>
      </c>
      <c r="D1219" s="8">
        <v>3.94</v>
      </c>
    </row>
    <row r="1220" spans="1:4" ht="27.75" customHeight="1">
      <c r="A1220" s="7" t="s">
        <v>6404</v>
      </c>
      <c r="B1220" s="8" t="s">
        <v>6401</v>
      </c>
      <c r="C1220" s="8">
        <v>1.37</v>
      </c>
      <c r="D1220" s="8">
        <v>3.94</v>
      </c>
    </row>
    <row r="1221" spans="1:4" ht="27.75" customHeight="1">
      <c r="A1221" s="7" t="s">
        <v>6405</v>
      </c>
      <c r="B1221" s="8" t="s">
        <v>6406</v>
      </c>
      <c r="C1221" s="8">
        <v>1.87</v>
      </c>
      <c r="D1221" s="8">
        <v>1.82</v>
      </c>
    </row>
    <row r="1222" spans="1:4" ht="27.75" customHeight="1">
      <c r="A1222" s="7" t="s">
        <v>6407</v>
      </c>
      <c r="B1222" s="8" t="s">
        <v>6406</v>
      </c>
      <c r="C1222" s="8">
        <v>1.87</v>
      </c>
      <c r="D1222" s="8">
        <v>1.82</v>
      </c>
    </row>
    <row r="1223" spans="1:4" ht="27.75" customHeight="1">
      <c r="A1223" s="7" t="s">
        <v>6408</v>
      </c>
      <c r="B1223" s="8" t="s">
        <v>6409</v>
      </c>
      <c r="C1223" s="8">
        <v>0</v>
      </c>
      <c r="D1223" s="8">
        <v>0.01</v>
      </c>
    </row>
    <row r="1224" spans="1:4" ht="27.75" customHeight="1">
      <c r="A1224" s="7" t="s">
        <v>6410</v>
      </c>
      <c r="B1224" s="8" t="s">
        <v>6411</v>
      </c>
      <c r="C1224" s="8">
        <v>0</v>
      </c>
      <c r="D1224" s="8">
        <v>0.01</v>
      </c>
    </row>
    <row r="1225" spans="1:4" ht="27.75" customHeight="1">
      <c r="A1225" s="7" t="s">
        <v>6412</v>
      </c>
      <c r="B1225" s="8" t="s">
        <v>6411</v>
      </c>
      <c r="C1225" s="8">
        <v>0</v>
      </c>
      <c r="D1225" s="8">
        <v>0.01</v>
      </c>
    </row>
    <row r="1226" spans="1:4" ht="27.75" customHeight="1">
      <c r="A1226" s="7" t="s">
        <v>6413</v>
      </c>
      <c r="B1226" s="8" t="s">
        <v>6411</v>
      </c>
      <c r="C1226" s="8">
        <v>0</v>
      </c>
      <c r="D1226" s="8">
        <v>0.01</v>
      </c>
    </row>
    <row r="1227" spans="1:4" ht="27.75" customHeight="1">
      <c r="A1227" s="7" t="s">
        <v>6414</v>
      </c>
      <c r="B1227" s="8" t="s">
        <v>6415</v>
      </c>
      <c r="C1227" s="8">
        <v>6.9</v>
      </c>
      <c r="D1227" s="8">
        <v>1.1100000000000001</v>
      </c>
    </row>
    <row r="1228" spans="1:4" ht="27.75" customHeight="1">
      <c r="A1228" s="7" t="s">
        <v>6416</v>
      </c>
      <c r="B1228" s="8" t="s">
        <v>6417</v>
      </c>
      <c r="C1228" s="8">
        <v>11.56</v>
      </c>
      <c r="D1228" s="8">
        <v>3.74</v>
      </c>
    </row>
    <row r="1229" spans="1:4" ht="27.75" customHeight="1">
      <c r="A1229" s="7" t="s">
        <v>6418</v>
      </c>
      <c r="B1229" s="8" t="s">
        <v>6417</v>
      </c>
      <c r="C1229" s="8">
        <v>11.56</v>
      </c>
      <c r="D1229" s="8">
        <v>3.74</v>
      </c>
    </row>
    <row r="1230" spans="1:4" ht="27.75" customHeight="1">
      <c r="A1230" s="7" t="s">
        <v>6419</v>
      </c>
      <c r="B1230" s="8" t="s">
        <v>6420</v>
      </c>
      <c r="C1230" s="8">
        <v>0</v>
      </c>
      <c r="D1230" s="8">
        <v>2.12</v>
      </c>
    </row>
    <row r="1231" spans="1:4" ht="27.75" customHeight="1">
      <c r="A1231" s="7" t="s">
        <v>6421</v>
      </c>
      <c r="B1231" s="8" t="s">
        <v>6420</v>
      </c>
      <c r="C1231" s="8">
        <v>0</v>
      </c>
      <c r="D1231" s="8">
        <v>2.12</v>
      </c>
    </row>
    <row r="1232" spans="1:4" ht="27.75" customHeight="1">
      <c r="A1232" s="7" t="s">
        <v>6422</v>
      </c>
      <c r="B1232" s="8" t="s">
        <v>6420</v>
      </c>
      <c r="C1232" s="8">
        <v>1.32</v>
      </c>
      <c r="D1232" s="8">
        <v>0.74</v>
      </c>
    </row>
    <row r="1233" spans="1:4" ht="27.75" customHeight="1">
      <c r="A1233" s="7" t="s">
        <v>6423</v>
      </c>
      <c r="B1233" s="8" t="s">
        <v>6420</v>
      </c>
      <c r="C1233" s="8">
        <v>1.32</v>
      </c>
      <c r="D1233" s="8">
        <v>0.74</v>
      </c>
    </row>
    <row r="1234" spans="1:4" ht="27.75" customHeight="1">
      <c r="A1234" s="7" t="s">
        <v>6424</v>
      </c>
      <c r="B1234" s="8" t="s">
        <v>6425</v>
      </c>
      <c r="C1234" s="8">
        <v>0.02</v>
      </c>
      <c r="D1234" s="8">
        <v>5.01</v>
      </c>
    </row>
    <row r="1235" spans="1:4" ht="27.75" customHeight="1">
      <c r="A1235" s="7" t="s">
        <v>6426</v>
      </c>
      <c r="B1235" s="8" t="s">
        <v>6425</v>
      </c>
      <c r="C1235" s="8">
        <v>0.02</v>
      </c>
      <c r="D1235" s="8">
        <v>5.01</v>
      </c>
    </row>
    <row r="1236" spans="1:4" ht="27.75" customHeight="1">
      <c r="A1236" s="7" t="s">
        <v>6427</v>
      </c>
      <c r="B1236" s="8" t="s">
        <v>6425</v>
      </c>
      <c r="C1236" s="8">
        <v>0</v>
      </c>
      <c r="D1236" s="8">
        <v>5.79</v>
      </c>
    </row>
    <row r="1237" spans="1:4" ht="27.75" customHeight="1">
      <c r="A1237" s="7" t="s">
        <v>6428</v>
      </c>
      <c r="B1237" s="8" t="s">
        <v>6429</v>
      </c>
      <c r="C1237" s="8">
        <v>2.4500000000000002</v>
      </c>
      <c r="D1237" s="8">
        <v>1.17</v>
      </c>
    </row>
    <row r="1238" spans="1:4" ht="27.75" customHeight="1">
      <c r="A1238" s="7" t="s">
        <v>6430</v>
      </c>
      <c r="B1238" s="8" t="s">
        <v>6429</v>
      </c>
      <c r="C1238" s="8">
        <v>2.4500000000000002</v>
      </c>
      <c r="D1238" s="8">
        <v>1.17</v>
      </c>
    </row>
    <row r="1239" spans="1:4" ht="27.75" customHeight="1">
      <c r="A1239" s="7" t="s">
        <v>6431</v>
      </c>
      <c r="B1239" s="8" t="s">
        <v>6429</v>
      </c>
      <c r="C1239" s="8">
        <v>1.1200000000000001</v>
      </c>
      <c r="D1239" s="8">
        <v>-0.04</v>
      </c>
    </row>
    <row r="1240" spans="1:4" ht="27.75" customHeight="1">
      <c r="A1240" s="7" t="s">
        <v>6432</v>
      </c>
      <c r="B1240" s="8" t="s">
        <v>6429</v>
      </c>
      <c r="C1240" s="8">
        <v>1.1200000000000001</v>
      </c>
      <c r="D1240" s="8">
        <v>-0.04</v>
      </c>
    </row>
    <row r="1241" spans="1:4" ht="27.75" customHeight="1">
      <c r="A1241" s="7" t="s">
        <v>6433</v>
      </c>
      <c r="B1241" s="8" t="s">
        <v>6434</v>
      </c>
      <c r="C1241" s="8">
        <v>0.41</v>
      </c>
      <c r="D1241" s="8">
        <v>8.5</v>
      </c>
    </row>
    <row r="1242" spans="1:4" ht="27.75" customHeight="1">
      <c r="A1242" s="7" t="s">
        <v>6435</v>
      </c>
      <c r="B1242" s="8" t="s">
        <v>6436</v>
      </c>
      <c r="C1242" s="8">
        <v>2.62</v>
      </c>
      <c r="D1242" s="8">
        <v>3.99</v>
      </c>
    </row>
    <row r="1243" spans="1:4" ht="27.75" customHeight="1">
      <c r="A1243" s="7" t="s">
        <v>6437</v>
      </c>
      <c r="B1243" s="8" t="s">
        <v>6436</v>
      </c>
      <c r="C1243" s="8">
        <v>2.62</v>
      </c>
      <c r="D1243" s="8">
        <v>3.99</v>
      </c>
    </row>
    <row r="1244" spans="1:4" ht="27.75" customHeight="1">
      <c r="A1244" s="7" t="s">
        <v>6438</v>
      </c>
      <c r="B1244" s="8" t="s">
        <v>6436</v>
      </c>
      <c r="C1244" s="8">
        <v>3.82</v>
      </c>
      <c r="D1244" s="8">
        <v>0.56000000000000005</v>
      </c>
    </row>
    <row r="1245" spans="1:4" ht="27.75" customHeight="1">
      <c r="A1245" s="7" t="s">
        <v>6439</v>
      </c>
      <c r="B1245" s="8" t="s">
        <v>6436</v>
      </c>
      <c r="C1245" s="8">
        <v>3.83</v>
      </c>
      <c r="D1245" s="8">
        <v>0.56000000000000005</v>
      </c>
    </row>
    <row r="1246" spans="1:4" ht="27.75" customHeight="1">
      <c r="A1246" s="7" t="s">
        <v>6440</v>
      </c>
      <c r="B1246" s="8" t="s">
        <v>6441</v>
      </c>
      <c r="C1246" s="8">
        <v>0.51</v>
      </c>
      <c r="D1246" s="8">
        <v>0.05</v>
      </c>
    </row>
    <row r="1247" spans="1:4" ht="27.75" customHeight="1">
      <c r="A1247" s="7" t="s">
        <v>6442</v>
      </c>
      <c r="B1247" s="8" t="s">
        <v>6443</v>
      </c>
      <c r="C1247" s="8">
        <v>-0.48</v>
      </c>
      <c r="D1247" s="8">
        <v>0</v>
      </c>
    </row>
    <row r="1248" spans="1:4" ht="27.75" customHeight="1">
      <c r="A1248" s="7" t="s">
        <v>6444</v>
      </c>
      <c r="B1248" s="8" t="s">
        <v>6443</v>
      </c>
      <c r="C1248" s="8">
        <v>-0.48</v>
      </c>
      <c r="D1248" s="8">
        <v>0</v>
      </c>
    </row>
    <row r="1249" spans="1:4" ht="27.75" customHeight="1">
      <c r="A1249" s="7" t="s">
        <v>6445</v>
      </c>
      <c r="B1249" s="8" t="s">
        <v>6443</v>
      </c>
      <c r="C1249" s="8">
        <v>0.51</v>
      </c>
      <c r="D1249" s="8">
        <v>0.05</v>
      </c>
    </row>
    <row r="1250" spans="1:4" ht="27.75" customHeight="1">
      <c r="A1250" s="7" t="s">
        <v>6446</v>
      </c>
      <c r="B1250" s="8" t="s">
        <v>6443</v>
      </c>
      <c r="C1250" s="8">
        <v>0.51</v>
      </c>
      <c r="D1250" s="8">
        <v>0.05</v>
      </c>
    </row>
    <row r="1251" spans="1:4" ht="27.75" customHeight="1">
      <c r="A1251" s="7" t="s">
        <v>6447</v>
      </c>
      <c r="B1251" s="8" t="s">
        <v>6443</v>
      </c>
      <c r="C1251" s="8">
        <v>0.51</v>
      </c>
      <c r="D1251" s="8">
        <v>0.05</v>
      </c>
    </row>
    <row r="1252" spans="1:4" ht="27.75" customHeight="1">
      <c r="A1252" s="7" t="s">
        <v>6448</v>
      </c>
      <c r="B1252" s="8" t="s">
        <v>6449</v>
      </c>
      <c r="C1252" s="8">
        <v>1.85</v>
      </c>
      <c r="D1252" s="8">
        <v>4.2</v>
      </c>
    </row>
    <row r="1253" spans="1:4" ht="27.75" customHeight="1">
      <c r="A1253" s="7" t="s">
        <v>6450</v>
      </c>
      <c r="B1253" s="8" t="s">
        <v>6449</v>
      </c>
      <c r="C1253" s="8">
        <v>1.85</v>
      </c>
      <c r="D1253" s="8">
        <v>4.2</v>
      </c>
    </row>
    <row r="1254" spans="1:4" ht="27.75" customHeight="1">
      <c r="A1254" s="7" t="s">
        <v>6451</v>
      </c>
      <c r="B1254" s="8" t="s">
        <v>6452</v>
      </c>
      <c r="C1254" s="8">
        <v>0.48</v>
      </c>
      <c r="D1254" s="8">
        <v>3.31</v>
      </c>
    </row>
    <row r="1255" spans="1:4" ht="27.75" customHeight="1">
      <c r="A1255" s="7" t="s">
        <v>6453</v>
      </c>
      <c r="B1255" s="8" t="s">
        <v>6452</v>
      </c>
      <c r="C1255" s="8">
        <v>0.48</v>
      </c>
      <c r="D1255" s="8">
        <v>3.31</v>
      </c>
    </row>
    <row r="1256" spans="1:4" ht="27.75" customHeight="1">
      <c r="A1256" s="7" t="s">
        <v>6454</v>
      </c>
      <c r="B1256" s="8" t="s">
        <v>6452</v>
      </c>
      <c r="C1256" s="8">
        <v>2.0299999999999998</v>
      </c>
      <c r="D1256" s="8">
        <v>1.21</v>
      </c>
    </row>
    <row r="1257" spans="1:4" ht="27.75" customHeight="1">
      <c r="A1257" s="7" t="s">
        <v>6455</v>
      </c>
      <c r="B1257" s="8" t="s">
        <v>6452</v>
      </c>
      <c r="C1257" s="8">
        <v>2.0299999999999998</v>
      </c>
      <c r="D1257" s="8">
        <v>1.21</v>
      </c>
    </row>
    <row r="1258" spans="1:4" ht="27.75" customHeight="1">
      <c r="A1258" s="7" t="s">
        <v>6456</v>
      </c>
      <c r="B1258" s="8" t="s">
        <v>6457</v>
      </c>
      <c r="C1258" s="8">
        <v>0.87</v>
      </c>
      <c r="D1258" s="8">
        <v>0.97</v>
      </c>
    </row>
    <row r="1259" spans="1:4" ht="27.75" customHeight="1">
      <c r="A1259" s="7" t="s">
        <v>6458</v>
      </c>
      <c r="B1259" s="8" t="s">
        <v>6457</v>
      </c>
      <c r="C1259" s="8">
        <v>0.78</v>
      </c>
      <c r="D1259" s="8">
        <v>1.18</v>
      </c>
    </row>
    <row r="1260" spans="1:4" ht="27.75" customHeight="1">
      <c r="A1260" s="7" t="s">
        <v>6459</v>
      </c>
      <c r="B1260" s="8" t="s">
        <v>6460</v>
      </c>
      <c r="C1260" s="8">
        <v>0.02</v>
      </c>
      <c r="D1260" s="8">
        <v>1.99</v>
      </c>
    </row>
    <row r="1261" spans="1:4" ht="27.75" customHeight="1">
      <c r="A1261" s="7" t="s">
        <v>6461</v>
      </c>
      <c r="B1261" s="8" t="s">
        <v>6462</v>
      </c>
      <c r="C1261" s="8">
        <v>0.87</v>
      </c>
      <c r="D1261" s="8">
        <v>0.97</v>
      </c>
    </row>
    <row r="1262" spans="1:4" ht="27.75" customHeight="1">
      <c r="A1262" s="7" t="s">
        <v>6463</v>
      </c>
      <c r="B1262" s="8" t="s">
        <v>6462</v>
      </c>
      <c r="C1262" s="8">
        <v>0.87</v>
      </c>
      <c r="D1262" s="8">
        <v>0.97</v>
      </c>
    </row>
    <row r="1263" spans="1:4" ht="27.75" customHeight="1">
      <c r="A1263" s="7" t="s">
        <v>6464</v>
      </c>
      <c r="B1263" s="8" t="s">
        <v>6465</v>
      </c>
      <c r="C1263" s="8">
        <v>1.46</v>
      </c>
      <c r="D1263" s="8">
        <v>4.62</v>
      </c>
    </row>
    <row r="1264" spans="1:4" ht="27.75" customHeight="1">
      <c r="A1264" s="7" t="s">
        <v>6466</v>
      </c>
      <c r="B1264" s="8" t="s">
        <v>6465</v>
      </c>
      <c r="C1264" s="8">
        <v>1.46</v>
      </c>
      <c r="D1264" s="8">
        <v>4.62</v>
      </c>
    </row>
    <row r="1265" spans="1:4" ht="27.75" customHeight="1">
      <c r="A1265" s="7" t="s">
        <v>6467</v>
      </c>
      <c r="B1265" s="8" t="s">
        <v>6465</v>
      </c>
      <c r="C1265" s="8">
        <v>1.46</v>
      </c>
      <c r="D1265" s="8">
        <v>4.62</v>
      </c>
    </row>
    <row r="1266" spans="1:4" ht="27.75" customHeight="1">
      <c r="A1266" s="7" t="s">
        <v>6468</v>
      </c>
      <c r="B1266" s="8" t="s">
        <v>6465</v>
      </c>
      <c r="C1266" s="8">
        <v>0</v>
      </c>
      <c r="D1266" s="8">
        <v>8.67</v>
      </c>
    </row>
    <row r="1267" spans="1:4" ht="27.75" customHeight="1">
      <c r="A1267" s="7" t="s">
        <v>6469</v>
      </c>
      <c r="B1267" s="8" t="s">
        <v>6470</v>
      </c>
      <c r="C1267" s="8">
        <v>0.53</v>
      </c>
      <c r="D1267" s="8">
        <v>2.64</v>
      </c>
    </row>
    <row r="1268" spans="1:4" ht="27.75" customHeight="1">
      <c r="A1268" s="7" t="s">
        <v>6471</v>
      </c>
      <c r="B1268" s="8" t="s">
        <v>6470</v>
      </c>
      <c r="C1268" s="8">
        <v>0.53</v>
      </c>
      <c r="D1268" s="8">
        <v>2.64</v>
      </c>
    </row>
    <row r="1269" spans="1:4" ht="27.75" customHeight="1">
      <c r="A1269" s="7" t="s">
        <v>6472</v>
      </c>
      <c r="B1269" s="8" t="s">
        <v>6473</v>
      </c>
      <c r="C1269" s="8">
        <v>1.35</v>
      </c>
      <c r="D1269" s="8">
        <v>5.0199999999999996</v>
      </c>
    </row>
    <row r="1270" spans="1:4" ht="27.75" customHeight="1">
      <c r="A1270" s="7" t="s">
        <v>6474</v>
      </c>
      <c r="B1270" s="8" t="s">
        <v>6473</v>
      </c>
      <c r="C1270" s="8">
        <v>1.35</v>
      </c>
      <c r="D1270" s="8">
        <v>5.0199999999999996</v>
      </c>
    </row>
    <row r="1271" spans="1:4" ht="27.75" customHeight="1">
      <c r="A1271" s="7" t="s">
        <v>6475</v>
      </c>
      <c r="B1271" s="8" t="s">
        <v>6476</v>
      </c>
      <c r="C1271" s="8">
        <v>3.07</v>
      </c>
      <c r="D1271" s="8">
        <v>1.72</v>
      </c>
    </row>
    <row r="1272" spans="1:4" ht="27.75" customHeight="1">
      <c r="A1272" s="7" t="s">
        <v>6477</v>
      </c>
      <c r="B1272" s="8" t="s">
        <v>6476</v>
      </c>
      <c r="C1272" s="8">
        <v>3.5</v>
      </c>
      <c r="D1272" s="8">
        <v>4.4000000000000004</v>
      </c>
    </row>
    <row r="1273" spans="1:4" ht="27.75" customHeight="1">
      <c r="A1273" s="7" t="s">
        <v>6478</v>
      </c>
      <c r="B1273" s="8" t="s">
        <v>6476</v>
      </c>
      <c r="C1273" s="8">
        <v>0</v>
      </c>
      <c r="D1273" s="8">
        <v>8.2899999999999991</v>
      </c>
    </row>
    <row r="1274" spans="1:4" ht="27.75" customHeight="1">
      <c r="A1274" s="7" t="s">
        <v>6479</v>
      </c>
      <c r="B1274" s="8" t="s">
        <v>6480</v>
      </c>
      <c r="C1274" s="8">
        <v>0.83</v>
      </c>
      <c r="D1274" s="8">
        <v>6.83</v>
      </c>
    </row>
    <row r="1275" spans="1:4" ht="27.75" customHeight="1">
      <c r="A1275" s="7" t="s">
        <v>6481</v>
      </c>
      <c r="B1275" s="8" t="s">
        <v>6480</v>
      </c>
      <c r="C1275" s="8">
        <v>0.83</v>
      </c>
      <c r="D1275" s="8">
        <v>6.83</v>
      </c>
    </row>
    <row r="1276" spans="1:4" ht="27.75" customHeight="1">
      <c r="A1276" s="7" t="s">
        <v>6482</v>
      </c>
      <c r="B1276" s="8" t="s">
        <v>6449</v>
      </c>
      <c r="C1276" s="8">
        <v>5.5</v>
      </c>
      <c r="D1276" s="8">
        <v>5.47</v>
      </c>
    </row>
    <row r="1277" spans="1:4" ht="27.75" customHeight="1">
      <c r="A1277" s="7" t="s">
        <v>6483</v>
      </c>
      <c r="B1277" s="8" t="s">
        <v>6449</v>
      </c>
      <c r="C1277" s="8">
        <v>5.5</v>
      </c>
      <c r="D1277" s="8">
        <v>5.47</v>
      </c>
    </row>
    <row r="1278" spans="1:4" ht="27.75" customHeight="1">
      <c r="A1278" s="7" t="s">
        <v>6484</v>
      </c>
      <c r="B1278" s="8" t="s">
        <v>6449</v>
      </c>
      <c r="C1278" s="8">
        <v>0</v>
      </c>
      <c r="D1278" s="8">
        <v>12.65</v>
      </c>
    </row>
    <row r="1279" spans="1:4" ht="27.75" customHeight="1">
      <c r="A1279" s="7" t="s">
        <v>6485</v>
      </c>
      <c r="B1279" s="8" t="s">
        <v>6449</v>
      </c>
      <c r="C1279" s="8">
        <v>0</v>
      </c>
      <c r="D1279" s="8">
        <v>12.65</v>
      </c>
    </row>
    <row r="1280" spans="1:4" ht="27.75" customHeight="1">
      <c r="A1280" s="7" t="s">
        <v>6486</v>
      </c>
      <c r="B1280" s="8" t="s">
        <v>6487</v>
      </c>
      <c r="C1280" s="8">
        <v>0.84</v>
      </c>
      <c r="D1280" s="8">
        <v>2.2799999999999998</v>
      </c>
    </row>
    <row r="1281" spans="1:4" ht="27.75" customHeight="1">
      <c r="A1281" s="7" t="s">
        <v>6488</v>
      </c>
      <c r="B1281" s="8" t="s">
        <v>6487</v>
      </c>
      <c r="C1281" s="8">
        <v>0.84</v>
      </c>
      <c r="D1281" s="8">
        <v>2.2799999999999998</v>
      </c>
    </row>
    <row r="1282" spans="1:4" ht="27.75" customHeight="1">
      <c r="A1282" s="7" t="s">
        <v>6489</v>
      </c>
      <c r="B1282" s="8" t="s">
        <v>6487</v>
      </c>
      <c r="C1282" s="8">
        <v>1.1200000000000001</v>
      </c>
      <c r="D1282" s="8">
        <v>0.73</v>
      </c>
    </row>
    <row r="1283" spans="1:4" ht="27.75" customHeight="1">
      <c r="A1283" s="7" t="s">
        <v>6490</v>
      </c>
      <c r="B1283" s="8" t="s">
        <v>6487</v>
      </c>
      <c r="C1283" s="8">
        <v>1.1200000000000001</v>
      </c>
      <c r="D1283" s="8">
        <v>0.73</v>
      </c>
    </row>
    <row r="1284" spans="1:4" ht="27.75" customHeight="1">
      <c r="A1284" s="7" t="s">
        <v>6491</v>
      </c>
      <c r="B1284" s="8" t="s">
        <v>6492</v>
      </c>
      <c r="C1284" s="8">
        <v>5.68</v>
      </c>
      <c r="D1284" s="8">
        <v>1.1000000000000001</v>
      </c>
    </row>
    <row r="1285" spans="1:4" ht="27.75" customHeight="1">
      <c r="A1285" s="7" t="s">
        <v>6493</v>
      </c>
      <c r="B1285" s="8" t="s">
        <v>6492</v>
      </c>
      <c r="C1285" s="8">
        <v>5.68</v>
      </c>
      <c r="D1285" s="8">
        <v>1.1000000000000001</v>
      </c>
    </row>
    <row r="1286" spans="1:4" ht="27.75" customHeight="1">
      <c r="A1286" s="7" t="s">
        <v>6494</v>
      </c>
      <c r="B1286" s="8" t="s">
        <v>6495</v>
      </c>
      <c r="C1286" s="8">
        <v>0</v>
      </c>
      <c r="D1286" s="8">
        <v>0</v>
      </c>
    </row>
    <row r="1287" spans="1:4" ht="27.75" customHeight="1">
      <c r="A1287" s="7" t="s">
        <v>6496</v>
      </c>
      <c r="B1287" s="8" t="s">
        <v>6495</v>
      </c>
      <c r="C1287" s="8">
        <v>0</v>
      </c>
      <c r="D1287" s="8">
        <v>0</v>
      </c>
    </row>
    <row r="1288" spans="1:4" ht="27.75" customHeight="1">
      <c r="A1288" s="7" t="s">
        <v>6497</v>
      </c>
      <c r="B1288" s="8" t="s">
        <v>6495</v>
      </c>
      <c r="C1288" s="8">
        <v>0</v>
      </c>
      <c r="D1288" s="8">
        <v>0</v>
      </c>
    </row>
    <row r="1289" spans="1:4" ht="27.75" customHeight="1">
      <c r="A1289" s="7" t="s">
        <v>6498</v>
      </c>
      <c r="B1289" s="8" t="s">
        <v>6495</v>
      </c>
      <c r="C1289" s="8">
        <v>0</v>
      </c>
      <c r="D1289" s="8">
        <v>0</v>
      </c>
    </row>
    <row r="1290" spans="1:4" ht="27.75" customHeight="1">
      <c r="A1290" s="7" t="s">
        <v>6499</v>
      </c>
      <c r="B1290" s="8" t="s">
        <v>6500</v>
      </c>
      <c r="C1290" s="8">
        <v>-0.06</v>
      </c>
      <c r="D1290" s="8">
        <v>0</v>
      </c>
    </row>
    <row r="1291" spans="1:4" ht="27.75" customHeight="1">
      <c r="A1291" s="7" t="s">
        <v>6501</v>
      </c>
      <c r="B1291" s="8" t="s">
        <v>6500</v>
      </c>
      <c r="C1291" s="8">
        <v>-0.06</v>
      </c>
      <c r="D1291" s="8">
        <v>0</v>
      </c>
    </row>
    <row r="1292" spans="1:4" ht="27.75" customHeight="1">
      <c r="A1292" s="7" t="s">
        <v>6502</v>
      </c>
      <c r="B1292" s="8" t="s">
        <v>6503</v>
      </c>
      <c r="C1292" s="8">
        <v>0</v>
      </c>
      <c r="D1292" s="8">
        <v>9.9600000000000009</v>
      </c>
    </row>
    <row r="1293" spans="1:4" ht="27.75" customHeight="1">
      <c r="A1293" s="7" t="s">
        <v>6504</v>
      </c>
      <c r="B1293" s="8" t="s">
        <v>6503</v>
      </c>
      <c r="C1293" s="8">
        <v>0</v>
      </c>
      <c r="D1293" s="8">
        <v>9.9600000000000009</v>
      </c>
    </row>
    <row r="1294" spans="1:4" ht="27.75" customHeight="1">
      <c r="A1294" s="7" t="s">
        <v>6505</v>
      </c>
      <c r="B1294" s="8" t="s">
        <v>6503</v>
      </c>
      <c r="C1294" s="8">
        <v>2.7</v>
      </c>
      <c r="D1294" s="8">
        <v>5.82</v>
      </c>
    </row>
    <row r="1295" spans="1:4" ht="27.75" customHeight="1">
      <c r="A1295" s="7" t="s">
        <v>6506</v>
      </c>
      <c r="B1295" s="8" t="s">
        <v>6503</v>
      </c>
      <c r="C1295" s="8">
        <v>2.7</v>
      </c>
      <c r="D1295" s="8">
        <v>5.82</v>
      </c>
    </row>
    <row r="1296" spans="1:4" ht="27.75" customHeight="1">
      <c r="A1296" s="7" t="s">
        <v>6507</v>
      </c>
      <c r="B1296" s="8" t="s">
        <v>6508</v>
      </c>
      <c r="C1296" s="8">
        <v>1.1200000000000001</v>
      </c>
      <c r="D1296" s="8">
        <v>-0.04</v>
      </c>
    </row>
    <row r="1297" spans="1:4" ht="27.75" customHeight="1">
      <c r="A1297" s="7" t="s">
        <v>6509</v>
      </c>
      <c r="B1297" s="8" t="s">
        <v>6510</v>
      </c>
      <c r="C1297" s="8">
        <v>0.84</v>
      </c>
      <c r="D1297" s="8">
        <v>1.21</v>
      </c>
    </row>
    <row r="1298" spans="1:4" ht="27.75" customHeight="1">
      <c r="A1298" s="7" t="s">
        <v>6511</v>
      </c>
      <c r="B1298" s="8" t="s">
        <v>6510</v>
      </c>
      <c r="C1298" s="8">
        <v>1.4</v>
      </c>
      <c r="D1298" s="8">
        <v>1.22</v>
      </c>
    </row>
    <row r="1299" spans="1:4" ht="27.75" customHeight="1">
      <c r="A1299" s="7" t="s">
        <v>6512</v>
      </c>
      <c r="B1299" s="8" t="s">
        <v>6513</v>
      </c>
      <c r="C1299" s="8">
        <v>0.76</v>
      </c>
      <c r="D1299" s="8">
        <v>2.33</v>
      </c>
    </row>
    <row r="1300" spans="1:4" ht="27.75" customHeight="1">
      <c r="A1300" s="7" t="s">
        <v>6514</v>
      </c>
      <c r="B1300" s="8" t="s">
        <v>6513</v>
      </c>
      <c r="C1300" s="8">
        <v>0.76</v>
      </c>
      <c r="D1300" s="8">
        <v>2.33</v>
      </c>
    </row>
    <row r="1301" spans="1:4" ht="27.75" customHeight="1">
      <c r="A1301" s="7" t="s">
        <v>6515</v>
      </c>
      <c r="B1301" s="8" t="s">
        <v>6516</v>
      </c>
      <c r="C1301" s="8">
        <v>1.1200000000000001</v>
      </c>
      <c r="D1301" s="8">
        <v>-0.04</v>
      </c>
    </row>
    <row r="1302" spans="1:4" ht="27.75" customHeight="1">
      <c r="A1302" s="7" t="s">
        <v>6517</v>
      </c>
      <c r="B1302" s="8" t="s">
        <v>6518</v>
      </c>
      <c r="C1302" s="8">
        <v>4.0199999999999996</v>
      </c>
      <c r="D1302" s="8">
        <v>5.07</v>
      </c>
    </row>
    <row r="1303" spans="1:4" ht="27.75" customHeight="1">
      <c r="A1303" s="7" t="s">
        <v>6519</v>
      </c>
      <c r="B1303" s="8" t="s">
        <v>6518</v>
      </c>
      <c r="C1303" s="8">
        <v>4.0199999999999996</v>
      </c>
      <c r="D1303" s="8">
        <v>5.07</v>
      </c>
    </row>
    <row r="1304" spans="1:4" ht="27.75" customHeight="1">
      <c r="A1304" s="7" t="s">
        <v>6520</v>
      </c>
      <c r="B1304" s="8" t="s">
        <v>6521</v>
      </c>
      <c r="C1304" s="8">
        <v>0.73</v>
      </c>
      <c r="D1304" s="8">
        <v>9.82</v>
      </c>
    </row>
    <row r="1305" spans="1:4" ht="27.75" customHeight="1">
      <c r="A1305" s="7" t="s">
        <v>6522</v>
      </c>
      <c r="B1305" s="8" t="s">
        <v>6521</v>
      </c>
      <c r="C1305" s="8">
        <v>0.73</v>
      </c>
      <c r="D1305" s="8">
        <v>9.82</v>
      </c>
    </row>
    <row r="1306" spans="1:4" ht="27.75" customHeight="1">
      <c r="A1306" s="7" t="s">
        <v>6523</v>
      </c>
      <c r="B1306" s="8" t="s">
        <v>6524</v>
      </c>
      <c r="C1306" s="8">
        <v>1.45</v>
      </c>
      <c r="D1306" s="8">
        <v>0.74</v>
      </c>
    </row>
    <row r="1307" spans="1:4" ht="27.75" customHeight="1">
      <c r="A1307" s="7" t="s">
        <v>6525</v>
      </c>
      <c r="B1307" s="8" t="s">
        <v>6524</v>
      </c>
      <c r="C1307" s="8">
        <v>1.64</v>
      </c>
      <c r="D1307" s="8">
        <v>0.75</v>
      </c>
    </row>
    <row r="1308" spans="1:4" ht="27.75" customHeight="1">
      <c r="A1308" s="7" t="s">
        <v>6526</v>
      </c>
      <c r="B1308" s="8" t="s">
        <v>6524</v>
      </c>
      <c r="C1308" s="8">
        <v>1.42</v>
      </c>
      <c r="D1308" s="8">
        <v>0.74</v>
      </c>
    </row>
    <row r="1309" spans="1:4" ht="27.75" customHeight="1">
      <c r="A1309" s="7" t="s">
        <v>6527</v>
      </c>
      <c r="B1309" s="8" t="s">
        <v>6528</v>
      </c>
      <c r="C1309" s="8">
        <v>1.61</v>
      </c>
      <c r="D1309" s="8">
        <v>2.89</v>
      </c>
    </row>
    <row r="1310" spans="1:4" ht="27.75" customHeight="1">
      <c r="A1310" s="7" t="s">
        <v>6529</v>
      </c>
      <c r="B1310" s="8" t="s">
        <v>6528</v>
      </c>
      <c r="C1310" s="8">
        <v>1.61</v>
      </c>
      <c r="D1310" s="8">
        <v>2.89</v>
      </c>
    </row>
    <row r="1311" spans="1:4" ht="27.75" customHeight="1">
      <c r="A1311" s="7" t="s">
        <v>6530</v>
      </c>
      <c r="B1311" s="8" t="s">
        <v>6531</v>
      </c>
      <c r="C1311" s="8">
        <v>1.54</v>
      </c>
      <c r="D1311" s="8">
        <v>2.59</v>
      </c>
    </row>
    <row r="1312" spans="1:4" ht="27.75" customHeight="1">
      <c r="A1312" s="7" t="s">
        <v>6532</v>
      </c>
      <c r="B1312" s="8" t="s">
        <v>6531</v>
      </c>
      <c r="C1312" s="8">
        <v>4.5199999999999996</v>
      </c>
      <c r="D1312" s="8">
        <v>5.08</v>
      </c>
    </row>
    <row r="1313" spans="1:4" ht="27.75" customHeight="1">
      <c r="A1313" s="7" t="s">
        <v>6533</v>
      </c>
      <c r="B1313" s="8" t="s">
        <v>6534</v>
      </c>
      <c r="C1313" s="8">
        <v>0</v>
      </c>
      <c r="D1313" s="8">
        <v>0</v>
      </c>
    </row>
    <row r="1314" spans="1:4" ht="27.75" customHeight="1">
      <c r="A1314" s="7" t="s">
        <v>6535</v>
      </c>
      <c r="B1314" s="8" t="s">
        <v>6536</v>
      </c>
      <c r="C1314" s="8">
        <v>0.2</v>
      </c>
      <c r="D1314" s="8">
        <v>0.42</v>
      </c>
    </row>
    <row r="1315" spans="1:4" ht="27.75" customHeight="1">
      <c r="A1315" s="7" t="s">
        <v>6537</v>
      </c>
      <c r="B1315" s="8" t="s">
        <v>6538</v>
      </c>
      <c r="C1315" s="8">
        <v>0.2</v>
      </c>
      <c r="D1315" s="8">
        <v>0.42</v>
      </c>
    </row>
    <row r="1316" spans="1:4" ht="27.75" customHeight="1">
      <c r="A1316" s="7" t="s">
        <v>6539</v>
      </c>
      <c r="B1316" s="8" t="s">
        <v>6538</v>
      </c>
      <c r="C1316" s="8">
        <v>0.2</v>
      </c>
      <c r="D1316" s="8">
        <v>0.43</v>
      </c>
    </row>
    <row r="1317" spans="1:4" ht="27.75" customHeight="1">
      <c r="A1317" s="7" t="s">
        <v>6540</v>
      </c>
      <c r="B1317" s="8" t="s">
        <v>6541</v>
      </c>
      <c r="C1317" s="8">
        <v>5.18</v>
      </c>
      <c r="D1317" s="8">
        <v>1.29</v>
      </c>
    </row>
    <row r="1318" spans="1:4" ht="27.75" customHeight="1">
      <c r="A1318" s="7" t="s">
        <v>6542</v>
      </c>
      <c r="B1318" s="8" t="s">
        <v>6541</v>
      </c>
      <c r="C1318" s="8">
        <v>5.17</v>
      </c>
      <c r="D1318" s="8">
        <v>1.29</v>
      </c>
    </row>
    <row r="1319" spans="1:4" ht="27.75" customHeight="1">
      <c r="A1319" s="7" t="s">
        <v>6543</v>
      </c>
      <c r="B1319" s="8" t="s">
        <v>6541</v>
      </c>
      <c r="C1319" s="8">
        <v>1.36</v>
      </c>
      <c r="D1319" s="8">
        <v>5.18</v>
      </c>
    </row>
    <row r="1320" spans="1:4" ht="27.75" customHeight="1">
      <c r="A1320" s="7" t="s">
        <v>6544</v>
      </c>
      <c r="B1320" s="8" t="s">
        <v>6541</v>
      </c>
      <c r="C1320" s="8">
        <v>0</v>
      </c>
      <c r="D1320" s="8">
        <v>8.0399999999999991</v>
      </c>
    </row>
    <row r="1321" spans="1:4" ht="27.75" customHeight="1">
      <c r="A1321" s="7" t="s">
        <v>6545</v>
      </c>
      <c r="B1321" s="8" t="s">
        <v>6546</v>
      </c>
      <c r="C1321" s="8">
        <v>3.72</v>
      </c>
      <c r="D1321" s="8">
        <v>2.66</v>
      </c>
    </row>
    <row r="1322" spans="1:4" ht="27.75" customHeight="1">
      <c r="A1322" s="7" t="s">
        <v>6547</v>
      </c>
      <c r="B1322" s="8" t="s">
        <v>6546</v>
      </c>
      <c r="C1322" s="8">
        <v>4.01</v>
      </c>
      <c r="D1322" s="8">
        <v>2.6</v>
      </c>
    </row>
    <row r="1323" spans="1:4" ht="27.75" customHeight="1">
      <c r="A1323" s="7" t="s">
        <v>6548</v>
      </c>
      <c r="B1323" s="8" t="s">
        <v>6549</v>
      </c>
      <c r="C1323" s="8">
        <v>1.74</v>
      </c>
      <c r="D1323" s="8">
        <v>3.86</v>
      </c>
    </row>
    <row r="1324" spans="1:4" ht="27.75" customHeight="1">
      <c r="A1324" s="7" t="s">
        <v>6550</v>
      </c>
      <c r="B1324" s="8" t="s">
        <v>6549</v>
      </c>
      <c r="C1324" s="8">
        <v>1.74</v>
      </c>
      <c r="D1324" s="8">
        <v>3.86</v>
      </c>
    </row>
    <row r="1325" spans="1:4" ht="27.75" customHeight="1">
      <c r="A1325" s="7" t="s">
        <v>6551</v>
      </c>
      <c r="B1325" s="8" t="s">
        <v>6552</v>
      </c>
      <c r="C1325" s="8">
        <v>1.79</v>
      </c>
      <c r="D1325" s="8">
        <v>4.9400000000000004</v>
      </c>
    </row>
    <row r="1326" spans="1:4" ht="27.75" customHeight="1">
      <c r="A1326" s="7" t="s">
        <v>6553</v>
      </c>
      <c r="B1326" s="8" t="s">
        <v>6552</v>
      </c>
      <c r="C1326" s="8">
        <v>1.79</v>
      </c>
      <c r="D1326" s="8">
        <v>4.9400000000000004</v>
      </c>
    </row>
    <row r="1327" spans="1:4" ht="27.75" customHeight="1">
      <c r="A1327" s="7" t="s">
        <v>6554</v>
      </c>
      <c r="B1327" s="8" t="s">
        <v>6555</v>
      </c>
      <c r="C1327" s="8">
        <v>1.73</v>
      </c>
      <c r="D1327" s="8">
        <v>6.28</v>
      </c>
    </row>
    <row r="1328" spans="1:4" ht="27.75" customHeight="1">
      <c r="A1328" s="7" t="s">
        <v>6556</v>
      </c>
      <c r="B1328" s="8" t="s">
        <v>6557</v>
      </c>
      <c r="C1328" s="8">
        <v>1.38</v>
      </c>
      <c r="D1328" s="8">
        <v>1.21</v>
      </c>
    </row>
    <row r="1329" spans="1:4" ht="27.75" customHeight="1">
      <c r="A1329" s="7" t="s">
        <v>6558</v>
      </c>
      <c r="B1329" s="8" t="s">
        <v>6557</v>
      </c>
      <c r="C1329" s="8">
        <v>1.38</v>
      </c>
      <c r="D1329" s="8">
        <v>1.21</v>
      </c>
    </row>
    <row r="1330" spans="1:4" ht="27.75" customHeight="1">
      <c r="A1330" s="7" t="s">
        <v>6559</v>
      </c>
      <c r="B1330" s="8" t="s">
        <v>6560</v>
      </c>
      <c r="C1330" s="8">
        <v>0.63</v>
      </c>
      <c r="D1330" s="8">
        <v>2.5099999999999998</v>
      </c>
    </row>
    <row r="1331" spans="1:4" ht="27.75" customHeight="1">
      <c r="A1331" s="7" t="s">
        <v>6561</v>
      </c>
      <c r="B1331" s="8" t="s">
        <v>6560</v>
      </c>
      <c r="C1331" s="8">
        <v>0.63</v>
      </c>
      <c r="D1331" s="8">
        <v>2.5099999999999998</v>
      </c>
    </row>
    <row r="1332" spans="1:4" ht="27.75" customHeight="1">
      <c r="A1332" s="7" t="s">
        <v>6562</v>
      </c>
      <c r="B1332" s="8" t="s">
        <v>6563</v>
      </c>
      <c r="C1332" s="8">
        <v>2.33</v>
      </c>
      <c r="D1332" s="8">
        <v>3.66</v>
      </c>
    </row>
    <row r="1333" spans="1:4" ht="27.75" customHeight="1">
      <c r="A1333" s="7" t="s">
        <v>6564</v>
      </c>
      <c r="B1333" s="8" t="s">
        <v>6563</v>
      </c>
      <c r="C1333" s="8">
        <v>2.33</v>
      </c>
      <c r="D1333" s="8">
        <v>3.66</v>
      </c>
    </row>
    <row r="1334" spans="1:4" ht="27.75" customHeight="1">
      <c r="A1334" s="7" t="s">
        <v>6565</v>
      </c>
      <c r="B1334" s="8" t="s">
        <v>6566</v>
      </c>
      <c r="C1334" s="8">
        <v>0.96</v>
      </c>
      <c r="D1334" s="8">
        <v>6.39</v>
      </c>
    </row>
    <row r="1335" spans="1:4" ht="27.75" customHeight="1">
      <c r="A1335" s="7" t="s">
        <v>6567</v>
      </c>
      <c r="B1335" s="8" t="s">
        <v>6566</v>
      </c>
      <c r="C1335" s="8">
        <v>0.96</v>
      </c>
      <c r="D1335" s="8">
        <v>6.39</v>
      </c>
    </row>
    <row r="1336" spans="1:4" ht="27.75" customHeight="1">
      <c r="A1336" s="7" t="s">
        <v>6568</v>
      </c>
      <c r="B1336" s="8" t="s">
        <v>6569</v>
      </c>
      <c r="C1336" s="8">
        <v>0.57999999999999996</v>
      </c>
      <c r="D1336" s="8">
        <v>4.87</v>
      </c>
    </row>
    <row r="1337" spans="1:4" ht="27.75" customHeight="1">
      <c r="A1337" s="7" t="s">
        <v>6570</v>
      </c>
      <c r="B1337" s="8" t="s">
        <v>6569</v>
      </c>
      <c r="C1337" s="8">
        <v>0.57999999999999996</v>
      </c>
      <c r="D1337" s="8">
        <v>4.87</v>
      </c>
    </row>
    <row r="1338" spans="1:4" ht="27.75" customHeight="1">
      <c r="A1338" s="7" t="s">
        <v>6571</v>
      </c>
      <c r="B1338" s="8" t="s">
        <v>6572</v>
      </c>
      <c r="C1338" s="8">
        <v>2.27</v>
      </c>
      <c r="D1338" s="8">
        <v>1.66</v>
      </c>
    </row>
    <row r="1339" spans="1:4" ht="27.75" customHeight="1">
      <c r="A1339" s="7" t="s">
        <v>6573</v>
      </c>
      <c r="B1339" s="8" t="s">
        <v>6574</v>
      </c>
      <c r="C1339" s="8">
        <v>2.48</v>
      </c>
      <c r="D1339" s="8">
        <v>1.66</v>
      </c>
    </row>
    <row r="1340" spans="1:4" ht="27.75" customHeight="1">
      <c r="A1340" s="7" t="s">
        <v>6575</v>
      </c>
      <c r="B1340" s="8" t="s">
        <v>6576</v>
      </c>
      <c r="C1340" s="8">
        <v>0.73</v>
      </c>
      <c r="D1340" s="8">
        <v>3.25</v>
      </c>
    </row>
    <row r="1341" spans="1:4" ht="27.75" customHeight="1">
      <c r="A1341" s="7" t="s">
        <v>6577</v>
      </c>
      <c r="B1341" s="8" t="s">
        <v>6576</v>
      </c>
      <c r="C1341" s="8">
        <v>0.73</v>
      </c>
      <c r="D1341" s="8">
        <v>3.25</v>
      </c>
    </row>
    <row r="1342" spans="1:4" ht="27.75" customHeight="1">
      <c r="A1342" s="7" t="s">
        <v>6578</v>
      </c>
      <c r="B1342" s="8" t="s">
        <v>6579</v>
      </c>
      <c r="C1342" s="8">
        <v>0</v>
      </c>
      <c r="D1342" s="8">
        <v>5.78</v>
      </c>
    </row>
    <row r="1343" spans="1:4" ht="27.75" customHeight="1">
      <c r="A1343" s="7" t="s">
        <v>6580</v>
      </c>
      <c r="B1343" s="8" t="s">
        <v>6579</v>
      </c>
      <c r="C1343" s="8">
        <v>3.55</v>
      </c>
      <c r="D1343" s="8">
        <v>2.25</v>
      </c>
    </row>
    <row r="1344" spans="1:4" ht="27.75" customHeight="1">
      <c r="A1344" s="7" t="s">
        <v>6581</v>
      </c>
      <c r="B1344" s="8" t="s">
        <v>6579</v>
      </c>
      <c r="C1344" s="8">
        <v>2.1800000000000002</v>
      </c>
      <c r="D1344" s="8">
        <v>0</v>
      </c>
    </row>
    <row r="1345" spans="1:4" ht="27.75" customHeight="1">
      <c r="A1345" s="7" t="s">
        <v>6582</v>
      </c>
      <c r="B1345" s="8" t="s">
        <v>6579</v>
      </c>
      <c r="C1345" s="8">
        <v>2.1800000000000002</v>
      </c>
      <c r="D1345" s="8">
        <v>0</v>
      </c>
    </row>
    <row r="1346" spans="1:4" ht="27.75" customHeight="1">
      <c r="A1346" s="7" t="s">
        <v>6583</v>
      </c>
      <c r="B1346" s="8" t="s">
        <v>6584</v>
      </c>
      <c r="C1346" s="8">
        <v>2.25</v>
      </c>
      <c r="D1346" s="8">
        <v>1.1599999999999999</v>
      </c>
    </row>
    <row r="1347" spans="1:4" ht="27.75" customHeight="1">
      <c r="A1347" s="7" t="s">
        <v>6585</v>
      </c>
      <c r="B1347" s="8" t="s">
        <v>6586</v>
      </c>
      <c r="C1347" s="8">
        <v>2.31</v>
      </c>
      <c r="D1347" s="8">
        <v>1.06</v>
      </c>
    </row>
    <row r="1348" spans="1:4" ht="27.75" customHeight="1">
      <c r="A1348" s="7" t="s">
        <v>6587</v>
      </c>
      <c r="B1348" s="8" t="s">
        <v>6588</v>
      </c>
      <c r="C1348" s="8">
        <v>2.08</v>
      </c>
      <c r="D1348" s="8">
        <v>4.5599999999999996</v>
      </c>
    </row>
    <row r="1349" spans="1:4" ht="27.75" customHeight="1">
      <c r="A1349" s="7" t="s">
        <v>6589</v>
      </c>
      <c r="B1349" s="8" t="s">
        <v>6588</v>
      </c>
      <c r="C1349" s="8">
        <v>2.08</v>
      </c>
      <c r="D1349" s="8">
        <v>4.5599999999999996</v>
      </c>
    </row>
    <row r="1350" spans="1:4" ht="27.75" customHeight="1">
      <c r="A1350" s="7" t="s">
        <v>6590</v>
      </c>
      <c r="B1350" s="8" t="s">
        <v>6591</v>
      </c>
      <c r="C1350" s="8">
        <v>1.91</v>
      </c>
      <c r="D1350" s="8">
        <v>3.67</v>
      </c>
    </row>
    <row r="1351" spans="1:4" ht="27.75" customHeight="1">
      <c r="A1351" s="7" t="s">
        <v>6592</v>
      </c>
      <c r="B1351" s="8" t="s">
        <v>6591</v>
      </c>
      <c r="C1351" s="8">
        <v>1.91</v>
      </c>
      <c r="D1351" s="8">
        <v>3.67</v>
      </c>
    </row>
    <row r="1352" spans="1:4" ht="27.75" customHeight="1">
      <c r="A1352" s="7" t="s">
        <v>6593</v>
      </c>
      <c r="B1352" s="8" t="s">
        <v>6591</v>
      </c>
      <c r="C1352" s="8">
        <v>2.52</v>
      </c>
      <c r="D1352" s="8">
        <v>0.75</v>
      </c>
    </row>
    <row r="1353" spans="1:4" ht="27.75" customHeight="1">
      <c r="A1353" s="7" t="s">
        <v>6594</v>
      </c>
      <c r="B1353" s="8" t="s">
        <v>6591</v>
      </c>
      <c r="C1353" s="8">
        <v>2.52</v>
      </c>
      <c r="D1353" s="8">
        <v>0.75</v>
      </c>
    </row>
    <row r="1354" spans="1:4" ht="27.75" customHeight="1">
      <c r="A1354" s="7" t="s">
        <v>6595</v>
      </c>
      <c r="B1354" s="8" t="s">
        <v>6596</v>
      </c>
      <c r="C1354" s="8">
        <v>2.2000000000000002</v>
      </c>
      <c r="D1354" s="8">
        <v>12.26</v>
      </c>
    </row>
    <row r="1355" spans="1:4" ht="27.75" customHeight="1">
      <c r="A1355" s="7" t="s">
        <v>6597</v>
      </c>
      <c r="B1355" s="8" t="s">
        <v>6596</v>
      </c>
      <c r="C1355" s="8">
        <v>2.2000000000000002</v>
      </c>
      <c r="D1355" s="8">
        <v>12.26</v>
      </c>
    </row>
    <row r="1356" spans="1:4" ht="27.75" customHeight="1">
      <c r="A1356" s="7" t="s">
        <v>6598</v>
      </c>
      <c r="B1356" s="8" t="s">
        <v>6596</v>
      </c>
      <c r="C1356" s="8">
        <v>5.62</v>
      </c>
      <c r="D1356" s="8">
        <v>6</v>
      </c>
    </row>
    <row r="1357" spans="1:4" ht="27.75" customHeight="1">
      <c r="A1357" s="7" t="s">
        <v>6599</v>
      </c>
      <c r="B1357" s="8" t="s">
        <v>6596</v>
      </c>
      <c r="C1357" s="8">
        <v>5.62</v>
      </c>
      <c r="D1357" s="8">
        <v>6</v>
      </c>
    </row>
    <row r="1358" spans="1:4" ht="27.75" customHeight="1">
      <c r="A1358" s="7" t="s">
        <v>6600</v>
      </c>
      <c r="B1358" s="8" t="s">
        <v>6601</v>
      </c>
      <c r="C1358" s="8">
        <v>0</v>
      </c>
      <c r="D1358" s="8">
        <v>0.11</v>
      </c>
    </row>
    <row r="1359" spans="1:4" ht="27.75" customHeight="1">
      <c r="A1359" s="7" t="s">
        <v>6602</v>
      </c>
      <c r="B1359" s="8" t="s">
        <v>6603</v>
      </c>
      <c r="C1359" s="8">
        <v>0</v>
      </c>
      <c r="D1359" s="8">
        <v>6.39</v>
      </c>
    </row>
    <row r="1360" spans="1:4" ht="27.75" customHeight="1">
      <c r="A1360" s="7" t="s">
        <v>6604</v>
      </c>
      <c r="B1360" s="8" t="s">
        <v>6603</v>
      </c>
      <c r="C1360" s="8">
        <v>1.31</v>
      </c>
      <c r="D1360" s="8">
        <v>3.01</v>
      </c>
    </row>
    <row r="1361" spans="1:4" ht="27.75" customHeight="1">
      <c r="A1361" s="7" t="s">
        <v>6605</v>
      </c>
      <c r="B1361" s="8" t="s">
        <v>6606</v>
      </c>
      <c r="C1361" s="8">
        <v>4.9000000000000004</v>
      </c>
      <c r="D1361" s="8">
        <v>0.1</v>
      </c>
    </row>
    <row r="1362" spans="1:4" ht="27.75" customHeight="1">
      <c r="A1362" s="7" t="s">
        <v>6607</v>
      </c>
      <c r="B1362" s="8" t="s">
        <v>6608</v>
      </c>
      <c r="C1362" s="8">
        <v>4.9000000000000004</v>
      </c>
      <c r="D1362" s="8">
        <v>0.1</v>
      </c>
    </row>
    <row r="1363" spans="1:4" ht="27.75" customHeight="1">
      <c r="A1363" s="7" t="s">
        <v>6609</v>
      </c>
      <c r="B1363" s="8" t="s">
        <v>6603</v>
      </c>
      <c r="C1363" s="8">
        <v>3.46</v>
      </c>
      <c r="D1363" s="8">
        <v>0.43</v>
      </c>
    </row>
    <row r="1364" spans="1:4" ht="27.75" customHeight="1">
      <c r="A1364" s="7" t="s">
        <v>6610</v>
      </c>
      <c r="B1364" s="8" t="s">
        <v>6603</v>
      </c>
      <c r="C1364" s="8">
        <v>3.46</v>
      </c>
      <c r="D1364" s="8">
        <v>0.43</v>
      </c>
    </row>
    <row r="1365" spans="1:4" ht="27.75" customHeight="1">
      <c r="A1365" s="7" t="s">
        <v>6611</v>
      </c>
      <c r="B1365" s="8" t="s">
        <v>6612</v>
      </c>
      <c r="C1365" s="8">
        <v>0.43</v>
      </c>
      <c r="D1365" s="8">
        <v>3.57</v>
      </c>
    </row>
    <row r="1366" spans="1:4" ht="27.75" customHeight="1">
      <c r="A1366" s="7" t="s">
        <v>6613</v>
      </c>
      <c r="B1366" s="8" t="s">
        <v>6612</v>
      </c>
      <c r="C1366" s="8">
        <v>0.43</v>
      </c>
      <c r="D1366" s="8">
        <v>3.57</v>
      </c>
    </row>
    <row r="1367" spans="1:4" ht="27.75" customHeight="1">
      <c r="A1367" s="7" t="s">
        <v>6614</v>
      </c>
      <c r="B1367" s="8" t="s">
        <v>6615</v>
      </c>
      <c r="C1367" s="8">
        <v>4.2300000000000004</v>
      </c>
      <c r="D1367" s="8">
        <v>0.63</v>
      </c>
    </row>
    <row r="1368" spans="1:4" ht="27.75" customHeight="1">
      <c r="A1368" s="7" t="s">
        <v>6616</v>
      </c>
      <c r="B1368" s="8" t="s">
        <v>6615</v>
      </c>
      <c r="C1368" s="8">
        <v>4.2300000000000004</v>
      </c>
      <c r="D1368" s="8">
        <v>0.63</v>
      </c>
    </row>
    <row r="1369" spans="1:4" ht="27.75" customHeight="1">
      <c r="A1369" s="7" t="s">
        <v>6617</v>
      </c>
      <c r="B1369" s="8" t="s">
        <v>6618</v>
      </c>
      <c r="C1369" s="8">
        <v>6.32</v>
      </c>
      <c r="D1369" s="8">
        <v>3.88</v>
      </c>
    </row>
    <row r="1370" spans="1:4" ht="27.75" customHeight="1">
      <c r="A1370" s="7" t="s">
        <v>6619</v>
      </c>
      <c r="B1370" s="8" t="s">
        <v>6618</v>
      </c>
      <c r="C1370" s="8">
        <v>6.32</v>
      </c>
      <c r="D1370" s="8">
        <v>3.88</v>
      </c>
    </row>
    <row r="1371" spans="1:4" ht="27.75" customHeight="1">
      <c r="A1371" s="7" t="s">
        <v>6620</v>
      </c>
      <c r="B1371" s="8" t="s">
        <v>6618</v>
      </c>
      <c r="C1371" s="8">
        <v>4.4800000000000004</v>
      </c>
      <c r="D1371" s="8">
        <v>11.16</v>
      </c>
    </row>
    <row r="1372" spans="1:4" ht="27.75" customHeight="1">
      <c r="A1372" s="7" t="s">
        <v>6621</v>
      </c>
      <c r="B1372" s="8" t="s">
        <v>6618</v>
      </c>
      <c r="C1372" s="8">
        <v>4.4800000000000004</v>
      </c>
      <c r="D1372" s="8">
        <v>11.16</v>
      </c>
    </row>
    <row r="1373" spans="1:4" ht="27.75" customHeight="1">
      <c r="A1373" s="7" t="s">
        <v>6622</v>
      </c>
      <c r="B1373" s="8" t="s">
        <v>6623</v>
      </c>
      <c r="C1373" s="8">
        <v>3.81</v>
      </c>
      <c r="D1373" s="8">
        <v>2.37</v>
      </c>
    </row>
    <row r="1374" spans="1:4" ht="27.75" customHeight="1">
      <c r="A1374" s="7" t="s">
        <v>6624</v>
      </c>
      <c r="B1374" s="8" t="s">
        <v>6623</v>
      </c>
      <c r="C1374" s="8">
        <v>0</v>
      </c>
      <c r="D1374" s="8">
        <v>5.69</v>
      </c>
    </row>
    <row r="1375" spans="1:4" ht="27.75" customHeight="1">
      <c r="A1375" s="7" t="s">
        <v>6625</v>
      </c>
      <c r="B1375" s="8" t="s">
        <v>6626</v>
      </c>
      <c r="C1375" s="8">
        <v>0</v>
      </c>
      <c r="D1375" s="8">
        <v>1.59</v>
      </c>
    </row>
    <row r="1376" spans="1:4" ht="27.75" customHeight="1">
      <c r="A1376" s="7" t="s">
        <v>6627</v>
      </c>
      <c r="B1376" s="8" t="s">
        <v>6626</v>
      </c>
      <c r="C1376" s="8">
        <v>0</v>
      </c>
      <c r="D1376" s="8">
        <v>1.59</v>
      </c>
    </row>
    <row r="1377" spans="1:4" ht="27.75" customHeight="1">
      <c r="A1377" s="7" t="s">
        <v>6628</v>
      </c>
      <c r="B1377" s="8" t="s">
        <v>6629</v>
      </c>
      <c r="C1377" s="8">
        <v>9.2200000000000006</v>
      </c>
      <c r="D1377" s="8">
        <v>0</v>
      </c>
    </row>
    <row r="1378" spans="1:4" ht="27.75" customHeight="1">
      <c r="A1378" s="7" t="s">
        <v>6630</v>
      </c>
      <c r="B1378" s="8" t="s">
        <v>6629</v>
      </c>
      <c r="C1378" s="8">
        <v>0</v>
      </c>
      <c r="D1378" s="8">
        <v>8.6</v>
      </c>
    </row>
    <row r="1379" spans="1:4" ht="27.75" customHeight="1">
      <c r="A1379" s="7" t="s">
        <v>6631</v>
      </c>
      <c r="B1379" s="8" t="s">
        <v>6632</v>
      </c>
      <c r="C1379" s="8">
        <v>0.43</v>
      </c>
      <c r="D1379" s="8">
        <v>2.73</v>
      </c>
    </row>
    <row r="1380" spans="1:4" ht="27.75" customHeight="1">
      <c r="A1380" s="7" t="s">
        <v>6633</v>
      </c>
      <c r="B1380" s="8" t="s">
        <v>6632</v>
      </c>
      <c r="C1380" s="8">
        <v>0.4</v>
      </c>
      <c r="D1380" s="8">
        <v>4.07</v>
      </c>
    </row>
    <row r="1381" spans="1:4" ht="27.75" customHeight="1">
      <c r="A1381" s="7" t="s">
        <v>6634</v>
      </c>
      <c r="B1381" s="8" t="s">
        <v>6632</v>
      </c>
      <c r="C1381" s="8">
        <v>0.43</v>
      </c>
      <c r="D1381" s="8">
        <v>2.73</v>
      </c>
    </row>
    <row r="1382" spans="1:4" ht="27.75" customHeight="1">
      <c r="A1382" s="7" t="s">
        <v>6635</v>
      </c>
      <c r="B1382" s="8" t="s">
        <v>6632</v>
      </c>
      <c r="C1382" s="8">
        <v>0.43</v>
      </c>
      <c r="D1382" s="8">
        <v>2.73</v>
      </c>
    </row>
    <row r="1383" spans="1:4" ht="27.75" customHeight="1">
      <c r="A1383" s="7" t="s">
        <v>6636</v>
      </c>
      <c r="B1383" s="8" t="s">
        <v>6637</v>
      </c>
      <c r="C1383" s="8">
        <v>5.13</v>
      </c>
      <c r="D1383" s="8">
        <v>0.75</v>
      </c>
    </row>
    <row r="1384" spans="1:4" ht="27.75" customHeight="1">
      <c r="A1384" s="7" t="s">
        <v>6638</v>
      </c>
      <c r="B1384" s="8" t="s">
        <v>6637</v>
      </c>
      <c r="C1384" s="8">
        <v>5.13</v>
      </c>
      <c r="D1384" s="8">
        <v>0.75</v>
      </c>
    </row>
    <row r="1385" spans="1:4" ht="27.75" customHeight="1">
      <c r="A1385" s="7" t="s">
        <v>6639</v>
      </c>
      <c r="B1385" s="8" t="s">
        <v>6637</v>
      </c>
      <c r="C1385" s="8">
        <v>3.58</v>
      </c>
      <c r="D1385" s="8">
        <v>6.42</v>
      </c>
    </row>
    <row r="1386" spans="1:4" ht="27.75" customHeight="1">
      <c r="A1386" s="7" t="s">
        <v>6640</v>
      </c>
      <c r="B1386" s="8" t="s">
        <v>6637</v>
      </c>
      <c r="C1386" s="8">
        <v>3.58</v>
      </c>
      <c r="D1386" s="8">
        <v>6.42</v>
      </c>
    </row>
    <row r="1387" spans="1:4" ht="27.75" customHeight="1">
      <c r="A1387" s="7" t="s">
        <v>6641</v>
      </c>
      <c r="B1387" s="8" t="s">
        <v>6642</v>
      </c>
      <c r="C1387" s="8">
        <v>1.74</v>
      </c>
      <c r="D1387" s="8">
        <v>7.69</v>
      </c>
    </row>
    <row r="1388" spans="1:4" ht="27.75" customHeight="1">
      <c r="A1388" s="7" t="s">
        <v>6643</v>
      </c>
      <c r="B1388" s="8" t="s">
        <v>6642</v>
      </c>
      <c r="C1388" s="8">
        <v>1.74</v>
      </c>
      <c r="D1388" s="8">
        <v>7.69</v>
      </c>
    </row>
    <row r="1389" spans="1:4" ht="27.75" customHeight="1">
      <c r="A1389" s="7" t="s">
        <v>6644</v>
      </c>
      <c r="B1389" s="8" t="s">
        <v>6645</v>
      </c>
      <c r="C1389" s="8">
        <v>0</v>
      </c>
      <c r="D1389" s="8">
        <v>3.93</v>
      </c>
    </row>
    <row r="1390" spans="1:4" ht="27.75" customHeight="1">
      <c r="A1390" s="7" t="s">
        <v>6646</v>
      </c>
      <c r="B1390" s="8" t="s">
        <v>6645</v>
      </c>
      <c r="C1390" s="8">
        <v>3.51</v>
      </c>
      <c r="D1390" s="8">
        <v>0.62</v>
      </c>
    </row>
    <row r="1391" spans="1:4" ht="27.75" customHeight="1">
      <c r="A1391" s="7" t="s">
        <v>6647</v>
      </c>
      <c r="B1391" s="8" t="s">
        <v>6645</v>
      </c>
      <c r="C1391" s="8">
        <v>0.46</v>
      </c>
      <c r="D1391" s="8">
        <v>0.21</v>
      </c>
    </row>
    <row r="1392" spans="1:4" ht="27.75" customHeight="1">
      <c r="A1392" s="7" t="s">
        <v>6648</v>
      </c>
      <c r="B1392" s="8" t="s">
        <v>6645</v>
      </c>
      <c r="C1392" s="8">
        <v>0.46</v>
      </c>
      <c r="D1392" s="8">
        <v>0.21</v>
      </c>
    </row>
    <row r="1393" spans="1:4" ht="27.75" customHeight="1">
      <c r="A1393" s="7" t="s">
        <v>6649</v>
      </c>
      <c r="B1393" s="8" t="s">
        <v>6650</v>
      </c>
      <c r="C1393" s="8">
        <v>2.0099999999999998</v>
      </c>
      <c r="D1393" s="8">
        <v>13.4</v>
      </c>
    </row>
    <row r="1394" spans="1:4" ht="27.75" customHeight="1">
      <c r="A1394" s="7" t="s">
        <v>6651</v>
      </c>
      <c r="B1394" s="8" t="s">
        <v>6650</v>
      </c>
      <c r="C1394" s="8">
        <v>2.0099999999999998</v>
      </c>
      <c r="D1394" s="8">
        <v>13.4</v>
      </c>
    </row>
    <row r="1395" spans="1:4" ht="27.75" customHeight="1">
      <c r="A1395" s="7" t="s">
        <v>6652</v>
      </c>
      <c r="B1395" s="8" t="s">
        <v>6650</v>
      </c>
      <c r="C1395" s="8">
        <v>2.0099999999999998</v>
      </c>
      <c r="D1395" s="8">
        <v>13.4</v>
      </c>
    </row>
    <row r="1396" spans="1:4" ht="27.75" customHeight="1">
      <c r="A1396" s="7" t="s">
        <v>6653</v>
      </c>
      <c r="B1396" s="8" t="s">
        <v>6650</v>
      </c>
      <c r="C1396" s="8">
        <v>2.0099999999999998</v>
      </c>
      <c r="D1396" s="8">
        <v>13.4</v>
      </c>
    </row>
    <row r="1397" spans="1:4" ht="27.75" customHeight="1">
      <c r="A1397" s="7" t="s">
        <v>6654</v>
      </c>
      <c r="B1397" s="8" t="s">
        <v>6650</v>
      </c>
      <c r="C1397" s="8">
        <v>2.0099999999999998</v>
      </c>
      <c r="D1397" s="8">
        <v>13.4</v>
      </c>
    </row>
    <row r="1398" spans="1:4" ht="27.75" customHeight="1">
      <c r="A1398" s="7" t="s">
        <v>6655</v>
      </c>
      <c r="B1398" s="8" t="s">
        <v>6650</v>
      </c>
      <c r="C1398" s="8">
        <v>2.0099999999999998</v>
      </c>
      <c r="D1398" s="8">
        <v>13.4</v>
      </c>
    </row>
    <row r="1399" spans="1:4" ht="27.75" customHeight="1">
      <c r="A1399" s="7" t="s">
        <v>6656</v>
      </c>
      <c r="B1399" s="8" t="s">
        <v>6650</v>
      </c>
      <c r="C1399" s="8">
        <v>2.0099999999999998</v>
      </c>
      <c r="D1399" s="8">
        <v>13.4</v>
      </c>
    </row>
    <row r="1400" spans="1:4" ht="27.75" customHeight="1">
      <c r="A1400" s="7" t="s">
        <v>6657</v>
      </c>
      <c r="B1400" s="8" t="s">
        <v>6650</v>
      </c>
      <c r="C1400" s="8">
        <v>2.0099999999999998</v>
      </c>
      <c r="D1400" s="8">
        <v>13.4</v>
      </c>
    </row>
    <row r="1401" spans="1:4" ht="27.75" customHeight="1">
      <c r="A1401" s="7" t="s">
        <v>6658</v>
      </c>
      <c r="B1401" s="8" t="s">
        <v>6650</v>
      </c>
      <c r="C1401" s="8">
        <v>2.0099999999999998</v>
      </c>
      <c r="D1401" s="8">
        <v>13.4</v>
      </c>
    </row>
    <row r="1402" spans="1:4" ht="27.75" customHeight="1">
      <c r="A1402" s="7" t="s">
        <v>6659</v>
      </c>
      <c r="B1402" s="8" t="s">
        <v>6650</v>
      </c>
      <c r="C1402" s="8">
        <v>2.0099999999999998</v>
      </c>
      <c r="D1402" s="8">
        <v>13.4</v>
      </c>
    </row>
    <row r="1403" spans="1:4" ht="27.75" customHeight="1">
      <c r="A1403" s="7" t="s">
        <v>6660</v>
      </c>
      <c r="B1403" s="8" t="s">
        <v>6661</v>
      </c>
      <c r="C1403" s="8">
        <v>3.71</v>
      </c>
      <c r="D1403" s="8">
        <v>4.59</v>
      </c>
    </row>
    <row r="1404" spans="1:4" ht="27.75" customHeight="1">
      <c r="A1404" s="7" t="s">
        <v>6662</v>
      </c>
      <c r="B1404" s="8" t="s">
        <v>6661</v>
      </c>
      <c r="C1404" s="8">
        <v>3.71</v>
      </c>
      <c r="D1404" s="8">
        <v>4.59</v>
      </c>
    </row>
    <row r="1405" spans="1:4" ht="27.75" customHeight="1">
      <c r="A1405" s="7" t="s">
        <v>6663</v>
      </c>
      <c r="B1405" s="8" t="s">
        <v>6664</v>
      </c>
      <c r="C1405" s="8">
        <v>0</v>
      </c>
      <c r="D1405" s="8">
        <v>5.7</v>
      </c>
    </row>
    <row r="1406" spans="1:4" ht="27.75" customHeight="1">
      <c r="A1406" s="7" t="s">
        <v>6665</v>
      </c>
      <c r="B1406" s="8" t="s">
        <v>6664</v>
      </c>
      <c r="C1406" s="8">
        <v>3.89</v>
      </c>
      <c r="D1406" s="8">
        <v>1.74</v>
      </c>
    </row>
    <row r="1407" spans="1:4" ht="27.75" customHeight="1">
      <c r="A1407" s="7" t="s">
        <v>6666</v>
      </c>
      <c r="B1407" s="8" t="s">
        <v>6667</v>
      </c>
      <c r="C1407" s="8">
        <v>0</v>
      </c>
      <c r="D1407" s="8">
        <v>7.96</v>
      </c>
    </row>
    <row r="1408" spans="1:4" ht="27.75" customHeight="1">
      <c r="A1408" s="7" t="s">
        <v>6668</v>
      </c>
      <c r="B1408" s="8" t="s">
        <v>6667</v>
      </c>
      <c r="C1408" s="8">
        <v>1.27</v>
      </c>
      <c r="D1408" s="8">
        <v>7.28</v>
      </c>
    </row>
    <row r="1409" spans="1:4" ht="27.75" customHeight="1">
      <c r="A1409" s="7" t="s">
        <v>6669</v>
      </c>
      <c r="B1409" s="8" t="s">
        <v>6670</v>
      </c>
      <c r="C1409" s="8">
        <v>0</v>
      </c>
      <c r="D1409" s="8">
        <v>1.59</v>
      </c>
    </row>
    <row r="1410" spans="1:4" ht="27.75" customHeight="1">
      <c r="A1410" s="7" t="s">
        <v>6671</v>
      </c>
      <c r="B1410" s="8" t="s">
        <v>6670</v>
      </c>
      <c r="C1410" s="8">
        <v>0</v>
      </c>
      <c r="D1410" s="8">
        <v>1.59</v>
      </c>
    </row>
    <row r="1411" spans="1:4" ht="27.75" customHeight="1">
      <c r="A1411" s="7" t="s">
        <v>6672</v>
      </c>
      <c r="B1411" s="8" t="s">
        <v>6673</v>
      </c>
      <c r="C1411" s="8">
        <v>1.92</v>
      </c>
      <c r="D1411" s="8">
        <v>0.1</v>
      </c>
    </row>
    <row r="1412" spans="1:4" ht="27.75" customHeight="1">
      <c r="A1412" s="7" t="s">
        <v>6674</v>
      </c>
      <c r="B1412" s="8" t="s">
        <v>6673</v>
      </c>
      <c r="C1412" s="8">
        <v>1.93</v>
      </c>
      <c r="D1412" s="8">
        <v>0.1</v>
      </c>
    </row>
    <row r="1413" spans="1:4" ht="27.75" customHeight="1">
      <c r="A1413" s="7" t="s">
        <v>6675</v>
      </c>
      <c r="B1413" s="8" t="s">
        <v>6676</v>
      </c>
      <c r="C1413" s="8">
        <v>0</v>
      </c>
      <c r="D1413" s="8">
        <v>1.49</v>
      </c>
    </row>
    <row r="1414" spans="1:4" ht="27.75" customHeight="1">
      <c r="A1414" s="7" t="s">
        <v>6677</v>
      </c>
      <c r="B1414" s="8" t="s">
        <v>6678</v>
      </c>
      <c r="C1414" s="8">
        <v>0</v>
      </c>
      <c r="D1414" s="8">
        <v>1.5</v>
      </c>
    </row>
    <row r="1415" spans="1:4" ht="27.75" customHeight="1">
      <c r="A1415" s="7" t="s">
        <v>6679</v>
      </c>
      <c r="B1415" s="8" t="s">
        <v>6680</v>
      </c>
      <c r="C1415" s="8">
        <v>0</v>
      </c>
      <c r="D1415" s="8">
        <v>15.86</v>
      </c>
    </row>
    <row r="1416" spans="1:4" ht="27.75" customHeight="1">
      <c r="A1416" s="7" t="s">
        <v>6681</v>
      </c>
      <c r="B1416" s="8" t="s">
        <v>6680</v>
      </c>
      <c r="C1416" s="8">
        <v>3.57</v>
      </c>
      <c r="D1416" s="8">
        <v>13.22</v>
      </c>
    </row>
    <row r="1417" spans="1:4" ht="27.75" customHeight="1">
      <c r="A1417" s="7" t="s">
        <v>6682</v>
      </c>
      <c r="B1417" s="8" t="s">
        <v>6683</v>
      </c>
      <c r="C1417" s="8">
        <v>3.27</v>
      </c>
      <c r="D1417" s="8">
        <v>0.51</v>
      </c>
    </row>
    <row r="1418" spans="1:4" ht="27.75" customHeight="1">
      <c r="A1418" s="7" t="s">
        <v>6684</v>
      </c>
      <c r="B1418" s="8" t="s">
        <v>6683</v>
      </c>
      <c r="C1418" s="8">
        <v>3.27</v>
      </c>
      <c r="D1418" s="8">
        <v>0.51</v>
      </c>
    </row>
    <row r="1419" spans="1:4" ht="27.75" customHeight="1">
      <c r="A1419" s="7" t="s">
        <v>6685</v>
      </c>
      <c r="B1419" s="8" t="s">
        <v>6686</v>
      </c>
      <c r="C1419" s="8">
        <v>0</v>
      </c>
      <c r="D1419" s="8">
        <v>0</v>
      </c>
    </row>
    <row r="1420" spans="1:4" ht="27.75" customHeight="1">
      <c r="A1420" s="7" t="s">
        <v>6687</v>
      </c>
      <c r="B1420" s="8" t="s">
        <v>6686</v>
      </c>
      <c r="C1420" s="8">
        <v>0</v>
      </c>
      <c r="D1420" s="8">
        <v>0</v>
      </c>
    </row>
    <row r="1421" spans="1:4" ht="27.75" customHeight="1">
      <c r="A1421" s="7" t="s">
        <v>6688</v>
      </c>
      <c r="B1421" s="8" t="s">
        <v>6689</v>
      </c>
      <c r="C1421" s="8">
        <v>-0.06</v>
      </c>
      <c r="D1421" s="8">
        <v>0</v>
      </c>
    </row>
    <row r="1422" spans="1:4" ht="27.75" customHeight="1">
      <c r="A1422" s="7" t="s">
        <v>6690</v>
      </c>
      <c r="B1422" s="8" t="s">
        <v>6689</v>
      </c>
      <c r="C1422" s="8">
        <v>-0.01</v>
      </c>
      <c r="D1422" s="8">
        <v>0</v>
      </c>
    </row>
    <row r="1423" spans="1:4" ht="27.75" customHeight="1">
      <c r="A1423" s="7" t="s">
        <v>6691</v>
      </c>
      <c r="B1423" s="8" t="s">
        <v>6689</v>
      </c>
      <c r="C1423" s="8">
        <v>0</v>
      </c>
      <c r="D1423" s="8">
        <v>0</v>
      </c>
    </row>
    <row r="1424" spans="1:4" ht="27.75" customHeight="1">
      <c r="A1424" s="7" t="s">
        <v>6692</v>
      </c>
      <c r="B1424" s="8" t="s">
        <v>6689</v>
      </c>
      <c r="C1424" s="8">
        <v>0</v>
      </c>
      <c r="D1424" s="8">
        <v>0</v>
      </c>
    </row>
    <row r="1425" spans="1:4" ht="27.75" customHeight="1">
      <c r="A1425" s="7" t="s">
        <v>6693</v>
      </c>
      <c r="B1425" s="8" t="s">
        <v>6694</v>
      </c>
      <c r="C1425" s="8">
        <v>6.77</v>
      </c>
      <c r="D1425" s="8">
        <v>0.1</v>
      </c>
    </row>
    <row r="1426" spans="1:4" ht="27.75" customHeight="1">
      <c r="A1426" s="7" t="s">
        <v>6695</v>
      </c>
      <c r="B1426" s="8" t="s">
        <v>6694</v>
      </c>
      <c r="C1426" s="8">
        <v>6.77</v>
      </c>
      <c r="D1426" s="8">
        <v>0.1</v>
      </c>
    </row>
    <row r="1427" spans="1:4" ht="27.75" customHeight="1">
      <c r="A1427" s="7" t="s">
        <v>6696</v>
      </c>
      <c r="B1427" s="8" t="s">
        <v>6694</v>
      </c>
      <c r="C1427" s="8">
        <v>1.57</v>
      </c>
      <c r="D1427" s="8">
        <v>5.15</v>
      </c>
    </row>
    <row r="1428" spans="1:4" ht="27.75" customHeight="1">
      <c r="A1428" s="7" t="s">
        <v>6697</v>
      </c>
      <c r="B1428" s="8" t="s">
        <v>6694</v>
      </c>
      <c r="C1428" s="8">
        <v>1.57</v>
      </c>
      <c r="D1428" s="8">
        <v>5.15</v>
      </c>
    </row>
    <row r="1429" spans="1:4" ht="27.75" customHeight="1">
      <c r="A1429" s="7" t="s">
        <v>6698</v>
      </c>
      <c r="B1429" s="8" t="s">
        <v>6699</v>
      </c>
      <c r="C1429" s="8">
        <v>2.65</v>
      </c>
      <c r="D1429" s="8">
        <v>1.46</v>
      </c>
    </row>
    <row r="1430" spans="1:4" ht="27.75" customHeight="1">
      <c r="A1430" s="7" t="s">
        <v>6700</v>
      </c>
      <c r="B1430" s="8" t="s">
        <v>6699</v>
      </c>
      <c r="C1430" s="8">
        <v>2.65</v>
      </c>
      <c r="D1430" s="8">
        <v>1.46</v>
      </c>
    </row>
    <row r="1431" spans="1:4" ht="27.75" customHeight="1">
      <c r="A1431" s="7" t="s">
        <v>6701</v>
      </c>
      <c r="B1431" s="8" t="s">
        <v>6699</v>
      </c>
      <c r="C1431" s="8">
        <v>2.44</v>
      </c>
      <c r="D1431" s="8">
        <v>3.59</v>
      </c>
    </row>
    <row r="1432" spans="1:4" ht="27.75" customHeight="1">
      <c r="A1432" s="7" t="s">
        <v>6702</v>
      </c>
      <c r="B1432" s="8" t="s">
        <v>6699</v>
      </c>
      <c r="C1432" s="8">
        <v>2.44</v>
      </c>
      <c r="D1432" s="8">
        <v>3.59</v>
      </c>
    </row>
    <row r="1433" spans="1:4" ht="27.75" customHeight="1">
      <c r="A1433" s="7" t="s">
        <v>6703</v>
      </c>
      <c r="B1433" s="8" t="s">
        <v>6704</v>
      </c>
      <c r="C1433" s="8">
        <v>6.15</v>
      </c>
      <c r="D1433" s="8">
        <v>1.1299999999999999</v>
      </c>
    </row>
    <row r="1434" spans="1:4" ht="27.75" customHeight="1">
      <c r="A1434" s="7" t="s">
        <v>6705</v>
      </c>
      <c r="B1434" s="8" t="s">
        <v>6704</v>
      </c>
      <c r="C1434" s="8">
        <v>6.15</v>
      </c>
      <c r="D1434" s="8">
        <v>1.1299999999999999</v>
      </c>
    </row>
    <row r="1435" spans="1:4" ht="27.75" customHeight="1">
      <c r="A1435" s="7" t="s">
        <v>6706</v>
      </c>
      <c r="B1435" s="8" t="s">
        <v>6704</v>
      </c>
      <c r="C1435" s="8">
        <v>2.02</v>
      </c>
      <c r="D1435" s="8">
        <v>5.8</v>
      </c>
    </row>
    <row r="1436" spans="1:4" ht="27.75" customHeight="1">
      <c r="A1436" s="7" t="s">
        <v>6707</v>
      </c>
      <c r="B1436" s="8" t="s">
        <v>6704</v>
      </c>
      <c r="C1436" s="8">
        <v>0</v>
      </c>
      <c r="D1436" s="8">
        <v>9.51</v>
      </c>
    </row>
    <row r="1437" spans="1:4" ht="27.75" customHeight="1">
      <c r="A1437" s="7" t="s">
        <v>6708</v>
      </c>
      <c r="B1437" s="8" t="s">
        <v>6709</v>
      </c>
      <c r="C1437" s="8">
        <v>0.56000000000000005</v>
      </c>
      <c r="D1437" s="8">
        <v>7.59</v>
      </c>
    </row>
    <row r="1438" spans="1:4" ht="27.75" customHeight="1">
      <c r="A1438" s="7" t="s">
        <v>6710</v>
      </c>
      <c r="B1438" s="8" t="s">
        <v>6709</v>
      </c>
      <c r="C1438" s="8">
        <v>0.56000000000000005</v>
      </c>
      <c r="D1438" s="8">
        <v>7.59</v>
      </c>
    </row>
    <row r="1439" spans="1:4" ht="27.75" customHeight="1">
      <c r="A1439" s="7" t="s">
        <v>6711</v>
      </c>
      <c r="B1439" s="8" t="s">
        <v>6712</v>
      </c>
      <c r="C1439" s="8">
        <v>0.94</v>
      </c>
      <c r="D1439" s="8">
        <v>9</v>
      </c>
    </row>
    <row r="1440" spans="1:4" ht="27.75" customHeight="1">
      <c r="A1440" s="7" t="s">
        <v>6713</v>
      </c>
      <c r="B1440" s="8" t="s">
        <v>6712</v>
      </c>
      <c r="C1440" s="8">
        <v>0.94</v>
      </c>
      <c r="D1440" s="8">
        <v>9</v>
      </c>
    </row>
    <row r="1441" spans="1:4" ht="27.75" customHeight="1">
      <c r="A1441" s="7" t="s">
        <v>6714</v>
      </c>
      <c r="B1441" s="8" t="s">
        <v>6715</v>
      </c>
      <c r="C1441" s="8">
        <v>1.62</v>
      </c>
      <c r="D1441" s="8">
        <v>7.1</v>
      </c>
    </row>
    <row r="1442" spans="1:4" ht="27.75" customHeight="1">
      <c r="A1442" s="7" t="s">
        <v>6716</v>
      </c>
      <c r="B1442" s="8" t="s">
        <v>6717</v>
      </c>
      <c r="C1442" s="8">
        <v>1.67</v>
      </c>
      <c r="D1442" s="8">
        <v>5.24</v>
      </c>
    </row>
    <row r="1443" spans="1:4" ht="27.75" customHeight="1">
      <c r="A1443" s="7" t="s">
        <v>6718</v>
      </c>
      <c r="B1443" s="8" t="s">
        <v>6717</v>
      </c>
      <c r="C1443" s="8">
        <v>1.67</v>
      </c>
      <c r="D1443" s="8">
        <v>5.24</v>
      </c>
    </row>
    <row r="1444" spans="1:4" ht="27.75" customHeight="1">
      <c r="A1444" s="7" t="s">
        <v>6719</v>
      </c>
      <c r="B1444" s="8" t="s">
        <v>6717</v>
      </c>
      <c r="C1444" s="8">
        <v>1.67</v>
      </c>
      <c r="D1444" s="8">
        <v>5.24</v>
      </c>
    </row>
    <row r="1445" spans="1:4" ht="27.75" customHeight="1">
      <c r="A1445" s="7" t="s">
        <v>6720</v>
      </c>
      <c r="B1445" s="8" t="s">
        <v>6717</v>
      </c>
      <c r="C1445" s="8">
        <v>1.67</v>
      </c>
      <c r="D1445" s="8">
        <v>5.24</v>
      </c>
    </row>
    <row r="1446" spans="1:4" ht="27.75" customHeight="1">
      <c r="A1446" s="7" t="s">
        <v>6721</v>
      </c>
      <c r="B1446" s="8" t="s">
        <v>6717</v>
      </c>
      <c r="C1446" s="8">
        <v>1.67</v>
      </c>
      <c r="D1446" s="8">
        <v>5.24</v>
      </c>
    </row>
    <row r="1447" spans="1:4" ht="27.75" customHeight="1">
      <c r="A1447" s="7" t="s">
        <v>6722</v>
      </c>
      <c r="B1447" s="8" t="s">
        <v>6717</v>
      </c>
      <c r="C1447" s="8">
        <v>1.59</v>
      </c>
      <c r="D1447" s="8">
        <v>7.96</v>
      </c>
    </row>
    <row r="1448" spans="1:4" ht="27.75" customHeight="1">
      <c r="A1448" s="7" t="s">
        <v>6723</v>
      </c>
      <c r="B1448" s="8" t="s">
        <v>6717</v>
      </c>
      <c r="C1448" s="8">
        <v>0</v>
      </c>
      <c r="D1448" s="8">
        <v>9.4499999999999993</v>
      </c>
    </row>
    <row r="1449" spans="1:4" ht="27.75" customHeight="1">
      <c r="A1449" s="7" t="s">
        <v>6724</v>
      </c>
      <c r="B1449" s="8" t="s">
        <v>6717</v>
      </c>
      <c r="C1449" s="8">
        <v>1.67</v>
      </c>
      <c r="D1449" s="8">
        <v>5.24</v>
      </c>
    </row>
    <row r="1450" spans="1:4" ht="27.75" customHeight="1">
      <c r="A1450" s="7" t="s">
        <v>6725</v>
      </c>
      <c r="B1450" s="8" t="s">
        <v>6726</v>
      </c>
      <c r="C1450" s="8">
        <v>2.4</v>
      </c>
      <c r="D1450" s="8">
        <v>3.91</v>
      </c>
    </row>
    <row r="1451" spans="1:4" ht="27.75" customHeight="1">
      <c r="A1451" s="7" t="s">
        <v>6727</v>
      </c>
      <c r="B1451" s="8" t="s">
        <v>6726</v>
      </c>
      <c r="C1451" s="8">
        <v>0</v>
      </c>
      <c r="D1451" s="8">
        <v>7.59</v>
      </c>
    </row>
    <row r="1452" spans="1:4" ht="27.75" customHeight="1">
      <c r="A1452" s="7" t="s">
        <v>6728</v>
      </c>
      <c r="B1452" s="8" t="s">
        <v>6729</v>
      </c>
      <c r="C1452" s="8">
        <v>0</v>
      </c>
      <c r="D1452" s="8">
        <v>9.4700000000000006</v>
      </c>
    </row>
    <row r="1453" spans="1:4" ht="27.75" customHeight="1">
      <c r="A1453" s="7" t="s">
        <v>6730</v>
      </c>
      <c r="B1453" s="8" t="s">
        <v>6729</v>
      </c>
      <c r="C1453" s="8">
        <v>0.76</v>
      </c>
      <c r="D1453" s="8">
        <v>6.93</v>
      </c>
    </row>
    <row r="1454" spans="1:4" ht="27.75" customHeight="1">
      <c r="A1454" s="7" t="s">
        <v>6731</v>
      </c>
      <c r="B1454" s="8" t="s">
        <v>6732</v>
      </c>
      <c r="C1454" s="8">
        <v>0.7</v>
      </c>
      <c r="D1454" s="8">
        <v>7.98</v>
      </c>
    </row>
    <row r="1455" spans="1:4" ht="27.75" customHeight="1">
      <c r="A1455" s="7" t="s">
        <v>6733</v>
      </c>
      <c r="B1455" s="8" t="s">
        <v>6732</v>
      </c>
      <c r="C1455" s="8">
        <v>0.7</v>
      </c>
      <c r="D1455" s="8">
        <v>7.98</v>
      </c>
    </row>
    <row r="1456" spans="1:4" ht="27.75" customHeight="1">
      <c r="A1456" s="7" t="s">
        <v>6734</v>
      </c>
      <c r="B1456" s="8" t="s">
        <v>6735</v>
      </c>
      <c r="C1456" s="8">
        <v>12.17</v>
      </c>
      <c r="D1456" s="8">
        <v>0.52</v>
      </c>
    </row>
    <row r="1457" spans="1:4" ht="27.75" customHeight="1">
      <c r="A1457" s="7" t="s">
        <v>6736</v>
      </c>
      <c r="B1457" s="8" t="s">
        <v>6735</v>
      </c>
      <c r="C1457" s="8">
        <v>12.17</v>
      </c>
      <c r="D1457" s="8">
        <v>0.52</v>
      </c>
    </row>
    <row r="1458" spans="1:4" ht="27.75" customHeight="1">
      <c r="A1458" s="7" t="s">
        <v>6737</v>
      </c>
      <c r="B1458" s="8" t="s">
        <v>6735</v>
      </c>
      <c r="C1458" s="8">
        <v>0</v>
      </c>
      <c r="D1458" s="8">
        <v>16.489999999999998</v>
      </c>
    </row>
    <row r="1459" spans="1:4" ht="27.75" customHeight="1">
      <c r="A1459" s="7" t="s">
        <v>6738</v>
      </c>
      <c r="B1459" s="8" t="s">
        <v>6735</v>
      </c>
      <c r="C1459" s="8">
        <v>0</v>
      </c>
      <c r="D1459" s="8">
        <v>16.489999999999998</v>
      </c>
    </row>
    <row r="1460" spans="1:4" ht="27.75" customHeight="1">
      <c r="A1460" s="7" t="s">
        <v>6739</v>
      </c>
      <c r="B1460" s="8" t="s">
        <v>6740</v>
      </c>
      <c r="C1460" s="8">
        <v>4.1900000000000004</v>
      </c>
      <c r="D1460" s="8">
        <v>5.08</v>
      </c>
    </row>
    <row r="1461" spans="1:4" ht="27.75" customHeight="1">
      <c r="A1461" s="7" t="s">
        <v>6741</v>
      </c>
      <c r="B1461" s="8" t="s">
        <v>6740</v>
      </c>
      <c r="C1461" s="8">
        <v>4.1900000000000004</v>
      </c>
      <c r="D1461" s="8">
        <v>5.08</v>
      </c>
    </row>
    <row r="1462" spans="1:4" ht="27.75" customHeight="1">
      <c r="A1462" s="7" t="s">
        <v>6742</v>
      </c>
      <c r="B1462" s="8" t="s">
        <v>6740</v>
      </c>
      <c r="C1462" s="8">
        <v>1.58</v>
      </c>
      <c r="D1462" s="8">
        <v>3.11</v>
      </c>
    </row>
    <row r="1463" spans="1:4" ht="27.75" customHeight="1">
      <c r="A1463" s="7" t="s">
        <v>6743</v>
      </c>
      <c r="B1463" s="8" t="s">
        <v>6740</v>
      </c>
      <c r="C1463" s="8">
        <v>1.58</v>
      </c>
      <c r="D1463" s="8">
        <v>3.11</v>
      </c>
    </row>
    <row r="1464" spans="1:4" ht="27.75" customHeight="1">
      <c r="A1464" s="7" t="s">
        <v>6744</v>
      </c>
      <c r="B1464" s="8" t="s">
        <v>6745</v>
      </c>
      <c r="C1464" s="8">
        <v>0</v>
      </c>
      <c r="D1464" s="8">
        <v>5.4</v>
      </c>
    </row>
    <row r="1465" spans="1:4" ht="27.75" customHeight="1">
      <c r="A1465" s="7" t="s">
        <v>6746</v>
      </c>
      <c r="B1465" s="8" t="s">
        <v>6745</v>
      </c>
      <c r="C1465" s="8">
        <v>0.45</v>
      </c>
      <c r="D1465" s="8">
        <v>4.1500000000000004</v>
      </c>
    </row>
    <row r="1466" spans="1:4" ht="27.75" customHeight="1">
      <c r="A1466" s="7" t="s">
        <v>6747</v>
      </c>
      <c r="B1466" s="8" t="s">
        <v>6745</v>
      </c>
      <c r="C1466" s="8">
        <v>3.02</v>
      </c>
      <c r="D1466" s="8">
        <v>1.86</v>
      </c>
    </row>
    <row r="1467" spans="1:4" ht="27.75" customHeight="1">
      <c r="A1467" s="7" t="s">
        <v>6748</v>
      </c>
      <c r="B1467" s="8" t="s">
        <v>6745</v>
      </c>
      <c r="C1467" s="8">
        <v>3.02</v>
      </c>
      <c r="D1467" s="8">
        <v>1.86</v>
      </c>
    </row>
    <row r="1468" spans="1:4" ht="27.75" customHeight="1">
      <c r="A1468" s="7" t="s">
        <v>6749</v>
      </c>
      <c r="B1468" s="8" t="s">
        <v>6750</v>
      </c>
      <c r="C1468" s="8">
        <v>3.7</v>
      </c>
      <c r="D1468" s="8">
        <v>1.98</v>
      </c>
    </row>
    <row r="1469" spans="1:4" ht="27.75" customHeight="1">
      <c r="A1469" s="7" t="s">
        <v>6751</v>
      </c>
      <c r="B1469" s="8" t="s">
        <v>6750</v>
      </c>
      <c r="C1469" s="8">
        <v>3.25</v>
      </c>
      <c r="D1469" s="8">
        <v>1.68</v>
      </c>
    </row>
    <row r="1470" spans="1:4" ht="27.75" customHeight="1">
      <c r="A1470" s="7" t="s">
        <v>6752</v>
      </c>
      <c r="B1470" s="8" t="s">
        <v>6753</v>
      </c>
      <c r="C1470" s="8">
        <v>0</v>
      </c>
      <c r="D1470" s="8">
        <v>10.220000000000001</v>
      </c>
    </row>
    <row r="1471" spans="1:4" ht="27.75" customHeight="1">
      <c r="A1471" s="7" t="s">
        <v>6754</v>
      </c>
      <c r="B1471" s="8" t="s">
        <v>6753</v>
      </c>
      <c r="C1471" s="8">
        <v>1.73</v>
      </c>
      <c r="D1471" s="8">
        <v>7.04</v>
      </c>
    </row>
    <row r="1472" spans="1:4" ht="27.75" customHeight="1">
      <c r="A1472" s="7" t="s">
        <v>6755</v>
      </c>
      <c r="B1472" s="8" t="s">
        <v>6756</v>
      </c>
      <c r="C1472" s="8">
        <v>8.0399999999999991</v>
      </c>
      <c r="D1472" s="8">
        <v>0.81</v>
      </c>
    </row>
    <row r="1473" spans="1:4" ht="27.75" customHeight="1">
      <c r="A1473" s="7" t="s">
        <v>6757</v>
      </c>
      <c r="B1473" s="8" t="s">
        <v>6758</v>
      </c>
      <c r="C1473" s="8">
        <v>5.57</v>
      </c>
      <c r="D1473" s="8">
        <v>5.26</v>
      </c>
    </row>
    <row r="1474" spans="1:4" ht="27.75" customHeight="1">
      <c r="A1474" s="7" t="s">
        <v>6759</v>
      </c>
      <c r="B1474" s="8" t="s">
        <v>6758</v>
      </c>
      <c r="C1474" s="8">
        <v>5.57</v>
      </c>
      <c r="D1474" s="8">
        <v>5.26</v>
      </c>
    </row>
    <row r="1475" spans="1:4" ht="27.75" customHeight="1">
      <c r="A1475" s="7" t="s">
        <v>6760</v>
      </c>
      <c r="B1475" s="8" t="s">
        <v>6758</v>
      </c>
      <c r="C1475" s="8">
        <v>3.91</v>
      </c>
      <c r="D1475" s="8">
        <v>10.029999999999999</v>
      </c>
    </row>
    <row r="1476" spans="1:4" ht="27.75" customHeight="1">
      <c r="A1476" s="7" t="s">
        <v>6761</v>
      </c>
      <c r="B1476" s="8" t="s">
        <v>6758</v>
      </c>
      <c r="C1476" s="8">
        <v>3.91</v>
      </c>
      <c r="D1476" s="8">
        <v>10.029999999999999</v>
      </c>
    </row>
    <row r="1477" spans="1:4" ht="27.75" customHeight="1">
      <c r="A1477" s="7" t="s">
        <v>6762</v>
      </c>
      <c r="B1477" s="8" t="s">
        <v>6763</v>
      </c>
      <c r="C1477" s="8">
        <v>2.29</v>
      </c>
      <c r="D1477" s="8">
        <v>1.1599999999999999</v>
      </c>
    </row>
    <row r="1478" spans="1:4" ht="27.75" customHeight="1">
      <c r="A1478" s="7" t="s">
        <v>6764</v>
      </c>
      <c r="B1478" s="8" t="s">
        <v>6763</v>
      </c>
      <c r="C1478" s="8">
        <v>2.34</v>
      </c>
      <c r="D1478" s="8">
        <v>1.06</v>
      </c>
    </row>
    <row r="1479" spans="1:4" ht="27.75" customHeight="1">
      <c r="A1479" s="7" t="s">
        <v>6765</v>
      </c>
      <c r="B1479" s="8" t="s">
        <v>6766</v>
      </c>
      <c r="C1479" s="8">
        <v>2.5</v>
      </c>
      <c r="D1479" s="8">
        <v>10.72</v>
      </c>
    </row>
    <row r="1480" spans="1:4" ht="27.75" customHeight="1">
      <c r="A1480" s="7" t="s">
        <v>6767</v>
      </c>
      <c r="B1480" s="8" t="s">
        <v>6766</v>
      </c>
      <c r="C1480" s="8">
        <v>2.5</v>
      </c>
      <c r="D1480" s="8">
        <v>10.72</v>
      </c>
    </row>
    <row r="1481" spans="1:4" ht="27.75" customHeight="1">
      <c r="A1481" s="7" t="s">
        <v>6768</v>
      </c>
      <c r="B1481" s="8" t="s">
        <v>6766</v>
      </c>
      <c r="C1481" s="8">
        <v>17.59</v>
      </c>
      <c r="D1481" s="8">
        <v>2.7</v>
      </c>
    </row>
    <row r="1482" spans="1:4" ht="27.75" customHeight="1">
      <c r="A1482" s="7" t="s">
        <v>6769</v>
      </c>
      <c r="B1482" s="8" t="s">
        <v>6766</v>
      </c>
      <c r="C1482" s="8">
        <v>17.59</v>
      </c>
      <c r="D1482" s="8">
        <v>2.7</v>
      </c>
    </row>
    <row r="1483" spans="1:4" ht="27.75" customHeight="1">
      <c r="A1483" s="7" t="s">
        <v>6770</v>
      </c>
      <c r="B1483" s="8" t="s">
        <v>6771</v>
      </c>
      <c r="C1483" s="8">
        <v>4.29</v>
      </c>
      <c r="D1483" s="8">
        <v>10.36</v>
      </c>
    </row>
    <row r="1484" spans="1:4" ht="27.75" customHeight="1">
      <c r="A1484" s="7" t="s">
        <v>6772</v>
      </c>
      <c r="B1484" s="8" t="s">
        <v>6773</v>
      </c>
      <c r="C1484" s="8">
        <v>9.59</v>
      </c>
      <c r="D1484" s="8">
        <v>13.54</v>
      </c>
    </row>
    <row r="1485" spans="1:4" ht="27.75" customHeight="1">
      <c r="A1485" s="7" t="s">
        <v>6774</v>
      </c>
      <c r="B1485" s="8" t="s">
        <v>6775</v>
      </c>
      <c r="C1485" s="8">
        <v>0</v>
      </c>
      <c r="D1485" s="8">
        <v>0</v>
      </c>
    </row>
    <row r="1486" spans="1:4" ht="27.75" customHeight="1">
      <c r="A1486" s="7" t="s">
        <v>6776</v>
      </c>
      <c r="B1486" s="8" t="s">
        <v>6775</v>
      </c>
      <c r="C1486" s="8">
        <v>0</v>
      </c>
      <c r="D1486" s="8">
        <v>0</v>
      </c>
    </row>
    <row r="1487" spans="1:4" ht="27.75" customHeight="1">
      <c r="A1487" s="7" t="s">
        <v>6777</v>
      </c>
      <c r="B1487" s="8" t="s">
        <v>6775</v>
      </c>
      <c r="C1487" s="8">
        <v>0</v>
      </c>
      <c r="D1487" s="8">
        <v>0</v>
      </c>
    </row>
    <row r="1488" spans="1:4" ht="27.75" customHeight="1">
      <c r="A1488" s="7" t="s">
        <v>6778</v>
      </c>
      <c r="B1488" s="8" t="s">
        <v>6775</v>
      </c>
      <c r="C1488" s="8">
        <v>0</v>
      </c>
      <c r="D1488" s="8">
        <v>0</v>
      </c>
    </row>
    <row r="1489" spans="1:4" ht="27.75" customHeight="1">
      <c r="A1489" s="7" t="s">
        <v>6779</v>
      </c>
      <c r="B1489" s="8" t="s">
        <v>6780</v>
      </c>
      <c r="C1489" s="8">
        <v>0.16</v>
      </c>
      <c r="D1489" s="8">
        <v>1.21</v>
      </c>
    </row>
    <row r="1490" spans="1:4" ht="27.75" customHeight="1">
      <c r="A1490" s="7" t="s">
        <v>6781</v>
      </c>
      <c r="B1490" s="8" t="s">
        <v>6780</v>
      </c>
      <c r="C1490" s="8">
        <v>0.16</v>
      </c>
      <c r="D1490" s="8">
        <v>1.21</v>
      </c>
    </row>
    <row r="1491" spans="1:4" ht="27.75" customHeight="1">
      <c r="A1491" s="7" t="s">
        <v>6782</v>
      </c>
      <c r="B1491" s="8" t="s">
        <v>6783</v>
      </c>
      <c r="C1491" s="8">
        <v>3.24</v>
      </c>
      <c r="D1491" s="8">
        <v>4.43</v>
      </c>
    </row>
    <row r="1492" spans="1:4" ht="27.75" customHeight="1">
      <c r="A1492" s="7" t="s">
        <v>6784</v>
      </c>
      <c r="B1492" s="8" t="s">
        <v>6783</v>
      </c>
      <c r="C1492" s="8">
        <v>3.24</v>
      </c>
      <c r="D1492" s="8">
        <v>4.43</v>
      </c>
    </row>
    <row r="1493" spans="1:4" ht="27.75" customHeight="1">
      <c r="A1493" s="7" t="s">
        <v>6785</v>
      </c>
      <c r="B1493" s="8" t="s">
        <v>6786</v>
      </c>
      <c r="C1493" s="8">
        <v>2.25</v>
      </c>
      <c r="D1493" s="8">
        <v>10.130000000000001</v>
      </c>
    </row>
    <row r="1494" spans="1:4" ht="27.75" customHeight="1">
      <c r="A1494" s="7" t="s">
        <v>6787</v>
      </c>
      <c r="B1494" s="8" t="s">
        <v>6786</v>
      </c>
      <c r="C1494" s="8">
        <v>2.25</v>
      </c>
      <c r="D1494" s="8">
        <v>10.130000000000001</v>
      </c>
    </row>
    <row r="1495" spans="1:4" ht="27.75" customHeight="1">
      <c r="A1495" s="7" t="s">
        <v>6788</v>
      </c>
      <c r="B1495" s="8" t="s">
        <v>6789</v>
      </c>
      <c r="C1495" s="8">
        <v>2.2599999999999998</v>
      </c>
      <c r="D1495" s="8">
        <v>9.94</v>
      </c>
    </row>
    <row r="1496" spans="1:4" ht="27.75" customHeight="1">
      <c r="A1496" s="7" t="s">
        <v>6790</v>
      </c>
      <c r="B1496" s="8" t="s">
        <v>6791</v>
      </c>
      <c r="C1496" s="8">
        <v>8.39</v>
      </c>
      <c r="D1496" s="8">
        <v>1.33</v>
      </c>
    </row>
    <row r="1497" spans="1:4" ht="27.75" customHeight="1">
      <c r="A1497" s="7" t="s">
        <v>6792</v>
      </c>
      <c r="B1497" s="8" t="s">
        <v>6791</v>
      </c>
      <c r="C1497" s="8">
        <v>8.39</v>
      </c>
      <c r="D1497" s="8">
        <v>1.33</v>
      </c>
    </row>
    <row r="1498" spans="1:4" ht="27.75" customHeight="1">
      <c r="A1498" s="7" t="s">
        <v>6793</v>
      </c>
      <c r="B1498" s="8" t="s">
        <v>6791</v>
      </c>
      <c r="C1498" s="8">
        <v>8.39</v>
      </c>
      <c r="D1498" s="8">
        <v>1.33</v>
      </c>
    </row>
    <row r="1499" spans="1:4" ht="27.75" customHeight="1">
      <c r="A1499" s="7" t="s">
        <v>6794</v>
      </c>
      <c r="B1499" s="8" t="s">
        <v>6795</v>
      </c>
      <c r="C1499" s="8">
        <v>0.97</v>
      </c>
      <c r="D1499" s="8">
        <v>1.63</v>
      </c>
    </row>
    <row r="1500" spans="1:4" ht="27.75" customHeight="1">
      <c r="A1500" s="7" t="s">
        <v>6796</v>
      </c>
      <c r="B1500" s="8" t="s">
        <v>6795</v>
      </c>
      <c r="C1500" s="8">
        <v>0.97</v>
      </c>
      <c r="D1500" s="8">
        <v>1.63</v>
      </c>
    </row>
    <row r="1501" spans="1:4" ht="27.75" customHeight="1">
      <c r="A1501" s="7" t="s">
        <v>6797</v>
      </c>
      <c r="B1501" s="8" t="s">
        <v>6798</v>
      </c>
      <c r="C1501" s="8">
        <v>3.52</v>
      </c>
      <c r="D1501" s="8">
        <v>4.9800000000000004</v>
      </c>
    </row>
    <row r="1502" spans="1:4" ht="27.75" customHeight="1">
      <c r="A1502" s="7" t="s">
        <v>6799</v>
      </c>
      <c r="B1502" s="8" t="s">
        <v>6798</v>
      </c>
      <c r="C1502" s="8">
        <v>0</v>
      </c>
      <c r="D1502" s="8">
        <v>9.08</v>
      </c>
    </row>
    <row r="1503" spans="1:4" ht="27.75" customHeight="1">
      <c r="A1503" s="7" t="s">
        <v>6800</v>
      </c>
      <c r="B1503" s="8" t="s">
        <v>6801</v>
      </c>
      <c r="C1503" s="8">
        <v>3.51</v>
      </c>
      <c r="D1503" s="8">
        <v>1.96</v>
      </c>
    </row>
    <row r="1504" spans="1:4" ht="27.75" customHeight="1">
      <c r="A1504" s="7" t="s">
        <v>6802</v>
      </c>
      <c r="B1504" s="8" t="s">
        <v>6801</v>
      </c>
      <c r="C1504" s="8">
        <v>3.51</v>
      </c>
      <c r="D1504" s="8">
        <v>1.96</v>
      </c>
    </row>
    <row r="1505" spans="1:4" ht="27.75" customHeight="1">
      <c r="A1505" s="7" t="s">
        <v>6803</v>
      </c>
      <c r="B1505" s="8" t="s">
        <v>6804</v>
      </c>
      <c r="C1505" s="8">
        <v>0</v>
      </c>
      <c r="D1505" s="8">
        <v>5.24</v>
      </c>
    </row>
    <row r="1506" spans="1:4" ht="27.75" customHeight="1">
      <c r="A1506" s="7" t="s">
        <v>6805</v>
      </c>
      <c r="B1506" s="8" t="s">
        <v>6804</v>
      </c>
      <c r="C1506" s="8">
        <v>1.1499999999999999</v>
      </c>
      <c r="D1506" s="8">
        <v>2.74</v>
      </c>
    </row>
    <row r="1507" spans="1:4" ht="27.75" customHeight="1">
      <c r="A1507" s="7" t="s">
        <v>6806</v>
      </c>
      <c r="B1507" s="8" t="s">
        <v>6804</v>
      </c>
      <c r="C1507" s="8">
        <v>4.0199999999999996</v>
      </c>
      <c r="D1507" s="8">
        <v>-0.04</v>
      </c>
    </row>
    <row r="1508" spans="1:4" ht="27.75" customHeight="1">
      <c r="A1508" s="7" t="s">
        <v>6807</v>
      </c>
      <c r="B1508" s="8" t="s">
        <v>6804</v>
      </c>
      <c r="C1508" s="8">
        <v>4.03</v>
      </c>
      <c r="D1508" s="8">
        <v>-0.04</v>
      </c>
    </row>
    <row r="1509" spans="1:4" ht="27.75" customHeight="1">
      <c r="A1509" s="7" t="s">
        <v>6808</v>
      </c>
      <c r="B1509" s="8" t="s">
        <v>6809</v>
      </c>
      <c r="C1509" s="8">
        <v>5.91</v>
      </c>
      <c r="D1509" s="8">
        <v>6.84</v>
      </c>
    </row>
    <row r="1510" spans="1:4" ht="27.75" customHeight="1">
      <c r="A1510" s="7" t="s">
        <v>6810</v>
      </c>
      <c r="B1510" s="8" t="s">
        <v>6809</v>
      </c>
      <c r="C1510" s="8">
        <v>5.91</v>
      </c>
      <c r="D1510" s="8">
        <v>6.84</v>
      </c>
    </row>
    <row r="1511" spans="1:4" ht="27.75" customHeight="1">
      <c r="A1511" s="7" t="s">
        <v>6811</v>
      </c>
      <c r="B1511" s="8" t="s">
        <v>6809</v>
      </c>
      <c r="C1511" s="8">
        <v>4.59</v>
      </c>
      <c r="D1511" s="8">
        <v>1.86</v>
      </c>
    </row>
    <row r="1512" spans="1:4" ht="27.75" customHeight="1">
      <c r="A1512" s="7" t="s">
        <v>6812</v>
      </c>
      <c r="B1512" s="8" t="s">
        <v>6809</v>
      </c>
      <c r="C1512" s="8">
        <v>4.59</v>
      </c>
      <c r="D1512" s="8">
        <v>1.86</v>
      </c>
    </row>
    <row r="1513" spans="1:4" ht="27.75" customHeight="1">
      <c r="A1513" s="7" t="s">
        <v>6813</v>
      </c>
      <c r="B1513" s="8" t="s">
        <v>6814</v>
      </c>
      <c r="C1513" s="8">
        <v>4.5199999999999996</v>
      </c>
      <c r="D1513" s="8">
        <v>5.08</v>
      </c>
    </row>
    <row r="1514" spans="1:4" ht="27.75" customHeight="1">
      <c r="A1514" s="7" t="s">
        <v>6815</v>
      </c>
      <c r="B1514" s="8" t="s">
        <v>6814</v>
      </c>
      <c r="C1514" s="8">
        <v>4.5199999999999996</v>
      </c>
      <c r="D1514" s="8">
        <v>5.08</v>
      </c>
    </row>
    <row r="1515" spans="1:4" ht="27.75" customHeight="1">
      <c r="A1515" s="7" t="s">
        <v>6816</v>
      </c>
      <c r="B1515" s="8" t="s">
        <v>6814</v>
      </c>
      <c r="C1515" s="8">
        <v>5.45</v>
      </c>
      <c r="D1515" s="8">
        <v>10.51</v>
      </c>
    </row>
    <row r="1516" spans="1:4" ht="27.75" customHeight="1">
      <c r="A1516" s="7" t="s">
        <v>6817</v>
      </c>
      <c r="B1516" s="8" t="s">
        <v>6814</v>
      </c>
      <c r="C1516" s="8">
        <v>5.45</v>
      </c>
      <c r="D1516" s="8">
        <v>10.51</v>
      </c>
    </row>
    <row r="1517" spans="1:4" ht="27.75" customHeight="1">
      <c r="A1517" s="7" t="s">
        <v>6818</v>
      </c>
      <c r="B1517" s="8" t="s">
        <v>6819</v>
      </c>
      <c r="C1517" s="8">
        <v>0</v>
      </c>
      <c r="D1517" s="8">
        <v>5.04</v>
      </c>
    </row>
    <row r="1518" spans="1:4" ht="27.75" customHeight="1">
      <c r="A1518" s="7" t="s">
        <v>6820</v>
      </c>
      <c r="B1518" s="8" t="s">
        <v>6819</v>
      </c>
      <c r="C1518" s="8">
        <v>0.71</v>
      </c>
      <c r="D1518" s="8">
        <v>3.6</v>
      </c>
    </row>
    <row r="1519" spans="1:4" ht="27.75" customHeight="1">
      <c r="A1519" s="7" t="s">
        <v>6821</v>
      </c>
      <c r="B1519" s="8" t="s">
        <v>6822</v>
      </c>
      <c r="C1519" s="8">
        <v>2.42</v>
      </c>
      <c r="D1519" s="8">
        <v>1.83</v>
      </c>
    </row>
    <row r="1520" spans="1:4" ht="27.75" customHeight="1">
      <c r="A1520" s="7" t="s">
        <v>6823</v>
      </c>
      <c r="B1520" s="8" t="s">
        <v>6822</v>
      </c>
      <c r="C1520" s="8">
        <v>2.42</v>
      </c>
      <c r="D1520" s="8">
        <v>1.83</v>
      </c>
    </row>
    <row r="1521" spans="1:4" ht="27.75" customHeight="1">
      <c r="A1521" s="7" t="s">
        <v>6824</v>
      </c>
      <c r="B1521" s="8" t="s">
        <v>6825</v>
      </c>
      <c r="C1521" s="8">
        <v>1.2</v>
      </c>
      <c r="D1521" s="8">
        <v>14.19</v>
      </c>
    </row>
    <row r="1522" spans="1:4" ht="27.75" customHeight="1">
      <c r="A1522" s="7" t="s">
        <v>6826</v>
      </c>
      <c r="B1522" s="8" t="s">
        <v>6825</v>
      </c>
      <c r="C1522" s="8">
        <v>1.2</v>
      </c>
      <c r="D1522" s="8">
        <v>14.19</v>
      </c>
    </row>
    <row r="1523" spans="1:4" ht="27.75" customHeight="1">
      <c r="A1523" s="7" t="s">
        <v>6827</v>
      </c>
      <c r="B1523" s="8" t="s">
        <v>6825</v>
      </c>
      <c r="C1523" s="8">
        <v>15.04</v>
      </c>
      <c r="D1523" s="8">
        <v>2.64</v>
      </c>
    </row>
    <row r="1524" spans="1:4" ht="27.75" customHeight="1">
      <c r="A1524" s="7" t="s">
        <v>6828</v>
      </c>
      <c r="B1524" s="8" t="s">
        <v>6825</v>
      </c>
      <c r="C1524" s="8">
        <v>15.04</v>
      </c>
      <c r="D1524" s="8">
        <v>2.64</v>
      </c>
    </row>
    <row r="1525" spans="1:4" ht="27.75" customHeight="1">
      <c r="A1525" s="7" t="s">
        <v>6829</v>
      </c>
      <c r="B1525" s="8" t="s">
        <v>6830</v>
      </c>
      <c r="C1525" s="8">
        <v>4.0199999999999996</v>
      </c>
      <c r="D1525" s="8">
        <v>5.07</v>
      </c>
    </row>
    <row r="1526" spans="1:4" ht="27.75" customHeight="1">
      <c r="A1526" s="7" t="s">
        <v>6831</v>
      </c>
      <c r="B1526" s="8" t="s">
        <v>6832</v>
      </c>
      <c r="C1526" s="8">
        <v>3.51</v>
      </c>
      <c r="D1526" s="8">
        <v>4.55</v>
      </c>
    </row>
    <row r="1527" spans="1:4" ht="27.75" customHeight="1">
      <c r="A1527" s="7" t="s">
        <v>6833</v>
      </c>
      <c r="B1527" s="8" t="s">
        <v>6832</v>
      </c>
      <c r="C1527" s="8">
        <v>3.51</v>
      </c>
      <c r="D1527" s="8">
        <v>4.55</v>
      </c>
    </row>
    <row r="1528" spans="1:4" ht="27.75" customHeight="1">
      <c r="A1528" s="7" t="s">
        <v>6834</v>
      </c>
      <c r="B1528" s="8" t="s">
        <v>6835</v>
      </c>
      <c r="C1528" s="8">
        <v>1.27</v>
      </c>
      <c r="D1528" s="8">
        <v>0.73</v>
      </c>
    </row>
    <row r="1529" spans="1:4" ht="27.75" customHeight="1">
      <c r="A1529" s="7" t="s">
        <v>6836</v>
      </c>
      <c r="B1529" s="8" t="s">
        <v>6837</v>
      </c>
      <c r="C1529" s="8">
        <v>1.39</v>
      </c>
      <c r="D1529" s="8">
        <v>0.98</v>
      </c>
    </row>
    <row r="1530" spans="1:4" ht="27.75" customHeight="1">
      <c r="A1530" s="7" t="s">
        <v>6838</v>
      </c>
      <c r="B1530" s="8" t="s">
        <v>6839</v>
      </c>
      <c r="C1530" s="8">
        <v>3.32</v>
      </c>
      <c r="D1530" s="8">
        <v>5.28</v>
      </c>
    </row>
    <row r="1531" spans="1:4" ht="27.75" customHeight="1">
      <c r="A1531" s="7" t="s">
        <v>6840</v>
      </c>
      <c r="B1531" s="8" t="s">
        <v>6839</v>
      </c>
      <c r="C1531" s="8">
        <v>3.32</v>
      </c>
      <c r="D1531" s="8">
        <v>5.28</v>
      </c>
    </row>
    <row r="1532" spans="1:4" ht="27.75" customHeight="1">
      <c r="A1532" s="7" t="s">
        <v>6841</v>
      </c>
      <c r="B1532" s="8" t="s">
        <v>6839</v>
      </c>
      <c r="C1532" s="8">
        <v>4.8099999999999996</v>
      </c>
      <c r="D1532" s="8">
        <v>8.99</v>
      </c>
    </row>
    <row r="1533" spans="1:4" ht="27.75" customHeight="1">
      <c r="A1533" s="7" t="s">
        <v>6842</v>
      </c>
      <c r="B1533" s="8" t="s">
        <v>6839</v>
      </c>
      <c r="C1533" s="8">
        <v>4.8099999999999996</v>
      </c>
      <c r="D1533" s="8">
        <v>8.99</v>
      </c>
    </row>
    <row r="1534" spans="1:4" ht="27.75" customHeight="1">
      <c r="A1534" s="7" t="s">
        <v>6843</v>
      </c>
      <c r="B1534" s="8" t="s">
        <v>6844</v>
      </c>
      <c r="C1534" s="8">
        <v>4.74</v>
      </c>
      <c r="D1534" s="8">
        <v>8.8800000000000008</v>
      </c>
    </row>
    <row r="1535" spans="1:4" ht="27.75" customHeight="1">
      <c r="A1535" s="7" t="s">
        <v>6845</v>
      </c>
      <c r="B1535" s="8" t="s">
        <v>6846</v>
      </c>
      <c r="C1535" s="8">
        <v>1.1399999999999999</v>
      </c>
      <c r="D1535" s="8">
        <v>0.01</v>
      </c>
    </row>
    <row r="1536" spans="1:4" ht="27.75" customHeight="1">
      <c r="A1536" s="7" t="s">
        <v>6847</v>
      </c>
      <c r="B1536" s="8" t="s">
        <v>6846</v>
      </c>
      <c r="C1536" s="8">
        <v>1.1399999999999999</v>
      </c>
      <c r="D1536" s="8">
        <v>0.01</v>
      </c>
    </row>
    <row r="1537" spans="1:4" ht="27.75" customHeight="1">
      <c r="A1537" s="7" t="s">
        <v>6848</v>
      </c>
      <c r="B1537" s="8" t="s">
        <v>6846</v>
      </c>
      <c r="C1537" s="8">
        <v>1.1399999999999999</v>
      </c>
      <c r="D1537" s="8">
        <v>0.01</v>
      </c>
    </row>
    <row r="1538" spans="1:4" ht="27.75" customHeight="1">
      <c r="A1538" s="7" t="s">
        <v>6849</v>
      </c>
      <c r="B1538" s="8" t="s">
        <v>6850</v>
      </c>
      <c r="C1538" s="8">
        <v>4.7300000000000004</v>
      </c>
      <c r="D1538" s="8">
        <v>4.5199999999999996</v>
      </c>
    </row>
    <row r="1539" spans="1:4" ht="27.75" customHeight="1">
      <c r="A1539" s="7" t="s">
        <v>6851</v>
      </c>
      <c r="B1539" s="8" t="s">
        <v>6850</v>
      </c>
      <c r="C1539" s="8">
        <v>4.7300000000000004</v>
      </c>
      <c r="D1539" s="8">
        <v>4.5199999999999996</v>
      </c>
    </row>
    <row r="1540" spans="1:4" ht="27.75" customHeight="1">
      <c r="A1540" s="7" t="s">
        <v>6852</v>
      </c>
      <c r="B1540" s="8" t="s">
        <v>6850</v>
      </c>
      <c r="C1540" s="8">
        <v>2.42</v>
      </c>
      <c r="D1540" s="8">
        <v>1.85</v>
      </c>
    </row>
    <row r="1541" spans="1:4" ht="27.75" customHeight="1">
      <c r="A1541" s="7" t="s">
        <v>6853</v>
      </c>
      <c r="B1541" s="8" t="s">
        <v>6850</v>
      </c>
      <c r="C1541" s="8">
        <v>2.42</v>
      </c>
      <c r="D1541" s="8">
        <v>1.85</v>
      </c>
    </row>
    <row r="1542" spans="1:4" ht="27.75" customHeight="1">
      <c r="A1542" s="7" t="s">
        <v>6854</v>
      </c>
      <c r="B1542" s="8" t="s">
        <v>6855</v>
      </c>
      <c r="C1542" s="8">
        <v>11.85</v>
      </c>
      <c r="D1542" s="8">
        <v>0.52</v>
      </c>
    </row>
    <row r="1543" spans="1:4" ht="27.75" customHeight="1">
      <c r="A1543" s="7" t="s">
        <v>6856</v>
      </c>
      <c r="B1543" s="8" t="s">
        <v>6855</v>
      </c>
      <c r="C1543" s="8">
        <v>1.1000000000000001</v>
      </c>
      <c r="D1543" s="8">
        <v>8.9600000000000009</v>
      </c>
    </row>
    <row r="1544" spans="1:4" ht="27.75" customHeight="1">
      <c r="A1544" s="7" t="s">
        <v>6857</v>
      </c>
      <c r="B1544" s="8" t="s">
        <v>6858</v>
      </c>
      <c r="C1544" s="8">
        <v>0</v>
      </c>
      <c r="D1544" s="8">
        <v>7.43</v>
      </c>
    </row>
    <row r="1545" spans="1:4" ht="27.75" customHeight="1">
      <c r="A1545" s="7" t="s">
        <v>6859</v>
      </c>
      <c r="B1545" s="8" t="s">
        <v>6858</v>
      </c>
      <c r="C1545" s="8">
        <v>1.79</v>
      </c>
      <c r="D1545" s="8">
        <v>5.9</v>
      </c>
    </row>
    <row r="1546" spans="1:4" ht="27.75" customHeight="1">
      <c r="A1546" s="7" t="s">
        <v>6860</v>
      </c>
      <c r="B1546" s="8" t="s">
        <v>6858</v>
      </c>
      <c r="C1546" s="8">
        <v>5.26</v>
      </c>
      <c r="D1546" s="8">
        <v>0.1</v>
      </c>
    </row>
    <row r="1547" spans="1:4" ht="27.75" customHeight="1">
      <c r="A1547" s="7" t="s">
        <v>6861</v>
      </c>
      <c r="B1547" s="8" t="s">
        <v>6858</v>
      </c>
      <c r="C1547" s="8">
        <v>5.26</v>
      </c>
      <c r="D1547" s="8">
        <v>0.1</v>
      </c>
    </row>
    <row r="1548" spans="1:4" ht="27.75" customHeight="1">
      <c r="A1548" s="7" t="s">
        <v>6862</v>
      </c>
      <c r="B1548" s="8" t="s">
        <v>6863</v>
      </c>
      <c r="C1548" s="8">
        <v>2.8</v>
      </c>
      <c r="D1548" s="8">
        <v>14.69</v>
      </c>
    </row>
    <row r="1549" spans="1:4" ht="27.75" customHeight="1">
      <c r="A1549" s="7" t="s">
        <v>6864</v>
      </c>
      <c r="B1549" s="8" t="s">
        <v>6863</v>
      </c>
      <c r="C1549" s="8">
        <v>2.8</v>
      </c>
      <c r="D1549" s="8">
        <v>14.69</v>
      </c>
    </row>
    <row r="1550" spans="1:4" ht="27.75" customHeight="1">
      <c r="A1550" s="7" t="s">
        <v>6865</v>
      </c>
      <c r="B1550" s="8" t="s">
        <v>6866</v>
      </c>
      <c r="C1550" s="8">
        <v>20.12</v>
      </c>
      <c r="D1550" s="8">
        <v>5.73</v>
      </c>
    </row>
    <row r="1551" spans="1:4" ht="27.75" customHeight="1">
      <c r="A1551" s="7" t="s">
        <v>6867</v>
      </c>
      <c r="B1551" s="8" t="s">
        <v>6866</v>
      </c>
      <c r="C1551" s="8">
        <v>20.13</v>
      </c>
      <c r="D1551" s="8">
        <v>5.73</v>
      </c>
    </row>
    <row r="1552" spans="1:4" ht="27.75" customHeight="1">
      <c r="A1552" s="7" t="s">
        <v>6868</v>
      </c>
      <c r="B1552" s="8" t="s">
        <v>6869</v>
      </c>
      <c r="C1552" s="8">
        <v>1.36</v>
      </c>
      <c r="D1552" s="8">
        <v>2.91</v>
      </c>
    </row>
    <row r="1553" spans="1:4" ht="27.75" customHeight="1">
      <c r="A1553" s="7" t="s">
        <v>6870</v>
      </c>
      <c r="B1553" s="8" t="s">
        <v>6869</v>
      </c>
      <c r="C1553" s="8">
        <v>1.36</v>
      </c>
      <c r="D1553" s="8">
        <v>2.91</v>
      </c>
    </row>
    <row r="1554" spans="1:4" ht="27.75" customHeight="1">
      <c r="A1554" s="7" t="s">
        <v>6871</v>
      </c>
      <c r="B1554" s="8" t="s">
        <v>6872</v>
      </c>
      <c r="C1554" s="8">
        <v>4</v>
      </c>
      <c r="D1554" s="8">
        <v>3.99</v>
      </c>
    </row>
    <row r="1555" spans="1:4" ht="27.75" customHeight="1">
      <c r="A1555" s="7" t="s">
        <v>6873</v>
      </c>
      <c r="B1555" s="8" t="s">
        <v>6872</v>
      </c>
      <c r="C1555" s="8">
        <v>4</v>
      </c>
      <c r="D1555" s="8">
        <v>3.99</v>
      </c>
    </row>
    <row r="1556" spans="1:4" ht="27.75" customHeight="1">
      <c r="A1556" s="7" t="s">
        <v>6874</v>
      </c>
      <c r="B1556" s="8" t="s">
        <v>6875</v>
      </c>
      <c r="C1556" s="8">
        <v>2.0499999999999998</v>
      </c>
      <c r="D1556" s="8">
        <v>4.42</v>
      </c>
    </row>
    <row r="1557" spans="1:4" ht="27.75" customHeight="1">
      <c r="A1557" s="7" t="s">
        <v>6876</v>
      </c>
      <c r="B1557" s="8" t="s">
        <v>6875</v>
      </c>
      <c r="C1557" s="8">
        <v>2.0499999999999998</v>
      </c>
      <c r="D1557" s="8">
        <v>4.42</v>
      </c>
    </row>
    <row r="1558" spans="1:4" ht="27.75" customHeight="1">
      <c r="A1558" s="7" t="s">
        <v>6877</v>
      </c>
      <c r="B1558" s="8" t="s">
        <v>6875</v>
      </c>
      <c r="C1558" s="8">
        <v>5.77</v>
      </c>
      <c r="D1558" s="8">
        <v>1.58</v>
      </c>
    </row>
    <row r="1559" spans="1:4" ht="27.75" customHeight="1">
      <c r="A1559" s="7" t="s">
        <v>6878</v>
      </c>
      <c r="B1559" s="8" t="s">
        <v>6875</v>
      </c>
      <c r="C1559" s="8">
        <v>5.39</v>
      </c>
      <c r="D1559" s="8">
        <v>1.57</v>
      </c>
    </row>
    <row r="1560" spans="1:4" ht="27.75" customHeight="1">
      <c r="A1560" s="7" t="s">
        <v>6879</v>
      </c>
      <c r="B1560" s="8" t="s">
        <v>6880</v>
      </c>
      <c r="C1560" s="8">
        <v>0</v>
      </c>
      <c r="D1560" s="8">
        <v>8.01</v>
      </c>
    </row>
    <row r="1561" spans="1:4" ht="27.75" customHeight="1">
      <c r="A1561" s="7" t="s">
        <v>6881</v>
      </c>
      <c r="B1561" s="8" t="s">
        <v>6880</v>
      </c>
      <c r="C1561" s="8">
        <v>1.99</v>
      </c>
      <c r="D1561" s="8">
        <v>4.25</v>
      </c>
    </row>
    <row r="1562" spans="1:4" ht="27.75" customHeight="1">
      <c r="A1562" s="7" t="s">
        <v>6882</v>
      </c>
      <c r="B1562" s="8" t="s">
        <v>6883</v>
      </c>
      <c r="C1562" s="8">
        <v>0.62</v>
      </c>
      <c r="D1562" s="8">
        <v>3.08</v>
      </c>
    </row>
    <row r="1563" spans="1:4" ht="27.75" customHeight="1">
      <c r="A1563" s="7" t="s">
        <v>6884</v>
      </c>
      <c r="B1563" s="8" t="s">
        <v>6883</v>
      </c>
      <c r="C1563" s="8">
        <v>0.62</v>
      </c>
      <c r="D1563" s="8">
        <v>3.08</v>
      </c>
    </row>
    <row r="1564" spans="1:4" ht="27.75" customHeight="1">
      <c r="A1564" s="7" t="s">
        <v>6885</v>
      </c>
      <c r="B1564" s="8" t="s">
        <v>6886</v>
      </c>
      <c r="C1564" s="8">
        <v>2.79</v>
      </c>
      <c r="D1564" s="8">
        <v>1.83</v>
      </c>
    </row>
    <row r="1565" spans="1:4" ht="27.75" customHeight="1">
      <c r="A1565" s="7" t="s">
        <v>6887</v>
      </c>
      <c r="B1565" s="8" t="s">
        <v>6886</v>
      </c>
      <c r="C1565" s="8">
        <v>2.79</v>
      </c>
      <c r="D1565" s="8">
        <v>1.83</v>
      </c>
    </row>
    <row r="1566" spans="1:4" ht="27.75" customHeight="1">
      <c r="A1566" s="7" t="s">
        <v>6888</v>
      </c>
      <c r="B1566" s="8" t="s">
        <v>6863</v>
      </c>
      <c r="C1566" s="8">
        <v>0.88</v>
      </c>
      <c r="D1566" s="8">
        <v>8.49</v>
      </c>
    </row>
    <row r="1567" spans="1:4" ht="27.75" customHeight="1">
      <c r="A1567" s="7" t="s">
        <v>6889</v>
      </c>
      <c r="B1567" s="8" t="s">
        <v>6863</v>
      </c>
      <c r="C1567" s="8">
        <v>0.88</v>
      </c>
      <c r="D1567" s="8">
        <v>8.49</v>
      </c>
    </row>
    <row r="1568" spans="1:4" ht="27.75" customHeight="1">
      <c r="A1568" s="7" t="s">
        <v>6890</v>
      </c>
      <c r="B1568" s="8" t="s">
        <v>6891</v>
      </c>
      <c r="C1568" s="8">
        <v>2.17</v>
      </c>
      <c r="D1568" s="8">
        <v>5.7</v>
      </c>
    </row>
    <row r="1569" spans="1:4" ht="27.75" customHeight="1">
      <c r="A1569" s="7" t="s">
        <v>6892</v>
      </c>
      <c r="B1569" s="8" t="s">
        <v>6891</v>
      </c>
      <c r="C1569" s="8">
        <v>2.17</v>
      </c>
      <c r="D1569" s="8">
        <v>5.7</v>
      </c>
    </row>
    <row r="1570" spans="1:4" ht="27.75" customHeight="1">
      <c r="A1570" s="7" t="s">
        <v>6893</v>
      </c>
      <c r="B1570" s="8" t="s">
        <v>6894</v>
      </c>
      <c r="C1570" s="8">
        <v>0.34</v>
      </c>
      <c r="D1570" s="8">
        <v>12.9</v>
      </c>
    </row>
  </sheetData>
  <sheetProtection selectLockedCells="1" selectUnlockedCells="1"/>
  <mergeCells count="1">
    <mergeCell ref="A2:D2"/>
  </mergeCells>
  <hyperlinks>
    <hyperlink ref="A1" location="Overview!A1" display="Back to Overview" xr:uid="{00000000-0004-0000-3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G318"/>
  <sheetViews>
    <sheetView zoomScale="85" zoomScaleNormal="85" zoomScaleSheetLayoutView="100" workbookViewId="0">
      <selection activeCell="A2" sqref="A2:D2"/>
    </sheetView>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UKPN SPN Area (GSP Group _J)"</f>
        <v>Southern Electric Power Distribution plc - Effective from 1 April 2022 - Final Nodal/Zonal charges in UKPN SPN Area (GSP Group _J)</v>
      </c>
      <c r="B2" s="364"/>
      <c r="C2" s="364"/>
      <c r="D2" s="365"/>
    </row>
    <row r="3" spans="1:7" ht="60.75" customHeight="1">
      <c r="A3" s="214" t="s">
        <v>863</v>
      </c>
      <c r="B3" s="214" t="s">
        <v>864</v>
      </c>
      <c r="C3" s="214" t="s">
        <v>865</v>
      </c>
      <c r="D3" s="214" t="s">
        <v>866</v>
      </c>
    </row>
    <row r="4" spans="1:7" ht="21.75" customHeight="1">
      <c r="A4" s="7" t="s">
        <v>6895</v>
      </c>
      <c r="B4" s="8" t="s">
        <v>6896</v>
      </c>
      <c r="C4" s="215">
        <v>0.1109161381084698</v>
      </c>
      <c r="D4" s="215">
        <v>15.882577379475956</v>
      </c>
    </row>
    <row r="5" spans="1:7" ht="21.75" customHeight="1">
      <c r="A5" s="7" t="s">
        <v>6897</v>
      </c>
      <c r="B5" s="8" t="s">
        <v>6898</v>
      </c>
      <c r="C5" s="215">
        <v>5.60965213718016E-2</v>
      </c>
      <c r="D5" s="215">
        <v>16.056311135456081</v>
      </c>
    </row>
    <row r="6" spans="1:7" ht="21.75" customHeight="1">
      <c r="A6" s="7" t="s">
        <v>6899</v>
      </c>
      <c r="B6" s="8" t="s">
        <v>6898</v>
      </c>
      <c r="C6" s="215">
        <v>0.35598508733664402</v>
      </c>
      <c r="D6" s="215">
        <v>16.204969158785126</v>
      </c>
    </row>
    <row r="7" spans="1:7" ht="21.75" customHeight="1">
      <c r="A7" s="7" t="s">
        <v>6900</v>
      </c>
      <c r="B7" s="8" t="s">
        <v>6901</v>
      </c>
      <c r="C7" s="215">
        <v>0.87808193882757601</v>
      </c>
      <c r="D7" s="215">
        <v>6.4327653603709454</v>
      </c>
    </row>
    <row r="8" spans="1:7" ht="21.75" customHeight="1">
      <c r="A8" s="7" t="s">
        <v>6902</v>
      </c>
      <c r="B8" s="8" t="s">
        <v>6903</v>
      </c>
      <c r="C8" s="215">
        <v>1.0699414106596201</v>
      </c>
      <c r="D8" s="215">
        <v>9.5166829009627261</v>
      </c>
    </row>
    <row r="9" spans="1:7" ht="21.75" customHeight="1">
      <c r="A9" s="7" t="s">
        <v>6904</v>
      </c>
      <c r="B9" s="8" t="s">
        <v>6905</v>
      </c>
      <c r="C9" s="215">
        <v>2.0587179402336302</v>
      </c>
      <c r="D9" s="215">
        <v>7.1812752105108375</v>
      </c>
    </row>
    <row r="10" spans="1:7" ht="21.75" customHeight="1">
      <c r="A10" s="7" t="s">
        <v>6906</v>
      </c>
      <c r="B10" s="8" t="s">
        <v>6907</v>
      </c>
      <c r="C10" s="215">
        <v>0.93828891528817393</v>
      </c>
      <c r="D10" s="215">
        <v>15.234474754411265</v>
      </c>
    </row>
    <row r="11" spans="1:7" ht="21.75" customHeight="1">
      <c r="A11" s="7" t="s">
        <v>6908</v>
      </c>
      <c r="B11" s="8" t="s">
        <v>6909</v>
      </c>
      <c r="C11" s="215">
        <v>0.62969985097788794</v>
      </c>
      <c r="D11" s="215">
        <v>10.558804090318379</v>
      </c>
    </row>
    <row r="12" spans="1:7" ht="21.75" customHeight="1">
      <c r="A12" s="7" t="s">
        <v>6910</v>
      </c>
      <c r="B12" s="8" t="s">
        <v>6911</v>
      </c>
      <c r="C12" s="215">
        <v>0</v>
      </c>
      <c r="D12" s="215">
        <v>0</v>
      </c>
    </row>
    <row r="13" spans="1:7" ht="21.75" customHeight="1">
      <c r="A13" s="7" t="s">
        <v>6912</v>
      </c>
      <c r="B13" s="8" t="s">
        <v>6911</v>
      </c>
      <c r="C13" s="215">
        <v>1.386076587329085E-2</v>
      </c>
      <c r="D13" s="215">
        <v>0</v>
      </c>
    </row>
    <row r="14" spans="1:7" ht="21.75" customHeight="1">
      <c r="A14" s="7" t="s">
        <v>6913</v>
      </c>
      <c r="B14" s="8" t="s">
        <v>6914</v>
      </c>
      <c r="C14" s="215">
        <v>9.2099715805207705</v>
      </c>
      <c r="D14" s="215">
        <v>0</v>
      </c>
    </row>
    <row r="15" spans="1:7" ht="21.75" customHeight="1">
      <c r="A15" s="7" t="s">
        <v>6915</v>
      </c>
      <c r="B15" s="8" t="s">
        <v>6914</v>
      </c>
      <c r="C15" s="215">
        <v>9.3487758959950362</v>
      </c>
      <c r="D15" s="215">
        <v>0</v>
      </c>
    </row>
    <row r="16" spans="1:7" ht="21.75" customHeight="1">
      <c r="A16" s="7" t="s">
        <v>6916</v>
      </c>
      <c r="B16" s="8" t="s">
        <v>6917</v>
      </c>
      <c r="C16" s="215">
        <v>4.3536325920622398E-2</v>
      </c>
      <c r="D16" s="215">
        <v>0.17007102665585638</v>
      </c>
    </row>
    <row r="17" spans="1:4" ht="21.75" customHeight="1">
      <c r="A17" s="7" t="s">
        <v>6918</v>
      </c>
      <c r="B17" s="8" t="s">
        <v>6917</v>
      </c>
      <c r="C17" s="215">
        <v>4.3768246691137498E-2</v>
      </c>
      <c r="D17" s="215">
        <v>0.27288045405276817</v>
      </c>
    </row>
    <row r="18" spans="1:4" ht="21.75" customHeight="1">
      <c r="A18" s="7" t="s">
        <v>6919</v>
      </c>
      <c r="B18" s="8" t="s">
        <v>6920</v>
      </c>
      <c r="C18" s="215">
        <v>0.73903006713660602</v>
      </c>
      <c r="D18" s="215">
        <v>5.4976357336922383</v>
      </c>
    </row>
    <row r="19" spans="1:4" ht="21.75" customHeight="1">
      <c r="A19" s="7" t="s">
        <v>6921</v>
      </c>
      <c r="B19" s="8" t="s">
        <v>6922</v>
      </c>
      <c r="C19" s="215">
        <v>0.77953132422926597</v>
      </c>
      <c r="D19" s="215">
        <v>6.9138876827512847</v>
      </c>
    </row>
    <row r="20" spans="1:4" ht="21.75" customHeight="1">
      <c r="A20" s="7" t="s">
        <v>6923</v>
      </c>
      <c r="B20" s="8" t="s">
        <v>6924</v>
      </c>
      <c r="C20" s="215">
        <v>0.41158391754141199</v>
      </c>
      <c r="D20" s="215">
        <v>2.4134284835946547</v>
      </c>
    </row>
    <row r="21" spans="1:4" ht="21.75" customHeight="1">
      <c r="A21" s="7" t="s">
        <v>6925</v>
      </c>
      <c r="B21" s="8" t="s">
        <v>6926</v>
      </c>
      <c r="C21" s="215">
        <v>0.79536825680062107</v>
      </c>
      <c r="D21" s="215">
        <v>2.1924092395252228</v>
      </c>
    </row>
    <row r="22" spans="1:4" ht="21.75" customHeight="1">
      <c r="A22" s="7" t="s">
        <v>6927</v>
      </c>
      <c r="B22" s="8" t="s">
        <v>6928</v>
      </c>
      <c r="C22" s="215">
        <v>2.5214172603205132E-2</v>
      </c>
      <c r="D22" s="215">
        <v>4.8185982544786583</v>
      </c>
    </row>
    <row r="23" spans="1:4" ht="21.75" customHeight="1">
      <c r="A23" s="7" t="s">
        <v>6929</v>
      </c>
      <c r="B23" s="8" t="s">
        <v>6930</v>
      </c>
      <c r="C23" s="215">
        <v>1.404612094966964E-2</v>
      </c>
      <c r="D23" s="215">
        <v>0</v>
      </c>
    </row>
    <row r="24" spans="1:4" ht="21.75" customHeight="1">
      <c r="A24" s="7" t="s">
        <v>6931</v>
      </c>
      <c r="B24" s="8" t="s">
        <v>6932</v>
      </c>
      <c r="C24" s="215">
        <v>0.40526786698206702</v>
      </c>
      <c r="D24" s="215">
        <v>9.1660246500845997</v>
      </c>
    </row>
    <row r="25" spans="1:4" ht="21.75" customHeight="1">
      <c r="A25" s="7" t="s">
        <v>6933</v>
      </c>
      <c r="B25" s="8" t="s">
        <v>6932</v>
      </c>
      <c r="C25" s="215">
        <v>0</v>
      </c>
      <c r="D25" s="215">
        <v>9.1981603102065694</v>
      </c>
    </row>
    <row r="26" spans="1:4" ht="21.75" customHeight="1">
      <c r="A26" s="7" t="s">
        <v>6934</v>
      </c>
      <c r="B26" s="8" t="s">
        <v>6935</v>
      </c>
      <c r="C26" s="215">
        <v>0.398693297059944</v>
      </c>
      <c r="D26" s="215">
        <v>0</v>
      </c>
    </row>
    <row r="27" spans="1:4" ht="27.75" customHeight="1">
      <c r="A27" s="7" t="s">
        <v>6936</v>
      </c>
      <c r="B27" s="8" t="s">
        <v>6937</v>
      </c>
      <c r="C27" s="215">
        <v>0.20913428694121911</v>
      </c>
      <c r="D27" s="215">
        <v>7.5770451877338987</v>
      </c>
    </row>
    <row r="28" spans="1:4" ht="27.75" customHeight="1">
      <c r="A28" s="7" t="s">
        <v>1151</v>
      </c>
      <c r="B28" s="8" t="s">
        <v>6938</v>
      </c>
      <c r="C28" s="215">
        <v>1.6003091406585079</v>
      </c>
      <c r="D28" s="215">
        <v>16.821142504051931</v>
      </c>
    </row>
    <row r="29" spans="1:4" ht="27.75" customHeight="1">
      <c r="A29" s="7" t="s">
        <v>6939</v>
      </c>
      <c r="B29" s="8" t="s">
        <v>6940</v>
      </c>
      <c r="C29" s="215">
        <v>4.9686026232394376</v>
      </c>
      <c r="D29" s="215">
        <v>0.54838916127154125</v>
      </c>
    </row>
    <row r="30" spans="1:4" ht="27.75" customHeight="1">
      <c r="A30" s="7" t="s">
        <v>6941</v>
      </c>
      <c r="B30" s="8" t="s">
        <v>6942</v>
      </c>
      <c r="C30" s="215">
        <v>3.57180593091543</v>
      </c>
      <c r="D30" s="215">
        <v>8.0716723161035642</v>
      </c>
    </row>
    <row r="31" spans="1:4" ht="27.75" customHeight="1">
      <c r="A31" s="7" t="s">
        <v>6943</v>
      </c>
      <c r="B31" s="8" t="s">
        <v>6944</v>
      </c>
      <c r="C31" s="215">
        <v>1.038650777532617</v>
      </c>
      <c r="D31" s="215">
        <v>0.16026845889294306</v>
      </c>
    </row>
    <row r="32" spans="1:4" ht="27.75" customHeight="1">
      <c r="A32" s="7" t="s">
        <v>6945</v>
      </c>
      <c r="B32" s="8" t="s">
        <v>6946</v>
      </c>
      <c r="C32" s="215">
        <v>0.135860664059508</v>
      </c>
      <c r="D32" s="215">
        <v>0.18984953378640704</v>
      </c>
    </row>
    <row r="33" spans="1:4" ht="27.75" customHeight="1">
      <c r="A33" s="7" t="s">
        <v>6947</v>
      </c>
      <c r="B33" s="8" t="s">
        <v>6946</v>
      </c>
      <c r="C33" s="215">
        <v>2.5849486148062502</v>
      </c>
      <c r="D33" s="215">
        <v>10.933330308819347</v>
      </c>
    </row>
    <row r="34" spans="1:4" ht="27.75" customHeight="1">
      <c r="A34" s="7" t="s">
        <v>6948</v>
      </c>
      <c r="B34" s="8" t="s">
        <v>6949</v>
      </c>
      <c r="C34" s="215">
        <v>1.169289881881153</v>
      </c>
      <c r="D34" s="215">
        <v>5.6090862208135537</v>
      </c>
    </row>
    <row r="35" spans="1:4" ht="27.75" customHeight="1">
      <c r="A35" s="7" t="s">
        <v>6950</v>
      </c>
      <c r="B35" s="8" t="s">
        <v>6951</v>
      </c>
      <c r="C35" s="215">
        <v>1.8139140226332551</v>
      </c>
      <c r="D35" s="215">
        <v>9.5365489135370147</v>
      </c>
    </row>
    <row r="36" spans="1:4" ht="27.75" customHeight="1">
      <c r="A36" s="7" t="s">
        <v>6952</v>
      </c>
      <c r="B36" s="8" t="s">
        <v>6953</v>
      </c>
      <c r="C36" s="215">
        <v>1.3543859324944401</v>
      </c>
      <c r="D36" s="215">
        <v>1.8397354464510198</v>
      </c>
    </row>
    <row r="37" spans="1:4" ht="27.75" customHeight="1">
      <c r="A37" s="7" t="s">
        <v>6954</v>
      </c>
      <c r="B37" s="8" t="s">
        <v>6955</v>
      </c>
      <c r="C37" s="215">
        <v>1.8378801722771727</v>
      </c>
      <c r="D37" s="215">
        <v>3.4345657991180638</v>
      </c>
    </row>
    <row r="38" spans="1:4" ht="27.75" customHeight="1">
      <c r="A38" s="7" t="s">
        <v>6956</v>
      </c>
      <c r="B38" s="8" t="s">
        <v>6957</v>
      </c>
      <c r="C38" s="215">
        <v>0.41309961235000103</v>
      </c>
      <c r="D38" s="215">
        <v>15.090262664917391</v>
      </c>
    </row>
    <row r="39" spans="1:4" ht="27.75" customHeight="1">
      <c r="A39" s="7" t="s">
        <v>6958</v>
      </c>
      <c r="B39" s="8" t="s">
        <v>6959</v>
      </c>
      <c r="C39" s="215">
        <v>0.83989327244660394</v>
      </c>
      <c r="D39" s="215">
        <v>2.4389751237997395</v>
      </c>
    </row>
    <row r="40" spans="1:4" ht="27.75" customHeight="1">
      <c r="A40" s="7" t="s">
        <v>6960</v>
      </c>
      <c r="B40" s="8" t="s">
        <v>6961</v>
      </c>
      <c r="C40" s="215">
        <v>1.5071055611561199</v>
      </c>
      <c r="D40" s="215">
        <v>12.475476524439095</v>
      </c>
    </row>
    <row r="41" spans="1:4" ht="27.75" customHeight="1">
      <c r="A41" s="7" t="s">
        <v>6962</v>
      </c>
      <c r="B41" s="8" t="s">
        <v>6963</v>
      </c>
      <c r="C41" s="215">
        <v>2.1126523614070898</v>
      </c>
      <c r="D41" s="215">
        <v>14.186593672872892</v>
      </c>
    </row>
    <row r="42" spans="1:4" ht="27.75" customHeight="1">
      <c r="A42" s="7" t="s">
        <v>6964</v>
      </c>
      <c r="B42" s="8" t="s">
        <v>6965</v>
      </c>
      <c r="C42" s="215">
        <v>1.768912606155999</v>
      </c>
      <c r="D42" s="215">
        <v>14.952689967287581</v>
      </c>
    </row>
    <row r="43" spans="1:4" ht="27.75" customHeight="1">
      <c r="A43" s="7" t="s">
        <v>6966</v>
      </c>
      <c r="B43" s="8" t="s">
        <v>6967</v>
      </c>
      <c r="C43" s="215">
        <v>3.61804205145225</v>
      </c>
      <c r="D43" s="215">
        <v>15.879838826489301</v>
      </c>
    </row>
    <row r="44" spans="1:4" ht="27.75" customHeight="1">
      <c r="A44" s="7" t="s">
        <v>6968</v>
      </c>
      <c r="B44" s="8" t="s">
        <v>6969</v>
      </c>
      <c r="C44" s="215">
        <v>2.3935760205106149</v>
      </c>
      <c r="D44" s="215">
        <v>16.172019705282775</v>
      </c>
    </row>
    <row r="45" spans="1:4" ht="27.75" customHeight="1">
      <c r="A45" s="7" t="s">
        <v>6970</v>
      </c>
      <c r="B45" s="8" t="s">
        <v>6971</v>
      </c>
      <c r="C45" s="215">
        <v>1.8757998491146139</v>
      </c>
      <c r="D45" s="215">
        <v>9.1387646880393874</v>
      </c>
    </row>
    <row r="46" spans="1:4" ht="27.75" customHeight="1">
      <c r="A46" s="7" t="s">
        <v>6972</v>
      </c>
      <c r="B46" s="8" t="s">
        <v>6973</v>
      </c>
      <c r="C46" s="215">
        <v>8.1274411014347236E-2</v>
      </c>
      <c r="D46" s="215">
        <v>0.90541661006975649</v>
      </c>
    </row>
    <row r="47" spans="1:4" ht="27.75" customHeight="1">
      <c r="A47" s="7" t="s">
        <v>6974</v>
      </c>
      <c r="B47" s="8" t="s">
        <v>6975</v>
      </c>
      <c r="C47" s="215">
        <v>3.2433622069642301E-2</v>
      </c>
      <c r="D47" s="215">
        <v>0.51243441110060328</v>
      </c>
    </row>
    <row r="48" spans="1:4" ht="27.75" customHeight="1">
      <c r="A48" s="7" t="s">
        <v>1319</v>
      </c>
      <c r="B48" s="8" t="s">
        <v>6976</v>
      </c>
      <c r="C48" s="215">
        <v>2.1214744267987699E-2</v>
      </c>
      <c r="D48" s="215">
        <v>0.49861054065271398</v>
      </c>
    </row>
    <row r="49" spans="1:4" ht="27.75" customHeight="1">
      <c r="A49" s="7" t="s">
        <v>6977</v>
      </c>
      <c r="B49" s="8" t="s">
        <v>6976</v>
      </c>
      <c r="C49" s="215">
        <v>2.1213309074696901E-2</v>
      </c>
      <c r="D49" s="215">
        <v>0.4989677699807531</v>
      </c>
    </row>
    <row r="50" spans="1:4" ht="27.75" customHeight="1">
      <c r="A50" s="7" t="s">
        <v>6978</v>
      </c>
      <c r="B50" s="8" t="s">
        <v>6979</v>
      </c>
      <c r="C50" s="215">
        <v>2.2628368164798998</v>
      </c>
      <c r="D50" s="215">
        <v>0</v>
      </c>
    </row>
    <row r="51" spans="1:4" ht="27.75" customHeight="1">
      <c r="A51" s="7" t="s">
        <v>6980</v>
      </c>
      <c r="B51" s="8" t="s">
        <v>6979</v>
      </c>
      <c r="C51" s="215">
        <v>6.2870133724528197</v>
      </c>
      <c r="D51" s="215">
        <v>0</v>
      </c>
    </row>
    <row r="52" spans="1:4" ht="27.75" customHeight="1">
      <c r="A52" s="7" t="s">
        <v>6981</v>
      </c>
      <c r="B52" s="8" t="s">
        <v>6979</v>
      </c>
      <c r="C52" s="215">
        <v>3.7610393473704402</v>
      </c>
      <c r="D52" s="215">
        <v>0.54116934584858534</v>
      </c>
    </row>
    <row r="53" spans="1:4" ht="27.75" customHeight="1">
      <c r="A53" s="7" t="s">
        <v>6982</v>
      </c>
      <c r="B53" s="8" t="s">
        <v>6979</v>
      </c>
      <c r="C53" s="215">
        <v>2.5162288057469433</v>
      </c>
      <c r="D53" s="215">
        <v>1.4927306255771993</v>
      </c>
    </row>
    <row r="54" spans="1:4" ht="27.75" customHeight="1">
      <c r="A54" s="7" t="s">
        <v>6983</v>
      </c>
      <c r="B54" s="8" t="s">
        <v>6984</v>
      </c>
      <c r="C54" s="215">
        <v>0.193535605445567</v>
      </c>
      <c r="D54" s="215">
        <v>2.8298419340048078</v>
      </c>
    </row>
    <row r="55" spans="1:4" ht="27.75" customHeight="1">
      <c r="A55" s="7" t="s">
        <v>6985</v>
      </c>
      <c r="B55" s="8" t="s">
        <v>6986</v>
      </c>
      <c r="C55" s="215">
        <v>1.2594419719536671E-4</v>
      </c>
      <c r="D55" s="215">
        <v>0</v>
      </c>
    </row>
    <row r="56" spans="1:4" ht="27.75" customHeight="1">
      <c r="A56" s="7" t="s">
        <v>6987</v>
      </c>
      <c r="B56" s="8" t="s">
        <v>6986</v>
      </c>
      <c r="C56" s="215">
        <v>6.6133905101790002E-4</v>
      </c>
      <c r="D56" s="215">
        <v>0</v>
      </c>
    </row>
    <row r="57" spans="1:4" ht="27.75" customHeight="1">
      <c r="A57" s="7" t="s">
        <v>3378</v>
      </c>
      <c r="B57" s="8" t="s">
        <v>6988</v>
      </c>
      <c r="C57" s="215">
        <v>3.26796503779433E-3</v>
      </c>
      <c r="D57" s="215">
        <v>0</v>
      </c>
    </row>
    <row r="58" spans="1:4" ht="27.75" customHeight="1">
      <c r="A58" s="7" t="s">
        <v>6989</v>
      </c>
      <c r="B58" s="8" t="s">
        <v>6990</v>
      </c>
      <c r="C58" s="215">
        <v>0.21159890119375199</v>
      </c>
      <c r="D58" s="215">
        <v>10.108245617866494</v>
      </c>
    </row>
    <row r="59" spans="1:4" ht="27.75" customHeight="1">
      <c r="A59" s="7" t="s">
        <v>6991</v>
      </c>
      <c r="B59" s="8" t="s">
        <v>6992</v>
      </c>
      <c r="C59" s="215">
        <v>0.239898382780244</v>
      </c>
      <c r="D59" s="215">
        <v>4.6414718541000832</v>
      </c>
    </row>
    <row r="60" spans="1:4" ht="27.75" customHeight="1">
      <c r="A60" s="7" t="s">
        <v>6993</v>
      </c>
      <c r="B60" s="8" t="s">
        <v>6994</v>
      </c>
      <c r="C60" s="215">
        <v>1.0456965053365299</v>
      </c>
      <c r="D60" s="215">
        <v>2.892871082799211</v>
      </c>
    </row>
    <row r="61" spans="1:4" ht="27.75" customHeight="1">
      <c r="A61" s="7" t="s">
        <v>6995</v>
      </c>
      <c r="B61" s="8" t="s">
        <v>6996</v>
      </c>
      <c r="C61" s="215">
        <v>1.508231667178211</v>
      </c>
      <c r="D61" s="215">
        <v>10.732676224716798</v>
      </c>
    </row>
    <row r="62" spans="1:4" ht="27.75" customHeight="1">
      <c r="A62" s="7" t="s">
        <v>6997</v>
      </c>
      <c r="B62" s="8" t="s">
        <v>6998</v>
      </c>
      <c r="C62" s="215">
        <v>9.5872484450359448</v>
      </c>
      <c r="D62" s="215">
        <v>1.6075625967249429</v>
      </c>
    </row>
    <row r="63" spans="1:4" ht="27.75" customHeight="1">
      <c r="A63" s="7" t="s">
        <v>6999</v>
      </c>
      <c r="B63" s="8" t="s">
        <v>6998</v>
      </c>
      <c r="C63" s="215">
        <v>0.70248350947021498</v>
      </c>
      <c r="D63" s="215">
        <v>5.2992899413683334</v>
      </c>
    </row>
    <row r="64" spans="1:4" ht="27.75" customHeight="1">
      <c r="A64" s="7" t="s">
        <v>7000</v>
      </c>
      <c r="B64" s="8" t="s">
        <v>6998</v>
      </c>
      <c r="C64" s="215">
        <v>1.528379904435051</v>
      </c>
      <c r="D64" s="215">
        <v>9.666449357467723</v>
      </c>
    </row>
    <row r="65" spans="1:4" ht="27.75" customHeight="1">
      <c r="A65" s="7" t="s">
        <v>7001</v>
      </c>
      <c r="B65" s="8" t="s">
        <v>7002</v>
      </c>
      <c r="C65" s="215">
        <v>4.5800603651571299E-2</v>
      </c>
      <c r="D65" s="215">
        <v>-1.1057083760842958</v>
      </c>
    </row>
    <row r="66" spans="1:4" ht="27.75" customHeight="1">
      <c r="A66" s="7" t="s">
        <v>7003</v>
      </c>
      <c r="B66" s="8" t="s">
        <v>7004</v>
      </c>
      <c r="C66" s="215">
        <v>0.51207577459605003</v>
      </c>
      <c r="D66" s="215">
        <v>11.550989853646852</v>
      </c>
    </row>
    <row r="67" spans="1:4" ht="27.75" customHeight="1">
      <c r="A67" s="7" t="s">
        <v>2640</v>
      </c>
      <c r="B67" s="8" t="s">
        <v>2641</v>
      </c>
      <c r="C67" s="215">
        <v>12.357307633344437</v>
      </c>
      <c r="D67" s="215">
        <v>25.216553661210295</v>
      </c>
    </row>
    <row r="68" spans="1:4" ht="27.75" customHeight="1">
      <c r="A68" s="7" t="s">
        <v>7005</v>
      </c>
      <c r="B68" s="8" t="s">
        <v>7006</v>
      </c>
      <c r="C68" s="215">
        <v>2.58756245931488</v>
      </c>
      <c r="D68" s="215">
        <v>13.249000287958065</v>
      </c>
    </row>
    <row r="69" spans="1:4" ht="27.75" customHeight="1">
      <c r="A69" s="7" t="s">
        <v>7007</v>
      </c>
      <c r="B69" s="8" t="s">
        <v>7008</v>
      </c>
      <c r="C69" s="215">
        <v>1.5619289557381748</v>
      </c>
      <c r="D69" s="215">
        <v>12.006502316204934</v>
      </c>
    </row>
    <row r="70" spans="1:4" ht="27.75" customHeight="1">
      <c r="A70" s="7" t="s">
        <v>7009</v>
      </c>
      <c r="B70" s="8" t="s">
        <v>7010</v>
      </c>
      <c r="C70" s="215">
        <v>0.25755090721026602</v>
      </c>
      <c r="D70" s="215">
        <v>2.561801390605853</v>
      </c>
    </row>
    <row r="71" spans="1:4" ht="27.75" customHeight="1">
      <c r="A71" s="7" t="s">
        <v>7011</v>
      </c>
      <c r="B71" s="8" t="s">
        <v>7010</v>
      </c>
      <c r="C71" s="215">
        <v>1.5914986557850641</v>
      </c>
      <c r="D71" s="215">
        <v>12.486308478431333</v>
      </c>
    </row>
    <row r="72" spans="1:4" ht="27.75" customHeight="1">
      <c r="A72" s="7" t="s">
        <v>1448</v>
      </c>
      <c r="B72" s="8" t="s">
        <v>7012</v>
      </c>
      <c r="C72" s="215">
        <v>0</v>
      </c>
      <c r="D72" s="215">
        <v>0</v>
      </c>
    </row>
    <row r="73" spans="1:4" ht="27.75" customHeight="1">
      <c r="A73" s="7" t="s">
        <v>7013</v>
      </c>
      <c r="B73" s="8" t="s">
        <v>7014</v>
      </c>
      <c r="C73" s="215">
        <v>1.50959939841896E-2</v>
      </c>
      <c r="D73" s="215">
        <v>2.9510974277313795</v>
      </c>
    </row>
    <row r="74" spans="1:4" ht="27.75" customHeight="1">
      <c r="A74" s="7" t="s">
        <v>7015</v>
      </c>
      <c r="B74" s="8" t="s">
        <v>7016</v>
      </c>
      <c r="C74" s="215">
        <v>0.70500544065363702</v>
      </c>
      <c r="D74" s="215">
        <v>7.9235646789720713</v>
      </c>
    </row>
    <row r="75" spans="1:4" ht="27.75" customHeight="1">
      <c r="A75" s="7" t="s">
        <v>7017</v>
      </c>
      <c r="B75" s="8" t="s">
        <v>7018</v>
      </c>
      <c r="C75" s="215">
        <v>1.25240207870511</v>
      </c>
      <c r="D75" s="215">
        <v>6.5157117199052008</v>
      </c>
    </row>
    <row r="76" spans="1:4" ht="27.75" customHeight="1">
      <c r="A76" s="7" t="s">
        <v>7019</v>
      </c>
      <c r="B76" s="8" t="s">
        <v>7020</v>
      </c>
      <c r="C76" s="215">
        <v>5.7038517106482806E-2</v>
      </c>
      <c r="D76" s="215">
        <v>14.821396404773674</v>
      </c>
    </row>
    <row r="77" spans="1:4" ht="27.75" customHeight="1">
      <c r="A77" s="7" t="s">
        <v>7021</v>
      </c>
      <c r="B77" s="8" t="s">
        <v>7022</v>
      </c>
      <c r="C77" s="215">
        <v>0</v>
      </c>
      <c r="D77" s="215">
        <v>-0.8271718113397093</v>
      </c>
    </row>
    <row r="78" spans="1:4" ht="27.75" customHeight="1">
      <c r="A78" s="7" t="s">
        <v>7023</v>
      </c>
      <c r="B78" s="8" t="s">
        <v>7024</v>
      </c>
      <c r="C78" s="215">
        <v>1.1047072953366561</v>
      </c>
      <c r="D78" s="215">
        <v>2.9012086142269142</v>
      </c>
    </row>
    <row r="79" spans="1:4" ht="27.75" customHeight="1">
      <c r="A79" s="7" t="s">
        <v>7025</v>
      </c>
      <c r="B79" s="8" t="s">
        <v>7026</v>
      </c>
      <c r="C79" s="215">
        <v>0.36542121728855703</v>
      </c>
      <c r="D79" s="215">
        <v>0.17811330233942524</v>
      </c>
    </row>
    <row r="80" spans="1:4" ht="27.75" customHeight="1">
      <c r="A80" s="7" t="s">
        <v>7027</v>
      </c>
      <c r="B80" s="8" t="s">
        <v>7028</v>
      </c>
      <c r="C80" s="215">
        <v>0.80800003161154499</v>
      </c>
      <c r="D80" s="215">
        <v>2.0324562625391351</v>
      </c>
    </row>
    <row r="81" spans="1:4" ht="27.75" customHeight="1">
      <c r="A81" s="7" t="s">
        <v>7029</v>
      </c>
      <c r="B81" s="8" t="s">
        <v>7030</v>
      </c>
      <c r="C81" s="215">
        <v>-5.5363317003612501E-3</v>
      </c>
      <c r="D81" s="215">
        <v>-3.4883487283505682E-2</v>
      </c>
    </row>
    <row r="82" spans="1:4" ht="27.75" customHeight="1">
      <c r="A82" s="7" t="s">
        <v>1556</v>
      </c>
      <c r="B82" s="8" t="s">
        <v>7030</v>
      </c>
      <c r="C82" s="215">
        <v>-7.2797336955552697E-3</v>
      </c>
      <c r="D82" s="215">
        <v>-3.4250080018959225E-2</v>
      </c>
    </row>
    <row r="83" spans="1:4" ht="27.75" customHeight="1">
      <c r="A83" s="7" t="s">
        <v>3436</v>
      </c>
      <c r="B83" s="8" t="s">
        <v>7031</v>
      </c>
      <c r="C83" s="215">
        <v>1.1699176432983998</v>
      </c>
      <c r="D83" s="215">
        <v>4.4931805751807774E-2</v>
      </c>
    </row>
    <row r="84" spans="1:4" ht="27.75" customHeight="1">
      <c r="A84" s="7" t="s">
        <v>7032</v>
      </c>
      <c r="B84" s="8" t="s">
        <v>7033</v>
      </c>
      <c r="C84" s="215">
        <v>2.1002236065098399</v>
      </c>
      <c r="D84" s="215">
        <v>4.8524771372074689</v>
      </c>
    </row>
    <row r="85" spans="1:4" ht="27.75" customHeight="1">
      <c r="A85" s="7" t="s">
        <v>7034</v>
      </c>
      <c r="B85" s="8" t="s">
        <v>7035</v>
      </c>
      <c r="C85" s="215">
        <v>2.52408700995427</v>
      </c>
      <c r="D85" s="215">
        <v>5.5637103218762594</v>
      </c>
    </row>
    <row r="86" spans="1:4" ht="27.75" customHeight="1">
      <c r="A86" s="7" t="s">
        <v>7036</v>
      </c>
      <c r="B86" s="8" t="s">
        <v>7037</v>
      </c>
      <c r="C86" s="215">
        <v>2.5334305670990442</v>
      </c>
      <c r="D86" s="215">
        <v>6.0626774220061002</v>
      </c>
    </row>
    <row r="87" spans="1:4" ht="27.75" customHeight="1">
      <c r="A87" s="7" t="s">
        <v>7038</v>
      </c>
      <c r="B87" s="8" t="s">
        <v>7039</v>
      </c>
      <c r="C87" s="215">
        <v>0.13490807936981891</v>
      </c>
      <c r="D87" s="215">
        <v>12.365893241577117</v>
      </c>
    </row>
    <row r="88" spans="1:4" ht="27.75" customHeight="1">
      <c r="A88" s="7" t="s">
        <v>7040</v>
      </c>
      <c r="B88" s="8" t="s">
        <v>7041</v>
      </c>
      <c r="C88" s="215">
        <v>4.6540757857385401E-2</v>
      </c>
      <c r="D88" s="215">
        <v>3.4852987801535922</v>
      </c>
    </row>
    <row r="89" spans="1:4" ht="27.75" customHeight="1">
      <c r="A89" s="7" t="s">
        <v>7042</v>
      </c>
      <c r="B89" s="8" t="s">
        <v>7043</v>
      </c>
      <c r="C89" s="215">
        <v>0.98037301897817997</v>
      </c>
      <c r="D89" s="215">
        <v>5.1364139469501788</v>
      </c>
    </row>
    <row r="90" spans="1:4" ht="27.75" customHeight="1">
      <c r="A90" s="7" t="s">
        <v>7044</v>
      </c>
      <c r="B90" s="8" t="s">
        <v>7045</v>
      </c>
      <c r="C90" s="215">
        <v>0.100678368414332</v>
      </c>
      <c r="D90" s="215">
        <v>10.211848445267794</v>
      </c>
    </row>
    <row r="91" spans="1:4" ht="27.75" customHeight="1">
      <c r="A91" s="7" t="s">
        <v>1589</v>
      </c>
      <c r="B91" s="8" t="s">
        <v>7045</v>
      </c>
      <c r="C91" s="215">
        <v>0.10074407327949</v>
      </c>
      <c r="D91" s="215">
        <v>10.45337831309784</v>
      </c>
    </row>
    <row r="92" spans="1:4" ht="27.75" customHeight="1">
      <c r="A92" s="7" t="s">
        <v>7046</v>
      </c>
      <c r="B92" s="8" t="s">
        <v>7047</v>
      </c>
      <c r="C92" s="215">
        <v>3.1374595892612502</v>
      </c>
      <c r="D92" s="215">
        <v>10.837390322771549</v>
      </c>
    </row>
    <row r="93" spans="1:4" ht="27.75" customHeight="1">
      <c r="A93" s="7" t="s">
        <v>7048</v>
      </c>
      <c r="B93" s="8" t="s">
        <v>7049</v>
      </c>
      <c r="C93" s="215">
        <v>0.90016016712131286</v>
      </c>
      <c r="D93" s="215">
        <v>16.897116888101404</v>
      </c>
    </row>
    <row r="94" spans="1:4" ht="27.75" customHeight="1">
      <c r="A94" s="7" t="s">
        <v>7050</v>
      </c>
      <c r="B94" s="8" t="s">
        <v>7051</v>
      </c>
      <c r="C94" s="215">
        <v>0.28410183762185071</v>
      </c>
      <c r="D94" s="215">
        <v>2.3215762925456684E-2</v>
      </c>
    </row>
    <row r="95" spans="1:4" ht="27.75" customHeight="1">
      <c r="A95" s="7" t="s">
        <v>7052</v>
      </c>
      <c r="B95" s="8" t="s">
        <v>7053</v>
      </c>
      <c r="C95" s="215">
        <v>0.79014341171581703</v>
      </c>
      <c r="D95" s="215">
        <v>17.057759644799013</v>
      </c>
    </row>
    <row r="96" spans="1:4" ht="27.75" customHeight="1">
      <c r="A96" s="7" t="s">
        <v>7054</v>
      </c>
      <c r="B96" s="8" t="s">
        <v>7055</v>
      </c>
      <c r="C96" s="215">
        <v>0.37169027258856202</v>
      </c>
      <c r="D96" s="215">
        <v>9.12426797004942</v>
      </c>
    </row>
    <row r="97" spans="1:4" ht="27.75" customHeight="1">
      <c r="A97" s="7" t="s">
        <v>1701</v>
      </c>
      <c r="B97" s="8" t="s">
        <v>7056</v>
      </c>
      <c r="C97" s="215">
        <v>7.4545548598129496</v>
      </c>
      <c r="D97" s="215">
        <v>13.090480984804413</v>
      </c>
    </row>
    <row r="98" spans="1:4" ht="27.75" customHeight="1">
      <c r="A98" s="7" t="s">
        <v>3448</v>
      </c>
      <c r="B98" s="8" t="s">
        <v>7057</v>
      </c>
      <c r="C98" s="215">
        <v>0</v>
      </c>
      <c r="D98" s="215">
        <v>0</v>
      </c>
    </row>
    <row r="99" spans="1:4" ht="27.75" customHeight="1">
      <c r="A99" s="7" t="s">
        <v>7058</v>
      </c>
      <c r="B99" s="8" t="s">
        <v>7059</v>
      </c>
      <c r="C99" s="215">
        <v>0.2562938109268324</v>
      </c>
      <c r="D99" s="215">
        <v>6.8871144112829521</v>
      </c>
    </row>
    <row r="100" spans="1:4" ht="27.75" customHeight="1">
      <c r="A100" s="7" t="s">
        <v>1754</v>
      </c>
      <c r="B100" s="8" t="s">
        <v>7060</v>
      </c>
      <c r="C100" s="215">
        <v>0.54851905881618801</v>
      </c>
      <c r="D100" s="215">
        <v>13.747008282897156</v>
      </c>
    </row>
    <row r="101" spans="1:4" ht="27.75" customHeight="1">
      <c r="A101" s="7" t="s">
        <v>7061</v>
      </c>
      <c r="B101" s="8" t="s">
        <v>7062</v>
      </c>
      <c r="C101" s="215">
        <v>5.2141201548961437E-2</v>
      </c>
      <c r="D101" s="215">
        <v>0</v>
      </c>
    </row>
    <row r="102" spans="1:4" ht="27.75" customHeight="1">
      <c r="A102" s="7" t="s">
        <v>7063</v>
      </c>
      <c r="B102" s="8" t="s">
        <v>7064</v>
      </c>
      <c r="C102" s="215">
        <v>0</v>
      </c>
      <c r="D102" s="215">
        <v>0</v>
      </c>
    </row>
    <row r="103" spans="1:4" ht="27.75" customHeight="1">
      <c r="A103" s="7" t="s">
        <v>7065</v>
      </c>
      <c r="B103" s="8" t="s">
        <v>7066</v>
      </c>
      <c r="C103" s="215">
        <v>1.8525273519832899</v>
      </c>
      <c r="D103" s="215">
        <v>0.63174866981205513</v>
      </c>
    </row>
    <row r="104" spans="1:4" ht="27.75" customHeight="1">
      <c r="A104" s="7" t="s">
        <v>7067</v>
      </c>
      <c r="B104" s="8" t="s">
        <v>7066</v>
      </c>
      <c r="C104" s="215">
        <v>1.852694470835698</v>
      </c>
      <c r="D104" s="215">
        <v>0.63205734007011394</v>
      </c>
    </row>
    <row r="105" spans="1:4" ht="27.75" customHeight="1">
      <c r="A105" s="7" t="s">
        <v>7068</v>
      </c>
      <c r="B105" s="8" t="s">
        <v>7066</v>
      </c>
      <c r="C105" s="215">
        <v>1.8526944708357</v>
      </c>
      <c r="D105" s="215">
        <v>0.63205734007011405</v>
      </c>
    </row>
    <row r="106" spans="1:4" ht="27.75" customHeight="1">
      <c r="A106" s="7" t="s">
        <v>7069</v>
      </c>
      <c r="B106" s="8" t="s">
        <v>7070</v>
      </c>
      <c r="C106" s="215">
        <v>0.86794581336971233</v>
      </c>
      <c r="D106" s="215">
        <v>5.5656157582601891</v>
      </c>
    </row>
    <row r="107" spans="1:4" ht="27.75" customHeight="1">
      <c r="A107" s="7" t="s">
        <v>7071</v>
      </c>
      <c r="B107" s="8" t="s">
        <v>7072</v>
      </c>
      <c r="C107" s="215">
        <v>0.14228670707903179</v>
      </c>
      <c r="D107" s="215">
        <v>8.9108764731046257</v>
      </c>
    </row>
    <row r="108" spans="1:4" ht="27.75" customHeight="1">
      <c r="A108" s="7" t="s">
        <v>7073</v>
      </c>
      <c r="B108" s="8" t="s">
        <v>7074</v>
      </c>
      <c r="C108" s="215">
        <v>0.42452454418445773</v>
      </c>
      <c r="D108" s="215">
        <v>9.6545625286758305</v>
      </c>
    </row>
    <row r="109" spans="1:4" ht="27.75" customHeight="1">
      <c r="A109" s="7" t="s">
        <v>7075</v>
      </c>
      <c r="B109" s="8" t="s">
        <v>7076</v>
      </c>
      <c r="C109" s="215">
        <v>-1.75866686630925</v>
      </c>
      <c r="D109" s="215">
        <v>10.281888074874381</v>
      </c>
    </row>
    <row r="110" spans="1:4" ht="27.75" customHeight="1">
      <c r="A110" s="7" t="s">
        <v>7077</v>
      </c>
      <c r="B110" s="8" t="s">
        <v>7078</v>
      </c>
      <c r="C110" s="215">
        <v>0.102202869337678</v>
      </c>
      <c r="D110" s="215">
        <v>-2.6991712309543709</v>
      </c>
    </row>
    <row r="111" spans="1:4" ht="27.75" customHeight="1">
      <c r="A111" s="7" t="s">
        <v>7079</v>
      </c>
      <c r="B111" s="8" t="s">
        <v>7078</v>
      </c>
      <c r="C111" s="215">
        <v>0.102451619615788</v>
      </c>
      <c r="D111" s="215">
        <v>-2.5298760032233258</v>
      </c>
    </row>
    <row r="112" spans="1:4" ht="27.75" customHeight="1">
      <c r="A112" s="7" t="s">
        <v>7080</v>
      </c>
      <c r="B112" s="8" t="s">
        <v>7081</v>
      </c>
      <c r="C112" s="215">
        <v>0</v>
      </c>
      <c r="D112" s="215">
        <v>0</v>
      </c>
    </row>
    <row r="113" spans="1:4" ht="27.75" customHeight="1">
      <c r="A113" s="7" t="s">
        <v>7082</v>
      </c>
      <c r="B113" s="8" t="s">
        <v>7083</v>
      </c>
      <c r="C113" s="215">
        <v>0.31740611474621</v>
      </c>
      <c r="D113" s="215">
        <v>0.34654814296401232</v>
      </c>
    </row>
    <row r="114" spans="1:4" ht="27.75" customHeight="1">
      <c r="A114" s="7" t="s">
        <v>7084</v>
      </c>
      <c r="B114" s="8" t="s">
        <v>7085</v>
      </c>
      <c r="C114" s="215">
        <v>3.1795682355883502E-2</v>
      </c>
      <c r="D114" s="215">
        <v>4.3576070669252136</v>
      </c>
    </row>
    <row r="115" spans="1:4" ht="27.75" customHeight="1">
      <c r="A115" s="7" t="s">
        <v>7086</v>
      </c>
      <c r="B115" s="8" t="s">
        <v>7087</v>
      </c>
      <c r="C115" s="215">
        <v>0</v>
      </c>
      <c r="D115" s="215">
        <v>0</v>
      </c>
    </row>
    <row r="116" spans="1:4" ht="27.75" customHeight="1">
      <c r="A116" s="7" t="s">
        <v>7088</v>
      </c>
      <c r="B116" s="8" t="s">
        <v>7089</v>
      </c>
      <c r="C116" s="215">
        <v>0</v>
      </c>
      <c r="D116" s="215">
        <v>0</v>
      </c>
    </row>
    <row r="117" spans="1:4" ht="27.75" customHeight="1">
      <c r="A117" s="7" t="s">
        <v>1912</v>
      </c>
      <c r="B117" s="8" t="s">
        <v>7090</v>
      </c>
      <c r="C117" s="215">
        <v>0</v>
      </c>
      <c r="D117" s="215">
        <v>5.9593275486516202E-3</v>
      </c>
    </row>
    <row r="118" spans="1:4" ht="27.75" customHeight="1">
      <c r="A118" s="7" t="s">
        <v>7091</v>
      </c>
      <c r="B118" s="8" t="s">
        <v>7092</v>
      </c>
      <c r="C118" s="215">
        <v>2.27203616271127E-2</v>
      </c>
      <c r="D118" s="215">
        <v>9.757066446475589</v>
      </c>
    </row>
    <row r="119" spans="1:4" ht="27.75" customHeight="1">
      <c r="A119" s="7" t="s">
        <v>7093</v>
      </c>
      <c r="B119" s="8" t="s">
        <v>7092</v>
      </c>
      <c r="C119" s="215">
        <v>2.2909297467179301E-2</v>
      </c>
      <c r="D119" s="215">
        <v>9.7578172951070528</v>
      </c>
    </row>
    <row r="120" spans="1:4" ht="27.75" customHeight="1">
      <c r="A120" s="7" t="s">
        <v>7094</v>
      </c>
      <c r="B120" s="8" t="s">
        <v>7095</v>
      </c>
      <c r="C120" s="215">
        <v>0.8464649582776469</v>
      </c>
      <c r="D120" s="215">
        <v>11.929271683056859</v>
      </c>
    </row>
    <row r="121" spans="1:4" ht="27.75" customHeight="1">
      <c r="A121" s="7" t="s">
        <v>1930</v>
      </c>
      <c r="B121" s="8" t="s">
        <v>7096</v>
      </c>
      <c r="C121" s="215">
        <v>0.81495372159492996</v>
      </c>
      <c r="D121" s="215">
        <v>11.12054381019936</v>
      </c>
    </row>
    <row r="122" spans="1:4" ht="27.75" customHeight="1">
      <c r="A122" s="7" t="s">
        <v>7097</v>
      </c>
      <c r="B122" s="8" t="s">
        <v>7098</v>
      </c>
      <c r="C122" s="215">
        <v>0.32940409267332998</v>
      </c>
      <c r="D122" s="215">
        <v>4.2432719502953402</v>
      </c>
    </row>
    <row r="123" spans="1:4" ht="27.75" customHeight="1">
      <c r="A123" s="7" t="s">
        <v>7099</v>
      </c>
      <c r="B123" s="8" t="s">
        <v>7098</v>
      </c>
      <c r="C123" s="215">
        <v>0.15484188580946462</v>
      </c>
      <c r="D123" s="215">
        <v>9.1846297440320797</v>
      </c>
    </row>
    <row r="124" spans="1:4" ht="27.75" customHeight="1">
      <c r="A124" s="7" t="s">
        <v>7100</v>
      </c>
      <c r="B124" s="8" t="s">
        <v>7101</v>
      </c>
      <c r="C124" s="215">
        <v>0.59008080174157906</v>
      </c>
      <c r="D124" s="215">
        <v>9.5439224328371886</v>
      </c>
    </row>
    <row r="125" spans="1:4" ht="27.75" customHeight="1">
      <c r="A125" s="7" t="s">
        <v>7102</v>
      </c>
      <c r="B125" s="8" t="s">
        <v>7103</v>
      </c>
      <c r="C125" s="215">
        <v>0</v>
      </c>
      <c r="D125" s="215">
        <v>0</v>
      </c>
    </row>
    <row r="126" spans="1:4" ht="27.75" customHeight="1">
      <c r="A126" s="7" t="s">
        <v>7104</v>
      </c>
      <c r="B126" s="8" t="s">
        <v>7105</v>
      </c>
      <c r="C126" s="215">
        <v>0</v>
      </c>
      <c r="D126" s="215">
        <v>0</v>
      </c>
    </row>
    <row r="127" spans="1:4" ht="27.75" customHeight="1">
      <c r="A127" s="7" t="s">
        <v>7106</v>
      </c>
      <c r="B127" s="8" t="s">
        <v>7107</v>
      </c>
      <c r="C127" s="215">
        <v>1.7105477907390449</v>
      </c>
      <c r="D127" s="215">
        <v>7.9617291179589929</v>
      </c>
    </row>
    <row r="128" spans="1:4" ht="27.75" customHeight="1">
      <c r="A128" s="7" t="s">
        <v>7108</v>
      </c>
      <c r="B128" s="8" t="s">
        <v>7109</v>
      </c>
      <c r="C128" s="215">
        <v>3.4595021265527688</v>
      </c>
      <c r="D128" s="215">
        <v>-0.77526726802976409</v>
      </c>
    </row>
    <row r="129" spans="1:4" ht="27.75" customHeight="1">
      <c r="A129" s="7" t="s">
        <v>7110</v>
      </c>
      <c r="B129" s="8" t="s">
        <v>7111</v>
      </c>
      <c r="C129" s="215">
        <v>8.3569010682421965</v>
      </c>
      <c r="D129" s="215">
        <v>3.4688388704253725E-2</v>
      </c>
    </row>
    <row r="130" spans="1:4" ht="27.75" customHeight="1">
      <c r="A130" s="7" t="s">
        <v>7112</v>
      </c>
      <c r="B130" s="8" t="s">
        <v>7111</v>
      </c>
      <c r="C130" s="215">
        <v>4.8412007336872183</v>
      </c>
      <c r="D130" s="215">
        <v>0.18612695962155623</v>
      </c>
    </row>
    <row r="131" spans="1:4" ht="27.75" customHeight="1">
      <c r="A131" s="7" t="s">
        <v>7113</v>
      </c>
      <c r="B131" s="8" t="s">
        <v>7114</v>
      </c>
      <c r="C131" s="215">
        <v>0.200499838086901</v>
      </c>
      <c r="D131" s="215">
        <v>1.5479455625991863</v>
      </c>
    </row>
    <row r="132" spans="1:4" ht="27.75" customHeight="1">
      <c r="A132" s="7" t="s">
        <v>7115</v>
      </c>
      <c r="B132" s="8" t="s">
        <v>7116</v>
      </c>
      <c r="C132" s="215">
        <v>0.45371063534717904</v>
      </c>
      <c r="D132" s="215">
        <v>6.6809355613877717</v>
      </c>
    </row>
    <row r="133" spans="1:4" ht="27.75" customHeight="1">
      <c r="A133" s="7" t="s">
        <v>7117</v>
      </c>
      <c r="B133" s="8" t="s">
        <v>7118</v>
      </c>
      <c r="C133" s="215">
        <v>1.14078834804568</v>
      </c>
      <c r="D133" s="215">
        <v>10.620365275103969</v>
      </c>
    </row>
    <row r="134" spans="1:4" ht="27.75" customHeight="1">
      <c r="A134" s="7" t="s">
        <v>7119</v>
      </c>
      <c r="B134" s="8" t="s">
        <v>7120</v>
      </c>
      <c r="C134" s="215">
        <v>1.3178971449903609</v>
      </c>
      <c r="D134" s="215">
        <v>6.3012346899590579</v>
      </c>
    </row>
    <row r="135" spans="1:4" ht="27.75" customHeight="1">
      <c r="A135" s="7" t="s">
        <v>7121</v>
      </c>
      <c r="B135" s="8" t="s">
        <v>7122</v>
      </c>
      <c r="C135" s="215">
        <v>0.54583425954544906</v>
      </c>
      <c r="D135" s="215">
        <v>8.386617445051435</v>
      </c>
    </row>
    <row r="136" spans="1:4" ht="27.75" customHeight="1">
      <c r="A136" s="7" t="s">
        <v>7123</v>
      </c>
      <c r="B136" s="8" t="s">
        <v>7124</v>
      </c>
      <c r="C136" s="215">
        <v>0.45472312817244698</v>
      </c>
      <c r="D136" s="215">
        <v>15.884368419471755</v>
      </c>
    </row>
    <row r="137" spans="1:4" ht="27.75" customHeight="1">
      <c r="A137" s="7" t="s">
        <v>7125</v>
      </c>
      <c r="B137" s="8" t="s">
        <v>7126</v>
      </c>
      <c r="C137" s="215">
        <v>0.44391716275023296</v>
      </c>
      <c r="D137" s="215">
        <v>16.703778299504055</v>
      </c>
    </row>
    <row r="138" spans="1:4" ht="27.75" customHeight="1">
      <c r="A138" s="7" t="s">
        <v>3616</v>
      </c>
      <c r="B138" s="8" t="s">
        <v>3617</v>
      </c>
      <c r="C138" s="215">
        <v>0.28338700931363259</v>
      </c>
      <c r="D138" s="215">
        <v>1.3329430806475473</v>
      </c>
    </row>
    <row r="139" spans="1:4" ht="27.75" customHeight="1">
      <c r="A139" s="7" t="s">
        <v>7127</v>
      </c>
      <c r="B139" s="8" t="s">
        <v>3617</v>
      </c>
      <c r="C139" s="215">
        <v>0.66757727594501504</v>
      </c>
      <c r="D139" s="215">
        <v>2.3380235851042768</v>
      </c>
    </row>
    <row r="140" spans="1:4" ht="27.75" customHeight="1">
      <c r="A140" s="7" t="s">
        <v>7128</v>
      </c>
      <c r="B140" s="8" t="s">
        <v>7129</v>
      </c>
      <c r="C140" s="215">
        <v>1.19062508249516E-2</v>
      </c>
      <c r="D140" s="215">
        <v>0</v>
      </c>
    </row>
    <row r="141" spans="1:4" ht="27.75" customHeight="1">
      <c r="A141" s="7" t="s">
        <v>7130</v>
      </c>
      <c r="B141" s="8" t="s">
        <v>7131</v>
      </c>
      <c r="C141" s="215">
        <v>0.29103351932956589</v>
      </c>
      <c r="D141" s="215">
        <v>8.4202293451866339</v>
      </c>
    </row>
    <row r="142" spans="1:4" ht="27.75" customHeight="1">
      <c r="A142" s="7" t="s">
        <v>3623</v>
      </c>
      <c r="B142" s="8" t="s">
        <v>3624</v>
      </c>
      <c r="C142" s="215">
        <v>0.16033044171262451</v>
      </c>
      <c r="D142" s="215">
        <v>1.1578816770100782</v>
      </c>
    </row>
    <row r="143" spans="1:4" ht="27.75" customHeight="1">
      <c r="A143" s="7" t="s">
        <v>7132</v>
      </c>
      <c r="B143" s="8" t="s">
        <v>7133</v>
      </c>
      <c r="C143" s="215">
        <v>0</v>
      </c>
      <c r="D143" s="215">
        <v>0</v>
      </c>
    </row>
    <row r="144" spans="1:4" ht="27.75" customHeight="1">
      <c r="A144" s="7" t="s">
        <v>7134</v>
      </c>
      <c r="B144" s="8" t="s">
        <v>7135</v>
      </c>
      <c r="C144" s="215">
        <v>1.0685221076355931</v>
      </c>
      <c r="D144" s="215">
        <v>11.557236654169026</v>
      </c>
    </row>
    <row r="145" spans="1:4" ht="27.75" customHeight="1">
      <c r="A145" s="7" t="s">
        <v>7136</v>
      </c>
      <c r="B145" s="8" t="s">
        <v>7137</v>
      </c>
      <c r="C145" s="215">
        <v>0</v>
      </c>
      <c r="D145" s="215">
        <v>0</v>
      </c>
    </row>
    <row r="146" spans="1:4" ht="27.75" customHeight="1">
      <c r="A146" s="7" t="s">
        <v>7138</v>
      </c>
      <c r="B146" s="8" t="s">
        <v>7139</v>
      </c>
      <c r="C146" s="215">
        <v>0.73043618176078196</v>
      </c>
      <c r="D146" s="215">
        <v>3.4228360657492041</v>
      </c>
    </row>
    <row r="147" spans="1:4" ht="27.75" customHeight="1">
      <c r="A147" s="7" t="s">
        <v>7140</v>
      </c>
      <c r="B147" s="8" t="s">
        <v>7141</v>
      </c>
      <c r="C147" s="215">
        <v>0.46530501734903101</v>
      </c>
      <c r="D147" s="215">
        <v>4.9635107858168368</v>
      </c>
    </row>
    <row r="148" spans="1:4" ht="27.75" customHeight="1">
      <c r="A148" s="7" t="s">
        <v>7142</v>
      </c>
      <c r="B148" s="8" t="s">
        <v>7143</v>
      </c>
      <c r="C148" s="215">
        <v>0.95854633953394996</v>
      </c>
      <c r="D148" s="215">
        <v>13.574497891959743</v>
      </c>
    </row>
    <row r="149" spans="1:4" ht="27.75" customHeight="1">
      <c r="A149" s="7" t="s">
        <v>7144</v>
      </c>
      <c r="B149" s="8" t="s">
        <v>7145</v>
      </c>
      <c r="C149" s="215">
        <v>0</v>
      </c>
      <c r="D149" s="215">
        <v>0</v>
      </c>
    </row>
    <row r="150" spans="1:4" ht="27.75" customHeight="1">
      <c r="A150" s="7" t="s">
        <v>7146</v>
      </c>
      <c r="B150" s="8" t="s">
        <v>7145</v>
      </c>
      <c r="C150" s="215">
        <v>0.181304291999133</v>
      </c>
      <c r="D150" s="215">
        <v>4.7306098197204269</v>
      </c>
    </row>
    <row r="151" spans="1:4" ht="27.75" customHeight="1">
      <c r="A151" s="7" t="s">
        <v>7147</v>
      </c>
      <c r="B151" s="8" t="s">
        <v>7148</v>
      </c>
      <c r="C151" s="215">
        <v>0.148330519535773</v>
      </c>
      <c r="D151" s="215">
        <v>10.369392172344641</v>
      </c>
    </row>
    <row r="152" spans="1:4" ht="27.75" customHeight="1">
      <c r="A152" s="7" t="s">
        <v>7149</v>
      </c>
      <c r="B152" s="8" t="s">
        <v>7148</v>
      </c>
      <c r="C152" s="215">
        <v>0.14821155389273599</v>
      </c>
      <c r="D152" s="215">
        <v>10.507798227212614</v>
      </c>
    </row>
    <row r="153" spans="1:4" ht="27.75" customHeight="1">
      <c r="A153" s="7" t="s">
        <v>7150</v>
      </c>
      <c r="B153" s="8" t="s">
        <v>7151</v>
      </c>
      <c r="C153" s="215">
        <v>2.4799611424323742E-2</v>
      </c>
      <c r="D153" s="215">
        <v>16.268259415055464</v>
      </c>
    </row>
    <row r="154" spans="1:4" ht="27.75" customHeight="1">
      <c r="A154" s="7" t="s">
        <v>7152</v>
      </c>
      <c r="B154" s="8" t="s">
        <v>7153</v>
      </c>
      <c r="C154" s="215">
        <v>0.27161564873829602</v>
      </c>
      <c r="D154" s="215">
        <v>3.2078396933577502E-2</v>
      </c>
    </row>
    <row r="155" spans="1:4" ht="27.75" customHeight="1">
      <c r="A155" s="7" t="s">
        <v>7154</v>
      </c>
      <c r="B155" s="8" t="s">
        <v>7155</v>
      </c>
      <c r="C155" s="215">
        <v>0.922622927933752</v>
      </c>
      <c r="D155" s="215">
        <v>4.5322879180611535</v>
      </c>
    </row>
    <row r="156" spans="1:4" ht="27.75" customHeight="1">
      <c r="A156" s="7" t="s">
        <v>7156</v>
      </c>
      <c r="B156" s="8" t="s">
        <v>7155</v>
      </c>
      <c r="C156" s="215">
        <v>0.416920277783219</v>
      </c>
      <c r="D156" s="215">
        <v>5.879312832266165</v>
      </c>
    </row>
    <row r="157" spans="1:4" ht="27.75" customHeight="1">
      <c r="A157" s="7" t="s">
        <v>7157</v>
      </c>
      <c r="B157" s="8" t="s">
        <v>7158</v>
      </c>
      <c r="C157" s="215">
        <v>2.10902848212256</v>
      </c>
      <c r="D157" s="215">
        <v>-1.4872515647658995</v>
      </c>
    </row>
    <row r="158" spans="1:4" ht="27.75" customHeight="1">
      <c r="A158" s="7" t="s">
        <v>7159</v>
      </c>
      <c r="B158" s="8" t="s">
        <v>7160</v>
      </c>
      <c r="C158" s="215">
        <v>0.41448004278048001</v>
      </c>
      <c r="D158" s="215">
        <v>14.211060459771092</v>
      </c>
    </row>
    <row r="159" spans="1:4" ht="27.75" customHeight="1">
      <c r="A159" s="7" t="s">
        <v>3629</v>
      </c>
      <c r="B159" s="8" t="s">
        <v>3630</v>
      </c>
      <c r="C159" s="215">
        <v>0.2354395107428742</v>
      </c>
      <c r="D159" s="215">
        <v>4.5073248161554762</v>
      </c>
    </row>
    <row r="160" spans="1:4" ht="27.75" customHeight="1">
      <c r="A160" s="7" t="s">
        <v>7161</v>
      </c>
      <c r="B160" s="8" t="s">
        <v>7162</v>
      </c>
      <c r="C160" s="215">
        <v>0.13663718704233399</v>
      </c>
      <c r="D160" s="215">
        <v>1.434217760184006</v>
      </c>
    </row>
    <row r="161" spans="1:4" ht="27.75" customHeight="1">
      <c r="A161" s="7" t="s">
        <v>7163</v>
      </c>
      <c r="B161" s="8" t="s">
        <v>7162</v>
      </c>
      <c r="C161" s="215">
        <v>0.136628026488918</v>
      </c>
      <c r="D161" s="215">
        <v>1.4362218483306113</v>
      </c>
    </row>
    <row r="162" spans="1:4" ht="27.75" customHeight="1">
      <c r="A162" s="7" t="s">
        <v>7164</v>
      </c>
      <c r="B162" s="8" t="s">
        <v>7165</v>
      </c>
      <c r="C162" s="215">
        <v>0</v>
      </c>
      <c r="D162" s="215">
        <v>0</v>
      </c>
    </row>
    <row r="163" spans="1:4" ht="27.75" customHeight="1">
      <c r="A163" s="7" t="s">
        <v>7166</v>
      </c>
      <c r="B163" s="8" t="s">
        <v>7167</v>
      </c>
      <c r="C163" s="215">
        <v>0.70134006566693996</v>
      </c>
      <c r="D163" s="215">
        <v>1.5654055039386645</v>
      </c>
    </row>
    <row r="164" spans="1:4" ht="27.75" customHeight="1">
      <c r="A164" s="7" t="s">
        <v>7168</v>
      </c>
      <c r="B164" s="8" t="s">
        <v>7169</v>
      </c>
      <c r="C164" s="215">
        <v>0.98868157456658501</v>
      </c>
      <c r="D164" s="215">
        <v>7.981084448975504</v>
      </c>
    </row>
    <row r="165" spans="1:4" ht="27.75" customHeight="1">
      <c r="A165" s="7" t="s">
        <v>7170</v>
      </c>
      <c r="B165" s="8" t="s">
        <v>7171</v>
      </c>
      <c r="C165" s="215">
        <v>0.94648733738366997</v>
      </c>
      <c r="D165" s="215">
        <v>5.0663655583312983E-2</v>
      </c>
    </row>
    <row r="166" spans="1:4" ht="27.75" customHeight="1">
      <c r="A166" s="7" t="s">
        <v>7172</v>
      </c>
      <c r="B166" s="8" t="s">
        <v>7171</v>
      </c>
      <c r="C166" s="215">
        <v>1.252557595626042</v>
      </c>
      <c r="D166" s="215">
        <v>1.1259231484951375</v>
      </c>
    </row>
    <row r="167" spans="1:4" ht="27.75" customHeight="1">
      <c r="A167" s="7" t="s">
        <v>7173</v>
      </c>
      <c r="B167" s="8" t="s">
        <v>7174</v>
      </c>
      <c r="C167" s="215">
        <v>1.2848777759684609</v>
      </c>
      <c r="D167" s="215">
        <v>5.6189303095548313</v>
      </c>
    </row>
    <row r="168" spans="1:4" ht="27.75" customHeight="1">
      <c r="A168" s="7" t="s">
        <v>7175</v>
      </c>
      <c r="B168" s="8" t="s">
        <v>7176</v>
      </c>
      <c r="C168" s="215">
        <v>0.34597581504428399</v>
      </c>
      <c r="D168" s="215">
        <v>8.6720427691272217</v>
      </c>
    </row>
    <row r="169" spans="1:4" ht="27.75" customHeight="1">
      <c r="A169" s="7" t="s">
        <v>7177</v>
      </c>
      <c r="B169" s="8" t="s">
        <v>7178</v>
      </c>
      <c r="C169" s="215">
        <v>1.393383778474734</v>
      </c>
      <c r="D169" s="215">
        <v>3.9671234551816394</v>
      </c>
    </row>
    <row r="170" spans="1:4" ht="27.75" customHeight="1">
      <c r="A170" s="7" t="s">
        <v>7179</v>
      </c>
      <c r="B170" s="8" t="s">
        <v>7180</v>
      </c>
      <c r="C170" s="215">
        <v>0.17966692501439249</v>
      </c>
      <c r="D170" s="215">
        <v>4.551898792727517</v>
      </c>
    </row>
    <row r="171" spans="1:4" ht="27.75" customHeight="1">
      <c r="A171" s="7" t="s">
        <v>7181</v>
      </c>
      <c r="B171" s="8" t="s">
        <v>7182</v>
      </c>
      <c r="C171" s="215">
        <v>0</v>
      </c>
      <c r="D171" s="215">
        <v>0.77725628184546725</v>
      </c>
    </row>
    <row r="172" spans="1:4" ht="27.75" customHeight="1">
      <c r="A172" s="7" t="s">
        <v>7183</v>
      </c>
      <c r="B172" s="8" t="s">
        <v>7182</v>
      </c>
      <c r="C172" s="215">
        <v>0.95395373309320197</v>
      </c>
      <c r="D172" s="215">
        <v>2.4631905952901909</v>
      </c>
    </row>
    <row r="173" spans="1:4" ht="27.75" customHeight="1">
      <c r="A173" s="7" t="s">
        <v>7184</v>
      </c>
      <c r="B173" s="8" t="s">
        <v>7185</v>
      </c>
      <c r="C173" s="215">
        <v>1.00533760987198</v>
      </c>
      <c r="D173" s="215">
        <v>2.6682840027422401</v>
      </c>
    </row>
    <row r="174" spans="1:4" ht="27.75" customHeight="1">
      <c r="A174" s="7" t="s">
        <v>7186</v>
      </c>
      <c r="B174" s="8" t="s">
        <v>7187</v>
      </c>
      <c r="C174" s="215">
        <v>0.104261879028656</v>
      </c>
      <c r="D174" s="215">
        <v>3.8779208450992764</v>
      </c>
    </row>
    <row r="175" spans="1:4" ht="27.75" customHeight="1">
      <c r="A175" s="7" t="s">
        <v>7188</v>
      </c>
      <c r="B175" s="8" t="s">
        <v>7187</v>
      </c>
      <c r="C175" s="215">
        <v>0.105693600937902</v>
      </c>
      <c r="D175" s="215">
        <v>3.9180505702061175</v>
      </c>
    </row>
    <row r="176" spans="1:4" ht="27.75" customHeight="1">
      <c r="A176" s="7" t="s">
        <v>7189</v>
      </c>
      <c r="B176" s="8" t="s">
        <v>7190</v>
      </c>
      <c r="C176" s="215">
        <v>0.67041485614571295</v>
      </c>
      <c r="D176" s="215">
        <v>13.009677486733365</v>
      </c>
    </row>
    <row r="177" spans="1:4" ht="27.75" customHeight="1">
      <c r="A177" s="7" t="s">
        <v>7191</v>
      </c>
      <c r="B177" s="8" t="s">
        <v>7192</v>
      </c>
      <c r="C177" s="215">
        <v>0.16309477919301199</v>
      </c>
      <c r="D177" s="215">
        <v>10.657025004505845</v>
      </c>
    </row>
    <row r="178" spans="1:4" ht="27.75" customHeight="1">
      <c r="A178" s="7" t="s">
        <v>7193</v>
      </c>
      <c r="B178" s="8" t="s">
        <v>7192</v>
      </c>
      <c r="C178" s="215">
        <v>0.163082714881121</v>
      </c>
      <c r="D178" s="215">
        <v>10.658143004416011</v>
      </c>
    </row>
    <row r="179" spans="1:4" ht="27.75" customHeight="1">
      <c r="A179" s="7" t="s">
        <v>7194</v>
      </c>
      <c r="B179" s="8" t="s">
        <v>7195</v>
      </c>
      <c r="C179" s="215">
        <v>6.670986595052586E-2</v>
      </c>
      <c r="D179" s="215">
        <v>5.660387261342506E-3</v>
      </c>
    </row>
    <row r="180" spans="1:4" ht="27.75" customHeight="1">
      <c r="A180" s="7" t="s">
        <v>7196</v>
      </c>
      <c r="B180" s="8" t="s">
        <v>7197</v>
      </c>
      <c r="C180" s="215">
        <v>0.1212975501139115</v>
      </c>
      <c r="D180" s="215">
        <v>-0.11697583647836271</v>
      </c>
    </row>
    <row r="181" spans="1:4" ht="27.75" customHeight="1">
      <c r="A181" s="7" t="s">
        <v>7198</v>
      </c>
      <c r="B181" s="8" t="s">
        <v>7199</v>
      </c>
      <c r="C181" s="215">
        <v>0.31585693753173016</v>
      </c>
      <c r="D181" s="215">
        <v>0.91612529881697213</v>
      </c>
    </row>
    <row r="182" spans="1:4" ht="27.75" customHeight="1">
      <c r="A182" s="7" t="s">
        <v>7200</v>
      </c>
      <c r="B182" s="8" t="s">
        <v>7201</v>
      </c>
      <c r="C182" s="215">
        <v>1.3</v>
      </c>
      <c r="D182" s="215">
        <v>0</v>
      </c>
    </row>
    <row r="183" spans="1:4" ht="27.75" customHeight="1">
      <c r="A183" s="7" t="s">
        <v>7202</v>
      </c>
      <c r="B183" s="8" t="s">
        <v>7203</v>
      </c>
      <c r="C183" s="215">
        <v>2.2681923564756139</v>
      </c>
      <c r="D183" s="215">
        <v>0</v>
      </c>
    </row>
    <row r="184" spans="1:4" ht="27.75" customHeight="1">
      <c r="A184" s="7" t="s">
        <v>7204</v>
      </c>
      <c r="B184" s="8" t="s">
        <v>7203</v>
      </c>
      <c r="C184" s="215">
        <v>2.2681923564756139</v>
      </c>
      <c r="D184" s="215">
        <v>13.011278794434896</v>
      </c>
    </row>
    <row r="185" spans="1:4" ht="27.75" customHeight="1">
      <c r="A185" s="7" t="s">
        <v>7205</v>
      </c>
      <c r="B185" s="8" t="s">
        <v>7206</v>
      </c>
      <c r="C185" s="215">
        <v>0.45131306682648303</v>
      </c>
      <c r="D185" s="215">
        <v>2</v>
      </c>
    </row>
    <row r="186" spans="1:4" ht="27.75" customHeight="1">
      <c r="A186" s="7" t="s">
        <v>7207</v>
      </c>
      <c r="B186" s="8" t="s">
        <v>7208</v>
      </c>
      <c r="C186" s="215">
        <v>7</v>
      </c>
      <c r="D186" s="215">
        <v>2.5068026483430259</v>
      </c>
    </row>
    <row r="187" spans="1:4" ht="27.75" customHeight="1">
      <c r="A187" s="7" t="s">
        <v>7209</v>
      </c>
      <c r="B187" s="8" t="s">
        <v>7210</v>
      </c>
      <c r="C187" s="215">
        <v>3.3544336766752334</v>
      </c>
      <c r="D187" s="215">
        <v>1.4854897851392934</v>
      </c>
    </row>
    <row r="188" spans="1:4" ht="27.75" customHeight="1">
      <c r="A188" s="7" t="s">
        <v>7211</v>
      </c>
      <c r="B188" s="8" t="s">
        <v>7210</v>
      </c>
      <c r="C188" s="215">
        <v>0.89438313637230382</v>
      </c>
      <c r="D188" s="215">
        <v>1.8609118446370931</v>
      </c>
    </row>
    <row r="189" spans="1:4" ht="27.75" customHeight="1">
      <c r="A189" s="7" t="s">
        <v>7212</v>
      </c>
      <c r="B189" s="8" t="s">
        <v>7210</v>
      </c>
      <c r="C189" s="215">
        <v>0.89438313637230382</v>
      </c>
      <c r="D189" s="215">
        <v>13.692783897508299</v>
      </c>
    </row>
    <row r="190" spans="1:4" ht="27.75" customHeight="1">
      <c r="A190" s="7" t="s">
        <v>7213</v>
      </c>
      <c r="B190" s="8" t="s">
        <v>7214</v>
      </c>
      <c r="C190" s="215">
        <v>0</v>
      </c>
      <c r="D190" s="215">
        <v>0</v>
      </c>
    </row>
    <row r="191" spans="1:4" ht="27.75" customHeight="1">
      <c r="A191" s="7" t="s">
        <v>7215</v>
      </c>
      <c r="B191" s="8" t="s">
        <v>7214</v>
      </c>
      <c r="C191" s="215">
        <v>2.6529451353988334</v>
      </c>
      <c r="D191" s="215">
        <v>-3.3190182689556202E-2</v>
      </c>
    </row>
    <row r="192" spans="1:4" ht="27.75" customHeight="1">
      <c r="A192" s="7" t="s">
        <v>7216</v>
      </c>
      <c r="B192" s="8" t="s">
        <v>7217</v>
      </c>
      <c r="C192" s="215">
        <v>2.5137744712613719</v>
      </c>
      <c r="D192" s="215">
        <v>7.225276936172329</v>
      </c>
    </row>
    <row r="193" spans="1:4" ht="27.75" customHeight="1">
      <c r="A193" s="7" t="s">
        <v>7218</v>
      </c>
      <c r="B193" s="8" t="s">
        <v>7219</v>
      </c>
      <c r="C193" s="215">
        <v>0</v>
      </c>
      <c r="D193" s="215">
        <v>0</v>
      </c>
    </row>
    <row r="194" spans="1:4" ht="27.75" customHeight="1">
      <c r="A194" s="7" t="s">
        <v>7220</v>
      </c>
      <c r="B194" s="8" t="s">
        <v>7219</v>
      </c>
      <c r="C194" s="215">
        <v>0</v>
      </c>
      <c r="D194" s="215">
        <v>-0.73266323213295714</v>
      </c>
    </row>
    <row r="195" spans="1:4" ht="27.75" customHeight="1">
      <c r="A195" s="7" t="s">
        <v>7221</v>
      </c>
      <c r="B195" s="8" t="s">
        <v>7222</v>
      </c>
      <c r="C195" s="215">
        <v>0</v>
      </c>
      <c r="D195" s="215">
        <v>0</v>
      </c>
    </row>
    <row r="196" spans="1:4" ht="27.75" customHeight="1">
      <c r="A196" s="7" t="s">
        <v>7223</v>
      </c>
      <c r="B196" s="8" t="s">
        <v>7224</v>
      </c>
      <c r="C196" s="215">
        <v>9.0279451587405385E-2</v>
      </c>
      <c r="D196" s="215">
        <v>0</v>
      </c>
    </row>
    <row r="197" spans="1:4" ht="27.75" customHeight="1">
      <c r="A197" s="7" t="s">
        <v>7225</v>
      </c>
      <c r="B197" s="8" t="s">
        <v>7226</v>
      </c>
      <c r="C197" s="215">
        <v>9.4985015830035976E-2</v>
      </c>
      <c r="D197" s="215">
        <v>-1.75866633437583</v>
      </c>
    </row>
    <row r="198" spans="1:4" ht="27.75" customHeight="1">
      <c r="A198" s="7" t="s">
        <v>7227</v>
      </c>
      <c r="B198" s="8" t="s">
        <v>7228</v>
      </c>
      <c r="C198" s="215">
        <v>4.5513982848221703E-2</v>
      </c>
      <c r="D198" s="215">
        <v>0</v>
      </c>
    </row>
    <row r="199" spans="1:4" ht="27.75" customHeight="1">
      <c r="A199" s="7" t="s">
        <v>7229</v>
      </c>
      <c r="B199" s="8" t="s">
        <v>7230</v>
      </c>
      <c r="C199" s="215">
        <v>0</v>
      </c>
      <c r="D199" s="215">
        <v>0</v>
      </c>
    </row>
    <row r="200" spans="1:4" ht="27.75" customHeight="1">
      <c r="A200" s="7" t="s">
        <v>7231</v>
      </c>
      <c r="B200" s="8" t="s">
        <v>7232</v>
      </c>
      <c r="C200" s="215">
        <v>0.17945938856770471</v>
      </c>
      <c r="D200" s="215">
        <v>8.1941979000967926</v>
      </c>
    </row>
    <row r="201" spans="1:4" ht="27.75" customHeight="1">
      <c r="A201" s="7" t="s">
        <v>7233</v>
      </c>
      <c r="B201" s="8" t="s">
        <v>7234</v>
      </c>
      <c r="C201" s="215">
        <v>0</v>
      </c>
      <c r="D201" s="215">
        <v>0</v>
      </c>
    </row>
    <row r="202" spans="1:4" ht="27.75" customHeight="1">
      <c r="A202" s="7" t="s">
        <v>7235</v>
      </c>
      <c r="B202" s="8" t="s">
        <v>7234</v>
      </c>
      <c r="C202" s="215">
        <v>-4.3243040782939515E-2</v>
      </c>
      <c r="D202" s="215">
        <v>2.3172144739269891</v>
      </c>
    </row>
    <row r="203" spans="1:4" ht="27.75" customHeight="1">
      <c r="A203" s="7" t="s">
        <v>7236</v>
      </c>
      <c r="B203" s="8" t="s">
        <v>7237</v>
      </c>
      <c r="C203" s="215">
        <v>0.65443638427973649</v>
      </c>
      <c r="D203" s="215">
        <v>5.2689403931653889E-3</v>
      </c>
    </row>
    <row r="204" spans="1:4" ht="27.75" customHeight="1">
      <c r="A204" s="7" t="s">
        <v>7238</v>
      </c>
      <c r="B204" s="8" t="s">
        <v>7239</v>
      </c>
      <c r="C204" s="215">
        <v>0.86794581336971233</v>
      </c>
      <c r="D204" s="215">
        <v>5.5656157582601891</v>
      </c>
    </row>
    <row r="205" spans="1:4" ht="27.75" customHeight="1">
      <c r="A205" s="7" t="s">
        <v>7240</v>
      </c>
      <c r="B205" s="8" t="s">
        <v>7241</v>
      </c>
      <c r="C205" s="215">
        <v>9.1775725624774007E-6</v>
      </c>
      <c r="D205" s="215">
        <v>0</v>
      </c>
    </row>
    <row r="206" spans="1:4" ht="27.75" customHeight="1">
      <c r="A206" s="7" t="s">
        <v>7242</v>
      </c>
      <c r="B206" s="8" t="s">
        <v>7243</v>
      </c>
      <c r="C206" s="215">
        <v>0</v>
      </c>
      <c r="D206" s="215">
        <v>0</v>
      </c>
    </row>
    <row r="207" spans="1:4" ht="27.75" customHeight="1">
      <c r="A207" s="7" t="s">
        <v>7244</v>
      </c>
      <c r="B207" s="8" t="s">
        <v>7245</v>
      </c>
      <c r="C207" s="215">
        <v>2.2226830774893201E-2</v>
      </c>
      <c r="D207" s="215">
        <v>-4.0795072308236618E-2</v>
      </c>
    </row>
    <row r="208" spans="1:4" ht="27.75" customHeight="1">
      <c r="A208" s="7" t="s">
        <v>7246</v>
      </c>
      <c r="B208" s="8" t="s">
        <v>7247</v>
      </c>
      <c r="C208" s="215">
        <v>0.52671772582601006</v>
      </c>
      <c r="D208" s="215">
        <v>8.2778951383362775E-2</v>
      </c>
    </row>
    <row r="209" spans="1:4" ht="27.75" customHeight="1">
      <c r="A209" s="7" t="s">
        <v>7248</v>
      </c>
      <c r="B209" s="8" t="s">
        <v>7249</v>
      </c>
      <c r="C209" s="215">
        <v>4.6511103886196041</v>
      </c>
      <c r="D209" s="215">
        <v>-9.3999651161769116E-2</v>
      </c>
    </row>
    <row r="210" spans="1:4" ht="27.75" customHeight="1">
      <c r="A210" s="7" t="s">
        <v>7250</v>
      </c>
      <c r="B210" s="8" t="s">
        <v>7251</v>
      </c>
      <c r="C210" s="215">
        <v>8.3569010682421965</v>
      </c>
      <c r="D210" s="215">
        <v>3.4688388704253725E-2</v>
      </c>
    </row>
    <row r="211" spans="1:4" ht="27.75" customHeight="1">
      <c r="A211" s="7" t="s">
        <v>7252</v>
      </c>
      <c r="B211" s="8" t="s">
        <v>7251</v>
      </c>
      <c r="C211" s="215">
        <v>8.8848749331208605</v>
      </c>
      <c r="D211" s="215">
        <v>3.5531225407650524E-2</v>
      </c>
    </row>
    <row r="212" spans="1:4" ht="27.75" customHeight="1">
      <c r="A212" s="7" t="s">
        <v>7253</v>
      </c>
      <c r="B212" s="8" t="s">
        <v>7254</v>
      </c>
      <c r="C212" s="215">
        <v>8.9417394657290448</v>
      </c>
      <c r="D212" s="215">
        <v>3.1090199183516631E-3</v>
      </c>
    </row>
    <row r="213" spans="1:4" ht="27.75" customHeight="1">
      <c r="A213" s="7" t="s">
        <v>7255</v>
      </c>
      <c r="B213" s="8" t="s">
        <v>7254</v>
      </c>
      <c r="C213" s="215">
        <v>9.4804655643896982</v>
      </c>
      <c r="D213" s="215">
        <v>1.2356743819459837E-2</v>
      </c>
    </row>
    <row r="214" spans="1:4" ht="27.75" customHeight="1">
      <c r="A214" s="7" t="s">
        <v>7256</v>
      </c>
      <c r="B214" s="8" t="s">
        <v>7257</v>
      </c>
      <c r="C214" s="215">
        <v>0.65243355104620604</v>
      </c>
      <c r="D214" s="215">
        <v>7.4504216724808519</v>
      </c>
    </row>
    <row r="215" spans="1:4" ht="27.75" customHeight="1">
      <c r="A215" s="7" t="s">
        <v>7258</v>
      </c>
      <c r="B215" s="8" t="s">
        <v>7259</v>
      </c>
      <c r="C215" s="215">
        <v>0</v>
      </c>
      <c r="D215" s="215">
        <v>0</v>
      </c>
    </row>
    <row r="216" spans="1:4" ht="27.75" customHeight="1">
      <c r="A216" s="7" t="s">
        <v>7260</v>
      </c>
      <c r="B216" s="8" t="s">
        <v>7261</v>
      </c>
      <c r="C216" s="215">
        <v>0</v>
      </c>
      <c r="D216" s="215">
        <v>0</v>
      </c>
    </row>
    <row r="217" spans="1:4" ht="27.75" customHeight="1">
      <c r="A217" s="7" t="s">
        <v>7262</v>
      </c>
      <c r="B217" s="8" t="s">
        <v>7263</v>
      </c>
      <c r="C217" s="215">
        <v>1.9344600400984244</v>
      </c>
      <c r="D217" s="215">
        <v>3.5713404125396337</v>
      </c>
    </row>
    <row r="218" spans="1:4" ht="27.75" customHeight="1">
      <c r="A218" s="7" t="s">
        <v>7264</v>
      </c>
      <c r="B218" s="8" t="s">
        <v>7265</v>
      </c>
      <c r="C218" s="215">
        <v>0</v>
      </c>
      <c r="D218" s="215">
        <v>0.11305385726511474</v>
      </c>
    </row>
    <row r="219" spans="1:4" ht="27.75" customHeight="1">
      <c r="A219" s="7" t="s">
        <v>7266</v>
      </c>
      <c r="B219" s="8" t="s">
        <v>7267</v>
      </c>
      <c r="C219" s="215">
        <v>-2.4154916123098111</v>
      </c>
      <c r="D219" s="215">
        <v>1.5628363184485838</v>
      </c>
    </row>
    <row r="220" spans="1:4" ht="27.75" customHeight="1">
      <c r="A220" s="7" t="s">
        <v>2408</v>
      </c>
      <c r="B220" s="8" t="s">
        <v>2409</v>
      </c>
      <c r="C220" s="215">
        <v>0</v>
      </c>
      <c r="D220" s="215">
        <v>0</v>
      </c>
    </row>
    <row r="221" spans="1:4" ht="27.75" customHeight="1">
      <c r="A221" s="7" t="s">
        <v>7268</v>
      </c>
      <c r="B221" s="8" t="s">
        <v>7269</v>
      </c>
      <c r="C221" s="215">
        <v>5.6672104724006613E-2</v>
      </c>
      <c r="D221" s="215">
        <v>-4.7773250032675713E-2</v>
      </c>
    </row>
    <row r="222" spans="1:4" ht="27.75" customHeight="1">
      <c r="A222" s="7" t="s">
        <v>7270</v>
      </c>
      <c r="B222" s="8" t="s">
        <v>7271</v>
      </c>
      <c r="C222" s="215">
        <v>0.30217157459632121</v>
      </c>
      <c r="D222" s="215">
        <v>19.38613416146379</v>
      </c>
    </row>
    <row r="223" spans="1:4" ht="27.75" customHeight="1">
      <c r="A223" s="7" t="s">
        <v>7272</v>
      </c>
      <c r="B223" s="8" t="s">
        <v>7273</v>
      </c>
      <c r="C223" s="215">
        <v>0.27213944325217271</v>
      </c>
      <c r="D223" s="215">
        <v>-1.4357872710093083</v>
      </c>
    </row>
    <row r="224" spans="1:4" ht="27.75" customHeight="1">
      <c r="A224" s="7" t="s">
        <v>7274</v>
      </c>
      <c r="B224" s="8" t="s">
        <v>7273</v>
      </c>
      <c r="C224" s="215">
        <v>0.2721394003916619</v>
      </c>
      <c r="D224" s="215">
        <v>-1.4357872710093083</v>
      </c>
    </row>
    <row r="225" spans="1:4" ht="27.75" customHeight="1">
      <c r="A225" s="7" t="s">
        <v>7275</v>
      </c>
      <c r="B225" s="8" t="s">
        <v>7276</v>
      </c>
      <c r="C225" s="215">
        <v>1.4737647279833552</v>
      </c>
      <c r="D225" s="215">
        <v>2.7213629431873914</v>
      </c>
    </row>
    <row r="226" spans="1:4" ht="27.75" customHeight="1">
      <c r="A226" s="7" t="s">
        <v>7277</v>
      </c>
      <c r="B226" s="8" t="s">
        <v>7276</v>
      </c>
      <c r="C226" s="215">
        <v>1.4737647279833552</v>
      </c>
      <c r="D226" s="215">
        <v>54.32629138965703</v>
      </c>
    </row>
    <row r="227" spans="1:4" ht="27.75" customHeight="1">
      <c r="A227" s="7" t="s">
        <v>7278</v>
      </c>
      <c r="B227" s="8" t="s">
        <v>7279</v>
      </c>
      <c r="C227" s="215">
        <v>0</v>
      </c>
      <c r="D227" s="215">
        <v>0</v>
      </c>
    </row>
    <row r="228" spans="1:4" ht="27.75" customHeight="1">
      <c r="A228" s="7" t="s">
        <v>7280</v>
      </c>
      <c r="B228" s="8" t="s">
        <v>7281</v>
      </c>
      <c r="C228" s="215">
        <v>0.98218585716547169</v>
      </c>
      <c r="D228" s="215">
        <v>4.4821935800553909</v>
      </c>
    </row>
    <row r="229" spans="1:4" ht="27.75" customHeight="1">
      <c r="A229" s="7" t="s">
        <v>7282</v>
      </c>
      <c r="B229" s="8" t="s">
        <v>7283</v>
      </c>
      <c r="C229" s="215">
        <v>3.1516453575164407</v>
      </c>
      <c r="D229" s="215">
        <v>17.394386688713759</v>
      </c>
    </row>
    <row r="230" spans="1:4" ht="27.75" customHeight="1">
      <c r="A230" s="7" t="s">
        <v>7284</v>
      </c>
      <c r="B230" s="8" t="s">
        <v>7285</v>
      </c>
      <c r="C230" s="215">
        <v>1.4257962555799581</v>
      </c>
      <c r="D230" s="215">
        <v>0.40330350098395995</v>
      </c>
    </row>
    <row r="231" spans="1:4" ht="27.75" customHeight="1">
      <c r="A231" s="7" t="s">
        <v>7286</v>
      </c>
      <c r="B231" s="8" t="s">
        <v>7287</v>
      </c>
      <c r="C231" s="215">
        <v>1.4872248858244879</v>
      </c>
      <c r="D231" s="215">
        <v>15.61768624204802</v>
      </c>
    </row>
    <row r="232" spans="1:4" ht="27.75" customHeight="1">
      <c r="A232" s="7" t="s">
        <v>7288</v>
      </c>
      <c r="B232" s="8" t="s">
        <v>7287</v>
      </c>
      <c r="C232" s="215">
        <v>1.5154523833527438</v>
      </c>
      <c r="D232" s="215">
        <v>15.899985140965521</v>
      </c>
    </row>
    <row r="233" spans="1:4" ht="27.75" customHeight="1">
      <c r="A233" s="7" t="s">
        <v>7289</v>
      </c>
      <c r="B233" s="8" t="s">
        <v>7290</v>
      </c>
      <c r="C233" s="215">
        <v>1.3407712785023027</v>
      </c>
      <c r="D233" s="215">
        <v>1.7432358483443133</v>
      </c>
    </row>
    <row r="234" spans="1:4" ht="27.75" customHeight="1">
      <c r="A234" s="7" t="s">
        <v>7291</v>
      </c>
      <c r="B234" s="8" t="s">
        <v>7292</v>
      </c>
      <c r="C234" s="215">
        <v>5.9369445396214529</v>
      </c>
      <c r="D234" s="215">
        <v>0.55304838443284776</v>
      </c>
    </row>
    <row r="235" spans="1:4" ht="27.75" customHeight="1">
      <c r="A235" s="7" t="s">
        <v>7293</v>
      </c>
      <c r="B235" s="8" t="s">
        <v>7292</v>
      </c>
      <c r="C235" s="215">
        <v>6.0045798745367449</v>
      </c>
      <c r="D235" s="215">
        <v>0.7235831175067311</v>
      </c>
    </row>
    <row r="236" spans="1:4" ht="27.75" customHeight="1">
      <c r="A236" s="7" t="s">
        <v>7294</v>
      </c>
      <c r="B236" s="8" t="s">
        <v>7295</v>
      </c>
      <c r="C236" s="215">
        <v>3.5950332043671631</v>
      </c>
      <c r="D236" s="215">
        <v>-4.1506214355290005E-2</v>
      </c>
    </row>
    <row r="237" spans="1:4" ht="27.75" customHeight="1">
      <c r="A237" s="7" t="s">
        <v>7296</v>
      </c>
      <c r="B237" s="8" t="s">
        <v>7297</v>
      </c>
      <c r="C237" s="215">
        <v>0</v>
      </c>
      <c r="D237" s="215">
        <v>0</v>
      </c>
    </row>
    <row r="238" spans="1:4" ht="27.75" customHeight="1">
      <c r="A238" s="7" t="s">
        <v>7298</v>
      </c>
      <c r="B238" s="8" t="s">
        <v>7299</v>
      </c>
      <c r="C238" s="215">
        <v>4.8412007336872183</v>
      </c>
      <c r="D238" s="215">
        <v>0.18612695962155623</v>
      </c>
    </row>
    <row r="239" spans="1:4" ht="27.75" customHeight="1">
      <c r="A239" s="7" t="s">
        <v>7300</v>
      </c>
      <c r="B239" s="8" t="s">
        <v>7299</v>
      </c>
      <c r="C239" s="215">
        <v>5.1856108849120197</v>
      </c>
      <c r="D239" s="215">
        <v>0.20370219906637477</v>
      </c>
    </row>
    <row r="240" spans="1:4" ht="27.75" customHeight="1">
      <c r="A240" s="7" t="s">
        <v>7301</v>
      </c>
      <c r="B240" s="8" t="s">
        <v>7302</v>
      </c>
      <c r="C240" s="215">
        <v>-0.23423841373515977</v>
      </c>
      <c r="D240" s="215">
        <v>1.3576666158194106</v>
      </c>
    </row>
    <row r="241" spans="1:4" ht="27.75" customHeight="1">
      <c r="A241" s="7" t="s">
        <v>7303</v>
      </c>
      <c r="B241" s="8" t="s">
        <v>7304</v>
      </c>
      <c r="C241" s="215">
        <v>1.3162363319195061</v>
      </c>
      <c r="D241" s="215">
        <v>-3.3764550729035943</v>
      </c>
    </row>
    <row r="242" spans="1:4" ht="27.75" customHeight="1">
      <c r="A242" s="7" t="s">
        <v>7305</v>
      </c>
      <c r="B242" s="8" t="s">
        <v>7304</v>
      </c>
      <c r="C242" s="215">
        <v>1.2986288525761136</v>
      </c>
      <c r="D242" s="215">
        <v>-2.8515385615905315</v>
      </c>
    </row>
    <row r="243" spans="1:4" ht="27.75" customHeight="1">
      <c r="A243" s="7" t="s">
        <v>7306</v>
      </c>
      <c r="B243" s="8" t="s">
        <v>7307</v>
      </c>
      <c r="C243" s="215">
        <v>9.0368857651187255</v>
      </c>
      <c r="D243" s="215">
        <v>15.759065081170778</v>
      </c>
    </row>
    <row r="244" spans="1:4" ht="27.75" customHeight="1">
      <c r="A244" s="7" t="s">
        <v>7308</v>
      </c>
      <c r="B244" s="8" t="s">
        <v>7307</v>
      </c>
      <c r="C244" s="215">
        <v>8.8791843386699707</v>
      </c>
      <c r="D244" s="215">
        <v>16.116940184117553</v>
      </c>
    </row>
    <row r="245" spans="1:4" ht="27.75" customHeight="1">
      <c r="A245" s="7" t="s">
        <v>7309</v>
      </c>
      <c r="B245" s="8" t="s">
        <v>7310</v>
      </c>
      <c r="C245" s="215">
        <v>0.5008286209744871</v>
      </c>
      <c r="D245" s="215">
        <v>-3.3646928311378987</v>
      </c>
    </row>
    <row r="246" spans="1:4" ht="27.75" customHeight="1">
      <c r="A246" s="7" t="s">
        <v>7311</v>
      </c>
      <c r="B246" s="8" t="s">
        <v>7310</v>
      </c>
      <c r="C246" s="215">
        <v>0.49403484913563933</v>
      </c>
      <c r="D246" s="215">
        <v>-2.8460201331487762</v>
      </c>
    </row>
    <row r="247" spans="1:4" ht="27.75" customHeight="1">
      <c r="A247" s="7" t="s">
        <v>7312</v>
      </c>
      <c r="B247" s="8" t="s">
        <v>7313</v>
      </c>
      <c r="C247" s="215">
        <v>0.87638504502297709</v>
      </c>
      <c r="D247" s="215">
        <v>8.5693921628011704E-3</v>
      </c>
    </row>
    <row r="248" spans="1:4" ht="27.75" customHeight="1">
      <c r="A248" s="7" t="s">
        <v>7314</v>
      </c>
      <c r="B248" s="8" t="s">
        <v>7315</v>
      </c>
      <c r="C248" s="215">
        <v>9.0187230160653775E-2</v>
      </c>
      <c r="D248" s="215">
        <v>0</v>
      </c>
    </row>
    <row r="249" spans="1:4" ht="27.75" customHeight="1">
      <c r="A249" s="7" t="s">
        <v>7316</v>
      </c>
      <c r="B249" s="8" t="s">
        <v>7315</v>
      </c>
      <c r="C249" s="215">
        <v>4.8908819864529704E-2</v>
      </c>
      <c r="D249" s="215">
        <v>0</v>
      </c>
    </row>
    <row r="250" spans="1:4" ht="27.75" customHeight="1">
      <c r="A250" s="7" t="s">
        <v>7317</v>
      </c>
      <c r="B250" s="8" t="s">
        <v>7318</v>
      </c>
      <c r="C250" s="215">
        <v>1.4952895705889913</v>
      </c>
      <c r="D250" s="215">
        <v>1.522986546350299</v>
      </c>
    </row>
    <row r="251" spans="1:4" ht="27.75" customHeight="1">
      <c r="A251" s="7" t="s">
        <v>7319</v>
      </c>
      <c r="B251" s="8" t="s">
        <v>7320</v>
      </c>
      <c r="C251" s="215">
        <v>0.29029131460599089</v>
      </c>
      <c r="D251" s="215">
        <v>-1.1535797240740433</v>
      </c>
    </row>
    <row r="252" spans="1:4" ht="27.75" customHeight="1">
      <c r="A252" s="7" t="s">
        <v>7321</v>
      </c>
      <c r="B252" s="8" t="s">
        <v>7320</v>
      </c>
      <c r="C252" s="215">
        <v>0.50022178441281584</v>
      </c>
      <c r="D252" s="215">
        <v>-0.69433837657838959</v>
      </c>
    </row>
    <row r="253" spans="1:4" ht="27.75" customHeight="1">
      <c r="A253" s="7" t="s">
        <v>7322</v>
      </c>
      <c r="B253" s="8" t="s">
        <v>7323</v>
      </c>
      <c r="C253" s="215">
        <v>42.8661821010216</v>
      </c>
      <c r="D253" s="215">
        <v>-1.9640564703196119</v>
      </c>
    </row>
    <row r="254" spans="1:4" ht="27.75" customHeight="1">
      <c r="A254" s="7" t="s">
        <v>7324</v>
      </c>
      <c r="B254" s="8" t="s">
        <v>7325</v>
      </c>
      <c r="C254" s="215">
        <v>0.45131306682648303</v>
      </c>
      <c r="D254" s="215">
        <v>10.578769493888103</v>
      </c>
    </row>
    <row r="255" spans="1:4" ht="27.75" customHeight="1">
      <c r="A255" s="7" t="s">
        <v>7326</v>
      </c>
      <c r="B255" s="8" t="s">
        <v>7327</v>
      </c>
      <c r="C255" s="215">
        <v>1.622433553554159</v>
      </c>
      <c r="D255" s="215">
        <v>17.847827116605814</v>
      </c>
    </row>
    <row r="256" spans="1:4" ht="27.75" customHeight="1">
      <c r="A256" s="7" t="s">
        <v>7328</v>
      </c>
      <c r="B256" s="8" t="s">
        <v>7329</v>
      </c>
      <c r="C256" s="215">
        <v>0.46117906226165689</v>
      </c>
      <c r="D256" s="215">
        <v>2.9095781778772838</v>
      </c>
    </row>
    <row r="257" spans="1:4" ht="27.75" customHeight="1">
      <c r="A257" s="7" t="s">
        <v>7330</v>
      </c>
      <c r="B257" s="8" t="s">
        <v>7331</v>
      </c>
      <c r="C257" s="215">
        <v>-2.91053401534072</v>
      </c>
      <c r="D257" s="215">
        <v>0</v>
      </c>
    </row>
    <row r="258" spans="1:4" ht="27.75" customHeight="1">
      <c r="A258" s="7" t="s">
        <v>7332</v>
      </c>
      <c r="B258" s="8" t="s">
        <v>7331</v>
      </c>
      <c r="C258" s="215">
        <v>0</v>
      </c>
      <c r="D258" s="215">
        <v>-2.4809142400642745</v>
      </c>
    </row>
    <row r="259" spans="1:4" ht="27.75" customHeight="1">
      <c r="A259" s="7" t="s">
        <v>7333</v>
      </c>
      <c r="B259" s="8" t="s">
        <v>7334</v>
      </c>
      <c r="C259" s="215">
        <v>8.9551148870684796E-6</v>
      </c>
      <c r="D259" s="215">
        <v>0</v>
      </c>
    </row>
    <row r="260" spans="1:4" ht="27.75" customHeight="1">
      <c r="A260" s="7" t="s">
        <v>7335</v>
      </c>
      <c r="B260" s="8" t="s">
        <v>7336</v>
      </c>
      <c r="C260" s="215">
        <v>-5.6495666516252818E-2</v>
      </c>
      <c r="D260" s="215">
        <v>11.020497027025385</v>
      </c>
    </row>
    <row r="261" spans="1:4" ht="27.75" customHeight="1">
      <c r="A261" s="7" t="s">
        <v>7337</v>
      </c>
      <c r="B261" s="8" t="s">
        <v>7338</v>
      </c>
      <c r="C261" s="215">
        <v>0.84133048954584733</v>
      </c>
      <c r="D261" s="215">
        <v>2.4852775264407825</v>
      </c>
    </row>
    <row r="262" spans="1:4" ht="27.75" customHeight="1">
      <c r="A262" s="7" t="s">
        <v>7339</v>
      </c>
      <c r="B262" s="8" t="s">
        <v>7340</v>
      </c>
      <c r="C262" s="215">
        <v>0.96955690394835414</v>
      </c>
      <c r="D262" s="215">
        <v>2.3287341515292588</v>
      </c>
    </row>
    <row r="263" spans="1:4" ht="27.75" customHeight="1">
      <c r="A263" s="7" t="s">
        <v>7341</v>
      </c>
      <c r="B263" s="8" t="s">
        <v>7342</v>
      </c>
      <c r="C263" s="215">
        <v>-5.1126471785324132E-2</v>
      </c>
      <c r="D263" s="215">
        <v>2.3257357570015094</v>
      </c>
    </row>
    <row r="264" spans="1:4" ht="27.75" customHeight="1">
      <c r="A264" s="7" t="s">
        <v>7343</v>
      </c>
      <c r="B264" s="8" t="s">
        <v>7344</v>
      </c>
      <c r="C264" s="215">
        <v>0.52670773619511402</v>
      </c>
      <c r="D264" s="215">
        <v>8.279190857164509E-2</v>
      </c>
    </row>
    <row r="265" spans="1:4" ht="27.75" customHeight="1">
      <c r="A265" s="7" t="s">
        <v>7345</v>
      </c>
      <c r="B265" s="8" t="s">
        <v>7346</v>
      </c>
      <c r="C265" s="215">
        <v>0.57310291899685184</v>
      </c>
      <c r="D265" s="215">
        <v>2.5883616904548301</v>
      </c>
    </row>
    <row r="266" spans="1:4" ht="27.75" customHeight="1">
      <c r="A266" s="7" t="s">
        <v>7347</v>
      </c>
      <c r="B266" s="8" t="s">
        <v>7348</v>
      </c>
      <c r="C266" s="215">
        <v>0.52671326574737098</v>
      </c>
      <c r="D266" s="215">
        <v>8.278427316711412E-2</v>
      </c>
    </row>
    <row r="267" spans="1:4" ht="27.75" customHeight="1">
      <c r="A267" s="7" t="s">
        <v>7349</v>
      </c>
      <c r="B267" s="8" t="s">
        <v>7350</v>
      </c>
      <c r="C267" s="215">
        <v>0.60960605253297984</v>
      </c>
      <c r="D267" s="215">
        <v>2.0667650652361287</v>
      </c>
    </row>
    <row r="268" spans="1:4" ht="27.75" customHeight="1">
      <c r="A268" s="7" t="s">
        <v>7351</v>
      </c>
      <c r="B268" s="8" t="s">
        <v>7352</v>
      </c>
      <c r="C268" s="215">
        <v>-0.22493662306337625</v>
      </c>
      <c r="D268" s="215">
        <v>1.5899878324232057</v>
      </c>
    </row>
    <row r="269" spans="1:4" ht="27.75" customHeight="1">
      <c r="A269" s="7" t="s">
        <v>7353</v>
      </c>
      <c r="B269" s="8" t="s">
        <v>7354</v>
      </c>
      <c r="C269" s="215">
        <v>1.015116408323703</v>
      </c>
      <c r="D269" s="215">
        <v>2.0408799532840805E-2</v>
      </c>
    </row>
    <row r="270" spans="1:4" ht="27.75" customHeight="1">
      <c r="A270" s="7" t="s">
        <v>7355</v>
      </c>
      <c r="B270" s="8" t="s">
        <v>7356</v>
      </c>
      <c r="C270" s="215">
        <v>3.8564642803604157</v>
      </c>
      <c r="D270" s="215">
        <v>7.6979422915446793E-2</v>
      </c>
    </row>
    <row r="271" spans="1:4" ht="27.75" customHeight="1">
      <c r="A271" s="7" t="s">
        <v>7357</v>
      </c>
      <c r="B271" s="8" t="s">
        <v>7358</v>
      </c>
      <c r="C271" s="215">
        <v>0.85185084148426438</v>
      </c>
      <c r="D271" s="215">
        <v>1.4517702213727519</v>
      </c>
    </row>
    <row r="272" spans="1:4" ht="27.75" customHeight="1">
      <c r="A272" s="7" t="s">
        <v>7359</v>
      </c>
      <c r="B272" s="8" t="s">
        <v>7360</v>
      </c>
      <c r="C272" s="215">
        <v>4.2383883431374878</v>
      </c>
      <c r="D272" s="215">
        <v>15.692496221715864</v>
      </c>
    </row>
    <row r="273" spans="1:4" ht="27.75" customHeight="1">
      <c r="A273" s="7" t="s">
        <v>7361</v>
      </c>
      <c r="B273" s="8" t="s">
        <v>7360</v>
      </c>
      <c r="C273" s="215">
        <v>4.2399631921117633</v>
      </c>
      <c r="D273" s="215">
        <v>15.692496221715889</v>
      </c>
    </row>
    <row r="274" spans="1:4" ht="27.75" customHeight="1">
      <c r="A274" s="7" t="s">
        <v>7362</v>
      </c>
      <c r="B274" s="8" t="s">
        <v>7363</v>
      </c>
      <c r="C274" s="215">
        <v>-6.7637150588555378E-2</v>
      </c>
      <c r="D274" s="215">
        <v>-0.1161892522499692</v>
      </c>
    </row>
    <row r="275" spans="1:4" ht="27.75" customHeight="1">
      <c r="A275" s="7" t="s">
        <v>7364</v>
      </c>
      <c r="B275" s="8" t="s">
        <v>7365</v>
      </c>
      <c r="C275" s="215">
        <v>0.94648733738366997</v>
      </c>
      <c r="D275" s="215">
        <v>5.0663655583312983E-2</v>
      </c>
    </row>
    <row r="276" spans="1:4" ht="27.75" customHeight="1">
      <c r="A276" s="7" t="s">
        <v>3294</v>
      </c>
      <c r="B276" s="8" t="s">
        <v>7366</v>
      </c>
      <c r="C276" s="215">
        <v>-2.9942737380992401E-3</v>
      </c>
      <c r="D276" s="215">
        <v>5.3543519770220014</v>
      </c>
    </row>
    <row r="277" spans="1:4" ht="27.75" customHeight="1">
      <c r="A277" s="7" t="s">
        <v>7367</v>
      </c>
      <c r="B277" s="8" t="s">
        <v>7368</v>
      </c>
      <c r="C277" s="215">
        <v>0</v>
      </c>
      <c r="D277" s="215">
        <v>-4.294693301463326E-2</v>
      </c>
    </row>
    <row r="278" spans="1:4" ht="27.75" customHeight="1">
      <c r="A278" s="7" t="s">
        <v>7369</v>
      </c>
      <c r="B278" s="8" t="s">
        <v>7370</v>
      </c>
      <c r="C278" s="215">
        <v>0.13051223910487733</v>
      </c>
      <c r="D278" s="215">
        <v>-4.7779845683851532E-2</v>
      </c>
    </row>
    <row r="279" spans="1:4" ht="27.75" customHeight="1">
      <c r="A279" s="7" t="s">
        <v>7371</v>
      </c>
      <c r="B279" s="8" t="s">
        <v>7372</v>
      </c>
      <c r="C279" s="215">
        <v>4.846355284767375</v>
      </c>
      <c r="D279" s="215">
        <v>0.1863412464578289</v>
      </c>
    </row>
    <row r="280" spans="1:4" ht="27.75" customHeight="1">
      <c r="A280" s="7" t="s">
        <v>7373</v>
      </c>
      <c r="B280" s="8" t="s">
        <v>7374</v>
      </c>
      <c r="C280" s="215">
        <v>-2.4767995806113351E-2</v>
      </c>
      <c r="D280" s="215">
        <v>3.5162611495995699E-2</v>
      </c>
    </row>
    <row r="281" spans="1:4" ht="27.75" customHeight="1">
      <c r="A281" s="7" t="s">
        <v>7375</v>
      </c>
      <c r="B281" s="8" t="s">
        <v>7376</v>
      </c>
      <c r="C281" s="215">
        <v>7.8077997684848799E-2</v>
      </c>
      <c r="D281" s="215">
        <v>0.61435592216984736</v>
      </c>
    </row>
    <row r="282" spans="1:4" ht="27.75" customHeight="1">
      <c r="A282" s="7" t="s">
        <v>7377</v>
      </c>
      <c r="B282" s="8" t="s">
        <v>7376</v>
      </c>
      <c r="C282" s="215">
        <v>7.8076312980679796E-2</v>
      </c>
      <c r="D282" s="215">
        <v>0.61482790985789704</v>
      </c>
    </row>
    <row r="283" spans="1:4" ht="27.75" customHeight="1">
      <c r="A283" s="7" t="s">
        <v>7378</v>
      </c>
      <c r="B283" s="8" t="s">
        <v>7379</v>
      </c>
      <c r="C283" s="215">
        <v>3.4067211756019002</v>
      </c>
      <c r="D283" s="215">
        <v>15.942989753979015</v>
      </c>
    </row>
    <row r="284" spans="1:4" ht="27.75" customHeight="1">
      <c r="A284" s="7" t="s">
        <v>7380</v>
      </c>
      <c r="B284" s="8" t="s">
        <v>7381</v>
      </c>
      <c r="C284" s="215">
        <v>0.17708434756094199</v>
      </c>
      <c r="D284" s="215">
        <v>9.9857924454501799</v>
      </c>
    </row>
    <row r="285" spans="1:4" ht="27.75" customHeight="1">
      <c r="A285" s="7" t="s">
        <v>7382</v>
      </c>
      <c r="B285" s="8" t="s">
        <v>7381</v>
      </c>
      <c r="C285" s="215">
        <v>0.17706430600083101</v>
      </c>
      <c r="D285" s="215">
        <v>9.9903032985139291</v>
      </c>
    </row>
    <row r="286" spans="1:4" ht="27.75" customHeight="1">
      <c r="A286" s="7" t="s">
        <v>7383</v>
      </c>
      <c r="B286" s="8" t="s">
        <v>7384</v>
      </c>
      <c r="C286" s="215">
        <v>6.7610891683934804E-2</v>
      </c>
      <c r="D286" s="215">
        <v>2.9318950614706329</v>
      </c>
    </row>
    <row r="287" spans="1:4" ht="27.75" customHeight="1">
      <c r="A287" s="7" t="s">
        <v>7385</v>
      </c>
      <c r="B287" s="8" t="s">
        <v>7386</v>
      </c>
      <c r="C287" s="215">
        <v>3.3140081712238097E-2</v>
      </c>
      <c r="D287" s="215">
        <v>10.557361119071292</v>
      </c>
    </row>
    <row r="288" spans="1:4" ht="27.75" customHeight="1">
      <c r="A288" s="7" t="s">
        <v>7387</v>
      </c>
      <c r="B288" s="8" t="s">
        <v>7388</v>
      </c>
      <c r="C288" s="215">
        <v>1.92125917658467E-2</v>
      </c>
      <c r="D288" s="215">
        <v>4.3109158224912987</v>
      </c>
    </row>
    <row r="289" spans="1:4" ht="27.75" customHeight="1">
      <c r="A289" s="7" t="s">
        <v>7389</v>
      </c>
      <c r="B289" s="8" t="s">
        <v>7390</v>
      </c>
      <c r="C289" s="215">
        <v>9.883812544121949E-2</v>
      </c>
      <c r="D289" s="215">
        <v>1.3915231018472047</v>
      </c>
    </row>
    <row r="290" spans="1:4" ht="27.75" customHeight="1">
      <c r="A290" s="7" t="s">
        <v>7391</v>
      </c>
      <c r="B290" s="8" t="s">
        <v>7392</v>
      </c>
      <c r="C290" s="215">
        <v>0</v>
      </c>
      <c r="D290" s="215">
        <v>9.8024144857792272</v>
      </c>
    </row>
    <row r="291" spans="1:4" ht="27.75" customHeight="1">
      <c r="A291" s="7" t="s">
        <v>7393</v>
      </c>
      <c r="B291" s="8" t="s">
        <v>7394</v>
      </c>
      <c r="C291" s="215">
        <v>0</v>
      </c>
      <c r="D291" s="215">
        <v>0</v>
      </c>
    </row>
    <row r="292" spans="1:4" ht="27.75" customHeight="1">
      <c r="A292" s="7" t="s">
        <v>7395</v>
      </c>
      <c r="B292" s="8" t="s">
        <v>7396</v>
      </c>
      <c r="C292" s="215">
        <v>1.1665322196470749</v>
      </c>
      <c r="D292" s="215">
        <v>2.7503282875098218</v>
      </c>
    </row>
    <row r="293" spans="1:4" ht="27.75" customHeight="1">
      <c r="A293" s="7" t="s">
        <v>7397</v>
      </c>
      <c r="B293" s="8" t="s">
        <v>7398</v>
      </c>
      <c r="C293" s="215">
        <v>0.37520185853996701</v>
      </c>
      <c r="D293" s="215">
        <v>14.8142568069566</v>
      </c>
    </row>
    <row r="294" spans="1:4" ht="27.75" customHeight="1">
      <c r="A294" s="7" t="s">
        <v>7399</v>
      </c>
      <c r="B294" s="8" t="s">
        <v>7400</v>
      </c>
      <c r="C294" s="215">
        <v>0.67435047439228502</v>
      </c>
      <c r="D294" s="215">
        <v>5.1430306450839112</v>
      </c>
    </row>
    <row r="295" spans="1:4" ht="27.75" customHeight="1">
      <c r="A295" s="7" t="s">
        <v>7401</v>
      </c>
      <c r="B295" s="8" t="s">
        <v>7400</v>
      </c>
      <c r="C295" s="215">
        <v>5.0717363929213999</v>
      </c>
      <c r="D295" s="215">
        <v>9.6178172825765635</v>
      </c>
    </row>
    <row r="296" spans="1:4" ht="27.75" customHeight="1">
      <c r="A296" s="7" t="s">
        <v>7402</v>
      </c>
      <c r="B296" s="8" t="s">
        <v>7403</v>
      </c>
      <c r="C296" s="215">
        <v>5.0712730941871396</v>
      </c>
      <c r="D296" s="215">
        <v>9.6172626730050315</v>
      </c>
    </row>
    <row r="297" spans="1:4" ht="27.75" customHeight="1">
      <c r="A297" s="7" t="s">
        <v>7404</v>
      </c>
      <c r="B297" s="8" t="s">
        <v>7405</v>
      </c>
      <c r="C297" s="215">
        <v>1.2521403739773089</v>
      </c>
      <c r="D297" s="215">
        <v>15.043734753817283</v>
      </c>
    </row>
    <row r="298" spans="1:4" ht="27.75" customHeight="1">
      <c r="A298" s="7" t="s">
        <v>3649</v>
      </c>
      <c r="B298" s="8" t="s">
        <v>3650</v>
      </c>
      <c r="C298" s="215">
        <v>0.22607867489966199</v>
      </c>
      <c r="D298" s="215">
        <v>4.9193746267811136</v>
      </c>
    </row>
    <row r="299" spans="1:4" ht="27.75" customHeight="1">
      <c r="A299" s="7" t="s">
        <v>7406</v>
      </c>
      <c r="B299" s="8" t="s">
        <v>7407</v>
      </c>
      <c r="C299" s="215">
        <v>0.74307002552461399</v>
      </c>
      <c r="D299" s="215">
        <v>5.2429734857326586</v>
      </c>
    </row>
    <row r="300" spans="1:4" ht="27.75" customHeight="1">
      <c r="A300" s="7" t="s">
        <v>7408</v>
      </c>
      <c r="B300" s="8" t="s">
        <v>7409</v>
      </c>
      <c r="C300" s="215">
        <v>2.56905656871387</v>
      </c>
      <c r="D300" s="215">
        <v>9.8942245637128945</v>
      </c>
    </row>
    <row r="301" spans="1:4" ht="27.75" customHeight="1">
      <c r="A301" s="7" t="s">
        <v>7410</v>
      </c>
      <c r="B301" s="8" t="s">
        <v>7411</v>
      </c>
      <c r="C301" s="215">
        <v>0.180713378024833</v>
      </c>
      <c r="D301" s="215">
        <v>9.8370391703431324</v>
      </c>
    </row>
    <row r="302" spans="1:4" ht="27.75" customHeight="1">
      <c r="A302" s="7" t="s">
        <v>7412</v>
      </c>
      <c r="B302" s="8" t="s">
        <v>7413</v>
      </c>
      <c r="C302" s="215">
        <v>0</v>
      </c>
      <c r="D302" s="215">
        <v>0</v>
      </c>
    </row>
    <row r="303" spans="1:4" ht="27.75" customHeight="1">
      <c r="A303" s="7" t="s">
        <v>7414</v>
      </c>
      <c r="B303" s="8" t="s">
        <v>7415</v>
      </c>
      <c r="C303" s="215">
        <v>0.8922568464385241</v>
      </c>
      <c r="D303" s="215">
        <v>5.0228504115749812</v>
      </c>
    </row>
    <row r="304" spans="1:4" ht="27.75" customHeight="1">
      <c r="A304" s="7" t="s">
        <v>7416</v>
      </c>
      <c r="B304" s="8" t="s">
        <v>7415</v>
      </c>
      <c r="C304" s="215">
        <v>1.3379746750416541</v>
      </c>
      <c r="D304" s="215">
        <v>5.1033777396463051</v>
      </c>
    </row>
    <row r="305" spans="1:4" ht="27.75" customHeight="1">
      <c r="A305" s="7" t="s">
        <v>7417</v>
      </c>
      <c r="B305" s="8" t="s">
        <v>7418</v>
      </c>
      <c r="C305" s="215">
        <v>0</v>
      </c>
      <c r="D305" s="215">
        <v>23.31949483869279</v>
      </c>
    </row>
    <row r="306" spans="1:4" ht="27.75" customHeight="1">
      <c r="A306" s="7" t="s">
        <v>7419</v>
      </c>
      <c r="B306" s="8" t="s">
        <v>7420</v>
      </c>
      <c r="C306" s="215">
        <v>0.31072363580126805</v>
      </c>
      <c r="D306" s="215">
        <v>2.7517549215841419</v>
      </c>
    </row>
    <row r="307" spans="1:4" ht="27.75" customHeight="1">
      <c r="A307" s="7" t="s">
        <v>2570</v>
      </c>
      <c r="B307" s="8" t="s">
        <v>7421</v>
      </c>
      <c r="C307" s="215">
        <v>0.28502634900255891</v>
      </c>
      <c r="D307" s="215">
        <v>2.8292921327939595</v>
      </c>
    </row>
    <row r="308" spans="1:4" ht="27.75" customHeight="1">
      <c r="A308" s="7" t="s">
        <v>7422</v>
      </c>
      <c r="B308" s="8" t="s">
        <v>7423</v>
      </c>
      <c r="C308" s="215">
        <v>0.21469258023426452</v>
      </c>
      <c r="D308" s="215">
        <v>8.5186629551145394</v>
      </c>
    </row>
    <row r="309" spans="1:4" ht="27.75" customHeight="1">
      <c r="A309" s="7" t="s">
        <v>7424</v>
      </c>
      <c r="B309" s="8" t="s">
        <v>7425</v>
      </c>
      <c r="C309" s="215">
        <v>0</v>
      </c>
      <c r="D309" s="215">
        <v>0</v>
      </c>
    </row>
    <row r="310" spans="1:4" ht="27.75" customHeight="1">
      <c r="A310" s="7" t="s">
        <v>7426</v>
      </c>
      <c r="B310" s="8" t="s">
        <v>7427</v>
      </c>
      <c r="C310" s="215">
        <v>0.52266151064630295</v>
      </c>
      <c r="D310" s="215">
        <v>4.7953233776932471</v>
      </c>
    </row>
    <row r="311" spans="1:4" ht="27.75" customHeight="1">
      <c r="A311" s="7" t="s">
        <v>7428</v>
      </c>
      <c r="B311" s="8" t="s">
        <v>7429</v>
      </c>
      <c r="C311" s="215">
        <v>6.0601532849542501</v>
      </c>
      <c r="D311" s="215">
        <v>-1.679917196442382E-2</v>
      </c>
    </row>
    <row r="312" spans="1:4" ht="27.75" customHeight="1">
      <c r="A312" s="7" t="s">
        <v>7430</v>
      </c>
      <c r="B312" s="8" t="s">
        <v>7431</v>
      </c>
      <c r="C312" s="215">
        <v>0.72856027560498204</v>
      </c>
      <c r="D312" s="215">
        <v>14.829788964337451</v>
      </c>
    </row>
    <row r="313" spans="1:4" ht="27.75" customHeight="1">
      <c r="A313" s="7" t="s">
        <v>7432</v>
      </c>
      <c r="B313" s="8" t="s">
        <v>7433</v>
      </c>
      <c r="C313" s="215">
        <v>1.630954065924143</v>
      </c>
      <c r="D313" s="215">
        <v>6.3442419052328631</v>
      </c>
    </row>
    <row r="314" spans="1:4" ht="27.75" customHeight="1">
      <c r="A314" s="7" t="s">
        <v>7434</v>
      </c>
      <c r="B314" s="8" t="s">
        <v>7435</v>
      </c>
      <c r="C314" s="215">
        <v>0.27801147791499398</v>
      </c>
      <c r="D314" s="215">
        <v>2.3867686282633471</v>
      </c>
    </row>
    <row r="315" spans="1:4" ht="27.75" customHeight="1">
      <c r="A315" s="7" t="s">
        <v>2656</v>
      </c>
      <c r="B315" s="8" t="s">
        <v>7436</v>
      </c>
      <c r="C315" s="215">
        <v>0.67560984694762305</v>
      </c>
      <c r="D315" s="215">
        <v>16.625349745245956</v>
      </c>
    </row>
    <row r="316" spans="1:4" ht="27.75" customHeight="1">
      <c r="A316" s="7" t="s">
        <v>7437</v>
      </c>
      <c r="B316" s="8" t="s">
        <v>7438</v>
      </c>
      <c r="C316" s="215">
        <v>0.93532557552401152</v>
      </c>
      <c r="D316" s="215">
        <v>9.6143813138995213</v>
      </c>
    </row>
    <row r="317" spans="1:4" ht="27.75" customHeight="1">
      <c r="A317" s="7" t="s">
        <v>7439</v>
      </c>
      <c r="B317" s="8" t="s">
        <v>7440</v>
      </c>
      <c r="C317" s="215">
        <v>-1.1965460842306597E-2</v>
      </c>
      <c r="D317" s="215">
        <v>-0.56030110315245829</v>
      </c>
    </row>
    <row r="318" spans="1:4" ht="27.75" customHeight="1">
      <c r="A318" s="7" t="s">
        <v>7441</v>
      </c>
      <c r="B318" s="8" t="s">
        <v>7440</v>
      </c>
      <c r="C318" s="215">
        <v>-3.2536638684435099E-2</v>
      </c>
      <c r="D318" s="215">
        <v>0.37934276863484739</v>
      </c>
    </row>
  </sheetData>
  <sheetProtection selectLockedCells="1" selectUnlockedCells="1"/>
  <mergeCells count="1">
    <mergeCell ref="A2:D2"/>
  </mergeCells>
  <hyperlinks>
    <hyperlink ref="A1" location="Overview!A1" display="Back to Overview" xr:uid="{00000000-0004-0000-3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G389"/>
  <sheetViews>
    <sheetView zoomScale="85" zoomScaleNormal="85" zoomScaleSheetLayoutView="100" workbookViewId="0">
      <selection activeCell="A2" sqref="A2:D2"/>
    </sheetView>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WPD South Wales Area (GSP Group _K)"</f>
        <v>Southern Electric Power Distribution plc - Effective from 1 April 2022 - Final Nodal/Zonal charges in WPD South Wales Area (GSP Group _K)</v>
      </c>
      <c r="B2" s="364"/>
      <c r="C2" s="364"/>
      <c r="D2" s="365"/>
    </row>
    <row r="3" spans="1:7" ht="60.75" customHeight="1">
      <c r="A3" s="214" t="s">
        <v>863</v>
      </c>
      <c r="B3" s="214" t="s">
        <v>864</v>
      </c>
      <c r="C3" s="214" t="s">
        <v>865</v>
      </c>
      <c r="D3" s="214" t="s">
        <v>866</v>
      </c>
    </row>
    <row r="4" spans="1:7" ht="21.75" customHeight="1">
      <c r="A4" s="7" t="s">
        <v>7442</v>
      </c>
      <c r="B4" s="8" t="s">
        <v>143</v>
      </c>
      <c r="C4" s="215">
        <v>6.3019229999999996E-2</v>
      </c>
      <c r="D4" s="215">
        <v>16.072811980000001</v>
      </c>
    </row>
    <row r="5" spans="1:7" ht="21.75" customHeight="1">
      <c r="A5" s="7" t="s">
        <v>7443</v>
      </c>
      <c r="B5" s="8" t="s">
        <v>143</v>
      </c>
      <c r="C5" s="215">
        <v>1.4514224899999999</v>
      </c>
      <c r="D5" s="215">
        <v>3.8607900000000001E-2</v>
      </c>
    </row>
    <row r="6" spans="1:7" ht="21.75" customHeight="1">
      <c r="A6" s="7" t="s">
        <v>7444</v>
      </c>
      <c r="B6" s="8" t="s">
        <v>143</v>
      </c>
      <c r="C6" s="215">
        <v>1.4388775199999999</v>
      </c>
      <c r="D6" s="215">
        <v>6.7886761199999999</v>
      </c>
    </row>
    <row r="7" spans="1:7" ht="21.75" customHeight="1">
      <c r="A7" s="7" t="s">
        <v>7445</v>
      </c>
      <c r="B7" s="8" t="s">
        <v>143</v>
      </c>
      <c r="C7" s="215">
        <v>0.32384835000000001</v>
      </c>
      <c r="D7" s="215">
        <v>0.76156988999999997</v>
      </c>
    </row>
    <row r="8" spans="1:7" ht="21.75" customHeight="1">
      <c r="A8" s="7" t="s">
        <v>7446</v>
      </c>
      <c r="B8" s="8" t="s">
        <v>143</v>
      </c>
      <c r="C8" s="215">
        <v>0.17701844</v>
      </c>
      <c r="D8" s="215">
        <v>0.57815691000000002</v>
      </c>
    </row>
    <row r="9" spans="1:7" ht="21.75" customHeight="1">
      <c r="A9" s="7" t="s">
        <v>7447</v>
      </c>
      <c r="B9" s="8" t="s">
        <v>143</v>
      </c>
      <c r="C9" s="215">
        <v>0.62527962999999998</v>
      </c>
      <c r="D9" s="215">
        <v>3.6803266699999999</v>
      </c>
    </row>
    <row r="10" spans="1:7" ht="21.75" customHeight="1">
      <c r="A10" s="7" t="s">
        <v>7448</v>
      </c>
      <c r="B10" s="8" t="s">
        <v>143</v>
      </c>
      <c r="C10" s="215">
        <v>6.356639E-2</v>
      </c>
      <c r="D10" s="215" t="s">
        <v>143</v>
      </c>
    </row>
    <row r="11" spans="1:7" ht="21.75" customHeight="1">
      <c r="A11" s="7" t="s">
        <v>7449</v>
      </c>
      <c r="B11" s="8" t="s">
        <v>143</v>
      </c>
      <c r="C11" s="215">
        <v>1.6791686400000001</v>
      </c>
      <c r="D11" s="215">
        <v>3.8383840000000002E-2</v>
      </c>
    </row>
    <row r="12" spans="1:7" ht="21.75" customHeight="1">
      <c r="A12" s="7" t="s">
        <v>7450</v>
      </c>
      <c r="B12" s="8" t="s">
        <v>143</v>
      </c>
      <c r="C12" s="215">
        <v>1.9858787099999999</v>
      </c>
      <c r="D12" s="215">
        <v>6.3138807400000001</v>
      </c>
    </row>
    <row r="13" spans="1:7" ht="21.75" customHeight="1">
      <c r="A13" s="7" t="s">
        <v>7451</v>
      </c>
      <c r="B13" s="8" t="s">
        <v>143</v>
      </c>
      <c r="C13" s="215">
        <v>0.16484001000000001</v>
      </c>
      <c r="D13" s="215">
        <v>0.13741022</v>
      </c>
    </row>
    <row r="14" spans="1:7" ht="21.75" customHeight="1">
      <c r="A14" s="7" t="s">
        <v>7452</v>
      </c>
      <c r="B14" s="8" t="s">
        <v>143</v>
      </c>
      <c r="C14" s="215">
        <v>1.41436994</v>
      </c>
      <c r="D14" s="215">
        <v>0.70902699000000002</v>
      </c>
    </row>
    <row r="15" spans="1:7" ht="21.75" customHeight="1">
      <c r="A15" s="7" t="s">
        <v>7453</v>
      </c>
      <c r="B15" s="8" t="s">
        <v>143</v>
      </c>
      <c r="C15" s="215">
        <v>2.5851656900000002</v>
      </c>
      <c r="D15" s="215">
        <v>1.0210254700000001</v>
      </c>
    </row>
    <row r="16" spans="1:7" ht="21.75" customHeight="1">
      <c r="A16" s="7" t="s">
        <v>7454</v>
      </c>
      <c r="B16" s="8" t="s">
        <v>143</v>
      </c>
      <c r="C16" s="215">
        <v>-3.8204740300000002</v>
      </c>
      <c r="D16" s="215">
        <v>0.10990205</v>
      </c>
    </row>
    <row r="17" spans="1:4" ht="21.75" customHeight="1">
      <c r="A17" s="7" t="s">
        <v>7455</v>
      </c>
      <c r="B17" s="8" t="s">
        <v>143</v>
      </c>
      <c r="C17" s="215">
        <v>6.3565869999999997E-2</v>
      </c>
      <c r="D17" s="215" t="s">
        <v>143</v>
      </c>
    </row>
    <row r="18" spans="1:4" ht="21.75" customHeight="1">
      <c r="A18" s="7" t="s">
        <v>7456</v>
      </c>
      <c r="B18" s="8" t="s">
        <v>7457</v>
      </c>
      <c r="C18" s="215" t="s">
        <v>143</v>
      </c>
      <c r="D18" s="215" t="s">
        <v>143</v>
      </c>
    </row>
    <row r="19" spans="1:4" ht="21.75" customHeight="1">
      <c r="A19" s="7" t="s">
        <v>7457</v>
      </c>
      <c r="B19" s="8" t="s">
        <v>143</v>
      </c>
      <c r="C19" s="215" t="s">
        <v>143</v>
      </c>
      <c r="D19" s="215" t="s">
        <v>143</v>
      </c>
    </row>
    <row r="20" spans="1:4" ht="21.75" customHeight="1">
      <c r="A20" s="7" t="s">
        <v>7458</v>
      </c>
      <c r="B20" s="8" t="s">
        <v>143</v>
      </c>
      <c r="C20" s="215">
        <v>1.9977255700000001</v>
      </c>
      <c r="D20" s="215">
        <v>1.46278321</v>
      </c>
    </row>
    <row r="21" spans="1:4" ht="21.75" customHeight="1">
      <c r="A21" s="7" t="s">
        <v>7459</v>
      </c>
      <c r="B21" s="8" t="s">
        <v>143</v>
      </c>
      <c r="C21" s="215">
        <v>3.5620999999999998E-4</v>
      </c>
      <c r="D21" s="215">
        <v>0.11074655</v>
      </c>
    </row>
    <row r="22" spans="1:4" ht="21.75" customHeight="1">
      <c r="A22" s="7" t="s">
        <v>7460</v>
      </c>
      <c r="B22" s="8" t="s">
        <v>143</v>
      </c>
      <c r="C22" s="215">
        <v>-0.34050069999999999</v>
      </c>
      <c r="D22" s="215" t="s">
        <v>143</v>
      </c>
    </row>
    <row r="23" spans="1:4" ht="21.75" customHeight="1">
      <c r="A23" s="7" t="s">
        <v>7461</v>
      </c>
      <c r="B23" s="8" t="s">
        <v>143</v>
      </c>
      <c r="C23" s="215">
        <v>1.4058774999999999</v>
      </c>
      <c r="D23" s="215" t="s">
        <v>143</v>
      </c>
    </row>
    <row r="24" spans="1:4" ht="21.75" customHeight="1">
      <c r="A24" s="7" t="s">
        <v>7462</v>
      </c>
      <c r="B24" s="8" t="s">
        <v>143</v>
      </c>
      <c r="C24" s="215">
        <v>-1.69726574</v>
      </c>
      <c r="D24" s="215">
        <v>1.0572554000000001</v>
      </c>
    </row>
    <row r="25" spans="1:4" ht="21.75" customHeight="1">
      <c r="A25" s="7" t="s">
        <v>7463</v>
      </c>
      <c r="B25" s="8" t="s">
        <v>143</v>
      </c>
      <c r="C25" s="215" t="s">
        <v>143</v>
      </c>
      <c r="D25" s="215" t="s">
        <v>143</v>
      </c>
    </row>
    <row r="26" spans="1:4" ht="21.75" customHeight="1">
      <c r="A26" s="7" t="s">
        <v>7464</v>
      </c>
      <c r="B26" s="8" t="s">
        <v>143</v>
      </c>
      <c r="C26" s="215">
        <v>14.49722336</v>
      </c>
      <c r="D26" s="215">
        <v>4.3447896400000001</v>
      </c>
    </row>
    <row r="27" spans="1:4" ht="27.75" customHeight="1">
      <c r="A27" s="7" t="s">
        <v>7465</v>
      </c>
      <c r="B27" s="8" t="s">
        <v>143</v>
      </c>
      <c r="C27" s="215">
        <v>5.53029598</v>
      </c>
      <c r="D27" s="215">
        <v>8.3810711599999994</v>
      </c>
    </row>
    <row r="28" spans="1:4" ht="27.75" customHeight="1">
      <c r="A28" s="7" t="s">
        <v>7466</v>
      </c>
      <c r="B28" s="8" t="s">
        <v>143</v>
      </c>
      <c r="C28" s="215">
        <v>0.14888446999999999</v>
      </c>
      <c r="D28" s="215">
        <v>0.35550799</v>
      </c>
    </row>
    <row r="29" spans="1:4" ht="27.75" customHeight="1">
      <c r="A29" s="7" t="s">
        <v>7467</v>
      </c>
      <c r="B29" s="8" t="s">
        <v>143</v>
      </c>
      <c r="C29" s="215">
        <v>-0.61337005</v>
      </c>
      <c r="D29" s="215">
        <v>-1.7977900000000001E-3</v>
      </c>
    </row>
    <row r="30" spans="1:4" ht="27.75" customHeight="1">
      <c r="A30" s="7" t="s">
        <v>7468</v>
      </c>
      <c r="B30" s="8" t="s">
        <v>143</v>
      </c>
      <c r="C30" s="215">
        <v>3.5586999999999999E-4</v>
      </c>
      <c r="D30" s="215">
        <v>0.11063413</v>
      </c>
    </row>
    <row r="31" spans="1:4" ht="27.75" customHeight="1">
      <c r="A31" s="7" t="s">
        <v>7469</v>
      </c>
      <c r="B31" s="8" t="s">
        <v>143</v>
      </c>
      <c r="C31" s="215">
        <v>0.40597728</v>
      </c>
      <c r="D31" s="215">
        <v>0.1110314</v>
      </c>
    </row>
    <row r="32" spans="1:4" ht="27.75" customHeight="1">
      <c r="A32" s="7" t="s">
        <v>7470</v>
      </c>
      <c r="B32" s="8" t="s">
        <v>143</v>
      </c>
      <c r="C32" s="215">
        <v>0.60643195000000005</v>
      </c>
      <c r="D32" s="215">
        <v>-0.97927878000000002</v>
      </c>
    </row>
    <row r="33" spans="1:4" ht="27.75" customHeight="1">
      <c r="A33" s="7" t="s">
        <v>7471</v>
      </c>
      <c r="B33" s="8" t="s">
        <v>143</v>
      </c>
      <c r="C33" s="215">
        <v>0.99774291000000004</v>
      </c>
      <c r="D33" s="215">
        <v>4.4607328600000002</v>
      </c>
    </row>
    <row r="34" spans="1:4" ht="27.75" customHeight="1">
      <c r="A34" s="7" t="s">
        <v>7472</v>
      </c>
      <c r="B34" s="8" t="s">
        <v>143</v>
      </c>
      <c r="C34" s="215">
        <v>0.99787490999999995</v>
      </c>
      <c r="D34" s="215">
        <v>4.4543787500000001</v>
      </c>
    </row>
    <row r="35" spans="1:4" ht="27.75" customHeight="1">
      <c r="A35" s="7" t="s">
        <v>7473</v>
      </c>
      <c r="B35" s="8" t="s">
        <v>143</v>
      </c>
      <c r="C35" s="215">
        <v>11.80266628</v>
      </c>
      <c r="D35" s="215">
        <v>0.58007766999999999</v>
      </c>
    </row>
    <row r="36" spans="1:4" ht="27.75" customHeight="1">
      <c r="A36" s="7" t="s">
        <v>7474</v>
      </c>
      <c r="B36" s="8" t="s">
        <v>143</v>
      </c>
      <c r="C36" s="215">
        <v>1.4221783400000001</v>
      </c>
      <c r="D36" s="215">
        <v>5.8928500499999998</v>
      </c>
    </row>
    <row r="37" spans="1:4" ht="27.75" customHeight="1">
      <c r="A37" s="7" t="s">
        <v>7475</v>
      </c>
      <c r="B37" s="8" t="s">
        <v>143</v>
      </c>
      <c r="C37" s="215">
        <v>2.0571006399999998</v>
      </c>
      <c r="D37" s="215">
        <v>21.307178960000002</v>
      </c>
    </row>
    <row r="38" spans="1:4" ht="27.75" customHeight="1">
      <c r="A38" s="7" t="s">
        <v>7476</v>
      </c>
      <c r="B38" s="8" t="s">
        <v>143</v>
      </c>
      <c r="C38" s="215">
        <v>3.9854478100000001</v>
      </c>
      <c r="D38" s="215">
        <v>12.268903229999999</v>
      </c>
    </row>
    <row r="39" spans="1:4" ht="27.75" customHeight="1">
      <c r="A39" s="7" t="s">
        <v>7477</v>
      </c>
      <c r="B39" s="8" t="s">
        <v>143</v>
      </c>
      <c r="C39" s="215">
        <v>1.4047981599999999</v>
      </c>
      <c r="D39" s="215">
        <v>3.9445318399999998</v>
      </c>
    </row>
    <row r="40" spans="1:4" ht="27.75" customHeight="1">
      <c r="A40" s="7" t="s">
        <v>7478</v>
      </c>
      <c r="B40" s="8" t="s">
        <v>7479</v>
      </c>
      <c r="C40" s="215">
        <v>1.2180637700000001</v>
      </c>
      <c r="D40" s="215" t="s">
        <v>143</v>
      </c>
    </row>
    <row r="41" spans="1:4" ht="27.75" customHeight="1">
      <c r="A41" s="7" t="s">
        <v>7479</v>
      </c>
      <c r="B41" s="8" t="s">
        <v>143</v>
      </c>
      <c r="C41" s="215">
        <v>1.2180637700000001</v>
      </c>
      <c r="D41" s="215" t="s">
        <v>143</v>
      </c>
    </row>
    <row r="42" spans="1:4" ht="27.75" customHeight="1">
      <c r="A42" s="7" t="s">
        <v>7480</v>
      </c>
      <c r="B42" s="8" t="s">
        <v>143</v>
      </c>
      <c r="C42" s="215">
        <v>0.33521948000000001</v>
      </c>
      <c r="D42" s="215">
        <v>1.73244468</v>
      </c>
    </row>
    <row r="43" spans="1:4" ht="27.75" customHeight="1">
      <c r="A43" s="7" t="s">
        <v>7481</v>
      </c>
      <c r="B43" s="8" t="s">
        <v>143</v>
      </c>
      <c r="C43" s="215" t="s">
        <v>143</v>
      </c>
      <c r="D43" s="215">
        <v>2.5444182500000001</v>
      </c>
    </row>
    <row r="44" spans="1:4" ht="27.75" customHeight="1">
      <c r="A44" s="7" t="s">
        <v>7482</v>
      </c>
      <c r="B44" s="8" t="s">
        <v>143</v>
      </c>
      <c r="C44" s="215">
        <v>0.43336059999999998</v>
      </c>
      <c r="D44" s="215">
        <v>20.743155730000002</v>
      </c>
    </row>
    <row r="45" spans="1:4" ht="27.75" customHeight="1">
      <c r="A45" s="7" t="s">
        <v>7483</v>
      </c>
      <c r="B45" s="8" t="s">
        <v>143</v>
      </c>
      <c r="C45" s="215">
        <v>-0.60019754000000003</v>
      </c>
      <c r="D45" s="215">
        <v>2.0968100000000002E-3</v>
      </c>
    </row>
    <row r="46" spans="1:4" ht="27.75" customHeight="1">
      <c r="A46" s="7" t="s">
        <v>7484</v>
      </c>
      <c r="B46" s="8" t="s">
        <v>143</v>
      </c>
      <c r="C46" s="215">
        <v>1.88911395</v>
      </c>
      <c r="D46" s="215">
        <v>9.9579066899999997</v>
      </c>
    </row>
    <row r="47" spans="1:4" ht="27.75" customHeight="1">
      <c r="A47" s="7" t="s">
        <v>7485</v>
      </c>
      <c r="B47" s="8" t="s">
        <v>143</v>
      </c>
      <c r="C47" s="215">
        <v>1.45295609</v>
      </c>
      <c r="D47" s="215">
        <v>1.81113E-3</v>
      </c>
    </row>
    <row r="48" spans="1:4" ht="27.75" customHeight="1">
      <c r="A48" s="7" t="s">
        <v>7486</v>
      </c>
      <c r="B48" s="8" t="s">
        <v>143</v>
      </c>
      <c r="C48" s="215">
        <v>0.59939958999999998</v>
      </c>
      <c r="D48" s="215">
        <v>0.43846628999999998</v>
      </c>
    </row>
    <row r="49" spans="1:4" ht="27.75" customHeight="1">
      <c r="A49" s="7" t="s">
        <v>7487</v>
      </c>
      <c r="B49" s="8" t="s">
        <v>143</v>
      </c>
      <c r="C49" s="215">
        <v>1.1519518799999999</v>
      </c>
      <c r="D49" s="215">
        <v>22.939086280000001</v>
      </c>
    </row>
    <row r="50" spans="1:4" ht="27.75" customHeight="1">
      <c r="A50" s="7" t="s">
        <v>7488</v>
      </c>
      <c r="B50" s="8" t="s">
        <v>143</v>
      </c>
      <c r="C50" s="215" t="s">
        <v>143</v>
      </c>
      <c r="D50" s="215">
        <v>5.4892539999999997E-2</v>
      </c>
    </row>
    <row r="51" spans="1:4" ht="27.75" customHeight="1">
      <c r="A51" s="7" t="s">
        <v>7489</v>
      </c>
      <c r="B51" s="8" t="s">
        <v>143</v>
      </c>
      <c r="C51" s="215">
        <v>0.11076047999999999</v>
      </c>
      <c r="D51" s="215">
        <v>0.12112892</v>
      </c>
    </row>
    <row r="52" spans="1:4" ht="27.75" customHeight="1">
      <c r="A52" s="7" t="s">
        <v>7490</v>
      </c>
      <c r="B52" s="8" t="s">
        <v>143</v>
      </c>
      <c r="C52" s="215">
        <v>0.57011654</v>
      </c>
      <c r="D52" s="215">
        <v>0.39156038999999998</v>
      </c>
    </row>
    <row r="53" spans="1:4" ht="27.75" customHeight="1">
      <c r="A53" s="7" t="s">
        <v>7491</v>
      </c>
      <c r="B53" s="8" t="s">
        <v>143</v>
      </c>
      <c r="C53" s="215">
        <v>6.3563079999999994E-2</v>
      </c>
      <c r="D53" s="215" t="s">
        <v>143</v>
      </c>
    </row>
    <row r="54" spans="1:4" ht="27.75" customHeight="1">
      <c r="A54" s="7" t="s">
        <v>7492</v>
      </c>
      <c r="B54" s="8" t="s">
        <v>143</v>
      </c>
      <c r="C54" s="215">
        <v>0.81019540999999995</v>
      </c>
      <c r="D54" s="215">
        <v>0.83174459000000001</v>
      </c>
    </row>
    <row r="55" spans="1:4" ht="27.75" customHeight="1">
      <c r="A55" s="7" t="s">
        <v>7493</v>
      </c>
      <c r="B55" s="8" t="s">
        <v>143</v>
      </c>
      <c r="C55" s="215">
        <v>2.6283815399999999</v>
      </c>
      <c r="D55" s="215">
        <v>18.144699639999999</v>
      </c>
    </row>
    <row r="56" spans="1:4" ht="27.75" customHeight="1">
      <c r="A56" s="7" t="s">
        <v>7494</v>
      </c>
      <c r="B56" s="8" t="s">
        <v>143</v>
      </c>
      <c r="C56" s="215">
        <v>1.1173955499999999</v>
      </c>
      <c r="D56" s="215">
        <v>6.4409760499999997</v>
      </c>
    </row>
    <row r="57" spans="1:4" ht="27.75" customHeight="1">
      <c r="A57" s="7" t="s">
        <v>7495</v>
      </c>
      <c r="B57" s="8" t="s">
        <v>143</v>
      </c>
      <c r="C57" s="215">
        <v>0.40737287</v>
      </c>
      <c r="D57" s="215" t="s">
        <v>143</v>
      </c>
    </row>
    <row r="58" spans="1:4" ht="27.75" customHeight="1">
      <c r="A58" s="7" t="s">
        <v>7496</v>
      </c>
      <c r="B58" s="8" t="s">
        <v>143</v>
      </c>
      <c r="C58" s="215" t="s">
        <v>143</v>
      </c>
      <c r="D58" s="215" t="s">
        <v>143</v>
      </c>
    </row>
    <row r="59" spans="1:4" ht="27.75" customHeight="1">
      <c r="A59" s="7" t="s">
        <v>7497</v>
      </c>
      <c r="B59" s="8" t="s">
        <v>143</v>
      </c>
      <c r="C59" s="215">
        <v>0.90640198000000005</v>
      </c>
      <c r="D59" s="215">
        <v>3.92665394</v>
      </c>
    </row>
    <row r="60" spans="1:4" ht="27.75" customHeight="1">
      <c r="A60" s="7" t="s">
        <v>7498</v>
      </c>
      <c r="B60" s="8" t="s">
        <v>143</v>
      </c>
      <c r="C60" s="215">
        <v>14.49722336</v>
      </c>
      <c r="D60" s="215">
        <v>4.3447896400000001</v>
      </c>
    </row>
    <row r="61" spans="1:4" ht="27.75" customHeight="1">
      <c r="A61" s="7" t="s">
        <v>7499</v>
      </c>
      <c r="B61" s="8" t="s">
        <v>143</v>
      </c>
      <c r="C61" s="215">
        <v>1.0501959999999999E-2</v>
      </c>
      <c r="D61" s="215">
        <v>-9.8565999999999996E-4</v>
      </c>
    </row>
    <row r="62" spans="1:4" ht="27.75" customHeight="1">
      <c r="A62" s="7" t="s">
        <v>7500</v>
      </c>
      <c r="B62" s="8" t="s">
        <v>143</v>
      </c>
      <c r="C62" s="215">
        <v>2.5157939200000001</v>
      </c>
      <c r="D62" s="215">
        <v>15.13308528</v>
      </c>
    </row>
    <row r="63" spans="1:4" ht="27.75" customHeight="1">
      <c r="A63" s="7" t="s">
        <v>7501</v>
      </c>
      <c r="B63" s="8" t="s">
        <v>143</v>
      </c>
      <c r="C63" s="215">
        <v>-0.56479594</v>
      </c>
      <c r="D63" s="215">
        <v>1.07071848</v>
      </c>
    </row>
    <row r="64" spans="1:4" ht="27.75" customHeight="1">
      <c r="A64" s="7" t="s">
        <v>7502</v>
      </c>
      <c r="B64" s="8" t="s">
        <v>143</v>
      </c>
      <c r="C64" s="215">
        <v>0.34935723000000002</v>
      </c>
      <c r="D64" s="215">
        <v>2.5654267399999999</v>
      </c>
    </row>
    <row r="65" spans="1:4" ht="27.75" customHeight="1">
      <c r="A65" s="7" t="s">
        <v>7503</v>
      </c>
      <c r="B65" s="8" t="s">
        <v>143</v>
      </c>
      <c r="C65" s="215">
        <v>1.2339010800000001</v>
      </c>
      <c r="D65" s="215">
        <v>8.41567212</v>
      </c>
    </row>
    <row r="66" spans="1:4" ht="27.75" customHeight="1">
      <c r="A66" s="7" t="s">
        <v>7504</v>
      </c>
      <c r="B66" s="8" t="s">
        <v>143</v>
      </c>
      <c r="C66" s="215">
        <v>0.37584265</v>
      </c>
      <c r="D66" s="215">
        <v>2.0435892899999999</v>
      </c>
    </row>
    <row r="67" spans="1:4" ht="27.75" customHeight="1">
      <c r="A67" s="7" t="s">
        <v>7505</v>
      </c>
      <c r="B67" s="8" t="s">
        <v>143</v>
      </c>
      <c r="C67" s="215">
        <v>0.28290646000000003</v>
      </c>
      <c r="D67" s="215">
        <v>1.46774676</v>
      </c>
    </row>
    <row r="68" spans="1:4" ht="27.75" customHeight="1">
      <c r="A68" s="7" t="s">
        <v>7506</v>
      </c>
      <c r="B68" s="8" t="s">
        <v>143</v>
      </c>
      <c r="C68" s="215">
        <v>0.74131608999999998</v>
      </c>
      <c r="D68" s="215" t="s">
        <v>143</v>
      </c>
    </row>
    <row r="69" spans="1:4" ht="27.75" customHeight="1">
      <c r="A69" s="7" t="s">
        <v>7507</v>
      </c>
      <c r="B69" s="8" t="s">
        <v>143</v>
      </c>
      <c r="C69" s="215">
        <v>1.30771686</v>
      </c>
      <c r="D69" s="215">
        <v>24.278624350000001</v>
      </c>
    </row>
    <row r="70" spans="1:4" ht="27.75" customHeight="1">
      <c r="A70" s="7" t="s">
        <v>7508</v>
      </c>
      <c r="B70" s="8" t="s">
        <v>143</v>
      </c>
      <c r="C70" s="215">
        <v>0.16958702</v>
      </c>
      <c r="D70" s="215">
        <v>-8.9962719999999996E-2</v>
      </c>
    </row>
    <row r="71" spans="1:4" ht="27.75" customHeight="1">
      <c r="A71" s="7" t="s">
        <v>7509</v>
      </c>
      <c r="B71" s="8" t="s">
        <v>143</v>
      </c>
      <c r="C71" s="215">
        <v>4.4341399999999996E-3</v>
      </c>
      <c r="D71" s="215">
        <v>0.22069078</v>
      </c>
    </row>
    <row r="72" spans="1:4" ht="27.75" customHeight="1">
      <c r="A72" s="7" t="s">
        <v>7510</v>
      </c>
      <c r="B72" s="8" t="s">
        <v>143</v>
      </c>
      <c r="C72" s="215">
        <v>6.0589490000000003E-2</v>
      </c>
      <c r="D72" s="215" t="s">
        <v>143</v>
      </c>
    </row>
    <row r="73" spans="1:4" ht="27.75" customHeight="1">
      <c r="A73" s="7" t="s">
        <v>7511</v>
      </c>
      <c r="B73" s="8" t="s">
        <v>143</v>
      </c>
      <c r="C73" s="215">
        <v>-0.41890349999999998</v>
      </c>
      <c r="D73" s="215">
        <v>0.35233140000000002</v>
      </c>
    </row>
    <row r="74" spans="1:4" ht="27.75" customHeight="1">
      <c r="A74" s="7" t="s">
        <v>7512</v>
      </c>
      <c r="B74" s="8" t="s">
        <v>143</v>
      </c>
      <c r="C74" s="215">
        <v>1.07536144</v>
      </c>
      <c r="D74" s="215">
        <v>1.1003618799999999</v>
      </c>
    </row>
    <row r="75" spans="1:4" ht="27.75" customHeight="1">
      <c r="A75" s="7" t="s">
        <v>7513</v>
      </c>
      <c r="B75" s="8" t="s">
        <v>143</v>
      </c>
      <c r="C75" s="215">
        <v>0.43505568999999999</v>
      </c>
      <c r="D75" s="215">
        <v>4.5830262800000003</v>
      </c>
    </row>
    <row r="76" spans="1:4" ht="27.75" customHeight="1">
      <c r="A76" s="7" t="s">
        <v>7514</v>
      </c>
      <c r="B76" s="8" t="s">
        <v>143</v>
      </c>
      <c r="C76" s="215">
        <v>0.10174234</v>
      </c>
      <c r="D76" s="215">
        <v>2.881307E-2</v>
      </c>
    </row>
    <row r="77" spans="1:4" ht="27.75" customHeight="1">
      <c r="A77" s="7" t="s">
        <v>7515</v>
      </c>
      <c r="B77" s="8" t="s">
        <v>7516</v>
      </c>
      <c r="C77" s="215">
        <v>1.7560753099999999</v>
      </c>
      <c r="D77" s="215" t="s">
        <v>143</v>
      </c>
    </row>
    <row r="78" spans="1:4" ht="27.75" customHeight="1">
      <c r="A78" s="7" t="s">
        <v>7517</v>
      </c>
      <c r="B78" s="8" t="s">
        <v>143</v>
      </c>
      <c r="C78" s="215">
        <v>1.3152911300000001</v>
      </c>
      <c r="D78" s="215">
        <v>7.21751582</v>
      </c>
    </row>
    <row r="79" spans="1:4" ht="27.75" customHeight="1">
      <c r="A79" s="7" t="s">
        <v>7518</v>
      </c>
      <c r="B79" s="8" t="s">
        <v>143</v>
      </c>
      <c r="C79" s="215">
        <v>0.18877392000000001</v>
      </c>
      <c r="D79" s="215">
        <v>5.30074E-3</v>
      </c>
    </row>
    <row r="80" spans="1:4" ht="27.75" customHeight="1">
      <c r="A80" s="7" t="s">
        <v>7519</v>
      </c>
      <c r="B80" s="8" t="s">
        <v>143</v>
      </c>
      <c r="C80" s="215">
        <v>6.6306900000000002E-2</v>
      </c>
      <c r="D80" s="215">
        <v>1.1907690200000001</v>
      </c>
    </row>
    <row r="81" spans="1:4" ht="27.75" customHeight="1">
      <c r="A81" s="7" t="s">
        <v>7520</v>
      </c>
      <c r="B81" s="8" t="s">
        <v>143</v>
      </c>
      <c r="C81" s="215">
        <v>-0.59084775</v>
      </c>
      <c r="D81" s="215">
        <v>0.26725259000000001</v>
      </c>
    </row>
    <row r="82" spans="1:4" ht="27.75" customHeight="1">
      <c r="A82" s="7" t="s">
        <v>7521</v>
      </c>
      <c r="B82" s="8" t="s">
        <v>143</v>
      </c>
      <c r="C82" s="215">
        <v>0.18241462</v>
      </c>
      <c r="D82" s="215" t="s">
        <v>143</v>
      </c>
    </row>
    <row r="83" spans="1:4" ht="27.75" customHeight="1">
      <c r="A83" s="7" t="s">
        <v>7522</v>
      </c>
      <c r="B83" s="8" t="s">
        <v>143</v>
      </c>
      <c r="C83" s="215">
        <v>9.6639009999999997E-2</v>
      </c>
      <c r="D83" s="215">
        <v>0.34641833</v>
      </c>
    </row>
    <row r="84" spans="1:4" ht="27.75" customHeight="1">
      <c r="A84" s="7" t="s">
        <v>7523</v>
      </c>
      <c r="B84" s="8" t="s">
        <v>143</v>
      </c>
      <c r="C84" s="215">
        <v>0.24636417999999999</v>
      </c>
      <c r="D84" s="215">
        <v>-8.1307999999999999E-4</v>
      </c>
    </row>
    <row r="85" spans="1:4" ht="27.75" customHeight="1">
      <c r="A85" s="7" t="s">
        <v>7524</v>
      </c>
      <c r="B85" s="8" t="s">
        <v>143</v>
      </c>
      <c r="C85" s="215">
        <v>0.77400864999999996</v>
      </c>
      <c r="D85" s="215">
        <v>3.5702774100000001</v>
      </c>
    </row>
    <row r="86" spans="1:4" ht="27.75" customHeight="1">
      <c r="A86" s="7" t="s">
        <v>7525</v>
      </c>
      <c r="B86" s="8" t="s">
        <v>143</v>
      </c>
      <c r="C86" s="215">
        <v>-0.33306781000000002</v>
      </c>
      <c r="D86" s="215" t="s">
        <v>143</v>
      </c>
    </row>
    <row r="87" spans="1:4" ht="27.75" customHeight="1">
      <c r="A87" s="7" t="s">
        <v>7526</v>
      </c>
      <c r="B87" s="8" t="s">
        <v>143</v>
      </c>
      <c r="C87" s="215">
        <v>0.80310338999999997</v>
      </c>
      <c r="D87" s="215">
        <v>0.83767422000000002</v>
      </c>
    </row>
    <row r="88" spans="1:4" ht="27.75" customHeight="1">
      <c r="A88" s="7" t="s">
        <v>7527</v>
      </c>
      <c r="B88" s="8" t="s">
        <v>143</v>
      </c>
      <c r="C88" s="215">
        <v>0.30030194999999998</v>
      </c>
      <c r="D88" s="215">
        <v>0.63309241999999999</v>
      </c>
    </row>
    <row r="89" spans="1:4" ht="27.75" customHeight="1">
      <c r="A89" s="7" t="s">
        <v>7528</v>
      </c>
      <c r="B89" s="8" t="s">
        <v>143</v>
      </c>
      <c r="C89" s="215">
        <v>7.5720990000000002E-2</v>
      </c>
      <c r="D89" s="215" t="s">
        <v>143</v>
      </c>
    </row>
    <row r="90" spans="1:4" ht="27.75" customHeight="1">
      <c r="A90" s="7" t="s">
        <v>7529</v>
      </c>
      <c r="B90" s="8" t="s">
        <v>143</v>
      </c>
      <c r="C90" s="215">
        <v>0.15738605</v>
      </c>
      <c r="D90" s="215">
        <v>0.34805382000000001</v>
      </c>
    </row>
    <row r="91" spans="1:4" ht="27.75" customHeight="1">
      <c r="A91" s="7" t="s">
        <v>7530</v>
      </c>
      <c r="B91" s="8" t="s">
        <v>143</v>
      </c>
      <c r="C91" s="215">
        <v>1.01931763</v>
      </c>
      <c r="D91" s="215">
        <v>5.8674409499999998</v>
      </c>
    </row>
    <row r="92" spans="1:4" ht="27.75" customHeight="1">
      <c r="A92" s="7" t="s">
        <v>7531</v>
      </c>
      <c r="B92" s="8" t="s">
        <v>143</v>
      </c>
      <c r="C92" s="215">
        <v>1.1490972399999999</v>
      </c>
      <c r="D92" s="215">
        <v>0.69265900000000002</v>
      </c>
    </row>
    <row r="93" spans="1:4" ht="27.75" customHeight="1">
      <c r="A93" s="7" t="s">
        <v>7532</v>
      </c>
      <c r="B93" s="8" t="s">
        <v>143</v>
      </c>
      <c r="C93" s="215">
        <v>0.27833082999999997</v>
      </c>
      <c r="D93" s="215">
        <v>5.0055999</v>
      </c>
    </row>
    <row r="94" spans="1:4" ht="27.75" customHeight="1">
      <c r="A94" s="7" t="s">
        <v>7533</v>
      </c>
      <c r="B94" s="8" t="s">
        <v>143</v>
      </c>
      <c r="C94" s="215">
        <v>0.27833350000000001</v>
      </c>
      <c r="D94" s="215">
        <v>4.5889084000000002</v>
      </c>
    </row>
    <row r="95" spans="1:4" ht="27.75" customHeight="1">
      <c r="A95" s="7" t="s">
        <v>7534</v>
      </c>
      <c r="B95" s="8" t="s">
        <v>143</v>
      </c>
      <c r="C95" s="215">
        <v>8.5341600000000007E-3</v>
      </c>
      <c r="D95" s="215">
        <v>2.3239316900000002</v>
      </c>
    </row>
    <row r="96" spans="1:4" ht="27.75" customHeight="1">
      <c r="A96" s="7" t="s">
        <v>7535</v>
      </c>
      <c r="B96" s="8" t="s">
        <v>143</v>
      </c>
      <c r="C96" s="215">
        <v>12.337098709999999</v>
      </c>
      <c r="D96" s="215">
        <v>13.774850689999999</v>
      </c>
    </row>
    <row r="97" spans="1:4" ht="27.75" customHeight="1">
      <c r="A97" s="7" t="s">
        <v>7536</v>
      </c>
      <c r="B97" s="8" t="s">
        <v>143</v>
      </c>
      <c r="C97" s="215" t="s">
        <v>143</v>
      </c>
      <c r="D97" s="215">
        <v>2.8410600000000001E-2</v>
      </c>
    </row>
    <row r="98" spans="1:4" ht="27.75" customHeight="1">
      <c r="A98" s="7" t="s">
        <v>7537</v>
      </c>
      <c r="B98" s="8" t="s">
        <v>143</v>
      </c>
      <c r="C98" s="215">
        <v>1.1556642500000001</v>
      </c>
      <c r="D98" s="215">
        <v>3.2539890000000002E-2</v>
      </c>
    </row>
    <row r="99" spans="1:4" ht="27.75" customHeight="1">
      <c r="A99" s="7" t="s">
        <v>7538</v>
      </c>
      <c r="B99" s="8" t="s">
        <v>143</v>
      </c>
      <c r="C99" s="215">
        <v>0.54584469999999996</v>
      </c>
      <c r="D99" s="215">
        <v>3.2487666000000002</v>
      </c>
    </row>
    <row r="100" spans="1:4" ht="27.75" customHeight="1">
      <c r="A100" s="7" t="s">
        <v>7539</v>
      </c>
      <c r="B100" s="8" t="s">
        <v>143</v>
      </c>
      <c r="C100" s="215">
        <v>0.70201539000000002</v>
      </c>
      <c r="D100" s="215">
        <v>11.05429064</v>
      </c>
    </row>
    <row r="101" spans="1:4" ht="27.75" customHeight="1">
      <c r="A101" s="7" t="s">
        <v>7540</v>
      </c>
      <c r="B101" s="8" t="s">
        <v>143</v>
      </c>
      <c r="C101" s="215">
        <v>0.61215794000000001</v>
      </c>
      <c r="D101" s="215">
        <v>1.05338094</v>
      </c>
    </row>
    <row r="102" spans="1:4" ht="27.75" customHeight="1">
      <c r="A102" s="7" t="s">
        <v>7541</v>
      </c>
      <c r="B102" s="8" t="s">
        <v>143</v>
      </c>
      <c r="C102" s="215">
        <v>0.99870312000000006</v>
      </c>
      <c r="D102" s="215">
        <v>1.77032733</v>
      </c>
    </row>
    <row r="103" spans="1:4" ht="27.75" customHeight="1">
      <c r="A103" s="7" t="s">
        <v>7542</v>
      </c>
      <c r="B103" s="8" t="s">
        <v>143</v>
      </c>
      <c r="C103" s="215">
        <v>0.48095362000000003</v>
      </c>
      <c r="D103" s="215">
        <v>2.5574643500000001</v>
      </c>
    </row>
    <row r="104" spans="1:4" ht="27.75" customHeight="1">
      <c r="A104" s="7" t="s">
        <v>7543</v>
      </c>
      <c r="B104" s="8" t="s">
        <v>143</v>
      </c>
      <c r="C104" s="215">
        <v>0.13050634999999999</v>
      </c>
      <c r="D104" s="215">
        <v>0.30157328</v>
      </c>
    </row>
    <row r="105" spans="1:4" ht="27.75" customHeight="1">
      <c r="A105" s="7" t="s">
        <v>7544</v>
      </c>
      <c r="B105" s="8" t="s">
        <v>143</v>
      </c>
      <c r="C105" s="215">
        <v>0.54482768000000004</v>
      </c>
      <c r="D105" s="215">
        <v>-1.8985000000000001E-4</v>
      </c>
    </row>
    <row r="106" spans="1:4" ht="27.75" customHeight="1">
      <c r="A106" s="7" t="s">
        <v>7545</v>
      </c>
      <c r="B106" s="8" t="s">
        <v>143</v>
      </c>
      <c r="C106" s="215">
        <v>2.1383539999999999E-2</v>
      </c>
      <c r="D106" s="215" t="s">
        <v>143</v>
      </c>
    </row>
    <row r="107" spans="1:4" ht="27.75" customHeight="1">
      <c r="A107" s="7" t="s">
        <v>7546</v>
      </c>
      <c r="B107" s="8" t="s">
        <v>143</v>
      </c>
      <c r="C107" s="215">
        <v>2.1410160000000001E-2</v>
      </c>
      <c r="D107" s="215" t="s">
        <v>143</v>
      </c>
    </row>
    <row r="108" spans="1:4" ht="27.75" customHeight="1">
      <c r="A108" s="7" t="s">
        <v>7547</v>
      </c>
      <c r="B108" s="8" t="s">
        <v>143</v>
      </c>
      <c r="C108" s="215">
        <v>4.9459835099999996</v>
      </c>
      <c r="D108" s="215">
        <v>9.1707953500000006</v>
      </c>
    </row>
    <row r="109" spans="1:4" ht="27.75" customHeight="1">
      <c r="A109" s="7" t="s">
        <v>7548</v>
      </c>
      <c r="B109" s="8" t="s">
        <v>143</v>
      </c>
      <c r="C109" s="215">
        <v>1.98601461</v>
      </c>
      <c r="D109" s="215">
        <v>0.30416043999999998</v>
      </c>
    </row>
    <row r="110" spans="1:4" ht="27.75" customHeight="1">
      <c r="A110" s="7" t="s">
        <v>7549</v>
      </c>
      <c r="B110" s="8" t="s">
        <v>143</v>
      </c>
      <c r="C110" s="215">
        <v>0.14687478000000001</v>
      </c>
      <c r="D110" s="215" t="s">
        <v>143</v>
      </c>
    </row>
    <row r="111" spans="1:4" ht="27.75" customHeight="1">
      <c r="A111" s="7" t="s">
        <v>7550</v>
      </c>
      <c r="B111" s="8" t="s">
        <v>143</v>
      </c>
      <c r="C111" s="215">
        <v>0.17916828000000001</v>
      </c>
      <c r="D111" s="215">
        <v>2.32433325</v>
      </c>
    </row>
    <row r="112" spans="1:4" ht="27.75" customHeight="1">
      <c r="A112" s="7" t="s">
        <v>7551</v>
      </c>
      <c r="B112" s="8" t="s">
        <v>143</v>
      </c>
      <c r="C112" s="215">
        <v>0.31310739999999998</v>
      </c>
      <c r="D112" s="215">
        <v>0.20565664</v>
      </c>
    </row>
    <row r="113" spans="1:4" ht="27.75" customHeight="1">
      <c r="A113" s="7" t="s">
        <v>7552</v>
      </c>
      <c r="B113" s="8" t="s">
        <v>143</v>
      </c>
      <c r="C113" s="215">
        <v>-0.11979302</v>
      </c>
      <c r="D113" s="215">
        <v>1.9790800000000001E-2</v>
      </c>
    </row>
    <row r="114" spans="1:4" ht="27.75" customHeight="1">
      <c r="A114" s="7" t="s">
        <v>7553</v>
      </c>
      <c r="B114" s="8" t="s">
        <v>143</v>
      </c>
      <c r="C114" s="215">
        <v>1.9368458399999999</v>
      </c>
      <c r="D114" s="215">
        <v>3.2939760300000001</v>
      </c>
    </row>
    <row r="115" spans="1:4" ht="27.75" customHeight="1">
      <c r="A115" s="7" t="s">
        <v>7554</v>
      </c>
      <c r="B115" s="8" t="s">
        <v>143</v>
      </c>
      <c r="C115" s="215">
        <v>6.3178529999999997E-2</v>
      </c>
      <c r="D115" s="215" t="s">
        <v>143</v>
      </c>
    </row>
    <row r="116" spans="1:4" ht="27.75" customHeight="1">
      <c r="A116" s="7" t="s">
        <v>7555</v>
      </c>
      <c r="B116" s="8" t="s">
        <v>143</v>
      </c>
      <c r="C116" s="215">
        <v>0.23055421000000001</v>
      </c>
      <c r="D116" s="215">
        <v>13.42999773</v>
      </c>
    </row>
    <row r="117" spans="1:4" ht="27.75" customHeight="1">
      <c r="A117" s="7" t="s">
        <v>7556</v>
      </c>
      <c r="B117" s="8" t="s">
        <v>143</v>
      </c>
      <c r="C117" s="215">
        <v>5.8844614499999999</v>
      </c>
      <c r="D117" s="215" t="s">
        <v>143</v>
      </c>
    </row>
    <row r="118" spans="1:4" ht="27.75" customHeight="1">
      <c r="A118" s="7" t="s">
        <v>7557</v>
      </c>
      <c r="B118" s="8" t="s">
        <v>143</v>
      </c>
      <c r="C118" s="215">
        <v>2.9000854299999999</v>
      </c>
      <c r="D118" s="215">
        <v>1.6983600000000001E-3</v>
      </c>
    </row>
    <row r="119" spans="1:4" ht="27.75" customHeight="1">
      <c r="A119" s="7" t="s">
        <v>7558</v>
      </c>
      <c r="B119" s="8" t="s">
        <v>143</v>
      </c>
      <c r="C119" s="215">
        <v>0.62289066000000004</v>
      </c>
      <c r="D119" s="215">
        <v>22.66340868</v>
      </c>
    </row>
    <row r="120" spans="1:4" ht="27.75" customHeight="1">
      <c r="A120" s="7" t="s">
        <v>7559</v>
      </c>
      <c r="B120" s="8" t="s">
        <v>143</v>
      </c>
      <c r="C120" s="215">
        <v>0.16596785</v>
      </c>
      <c r="D120" s="215">
        <v>0.16027580999999999</v>
      </c>
    </row>
    <row r="121" spans="1:4" ht="27.75" customHeight="1">
      <c r="A121" s="7" t="s">
        <v>7560</v>
      </c>
      <c r="B121" s="8" t="s">
        <v>143</v>
      </c>
      <c r="C121" s="215" t="s">
        <v>143</v>
      </c>
      <c r="D121" s="215" t="s">
        <v>143</v>
      </c>
    </row>
    <row r="122" spans="1:4" ht="27.75" customHeight="1">
      <c r="A122" s="7" t="s">
        <v>7561</v>
      </c>
      <c r="B122" s="8" t="s">
        <v>143</v>
      </c>
      <c r="C122" s="215">
        <v>1.72775309</v>
      </c>
      <c r="D122" s="215">
        <v>1.7361129999999999E-2</v>
      </c>
    </row>
    <row r="123" spans="1:4" ht="27.75" customHeight="1">
      <c r="A123" s="7" t="s">
        <v>7562</v>
      </c>
      <c r="B123" s="8" t="s">
        <v>143</v>
      </c>
      <c r="C123" s="215">
        <v>1.83586604</v>
      </c>
      <c r="D123" s="215">
        <v>3.9358203899999999</v>
      </c>
    </row>
    <row r="124" spans="1:4" ht="27.75" customHeight="1">
      <c r="A124" s="7" t="s">
        <v>7563</v>
      </c>
      <c r="B124" s="8" t="s">
        <v>143</v>
      </c>
      <c r="C124" s="215">
        <v>0.62019703999999998</v>
      </c>
      <c r="D124" s="215">
        <v>3.6150191399999998</v>
      </c>
    </row>
    <row r="125" spans="1:4" ht="27.75" customHeight="1">
      <c r="A125" s="7" t="s">
        <v>7564</v>
      </c>
      <c r="B125" s="8" t="s">
        <v>143</v>
      </c>
      <c r="C125" s="215">
        <v>0.22478892</v>
      </c>
      <c r="D125" s="215">
        <v>1.93536237</v>
      </c>
    </row>
    <row r="126" spans="1:4" ht="27.75" customHeight="1">
      <c r="A126" s="7" t="s">
        <v>7565</v>
      </c>
      <c r="B126" s="8" t="s">
        <v>143</v>
      </c>
      <c r="C126" s="215">
        <v>0.56896159999999996</v>
      </c>
      <c r="D126" s="215">
        <v>1.4856627200000001</v>
      </c>
    </row>
    <row r="127" spans="1:4" ht="27.75" customHeight="1">
      <c r="A127" s="7" t="s">
        <v>7566</v>
      </c>
      <c r="B127" s="8" t="s">
        <v>143</v>
      </c>
      <c r="C127" s="215">
        <v>2.6307277099999999</v>
      </c>
      <c r="D127" s="215">
        <v>7.0666320000000005E-2</v>
      </c>
    </row>
    <row r="128" spans="1:4" ht="27.75" customHeight="1">
      <c r="A128" s="7" t="s">
        <v>7567</v>
      </c>
      <c r="B128" s="8" t="s">
        <v>143</v>
      </c>
      <c r="C128" s="215">
        <v>0.80606818999999996</v>
      </c>
      <c r="D128" s="215">
        <v>0.24239897999999999</v>
      </c>
    </row>
    <row r="129" spans="1:4" ht="27.75" customHeight="1">
      <c r="A129" s="7" t="s">
        <v>7568</v>
      </c>
      <c r="B129" s="8" t="s">
        <v>143</v>
      </c>
      <c r="C129" s="215">
        <v>1.17542039</v>
      </c>
      <c r="D129" s="215">
        <v>10.230346880000001</v>
      </c>
    </row>
    <row r="130" spans="1:4" ht="27.75" customHeight="1">
      <c r="A130" s="7" t="s">
        <v>7569</v>
      </c>
      <c r="B130" s="8" t="s">
        <v>143</v>
      </c>
      <c r="C130" s="215">
        <v>1.28615568</v>
      </c>
      <c r="D130" s="215" t="s">
        <v>143</v>
      </c>
    </row>
    <row r="131" spans="1:4" ht="27.75" customHeight="1">
      <c r="A131" s="7" t="s">
        <v>7570</v>
      </c>
      <c r="B131" s="8" t="s">
        <v>143</v>
      </c>
      <c r="C131" s="215">
        <v>0.11488081999999999</v>
      </c>
      <c r="D131" s="215" t="s">
        <v>143</v>
      </c>
    </row>
    <row r="132" spans="1:4" ht="27.75" customHeight="1">
      <c r="A132" s="7" t="s">
        <v>7571</v>
      </c>
      <c r="B132" s="8" t="s">
        <v>143</v>
      </c>
      <c r="C132" s="215">
        <v>2.1918200000000001E-3</v>
      </c>
      <c r="D132" s="215" t="s">
        <v>143</v>
      </c>
    </row>
    <row r="133" spans="1:4" ht="27.75" customHeight="1">
      <c r="A133" s="7" t="s">
        <v>7572</v>
      </c>
      <c r="B133" s="8" t="s">
        <v>143</v>
      </c>
      <c r="C133" s="215">
        <v>0.95551596000000005</v>
      </c>
      <c r="D133" s="215">
        <v>7.1075991399999996</v>
      </c>
    </row>
    <row r="134" spans="1:4" ht="27.75" customHeight="1">
      <c r="A134" s="7" t="s">
        <v>7573</v>
      </c>
      <c r="B134" s="8" t="s">
        <v>143</v>
      </c>
      <c r="C134" s="215">
        <v>-0.27125302000000001</v>
      </c>
      <c r="D134" s="215">
        <v>-1.8261489999999998E-2</v>
      </c>
    </row>
    <row r="135" spans="1:4" ht="27.75" customHeight="1">
      <c r="A135" s="7" t="s">
        <v>7574</v>
      </c>
      <c r="B135" s="8" t="s">
        <v>143</v>
      </c>
      <c r="C135" s="215">
        <v>-0.33933280999999998</v>
      </c>
      <c r="D135" s="215">
        <v>-0.1236472</v>
      </c>
    </row>
    <row r="136" spans="1:4" ht="27.75" customHeight="1">
      <c r="A136" s="7" t="s">
        <v>7516</v>
      </c>
      <c r="B136" s="8" t="s">
        <v>143</v>
      </c>
      <c r="C136" s="215">
        <v>0.10278629</v>
      </c>
      <c r="D136" s="215" t="s">
        <v>143</v>
      </c>
    </row>
    <row r="137" spans="1:4" ht="27.75" customHeight="1">
      <c r="A137" s="7" t="s">
        <v>7575</v>
      </c>
      <c r="B137" s="8" t="s">
        <v>143</v>
      </c>
      <c r="C137" s="215">
        <v>0.59407513999999995</v>
      </c>
      <c r="D137" s="215">
        <v>4.4753929999999997E-2</v>
      </c>
    </row>
    <row r="138" spans="1:4" ht="27.75" customHeight="1">
      <c r="A138" s="7" t="s">
        <v>7576</v>
      </c>
      <c r="B138" s="8" t="s">
        <v>143</v>
      </c>
      <c r="C138" s="215">
        <v>0.34388623000000001</v>
      </c>
      <c r="D138" s="215">
        <v>0.29947341</v>
      </c>
    </row>
    <row r="139" spans="1:4" ht="27.75" customHeight="1">
      <c r="A139" s="7" t="s">
        <v>7577</v>
      </c>
      <c r="B139" s="8" t="s">
        <v>143</v>
      </c>
      <c r="C139" s="215">
        <v>3.3237604300000001</v>
      </c>
      <c r="D139" s="215">
        <v>1.0261997300000001</v>
      </c>
    </row>
    <row r="140" spans="1:4" ht="27.75" customHeight="1">
      <c r="A140" s="7" t="s">
        <v>7578</v>
      </c>
      <c r="B140" s="8" t="s">
        <v>143</v>
      </c>
      <c r="C140" s="215">
        <v>2.0566265600000002</v>
      </c>
      <c r="D140" s="215">
        <v>-7.31345E-3</v>
      </c>
    </row>
    <row r="141" spans="1:4" ht="27.75" customHeight="1">
      <c r="A141" s="7" t="s">
        <v>7579</v>
      </c>
      <c r="B141" s="8" t="s">
        <v>143</v>
      </c>
      <c r="C141" s="215">
        <v>1.09502218</v>
      </c>
      <c r="D141" s="215">
        <v>14.75577861</v>
      </c>
    </row>
    <row r="142" spans="1:4" ht="27.75" customHeight="1">
      <c r="A142" s="7" t="s">
        <v>7580</v>
      </c>
      <c r="B142" s="8" t="s">
        <v>143</v>
      </c>
      <c r="C142" s="215">
        <v>0.23059279999999999</v>
      </c>
      <c r="D142" s="215">
        <v>13.42993678</v>
      </c>
    </row>
    <row r="143" spans="1:4" ht="27.75" customHeight="1">
      <c r="A143" s="7" t="s">
        <v>7581</v>
      </c>
      <c r="B143" s="8" t="s">
        <v>143</v>
      </c>
      <c r="C143" s="215">
        <v>1.9730699999999999E-3</v>
      </c>
      <c r="D143" s="215">
        <v>5.1256000000000001E-4</v>
      </c>
    </row>
    <row r="144" spans="1:4" ht="27.75" customHeight="1">
      <c r="A144" s="7" t="s">
        <v>7582</v>
      </c>
      <c r="B144" s="8" t="s">
        <v>143</v>
      </c>
      <c r="C144" s="215">
        <v>1.44512737</v>
      </c>
      <c r="D144" s="215">
        <v>4.3130590499999997</v>
      </c>
    </row>
    <row r="145" spans="1:4" ht="27.75" customHeight="1">
      <c r="A145" s="7" t="s">
        <v>7583</v>
      </c>
      <c r="B145" s="8" t="s">
        <v>143</v>
      </c>
      <c r="C145" s="215">
        <v>0.66078692999999999</v>
      </c>
      <c r="D145" s="215">
        <v>-6.1542199999999998E-2</v>
      </c>
    </row>
    <row r="146" spans="1:4" ht="27.75" customHeight="1">
      <c r="A146" s="7" t="s">
        <v>7584</v>
      </c>
      <c r="B146" s="8" t="s">
        <v>143</v>
      </c>
      <c r="C146" s="215">
        <v>0.23534082000000001</v>
      </c>
      <c r="D146" s="215">
        <v>2.9454649999999999E-2</v>
      </c>
    </row>
    <row r="147" spans="1:4" ht="27.75" customHeight="1">
      <c r="A147" s="7" t="s">
        <v>7585</v>
      </c>
      <c r="B147" s="8" t="s">
        <v>143</v>
      </c>
      <c r="C147" s="215">
        <v>0.49177547999999999</v>
      </c>
      <c r="D147" s="215">
        <v>4.3108471899999996</v>
      </c>
    </row>
    <row r="148" spans="1:4" ht="27.75" customHeight="1">
      <c r="A148" s="7" t="s">
        <v>7586</v>
      </c>
      <c r="B148" s="8" t="s">
        <v>143</v>
      </c>
      <c r="C148" s="215">
        <v>-0.11984673</v>
      </c>
      <c r="D148" s="215">
        <v>1.9804260000000001E-2</v>
      </c>
    </row>
    <row r="149" spans="1:4" ht="27.75" customHeight="1">
      <c r="A149" s="7" t="s">
        <v>7587</v>
      </c>
      <c r="B149" s="8" t="s">
        <v>143</v>
      </c>
      <c r="C149" s="215">
        <v>0.98530132999999998</v>
      </c>
      <c r="D149" s="215">
        <v>3.4871801499999999</v>
      </c>
    </row>
    <row r="150" spans="1:4" ht="27.75" customHeight="1">
      <c r="A150" s="7" t="s">
        <v>7588</v>
      </c>
      <c r="B150" s="8" t="s">
        <v>143</v>
      </c>
      <c r="C150" s="215">
        <v>0.34262636000000002</v>
      </c>
      <c r="D150" s="215">
        <v>2.894888E-2</v>
      </c>
    </row>
    <row r="151" spans="1:4" ht="27.75" customHeight="1">
      <c r="A151" s="7" t="s">
        <v>7589</v>
      </c>
      <c r="B151" s="8" t="s">
        <v>143</v>
      </c>
      <c r="C151" s="215">
        <v>0.62492471999999999</v>
      </c>
      <c r="D151" s="215">
        <v>4.94642E-3</v>
      </c>
    </row>
    <row r="152" spans="1:4" ht="27.75" customHeight="1">
      <c r="A152" s="7" t="s">
        <v>7590</v>
      </c>
      <c r="B152" s="8" t="s">
        <v>143</v>
      </c>
      <c r="C152" s="215">
        <v>0.77950571999999996</v>
      </c>
      <c r="D152" s="215" t="s">
        <v>143</v>
      </c>
    </row>
    <row r="153" spans="1:4" ht="27.75" customHeight="1">
      <c r="A153" s="7" t="s">
        <v>7591</v>
      </c>
      <c r="B153" s="8" t="s">
        <v>143</v>
      </c>
      <c r="C153" s="215">
        <v>0.28894982000000002</v>
      </c>
      <c r="D153" s="215">
        <v>0.10962102</v>
      </c>
    </row>
    <row r="154" spans="1:4" ht="27.75" customHeight="1">
      <c r="A154" s="7" t="s">
        <v>7592</v>
      </c>
      <c r="B154" s="8" t="s">
        <v>143</v>
      </c>
      <c r="C154" s="215">
        <v>14.374006870000001</v>
      </c>
      <c r="D154" s="215">
        <v>4.2943950800000001</v>
      </c>
    </row>
    <row r="155" spans="1:4" ht="27.75" customHeight="1">
      <c r="A155" s="7" t="s">
        <v>7593</v>
      </c>
      <c r="B155" s="8" t="s">
        <v>143</v>
      </c>
      <c r="C155" s="215">
        <v>-0.62083692999999995</v>
      </c>
      <c r="D155" s="215">
        <v>0.26692397000000001</v>
      </c>
    </row>
    <row r="156" spans="1:4" ht="27.75" customHeight="1">
      <c r="A156" s="7" t="s">
        <v>7594</v>
      </c>
      <c r="B156" s="8" t="s">
        <v>143</v>
      </c>
      <c r="C156" s="215">
        <v>0.26766542999999998</v>
      </c>
      <c r="D156" s="215">
        <v>7.1835469500000002</v>
      </c>
    </row>
    <row r="157" spans="1:4" ht="27.75" customHeight="1">
      <c r="A157" s="7" t="s">
        <v>7595</v>
      </c>
      <c r="B157" s="8" t="s">
        <v>143</v>
      </c>
      <c r="C157" s="215" t="s">
        <v>143</v>
      </c>
      <c r="D157" s="215">
        <v>0.13346934999999999</v>
      </c>
    </row>
    <row r="158" spans="1:4" ht="27.75" customHeight="1">
      <c r="A158" s="7" t="s">
        <v>7596</v>
      </c>
      <c r="B158" s="8" t="s">
        <v>143</v>
      </c>
      <c r="C158" s="215">
        <v>0.90598036999999998</v>
      </c>
      <c r="D158" s="215">
        <v>5.95285654</v>
      </c>
    </row>
    <row r="159" spans="1:4" ht="27.75" customHeight="1">
      <c r="A159" s="7" t="s">
        <v>7597</v>
      </c>
      <c r="B159" s="8" t="s">
        <v>143</v>
      </c>
      <c r="C159" s="215">
        <v>8.0182799999999999E-2</v>
      </c>
      <c r="D159" s="215">
        <v>0.52007031000000004</v>
      </c>
    </row>
    <row r="160" spans="1:4" ht="27.75" customHeight="1">
      <c r="A160" s="7" t="s">
        <v>7598</v>
      </c>
      <c r="B160" s="8" t="s">
        <v>143</v>
      </c>
      <c r="C160" s="215">
        <v>0.13281699999999999</v>
      </c>
      <c r="D160" s="215">
        <v>0.32132716</v>
      </c>
    </row>
    <row r="161" spans="1:4" ht="27.75" customHeight="1">
      <c r="A161" s="7" t="s">
        <v>7599</v>
      </c>
      <c r="B161" s="8" t="s">
        <v>143</v>
      </c>
      <c r="C161" s="215">
        <v>10.874086500000001</v>
      </c>
      <c r="D161" s="215">
        <v>9.0117009400000008</v>
      </c>
    </row>
    <row r="162" spans="1:4" ht="27.75" customHeight="1">
      <c r="A162" s="7" t="s">
        <v>7600</v>
      </c>
      <c r="B162" s="8" t="s">
        <v>143</v>
      </c>
      <c r="C162" s="215">
        <v>0.67841523999999997</v>
      </c>
      <c r="D162" s="215">
        <v>5.93645727</v>
      </c>
    </row>
    <row r="163" spans="1:4" ht="27.75" customHeight="1">
      <c r="A163" s="7" t="s">
        <v>7601</v>
      </c>
      <c r="B163" s="8" t="s">
        <v>143</v>
      </c>
      <c r="C163" s="215">
        <v>0.40282171</v>
      </c>
      <c r="D163" s="215">
        <v>0.98969894999999997</v>
      </c>
    </row>
    <row r="164" spans="1:4" ht="27.75" customHeight="1">
      <c r="A164" s="7" t="s">
        <v>7602</v>
      </c>
      <c r="B164" s="8" t="s">
        <v>143</v>
      </c>
      <c r="C164" s="215">
        <v>12.965662590000001</v>
      </c>
      <c r="D164" s="215">
        <v>0.25132514</v>
      </c>
    </row>
    <row r="165" spans="1:4" ht="27.75" customHeight="1">
      <c r="A165" s="7" t="s">
        <v>7603</v>
      </c>
      <c r="B165" s="8" t="s">
        <v>143</v>
      </c>
      <c r="C165" s="215">
        <v>0.55476177999999998</v>
      </c>
      <c r="D165" s="215">
        <v>12.743270900000001</v>
      </c>
    </row>
    <row r="166" spans="1:4" ht="27.75" customHeight="1">
      <c r="A166" s="7" t="s">
        <v>7604</v>
      </c>
      <c r="B166" s="8" t="s">
        <v>143</v>
      </c>
      <c r="C166" s="215">
        <v>6.0786431900000002</v>
      </c>
      <c r="D166" s="215">
        <v>8.4747230099999999</v>
      </c>
    </row>
    <row r="167" spans="1:4" ht="27.75" customHeight="1">
      <c r="A167" s="7" t="s">
        <v>7605</v>
      </c>
      <c r="B167" s="8" t="s">
        <v>143</v>
      </c>
      <c r="C167" s="215">
        <v>0.23592242999999999</v>
      </c>
      <c r="D167" s="215">
        <v>0.1661561</v>
      </c>
    </row>
    <row r="168" spans="1:4" ht="27.75" customHeight="1">
      <c r="A168" s="7" t="s">
        <v>7606</v>
      </c>
      <c r="B168" s="8" t="s">
        <v>143</v>
      </c>
      <c r="C168" s="215">
        <v>1.35332758</v>
      </c>
      <c r="D168" s="215">
        <v>11.380080749999999</v>
      </c>
    </row>
    <row r="169" spans="1:4" ht="27.75" customHeight="1">
      <c r="A169" s="7" t="s">
        <v>7607</v>
      </c>
      <c r="B169" s="8" t="s">
        <v>143</v>
      </c>
      <c r="C169" s="215">
        <v>0.79223794999999997</v>
      </c>
      <c r="D169" s="215">
        <v>11.65878217</v>
      </c>
    </row>
    <row r="170" spans="1:4" ht="27.75" customHeight="1">
      <c r="A170" s="7" t="s">
        <v>7608</v>
      </c>
      <c r="B170" s="8" t="s">
        <v>143</v>
      </c>
      <c r="C170" s="215">
        <v>0.66969244999999999</v>
      </c>
      <c r="D170" s="215">
        <v>13.907591119999999</v>
      </c>
    </row>
    <row r="171" spans="1:4" ht="27.75" customHeight="1">
      <c r="A171" s="7" t="s">
        <v>7609</v>
      </c>
      <c r="B171" s="8" t="s">
        <v>143</v>
      </c>
      <c r="C171" s="215">
        <v>0.96032536000000002</v>
      </c>
      <c r="D171" s="215">
        <v>11.52111659</v>
      </c>
    </row>
    <row r="172" spans="1:4" ht="27.75" customHeight="1">
      <c r="A172" s="7" t="s">
        <v>7610</v>
      </c>
      <c r="B172" s="8" t="s">
        <v>143</v>
      </c>
      <c r="C172" s="215">
        <v>2.1925884899999999</v>
      </c>
      <c r="D172" s="215">
        <v>4.09378581</v>
      </c>
    </row>
    <row r="173" spans="1:4" ht="27.75" customHeight="1">
      <c r="A173" s="7" t="s">
        <v>7611</v>
      </c>
      <c r="B173" s="8" t="s">
        <v>143</v>
      </c>
      <c r="C173" s="215">
        <v>3.7567466500000002</v>
      </c>
      <c r="D173" s="215">
        <v>4.1642564599999998</v>
      </c>
    </row>
    <row r="174" spans="1:4" ht="27.75" customHeight="1">
      <c r="A174" s="7" t="s">
        <v>7612</v>
      </c>
      <c r="B174" s="8" t="s">
        <v>143</v>
      </c>
      <c r="C174" s="215">
        <v>2.0352963599999998</v>
      </c>
      <c r="D174" s="215">
        <v>10.479664209999999</v>
      </c>
    </row>
    <row r="175" spans="1:4" ht="27.75" customHeight="1">
      <c r="A175" s="7" t="s">
        <v>7613</v>
      </c>
      <c r="B175" s="8" t="s">
        <v>143</v>
      </c>
      <c r="C175" s="215">
        <v>0.61789848999999997</v>
      </c>
      <c r="D175" s="215">
        <v>3.6235191200000001</v>
      </c>
    </row>
    <row r="176" spans="1:4" ht="27.75" customHeight="1">
      <c r="A176" s="7" t="s">
        <v>7614</v>
      </c>
      <c r="B176" s="8" t="s">
        <v>143</v>
      </c>
      <c r="C176" s="215">
        <v>1.34637995</v>
      </c>
      <c r="D176" s="215">
        <v>5.4247257600000003</v>
      </c>
    </row>
    <row r="177" spans="1:4" ht="27.75" customHeight="1">
      <c r="A177" s="7" t="s">
        <v>7615</v>
      </c>
      <c r="B177" s="8" t="s">
        <v>143</v>
      </c>
      <c r="C177" s="215">
        <v>0.55643273000000004</v>
      </c>
      <c r="D177" s="215">
        <v>5.3379551300000001</v>
      </c>
    </row>
    <row r="178" spans="1:4" ht="27.75" customHeight="1">
      <c r="A178" s="7" t="s">
        <v>7616</v>
      </c>
      <c r="B178" s="8" t="s">
        <v>143</v>
      </c>
      <c r="C178" s="215">
        <v>0.55643273000000004</v>
      </c>
      <c r="D178" s="215">
        <v>5.3379551300000001</v>
      </c>
    </row>
    <row r="179" spans="1:4" ht="27.75" customHeight="1">
      <c r="A179" s="7" t="s">
        <v>7617</v>
      </c>
      <c r="B179" s="8" t="s">
        <v>7602</v>
      </c>
      <c r="C179" s="215">
        <v>15.43898701</v>
      </c>
      <c r="D179" s="215">
        <v>0.21737925</v>
      </c>
    </row>
    <row r="180" spans="1:4" ht="27.75" customHeight="1">
      <c r="A180" s="7" t="s">
        <v>7618</v>
      </c>
      <c r="B180" s="8" t="s">
        <v>143</v>
      </c>
      <c r="C180" s="215">
        <v>0.32924414000000002</v>
      </c>
      <c r="D180" s="215">
        <v>15.642303569999999</v>
      </c>
    </row>
    <row r="181" spans="1:4" ht="27.75" customHeight="1">
      <c r="A181" s="7" t="s">
        <v>7619</v>
      </c>
      <c r="B181" s="8" t="s">
        <v>143</v>
      </c>
      <c r="C181" s="215">
        <v>0.93801846</v>
      </c>
      <c r="D181" s="215">
        <v>15.56542801</v>
      </c>
    </row>
    <row r="182" spans="1:4" ht="27.75" customHeight="1">
      <c r="A182" s="7" t="s">
        <v>7620</v>
      </c>
      <c r="B182" s="8" t="s">
        <v>143</v>
      </c>
      <c r="C182" s="215">
        <v>-1.4810937399999999</v>
      </c>
      <c r="D182" s="215">
        <v>0.35596580999999999</v>
      </c>
    </row>
    <row r="183" spans="1:4" ht="27.75" customHeight="1">
      <c r="A183" s="7" t="s">
        <v>7621</v>
      </c>
      <c r="B183" s="8" t="s">
        <v>143</v>
      </c>
      <c r="C183" s="215">
        <v>0.41213577000000001</v>
      </c>
      <c r="D183" s="215">
        <v>-8.4759130000000002E-2</v>
      </c>
    </row>
    <row r="184" spans="1:4" ht="27.75" customHeight="1">
      <c r="A184" s="7" t="s">
        <v>7622</v>
      </c>
      <c r="B184" s="8" t="s">
        <v>143</v>
      </c>
      <c r="C184" s="215">
        <v>1.11086017</v>
      </c>
      <c r="D184" s="215">
        <v>1.85662207</v>
      </c>
    </row>
    <row r="185" spans="1:4" ht="27.75" customHeight="1">
      <c r="A185" s="7" t="s">
        <v>7623</v>
      </c>
      <c r="B185" s="8" t="s">
        <v>143</v>
      </c>
      <c r="C185" s="215">
        <v>1.3796413599999999</v>
      </c>
      <c r="D185" s="215">
        <v>15.352631880000001</v>
      </c>
    </row>
    <row r="186" spans="1:4" ht="27.75" customHeight="1">
      <c r="A186" s="7" t="s">
        <v>7624</v>
      </c>
      <c r="B186" s="8" t="s">
        <v>143</v>
      </c>
      <c r="C186" s="215">
        <v>0.58358659000000002</v>
      </c>
      <c r="D186" s="215">
        <v>3.1287283399999999</v>
      </c>
    </row>
    <row r="187" spans="1:4" ht="27.75" customHeight="1">
      <c r="A187" s="7" t="s">
        <v>7625</v>
      </c>
      <c r="B187" s="8" t="s">
        <v>143</v>
      </c>
      <c r="C187" s="215">
        <v>0.62977559999999999</v>
      </c>
      <c r="D187" s="215">
        <v>-0.97631533999999998</v>
      </c>
    </row>
    <row r="188" spans="1:4" ht="27.75" customHeight="1">
      <c r="A188" s="7" t="s">
        <v>7626</v>
      </c>
      <c r="B188" s="8" t="s">
        <v>143</v>
      </c>
      <c r="C188" s="215">
        <v>1.2915173499999999</v>
      </c>
      <c r="D188" s="215">
        <v>2.2389008600000002</v>
      </c>
    </row>
    <row r="189" spans="1:4" ht="27.75" customHeight="1">
      <c r="A189" s="7" t="s">
        <v>7627</v>
      </c>
      <c r="B189" s="8" t="s">
        <v>143</v>
      </c>
      <c r="C189" s="215" t="s">
        <v>143</v>
      </c>
      <c r="D189" s="215" t="s">
        <v>143</v>
      </c>
    </row>
    <row r="190" spans="1:4" ht="27.75" customHeight="1">
      <c r="A190" s="7" t="s">
        <v>7628</v>
      </c>
      <c r="B190" s="8" t="s">
        <v>143</v>
      </c>
      <c r="C190" s="215">
        <v>3.1651909999999998E-2</v>
      </c>
      <c r="D190" s="215">
        <v>2.5254683999999998</v>
      </c>
    </row>
    <row r="191" spans="1:4" ht="27.75" customHeight="1">
      <c r="A191" s="7" t="s">
        <v>7629</v>
      </c>
      <c r="B191" s="8" t="s">
        <v>143</v>
      </c>
      <c r="C191" s="215">
        <v>0.26760487999999999</v>
      </c>
      <c r="D191" s="215">
        <v>7.18354683</v>
      </c>
    </row>
    <row r="192" spans="1:4" ht="27.75" customHeight="1">
      <c r="A192" s="7" t="s">
        <v>7630</v>
      </c>
      <c r="B192" s="8" t="s">
        <v>143</v>
      </c>
      <c r="C192" s="215">
        <v>5.2512219999999998E-2</v>
      </c>
      <c r="D192" s="215">
        <v>-7.1195000000000004E-4</v>
      </c>
    </row>
    <row r="193" spans="1:4" ht="27.75" customHeight="1">
      <c r="A193" s="7" t="s">
        <v>7631</v>
      </c>
      <c r="B193" s="8" t="s">
        <v>143</v>
      </c>
      <c r="C193" s="215">
        <v>0.28803396999999997</v>
      </c>
      <c r="D193" s="215">
        <v>0.16339572999999999</v>
      </c>
    </row>
    <row r="194" spans="1:4" ht="27.75" customHeight="1">
      <c r="A194" s="7" t="s">
        <v>7632</v>
      </c>
      <c r="B194" s="8" t="s">
        <v>143</v>
      </c>
      <c r="C194" s="215">
        <v>1.47257839</v>
      </c>
      <c r="D194" s="215">
        <v>7.4646635000000003</v>
      </c>
    </row>
    <row r="195" spans="1:4" ht="27.75" customHeight="1">
      <c r="A195" s="7" t="s">
        <v>7633</v>
      </c>
      <c r="B195" s="8" t="s">
        <v>143</v>
      </c>
      <c r="C195" s="215">
        <v>9.6506847199999992</v>
      </c>
      <c r="D195" s="215">
        <v>13.76157735</v>
      </c>
    </row>
    <row r="196" spans="1:4" ht="27.75" customHeight="1">
      <c r="A196" s="7" t="s">
        <v>7634</v>
      </c>
      <c r="B196" s="8" t="s">
        <v>143</v>
      </c>
      <c r="C196" s="215">
        <v>1.1984224800000001</v>
      </c>
      <c r="D196" s="215">
        <v>13.59467527</v>
      </c>
    </row>
    <row r="197" spans="1:4" ht="27.75" customHeight="1">
      <c r="A197" s="7" t="s">
        <v>7635</v>
      </c>
      <c r="B197" s="8" t="s">
        <v>143</v>
      </c>
      <c r="C197" s="215">
        <v>3.0592060000000001E-2</v>
      </c>
      <c r="D197" s="215">
        <v>5.9626000000000004E-4</v>
      </c>
    </row>
    <row r="198" spans="1:4" ht="27.75" customHeight="1">
      <c r="A198" s="7" t="s">
        <v>7636</v>
      </c>
      <c r="B198" s="8" t="s">
        <v>143</v>
      </c>
      <c r="C198" s="215">
        <v>0.75557487999999995</v>
      </c>
      <c r="D198" s="215">
        <v>0.10314646</v>
      </c>
    </row>
    <row r="199" spans="1:4" ht="27.75" customHeight="1">
      <c r="A199" s="7" t="s">
        <v>7637</v>
      </c>
      <c r="B199" s="8" t="s">
        <v>143</v>
      </c>
      <c r="C199" s="215">
        <v>0.10888601000000001</v>
      </c>
      <c r="D199" s="215">
        <v>2.14585157</v>
      </c>
    </row>
    <row r="200" spans="1:4" ht="27.75" customHeight="1">
      <c r="A200" s="7" t="s">
        <v>7638</v>
      </c>
      <c r="B200" s="8" t="s">
        <v>143</v>
      </c>
      <c r="C200" s="215">
        <v>3.8808769999999999E-2</v>
      </c>
      <c r="D200" s="215">
        <v>-5.9121599999999996E-3</v>
      </c>
    </row>
    <row r="201" spans="1:4" ht="27.75" customHeight="1">
      <c r="A201" s="7" t="s">
        <v>7639</v>
      </c>
      <c r="B201" s="8" t="s">
        <v>143</v>
      </c>
      <c r="C201" s="215">
        <v>1.8680615899999999</v>
      </c>
      <c r="D201" s="215">
        <v>4.6713508499999996</v>
      </c>
    </row>
    <row r="202" spans="1:4" ht="27.75" customHeight="1">
      <c r="A202" s="7" t="s">
        <v>7640</v>
      </c>
      <c r="B202" s="8" t="s">
        <v>143</v>
      </c>
      <c r="C202" s="215">
        <v>2.1197045000000001</v>
      </c>
      <c r="D202" s="215">
        <v>0.11762346</v>
      </c>
    </row>
    <row r="203" spans="1:4" ht="27.75" customHeight="1">
      <c r="A203" s="7" t="s">
        <v>7641</v>
      </c>
      <c r="B203" s="8" t="s">
        <v>143</v>
      </c>
      <c r="C203" s="215">
        <v>0.38609461</v>
      </c>
      <c r="D203" s="215">
        <v>1.1801615599999999</v>
      </c>
    </row>
    <row r="204" spans="1:4" ht="27.75" customHeight="1">
      <c r="A204" s="7" t="s">
        <v>7642</v>
      </c>
      <c r="B204" s="8" t="s">
        <v>143</v>
      </c>
      <c r="C204" s="215">
        <v>5.7460738300000003</v>
      </c>
      <c r="D204" s="215">
        <v>6.3579591100000004</v>
      </c>
    </row>
    <row r="205" spans="1:4" ht="27.75" customHeight="1">
      <c r="A205" s="7" t="s">
        <v>7643</v>
      </c>
      <c r="B205" s="8" t="s">
        <v>143</v>
      </c>
      <c r="C205" s="215">
        <v>1.3552498799999999</v>
      </c>
      <c r="D205" s="215">
        <v>4.0443736599999998</v>
      </c>
    </row>
    <row r="206" spans="1:4" ht="27.75" customHeight="1">
      <c r="A206" s="7" t="s">
        <v>7644</v>
      </c>
      <c r="B206" s="8" t="s">
        <v>143</v>
      </c>
      <c r="C206" s="215">
        <v>1.1217068400000001</v>
      </c>
      <c r="D206" s="215" t="s">
        <v>143</v>
      </c>
    </row>
    <row r="207" spans="1:4" ht="27.75" customHeight="1">
      <c r="A207" s="7" t="s">
        <v>7645</v>
      </c>
      <c r="B207" s="8" t="s">
        <v>143</v>
      </c>
      <c r="C207" s="215">
        <v>0.20232990000000001</v>
      </c>
      <c r="D207" s="215">
        <v>0.12488849</v>
      </c>
    </row>
    <row r="208" spans="1:4" ht="27.75" customHeight="1">
      <c r="A208" s="7" t="s">
        <v>7646</v>
      </c>
      <c r="B208" s="8" t="s">
        <v>143</v>
      </c>
      <c r="C208" s="215" t="s">
        <v>143</v>
      </c>
      <c r="D208" s="215">
        <v>2.843592E-2</v>
      </c>
    </row>
    <row r="209" spans="1:4" ht="27.75" customHeight="1">
      <c r="A209" s="7" t="s">
        <v>7647</v>
      </c>
      <c r="B209" s="8" t="s">
        <v>143</v>
      </c>
      <c r="C209" s="215">
        <v>4.2697279999999997E-2</v>
      </c>
      <c r="D209" s="215">
        <v>5.7557774400000001</v>
      </c>
    </row>
    <row r="210" spans="1:4" ht="27.75" customHeight="1">
      <c r="A210" s="7" t="s">
        <v>7648</v>
      </c>
      <c r="B210" s="8" t="s">
        <v>143</v>
      </c>
      <c r="C210" s="215">
        <v>1.2181948899999999</v>
      </c>
      <c r="D210" s="215">
        <v>12.52490809</v>
      </c>
    </row>
    <row r="211" spans="1:4" ht="27.75" customHeight="1">
      <c r="A211" s="7" t="s">
        <v>7649</v>
      </c>
      <c r="B211" s="8" t="s">
        <v>143</v>
      </c>
      <c r="C211" s="215">
        <v>0.79681944000000005</v>
      </c>
      <c r="D211" s="215">
        <v>0.50859438000000001</v>
      </c>
    </row>
    <row r="212" spans="1:4" ht="27.75" customHeight="1">
      <c r="A212" s="7" t="s">
        <v>7650</v>
      </c>
      <c r="B212" s="8" t="s">
        <v>143</v>
      </c>
      <c r="C212" s="215">
        <v>1.69634752</v>
      </c>
      <c r="D212" s="215">
        <v>3.5023587799999998</v>
      </c>
    </row>
    <row r="213" spans="1:4" ht="27.75" customHeight="1">
      <c r="A213" s="7" t="s">
        <v>7651</v>
      </c>
      <c r="B213" s="8" t="s">
        <v>143</v>
      </c>
      <c r="C213" s="215">
        <v>7.0658970000000001E-2</v>
      </c>
      <c r="D213" s="215">
        <v>6.4573989699999998</v>
      </c>
    </row>
    <row r="214" spans="1:4" ht="27.75" customHeight="1">
      <c r="A214" s="7" t="s">
        <v>7652</v>
      </c>
      <c r="B214" s="8" t="s">
        <v>143</v>
      </c>
      <c r="C214" s="215">
        <v>0.23202355</v>
      </c>
      <c r="D214" s="215">
        <v>12.28855078</v>
      </c>
    </row>
    <row r="215" spans="1:4" ht="27.75" customHeight="1">
      <c r="A215" s="7" t="s">
        <v>7653</v>
      </c>
      <c r="B215" s="8" t="s">
        <v>143</v>
      </c>
      <c r="C215" s="215" t="s">
        <v>143</v>
      </c>
      <c r="D215" s="215" t="s">
        <v>143</v>
      </c>
    </row>
    <row r="216" spans="1:4" ht="27.75" customHeight="1">
      <c r="A216" s="7" t="s">
        <v>7654</v>
      </c>
      <c r="B216" s="8" t="s">
        <v>143</v>
      </c>
      <c r="C216" s="215">
        <v>0.18730495</v>
      </c>
      <c r="D216" s="215">
        <v>2.8696559999999999E-2</v>
      </c>
    </row>
    <row r="217" spans="1:4" ht="27.75" customHeight="1">
      <c r="A217" s="7" t="s">
        <v>7655</v>
      </c>
      <c r="B217" s="8" t="s">
        <v>143</v>
      </c>
      <c r="C217" s="215">
        <v>0.56802501000000005</v>
      </c>
      <c r="D217" s="215">
        <v>1.92632E-3</v>
      </c>
    </row>
    <row r="218" spans="1:4" ht="27.75" customHeight="1">
      <c r="A218" s="7" t="s">
        <v>7656</v>
      </c>
      <c r="B218" s="8" t="s">
        <v>143</v>
      </c>
      <c r="C218" s="215">
        <v>1.5446130000000001E-2</v>
      </c>
      <c r="D218" s="215">
        <v>-1.1587220000000001E-2</v>
      </c>
    </row>
    <row r="219" spans="1:4" ht="27.75" customHeight="1">
      <c r="A219" s="7" t="s">
        <v>7657</v>
      </c>
      <c r="B219" s="8" t="s">
        <v>143</v>
      </c>
      <c r="C219" s="215">
        <v>1.3917987999999999</v>
      </c>
      <c r="D219" s="215">
        <v>7.9479895100000002</v>
      </c>
    </row>
    <row r="220" spans="1:4" ht="27.75" customHeight="1">
      <c r="A220" s="7" t="s">
        <v>7658</v>
      </c>
      <c r="B220" s="8" t="s">
        <v>143</v>
      </c>
      <c r="C220" s="215">
        <v>0.66169060000000002</v>
      </c>
      <c r="D220" s="215">
        <v>6.0646434300000003</v>
      </c>
    </row>
    <row r="221" spans="1:4" ht="27.75" customHeight="1">
      <c r="A221" s="7" t="s">
        <v>7659</v>
      </c>
      <c r="B221" s="8" t="s">
        <v>143</v>
      </c>
      <c r="C221" s="215">
        <v>0.21431341000000001</v>
      </c>
      <c r="D221" s="215">
        <v>0.41881365999999998</v>
      </c>
    </row>
    <row r="222" spans="1:4" ht="27.75" customHeight="1">
      <c r="A222" s="7" t="s">
        <v>7660</v>
      </c>
      <c r="B222" s="8" t="s">
        <v>143</v>
      </c>
      <c r="C222" s="215">
        <v>0.65288146999999996</v>
      </c>
      <c r="D222" s="215">
        <v>0.40714737000000001</v>
      </c>
    </row>
    <row r="223" spans="1:4" ht="27.75" customHeight="1">
      <c r="A223" s="7" t="s">
        <v>7661</v>
      </c>
      <c r="B223" s="8" t="s">
        <v>143</v>
      </c>
      <c r="C223" s="215">
        <v>0.76439413</v>
      </c>
      <c r="D223" s="215">
        <v>1.56345088</v>
      </c>
    </row>
    <row r="224" spans="1:4" ht="27.75" customHeight="1">
      <c r="A224" s="7" t="s">
        <v>7662</v>
      </c>
      <c r="B224" s="8" t="s">
        <v>143</v>
      </c>
      <c r="C224" s="215" t="s">
        <v>143</v>
      </c>
      <c r="D224" s="215" t="s">
        <v>143</v>
      </c>
    </row>
    <row r="225" spans="1:4" ht="27.75" customHeight="1">
      <c r="A225" s="7" t="s">
        <v>7663</v>
      </c>
      <c r="B225" s="8" t="s">
        <v>143</v>
      </c>
      <c r="C225" s="215">
        <v>-7.1405529999999995E-2</v>
      </c>
      <c r="D225" s="215">
        <v>2.1252E-4</v>
      </c>
    </row>
    <row r="226" spans="1:4" ht="27.75" customHeight="1">
      <c r="A226" s="7" t="s">
        <v>7664</v>
      </c>
      <c r="B226" s="8" t="s">
        <v>143</v>
      </c>
      <c r="C226" s="215">
        <v>0.57739826999999999</v>
      </c>
      <c r="D226" s="215">
        <v>0.14416077999999999</v>
      </c>
    </row>
    <row r="227" spans="1:4" ht="27.75" customHeight="1">
      <c r="A227" s="7" t="s">
        <v>7665</v>
      </c>
      <c r="B227" s="8" t="s">
        <v>143</v>
      </c>
      <c r="C227" s="215">
        <v>4.75851165</v>
      </c>
      <c r="D227" s="215" t="s">
        <v>143</v>
      </c>
    </row>
    <row r="228" spans="1:4" ht="27.75" customHeight="1">
      <c r="A228" s="7" t="s">
        <v>7666</v>
      </c>
      <c r="B228" s="8" t="s">
        <v>143</v>
      </c>
      <c r="C228" s="215">
        <v>0.37317222</v>
      </c>
      <c r="D228" s="215">
        <v>13.937683529999999</v>
      </c>
    </row>
    <row r="229" spans="1:4" ht="27.75" customHeight="1">
      <c r="A229" s="7" t="s">
        <v>7667</v>
      </c>
      <c r="B229" s="8" t="s">
        <v>143</v>
      </c>
      <c r="C229" s="215">
        <v>0.25578706000000001</v>
      </c>
      <c r="D229" s="215">
        <v>9.7327049999999998E-2</v>
      </c>
    </row>
    <row r="230" spans="1:4" ht="27.75" customHeight="1">
      <c r="A230" s="7" t="s">
        <v>7668</v>
      </c>
      <c r="B230" s="8" t="s">
        <v>143</v>
      </c>
      <c r="C230" s="215">
        <v>2.8619992000000001</v>
      </c>
      <c r="D230" s="215">
        <v>0.12806439999999999</v>
      </c>
    </row>
    <row r="231" spans="1:4" ht="27.75" customHeight="1">
      <c r="A231" s="7" t="s">
        <v>7669</v>
      </c>
      <c r="B231" s="8" t="s">
        <v>143</v>
      </c>
      <c r="C231" s="215">
        <v>0.79020645</v>
      </c>
      <c r="D231" s="215">
        <v>17.01444184</v>
      </c>
    </row>
    <row r="232" spans="1:4" ht="27.75" customHeight="1">
      <c r="A232" s="7" t="s">
        <v>7670</v>
      </c>
      <c r="B232" s="8" t="s">
        <v>143</v>
      </c>
      <c r="C232" s="215">
        <v>2.6143469800000001</v>
      </c>
      <c r="D232" s="215">
        <v>1.7742981200000001</v>
      </c>
    </row>
    <row r="233" spans="1:4" ht="27.75" customHeight="1">
      <c r="A233" s="7" t="s">
        <v>7671</v>
      </c>
      <c r="B233" s="8" t="s">
        <v>143</v>
      </c>
      <c r="C233" s="215">
        <v>0.33928750000000002</v>
      </c>
      <c r="D233" s="215">
        <v>19.5765022</v>
      </c>
    </row>
    <row r="234" spans="1:4" ht="27.75" customHeight="1">
      <c r="A234" s="7" t="s">
        <v>7672</v>
      </c>
      <c r="B234" s="8" t="s">
        <v>143</v>
      </c>
      <c r="C234" s="215">
        <v>2.2655639000000001</v>
      </c>
      <c r="D234" s="215">
        <v>0.66654769000000003</v>
      </c>
    </row>
    <row r="235" spans="1:4" ht="27.75" customHeight="1">
      <c r="A235" s="7" t="s">
        <v>7673</v>
      </c>
      <c r="B235" s="8" t="s">
        <v>143</v>
      </c>
      <c r="C235" s="215" t="s">
        <v>143</v>
      </c>
      <c r="D235" s="215">
        <v>0.66601672999999995</v>
      </c>
    </row>
    <row r="236" spans="1:4" ht="27.75" customHeight="1">
      <c r="A236" s="7" t="s">
        <v>7674</v>
      </c>
      <c r="B236" s="8" t="s">
        <v>143</v>
      </c>
      <c r="C236" s="215">
        <v>0.29037207999999998</v>
      </c>
      <c r="D236" s="215">
        <v>2.0639973600000001</v>
      </c>
    </row>
    <row r="237" spans="1:4" ht="27.75" customHeight="1">
      <c r="A237" s="7" t="s">
        <v>7675</v>
      </c>
      <c r="B237" s="8" t="s">
        <v>143</v>
      </c>
      <c r="C237" s="215">
        <v>0.48585953999999998</v>
      </c>
      <c r="D237" s="215">
        <v>5.2852642100000002</v>
      </c>
    </row>
    <row r="238" spans="1:4" ht="27.75" customHeight="1">
      <c r="A238" s="7" t="s">
        <v>7676</v>
      </c>
      <c r="B238" s="8" t="s">
        <v>143</v>
      </c>
      <c r="C238" s="215">
        <v>1.0511086199999999</v>
      </c>
      <c r="D238" s="215">
        <v>6.8831719999999999E-2</v>
      </c>
    </row>
    <row r="239" spans="1:4" ht="27.75" customHeight="1">
      <c r="A239" s="7" t="s">
        <v>7677</v>
      </c>
      <c r="B239" s="8" t="s">
        <v>143</v>
      </c>
      <c r="C239" s="215">
        <v>0.99751663000000002</v>
      </c>
      <c r="D239" s="215">
        <v>0.48950948</v>
      </c>
    </row>
    <row r="240" spans="1:4" ht="27.75" customHeight="1">
      <c r="A240" s="7" t="s">
        <v>7678</v>
      </c>
      <c r="B240" s="8" t="s">
        <v>143</v>
      </c>
      <c r="C240" s="215" t="s">
        <v>143</v>
      </c>
      <c r="D240" s="215">
        <v>0.47880391</v>
      </c>
    </row>
    <row r="241" spans="1:4" ht="27.75" customHeight="1">
      <c r="A241" s="7" t="s">
        <v>7679</v>
      </c>
      <c r="B241" s="8" t="s">
        <v>143</v>
      </c>
      <c r="C241" s="215">
        <v>2.3054688699999999</v>
      </c>
      <c r="D241" s="215">
        <v>9.2018854799999996</v>
      </c>
    </row>
    <row r="242" spans="1:4" ht="27.75" customHeight="1">
      <c r="A242" s="7" t="s">
        <v>7680</v>
      </c>
      <c r="B242" s="8" t="s">
        <v>143</v>
      </c>
      <c r="C242" s="215">
        <v>2.5905183799999998</v>
      </c>
      <c r="D242" s="215">
        <v>13.7172836</v>
      </c>
    </row>
    <row r="243" spans="1:4" ht="27.75" customHeight="1">
      <c r="A243" s="7" t="s">
        <v>7681</v>
      </c>
      <c r="B243" s="8" t="s">
        <v>143</v>
      </c>
      <c r="C243" s="215">
        <v>0.69460683000000001</v>
      </c>
      <c r="D243" s="215">
        <v>4.3057940200000004</v>
      </c>
    </row>
    <row r="244" spans="1:4" ht="27.75" customHeight="1">
      <c r="A244" s="7" t="s">
        <v>7682</v>
      </c>
      <c r="B244" s="8" t="s">
        <v>143</v>
      </c>
      <c r="C244" s="215">
        <v>0.81465198999999999</v>
      </c>
      <c r="D244" s="215">
        <v>0.24388002</v>
      </c>
    </row>
    <row r="245" spans="1:4" ht="27.75" customHeight="1">
      <c r="A245" s="7" t="s">
        <v>7683</v>
      </c>
      <c r="B245" s="8" t="s">
        <v>143</v>
      </c>
      <c r="C245" s="215">
        <v>0.15915989999999999</v>
      </c>
      <c r="D245" s="215" t="s">
        <v>143</v>
      </c>
    </row>
    <row r="246" spans="1:4" ht="27.75" customHeight="1">
      <c r="A246" s="7" t="s">
        <v>7684</v>
      </c>
      <c r="B246" s="8" t="s">
        <v>143</v>
      </c>
      <c r="C246" s="215">
        <v>1.2602126899999999</v>
      </c>
      <c r="D246" s="215">
        <v>12.26286676</v>
      </c>
    </row>
    <row r="247" spans="1:4" ht="27.75" customHeight="1">
      <c r="A247" s="7" t="s">
        <v>7685</v>
      </c>
      <c r="B247" s="8" t="s">
        <v>143</v>
      </c>
      <c r="C247" s="215">
        <v>0.23052338</v>
      </c>
      <c r="D247" s="215">
        <v>13.431817410000001</v>
      </c>
    </row>
    <row r="248" spans="1:4" ht="27.75" customHeight="1">
      <c r="A248" s="7" t="s">
        <v>7686</v>
      </c>
      <c r="B248" s="8" t="s">
        <v>143</v>
      </c>
      <c r="C248" s="215">
        <v>1.1624980199999999</v>
      </c>
      <c r="D248" s="215">
        <v>2.2283204699999999</v>
      </c>
    </row>
    <row r="249" spans="1:4" ht="27.75" customHeight="1">
      <c r="A249" s="7" t="s">
        <v>7687</v>
      </c>
      <c r="B249" s="8" t="s">
        <v>143</v>
      </c>
      <c r="C249" s="215" t="s">
        <v>143</v>
      </c>
      <c r="D249" s="215" t="s">
        <v>143</v>
      </c>
    </row>
    <row r="250" spans="1:4" ht="27.75" customHeight="1">
      <c r="A250" s="7" t="s">
        <v>7688</v>
      </c>
      <c r="B250" s="8" t="s">
        <v>143</v>
      </c>
      <c r="C250" s="215">
        <v>0.48811507999999998</v>
      </c>
      <c r="D250" s="215">
        <v>2.5413089599999998</v>
      </c>
    </row>
    <row r="251" spans="1:4" ht="27.75" customHeight="1">
      <c r="A251" s="7" t="s">
        <v>7689</v>
      </c>
      <c r="B251" s="8" t="s">
        <v>143</v>
      </c>
      <c r="C251" s="215">
        <v>0.96907025000000002</v>
      </c>
      <c r="D251" s="215">
        <v>1.50592741</v>
      </c>
    </row>
    <row r="252" spans="1:4" ht="27.75" customHeight="1">
      <c r="A252" s="7" t="s">
        <v>7690</v>
      </c>
      <c r="B252" s="8" t="s">
        <v>143</v>
      </c>
      <c r="C252" s="215">
        <v>1.4362326400000001</v>
      </c>
      <c r="D252" s="215">
        <v>0.17868263000000001</v>
      </c>
    </row>
    <row r="253" spans="1:4" ht="27.75" customHeight="1">
      <c r="A253" s="7" t="s">
        <v>7691</v>
      </c>
      <c r="B253" s="8" t="s">
        <v>143</v>
      </c>
      <c r="C253" s="215">
        <v>2.83843537</v>
      </c>
      <c r="D253" s="215">
        <v>-1.28773E-3</v>
      </c>
    </row>
    <row r="254" spans="1:4" ht="27.75" customHeight="1">
      <c r="A254" s="7" t="s">
        <v>7692</v>
      </c>
      <c r="B254" s="8" t="s">
        <v>143</v>
      </c>
      <c r="C254" s="215">
        <v>0.37264343</v>
      </c>
      <c r="D254" s="215">
        <v>6.35201175</v>
      </c>
    </row>
    <row r="255" spans="1:4" ht="27.75" customHeight="1">
      <c r="A255" s="7" t="s">
        <v>7693</v>
      </c>
      <c r="B255" s="8" t="s">
        <v>143</v>
      </c>
      <c r="C255" s="215" t="s">
        <v>143</v>
      </c>
      <c r="D255" s="215">
        <v>2.31177001</v>
      </c>
    </row>
    <row r="256" spans="1:4" ht="27.75" customHeight="1">
      <c r="A256" s="7" t="s">
        <v>7694</v>
      </c>
      <c r="B256" s="8" t="s">
        <v>143</v>
      </c>
      <c r="C256" s="215">
        <v>7.4548690000000001E-2</v>
      </c>
      <c r="D256" s="215" t="s">
        <v>143</v>
      </c>
    </row>
    <row r="257" spans="1:4" ht="27.75" customHeight="1">
      <c r="A257" s="7" t="s">
        <v>7695</v>
      </c>
      <c r="B257" s="8" t="s">
        <v>143</v>
      </c>
      <c r="C257" s="215">
        <v>3.3136335200000002</v>
      </c>
      <c r="D257" s="215">
        <v>9.0150463199999997</v>
      </c>
    </row>
    <row r="258" spans="1:4" ht="27.75" customHeight="1">
      <c r="A258" s="7" t="s">
        <v>7696</v>
      </c>
      <c r="B258" s="8" t="s">
        <v>143</v>
      </c>
      <c r="C258" s="215">
        <v>3.3136352200000001</v>
      </c>
      <c r="D258" s="215">
        <v>9.0150463199999997</v>
      </c>
    </row>
    <row r="259" spans="1:4" ht="27.75" customHeight="1">
      <c r="A259" s="7" t="s">
        <v>7697</v>
      </c>
      <c r="B259" s="8" t="s">
        <v>143</v>
      </c>
      <c r="C259" s="215">
        <v>2.5953947799999999</v>
      </c>
      <c r="D259" s="215">
        <v>17.14588822</v>
      </c>
    </row>
    <row r="260" spans="1:4" ht="27.75" customHeight="1">
      <c r="A260" s="7" t="s">
        <v>7698</v>
      </c>
      <c r="B260" s="8" t="s">
        <v>143</v>
      </c>
      <c r="C260" s="215">
        <v>2.2633840300000001</v>
      </c>
      <c r="D260" s="215" t="s">
        <v>143</v>
      </c>
    </row>
    <row r="261" spans="1:4" ht="27.75" customHeight="1">
      <c r="A261" s="7" t="s">
        <v>7699</v>
      </c>
      <c r="B261" s="8" t="s">
        <v>143</v>
      </c>
      <c r="C261" s="215">
        <v>0.99158668000000005</v>
      </c>
      <c r="D261" s="215">
        <v>1.36958848</v>
      </c>
    </row>
    <row r="262" spans="1:4" ht="27.75" customHeight="1">
      <c r="A262" s="7" t="s">
        <v>7700</v>
      </c>
      <c r="B262" s="8" t="s">
        <v>143</v>
      </c>
      <c r="C262" s="215">
        <v>0.92527137000000004</v>
      </c>
      <c r="D262" s="215">
        <v>0.34279503</v>
      </c>
    </row>
    <row r="263" spans="1:4" ht="27.75" customHeight="1">
      <c r="A263" s="7" t="s">
        <v>7701</v>
      </c>
      <c r="B263" s="8" t="s">
        <v>143</v>
      </c>
      <c r="C263" s="215">
        <v>0.66115425999999999</v>
      </c>
      <c r="D263" s="215">
        <v>11.804795459999999</v>
      </c>
    </row>
    <row r="264" spans="1:4" ht="27.75" customHeight="1">
      <c r="A264" s="7" t="s">
        <v>7702</v>
      </c>
      <c r="B264" s="8" t="s">
        <v>143</v>
      </c>
      <c r="C264" s="215" t="s">
        <v>143</v>
      </c>
      <c r="D264" s="215" t="s">
        <v>143</v>
      </c>
    </row>
    <row r="265" spans="1:4" ht="27.75" customHeight="1">
      <c r="A265" s="7" t="s">
        <v>7703</v>
      </c>
      <c r="B265" s="8" t="s">
        <v>143</v>
      </c>
      <c r="C265" s="215">
        <v>1.7411484399999999</v>
      </c>
      <c r="D265" s="215">
        <v>3.8412799999999997E-2</v>
      </c>
    </row>
    <row r="266" spans="1:4" ht="27.75" customHeight="1">
      <c r="A266" s="7" t="s">
        <v>7704</v>
      </c>
      <c r="B266" s="8" t="s">
        <v>143</v>
      </c>
      <c r="C266" s="215">
        <v>0.37127800999999999</v>
      </c>
      <c r="D266" s="215">
        <v>1.6318199799999999</v>
      </c>
    </row>
    <row r="267" spans="1:4" ht="27.75" customHeight="1">
      <c r="A267" s="7" t="s">
        <v>7705</v>
      </c>
      <c r="B267" s="8" t="s">
        <v>143</v>
      </c>
      <c r="C267" s="215">
        <v>0.9385289</v>
      </c>
      <c r="D267" s="215">
        <v>8.9678079999999993E-2</v>
      </c>
    </row>
    <row r="268" spans="1:4" ht="27.75" customHeight="1">
      <c r="A268" s="7" t="s">
        <v>7706</v>
      </c>
      <c r="B268" s="8" t="s">
        <v>143</v>
      </c>
      <c r="C268" s="215">
        <v>-1.10538045</v>
      </c>
      <c r="D268" s="215">
        <v>4.0867400000000002E-3</v>
      </c>
    </row>
    <row r="269" spans="1:4" ht="27.75" customHeight="1">
      <c r="A269" s="7" t="s">
        <v>7707</v>
      </c>
      <c r="B269" s="8" t="s">
        <v>143</v>
      </c>
      <c r="C269" s="215">
        <v>3.2080867099999999</v>
      </c>
      <c r="D269" s="215">
        <v>0.13732486999999999</v>
      </c>
    </row>
    <row r="270" spans="1:4" ht="27.75" customHeight="1">
      <c r="A270" s="7" t="s">
        <v>7708</v>
      </c>
      <c r="B270" s="8" t="s">
        <v>143</v>
      </c>
      <c r="C270" s="215">
        <v>1.4049083200000001</v>
      </c>
      <c r="D270" s="215">
        <v>3.9447516299999998</v>
      </c>
    </row>
    <row r="271" spans="1:4" ht="27.75" customHeight="1">
      <c r="A271" s="7" t="s">
        <v>7709</v>
      </c>
      <c r="B271" s="8" t="s">
        <v>143</v>
      </c>
      <c r="C271" s="215">
        <v>-1.02095E-2</v>
      </c>
      <c r="D271" s="215">
        <v>0.12132457000000001</v>
      </c>
    </row>
    <row r="272" spans="1:4" ht="27.75" customHeight="1">
      <c r="A272" s="7" t="s">
        <v>7710</v>
      </c>
      <c r="B272" s="8" t="s">
        <v>143</v>
      </c>
      <c r="C272" s="215">
        <v>1.4049233999999999</v>
      </c>
      <c r="D272" s="215">
        <v>3.9447561900000001</v>
      </c>
    </row>
    <row r="273" spans="1:4" ht="27.75" customHeight="1">
      <c r="A273" s="7" t="s">
        <v>7711</v>
      </c>
      <c r="B273" s="8" t="s">
        <v>143</v>
      </c>
      <c r="C273" s="215">
        <v>-0.60961927000000005</v>
      </c>
      <c r="D273" s="215">
        <v>0.26696659</v>
      </c>
    </row>
    <row r="274" spans="1:4" ht="27.75" customHeight="1">
      <c r="A274" s="7" t="s">
        <v>7712</v>
      </c>
      <c r="B274" s="8" t="s">
        <v>143</v>
      </c>
      <c r="C274" s="215">
        <v>1.4048205199999999</v>
      </c>
      <c r="D274" s="215">
        <v>1.41023101</v>
      </c>
    </row>
    <row r="275" spans="1:4" ht="27.75" customHeight="1">
      <c r="A275" s="7" t="s">
        <v>7713</v>
      </c>
      <c r="B275" s="8" t="s">
        <v>143</v>
      </c>
      <c r="C275" s="215">
        <v>0.14931633</v>
      </c>
      <c r="D275" s="215">
        <v>11.56051134</v>
      </c>
    </row>
    <row r="276" spans="1:4" ht="27.75" customHeight="1">
      <c r="A276" s="7" t="s">
        <v>7714</v>
      </c>
      <c r="B276" s="8" t="s">
        <v>143</v>
      </c>
      <c r="C276" s="215">
        <v>2.0999343499999998</v>
      </c>
      <c r="D276" s="215">
        <v>1.56129081</v>
      </c>
    </row>
    <row r="277" spans="1:4" ht="27.75" customHeight="1">
      <c r="A277" s="7" t="s">
        <v>7715</v>
      </c>
      <c r="B277" s="8" t="s">
        <v>143</v>
      </c>
      <c r="C277" s="215">
        <v>1.4179347</v>
      </c>
      <c r="D277" s="215">
        <v>5.63446962</v>
      </c>
    </row>
    <row r="278" spans="1:4" ht="27.75" customHeight="1">
      <c r="A278" s="7" t="s">
        <v>7716</v>
      </c>
      <c r="B278" s="8" t="s">
        <v>143</v>
      </c>
      <c r="C278" s="215">
        <v>-1.0746E-4</v>
      </c>
      <c r="D278" s="215">
        <v>1.23844603</v>
      </c>
    </row>
    <row r="279" spans="1:4" ht="27.75" customHeight="1">
      <c r="A279" s="7" t="s">
        <v>7717</v>
      </c>
      <c r="B279" s="8" t="s">
        <v>143</v>
      </c>
      <c r="C279" s="215">
        <v>-1.0746E-4</v>
      </c>
      <c r="D279" s="215">
        <v>1.23844603</v>
      </c>
    </row>
    <row r="280" spans="1:4" ht="27.75" customHeight="1">
      <c r="A280" s="7" t="s">
        <v>7718</v>
      </c>
      <c r="B280" s="8" t="s">
        <v>143</v>
      </c>
      <c r="C280" s="215">
        <v>0.54611182000000003</v>
      </c>
      <c r="D280" s="215">
        <v>0.11950205999999999</v>
      </c>
    </row>
    <row r="281" spans="1:4" ht="27.75" customHeight="1">
      <c r="A281" s="7" t="s">
        <v>7719</v>
      </c>
      <c r="B281" s="8" t="s">
        <v>143</v>
      </c>
      <c r="C281" s="215">
        <v>0.32457673999999997</v>
      </c>
      <c r="D281" s="215">
        <v>0.12914107</v>
      </c>
    </row>
    <row r="282" spans="1:4" ht="27.75" customHeight="1">
      <c r="A282" s="7" t="s">
        <v>7720</v>
      </c>
      <c r="B282" s="8" t="s">
        <v>143</v>
      </c>
      <c r="C282" s="215">
        <v>0.88272744999999997</v>
      </c>
      <c r="D282" s="215" t="s">
        <v>143</v>
      </c>
    </row>
    <row r="283" spans="1:4" ht="27.75" customHeight="1">
      <c r="A283" s="7" t="s">
        <v>7721</v>
      </c>
      <c r="B283" s="8" t="s">
        <v>143</v>
      </c>
      <c r="C283" s="215">
        <v>0.70037795000000003</v>
      </c>
      <c r="D283" s="215">
        <v>1.376935E-2</v>
      </c>
    </row>
    <row r="284" spans="1:4" ht="27.75" customHeight="1">
      <c r="A284" s="7" t="s">
        <v>7722</v>
      </c>
      <c r="B284" s="8" t="s">
        <v>143</v>
      </c>
      <c r="C284" s="215">
        <v>1.00788346</v>
      </c>
      <c r="D284" s="215">
        <v>3.43381683</v>
      </c>
    </row>
    <row r="285" spans="1:4" ht="27.75" customHeight="1">
      <c r="A285" s="7" t="s">
        <v>7723</v>
      </c>
      <c r="B285" s="8" t="s">
        <v>143</v>
      </c>
      <c r="C285" s="215" t="s">
        <v>143</v>
      </c>
      <c r="D285" s="215" t="s">
        <v>143</v>
      </c>
    </row>
    <row r="286" spans="1:4" ht="27.75" customHeight="1">
      <c r="A286" s="7" t="s">
        <v>7724</v>
      </c>
      <c r="B286" s="8" t="s">
        <v>143</v>
      </c>
      <c r="C286" s="215">
        <v>1.90836063</v>
      </c>
      <c r="D286" s="215">
        <v>13.65441283</v>
      </c>
    </row>
    <row r="287" spans="1:4" ht="27.75" customHeight="1">
      <c r="A287" s="7" t="s">
        <v>7725</v>
      </c>
      <c r="B287" s="8" t="s">
        <v>143</v>
      </c>
      <c r="C287" s="215">
        <v>0.98637450999999998</v>
      </c>
      <c r="D287" s="215">
        <v>8.7546294699999994</v>
      </c>
    </row>
    <row r="288" spans="1:4" ht="27.75" customHeight="1">
      <c r="A288" s="7" t="s">
        <v>7726</v>
      </c>
      <c r="B288" s="8" t="s">
        <v>143</v>
      </c>
      <c r="C288" s="215">
        <v>-0.12010386000000001</v>
      </c>
      <c r="D288" s="215">
        <v>1.986052E-2</v>
      </c>
    </row>
    <row r="289" spans="1:4" ht="27.75" customHeight="1">
      <c r="A289" s="7" t="s">
        <v>7727</v>
      </c>
      <c r="B289" s="8" t="s">
        <v>143</v>
      </c>
      <c r="C289" s="215">
        <v>2.1746021</v>
      </c>
      <c r="D289" s="215">
        <v>15.28925286</v>
      </c>
    </row>
    <row r="290" spans="1:4" ht="27.75" customHeight="1">
      <c r="A290" s="7" t="s">
        <v>7728</v>
      </c>
      <c r="B290" s="8" t="s">
        <v>7729</v>
      </c>
      <c r="C290" s="215" t="s">
        <v>143</v>
      </c>
      <c r="D290" s="215" t="s">
        <v>143</v>
      </c>
    </row>
    <row r="291" spans="1:4" ht="27.75" customHeight="1">
      <c r="A291" s="7" t="s">
        <v>7729</v>
      </c>
      <c r="B291" s="8" t="s">
        <v>143</v>
      </c>
      <c r="C291" s="215" t="s">
        <v>143</v>
      </c>
      <c r="D291" s="215" t="s">
        <v>143</v>
      </c>
    </row>
    <row r="292" spans="1:4" ht="27.75" customHeight="1">
      <c r="A292" s="7" t="s">
        <v>7730</v>
      </c>
      <c r="B292" s="8" t="s">
        <v>143</v>
      </c>
      <c r="C292" s="215">
        <v>0.60443634000000002</v>
      </c>
      <c r="D292" s="215">
        <v>13.260041810000001</v>
      </c>
    </row>
    <row r="293" spans="1:4" ht="27.75" customHeight="1">
      <c r="A293" s="7" t="s">
        <v>7731</v>
      </c>
      <c r="B293" s="8" t="s">
        <v>143</v>
      </c>
      <c r="C293" s="215">
        <v>1.16988168</v>
      </c>
      <c r="D293" s="215">
        <v>1.8276289100000001</v>
      </c>
    </row>
    <row r="294" spans="1:4" ht="27.75" customHeight="1">
      <c r="A294" s="7" t="s">
        <v>7732</v>
      </c>
      <c r="B294" s="8" t="s">
        <v>143</v>
      </c>
      <c r="C294" s="215">
        <v>1.2217640999999999</v>
      </c>
      <c r="D294" s="215">
        <v>3.0251590400000001</v>
      </c>
    </row>
    <row r="295" spans="1:4" ht="27.75" customHeight="1">
      <c r="A295" s="7" t="s">
        <v>7733</v>
      </c>
      <c r="B295" s="8" t="s">
        <v>7734</v>
      </c>
      <c r="C295" s="215" t="s">
        <v>143</v>
      </c>
      <c r="D295" s="215">
        <v>9.3630181399999994</v>
      </c>
    </row>
    <row r="296" spans="1:4" ht="27.75" customHeight="1">
      <c r="A296" s="7" t="s">
        <v>7734</v>
      </c>
      <c r="B296" s="8" t="s">
        <v>143</v>
      </c>
      <c r="C296" s="215" t="s">
        <v>143</v>
      </c>
      <c r="D296" s="215">
        <v>9.35913884</v>
      </c>
    </row>
    <row r="297" spans="1:4" ht="27.75" customHeight="1">
      <c r="A297" s="7" t="s">
        <v>7735</v>
      </c>
      <c r="B297" s="8" t="s">
        <v>143</v>
      </c>
      <c r="C297" s="215" t="s">
        <v>143</v>
      </c>
      <c r="D297" s="215">
        <v>0.34908803999999999</v>
      </c>
    </row>
    <row r="298" spans="1:4" ht="27.75" customHeight="1">
      <c r="A298" s="7" t="s">
        <v>7736</v>
      </c>
      <c r="B298" s="8" t="s">
        <v>143</v>
      </c>
      <c r="C298" s="215">
        <v>0.58368980000000004</v>
      </c>
      <c r="D298" s="215">
        <v>2.47469377</v>
      </c>
    </row>
    <row r="299" spans="1:4" ht="27.75" customHeight="1">
      <c r="A299" s="7" t="s">
        <v>7737</v>
      </c>
      <c r="B299" s="8" t="s">
        <v>143</v>
      </c>
      <c r="C299" s="215">
        <v>1.23798611</v>
      </c>
      <c r="D299" s="215">
        <v>0.17422046999999999</v>
      </c>
    </row>
    <row r="300" spans="1:4" ht="27.75" customHeight="1">
      <c r="A300" s="7" t="s">
        <v>7738</v>
      </c>
      <c r="B300" s="8" t="s">
        <v>143</v>
      </c>
      <c r="C300" s="215">
        <v>0.18641885</v>
      </c>
      <c r="D300" s="215">
        <v>2.8008600000000001E-3</v>
      </c>
    </row>
    <row r="301" spans="1:4" ht="27.75" customHeight="1">
      <c r="A301" s="7" t="s">
        <v>7739</v>
      </c>
      <c r="B301" s="8" t="s">
        <v>143</v>
      </c>
      <c r="C301" s="215">
        <v>-0.17713572999999999</v>
      </c>
      <c r="D301" s="215" t="s">
        <v>143</v>
      </c>
    </row>
    <row r="302" spans="1:4" ht="27.75" customHeight="1">
      <c r="A302" s="7" t="s">
        <v>7740</v>
      </c>
      <c r="B302" s="8" t="s">
        <v>143</v>
      </c>
      <c r="C302" s="215">
        <v>6.0589610000000002E-2</v>
      </c>
      <c r="D302" s="215" t="s">
        <v>143</v>
      </c>
    </row>
    <row r="303" spans="1:4" ht="27.75" customHeight="1">
      <c r="A303" s="7" t="s">
        <v>7741</v>
      </c>
      <c r="B303" s="8" t="s">
        <v>143</v>
      </c>
      <c r="C303" s="215">
        <v>0.71867285999999997</v>
      </c>
      <c r="D303" s="215">
        <v>1.3535911300000001</v>
      </c>
    </row>
    <row r="304" spans="1:4" ht="27.75" customHeight="1">
      <c r="A304" s="7" t="s">
        <v>7742</v>
      </c>
      <c r="B304" s="8" t="s">
        <v>143</v>
      </c>
      <c r="C304" s="215">
        <v>0.42520392000000001</v>
      </c>
      <c r="D304" s="215">
        <v>3.6612513600000001</v>
      </c>
    </row>
    <row r="305" spans="1:4" ht="27.75" customHeight="1">
      <c r="A305" s="7" t="s">
        <v>7743</v>
      </c>
      <c r="B305" s="8" t="s">
        <v>143</v>
      </c>
      <c r="C305" s="215">
        <v>1.1492749</v>
      </c>
      <c r="D305" s="215">
        <v>2.2055020999999999</v>
      </c>
    </row>
    <row r="306" spans="1:4" ht="27.75" customHeight="1">
      <c r="A306" s="7" t="s">
        <v>7744</v>
      </c>
      <c r="B306" s="8" t="s">
        <v>143</v>
      </c>
      <c r="C306" s="215">
        <v>0.83103163999999996</v>
      </c>
      <c r="D306" s="215">
        <v>5.3029658399999997</v>
      </c>
    </row>
    <row r="307" spans="1:4" ht="27.75" customHeight="1">
      <c r="A307" s="7" t="s">
        <v>7745</v>
      </c>
      <c r="B307" s="8" t="s">
        <v>143</v>
      </c>
      <c r="C307" s="215">
        <v>4.8042000000000001E-4</v>
      </c>
      <c r="D307" s="215">
        <v>9.4723665300000004</v>
      </c>
    </row>
    <row r="308" spans="1:4" ht="27.75" customHeight="1">
      <c r="A308" s="7" t="s">
        <v>7746</v>
      </c>
      <c r="B308" s="8" t="s">
        <v>143</v>
      </c>
      <c r="C308" s="215">
        <v>0.80249168999999998</v>
      </c>
      <c r="D308" s="215">
        <v>0.84876172000000005</v>
      </c>
    </row>
    <row r="309" spans="1:4" ht="27.75" customHeight="1">
      <c r="A309" s="7" t="s">
        <v>7747</v>
      </c>
      <c r="B309" s="8" t="s">
        <v>143</v>
      </c>
      <c r="C309" s="215">
        <v>5.530413E-2</v>
      </c>
      <c r="D309" s="215" t="s">
        <v>143</v>
      </c>
    </row>
    <row r="310" spans="1:4" ht="27.75" customHeight="1">
      <c r="A310" s="7" t="s">
        <v>7748</v>
      </c>
      <c r="B310" s="8" t="s">
        <v>143</v>
      </c>
      <c r="C310" s="215">
        <v>0.82844512999999997</v>
      </c>
      <c r="D310" s="215">
        <v>1.9026296300000001</v>
      </c>
    </row>
    <row r="311" spans="1:4" ht="27.75" customHeight="1">
      <c r="A311" s="7" t="s">
        <v>7749</v>
      </c>
      <c r="B311" s="8" t="s">
        <v>143</v>
      </c>
      <c r="C311" s="215">
        <v>-4.4687769700000004</v>
      </c>
      <c r="D311" s="215">
        <v>0.36018087999999998</v>
      </c>
    </row>
    <row r="312" spans="1:4" ht="27.75" customHeight="1">
      <c r="A312" s="7" t="s">
        <v>7750</v>
      </c>
      <c r="B312" s="8" t="s">
        <v>143</v>
      </c>
      <c r="C312" s="215" t="s">
        <v>143</v>
      </c>
      <c r="D312" s="215" t="s">
        <v>143</v>
      </c>
    </row>
    <row r="313" spans="1:4" ht="27.75" customHeight="1">
      <c r="A313" s="7" t="s">
        <v>7751</v>
      </c>
      <c r="B313" s="8" t="s">
        <v>143</v>
      </c>
      <c r="C313" s="215">
        <v>-0.66254053999999996</v>
      </c>
      <c r="D313" s="215">
        <v>1.3167844500000001</v>
      </c>
    </row>
    <row r="314" spans="1:4" ht="27.75" customHeight="1">
      <c r="A314" s="7" t="s">
        <v>7752</v>
      </c>
      <c r="B314" s="8" t="s">
        <v>143</v>
      </c>
      <c r="C314" s="215">
        <v>-0.60961615999999996</v>
      </c>
      <c r="D314" s="215">
        <v>0.26696920000000002</v>
      </c>
    </row>
    <row r="315" spans="1:4" ht="27.75" customHeight="1">
      <c r="A315" s="7" t="s">
        <v>7753</v>
      </c>
      <c r="B315" s="8" t="s">
        <v>143</v>
      </c>
      <c r="C315" s="215">
        <v>0.51348952000000003</v>
      </c>
      <c r="D315" s="215">
        <v>1.94860821</v>
      </c>
    </row>
    <row r="316" spans="1:4" ht="27.75" customHeight="1">
      <c r="A316" s="7" t="s">
        <v>7754</v>
      </c>
      <c r="B316" s="8" t="s">
        <v>143</v>
      </c>
      <c r="C316" s="215">
        <v>0.32827075</v>
      </c>
      <c r="D316" s="215">
        <v>11.57005521</v>
      </c>
    </row>
    <row r="317" spans="1:4" ht="27.75" customHeight="1">
      <c r="A317" s="7" t="s">
        <v>7755</v>
      </c>
      <c r="B317" s="8" t="s">
        <v>143</v>
      </c>
      <c r="C317" s="215">
        <v>0.17882456999999999</v>
      </c>
      <c r="D317" s="215">
        <v>21.042458920000001</v>
      </c>
    </row>
    <row r="318" spans="1:4" ht="27.75" customHeight="1">
      <c r="A318" s="7" t="s">
        <v>7756</v>
      </c>
      <c r="B318" s="8" t="s">
        <v>143</v>
      </c>
      <c r="C318" s="215">
        <v>2.54050003</v>
      </c>
      <c r="D318" s="215">
        <v>12.093174299999999</v>
      </c>
    </row>
    <row r="319" spans="1:4" ht="27.75" customHeight="1">
      <c r="A319" s="7" t="s">
        <v>7757</v>
      </c>
      <c r="B319" s="8" t="s">
        <v>143</v>
      </c>
      <c r="C319" s="215">
        <v>0.82159223999999997</v>
      </c>
      <c r="D319" s="215">
        <v>13.66723908</v>
      </c>
    </row>
    <row r="320" spans="1:4" ht="27.75" customHeight="1">
      <c r="A320" s="7" t="s">
        <v>7758</v>
      </c>
      <c r="B320" s="8" t="s">
        <v>143</v>
      </c>
      <c r="C320" s="215">
        <v>0.13793444999999999</v>
      </c>
      <c r="D320" s="215" t="s">
        <v>143</v>
      </c>
    </row>
    <row r="321" spans="1:4" ht="27.75" customHeight="1">
      <c r="A321" s="7" t="s">
        <v>7759</v>
      </c>
      <c r="B321" s="8" t="s">
        <v>143</v>
      </c>
      <c r="C321" s="215">
        <v>0.41381287</v>
      </c>
      <c r="D321" s="215">
        <v>2.7574869</v>
      </c>
    </row>
    <row r="322" spans="1:4" ht="27.75" customHeight="1">
      <c r="A322" s="7" t="s">
        <v>7760</v>
      </c>
      <c r="B322" s="8" t="s">
        <v>143</v>
      </c>
      <c r="C322" s="215">
        <v>1.0611545099999999</v>
      </c>
      <c r="D322" s="215">
        <v>6.3319177800000004</v>
      </c>
    </row>
    <row r="323" spans="1:4" ht="27.75" customHeight="1">
      <c r="A323" s="7" t="s">
        <v>7761</v>
      </c>
      <c r="B323" s="8" t="s">
        <v>143</v>
      </c>
      <c r="C323" s="215">
        <v>0.13050811000000001</v>
      </c>
      <c r="D323" s="215">
        <v>0.30157018000000002</v>
      </c>
    </row>
    <row r="324" spans="1:4" ht="27.75" customHeight="1">
      <c r="A324" s="7" t="s">
        <v>7762</v>
      </c>
      <c r="B324" s="8" t="s">
        <v>143</v>
      </c>
      <c r="C324" s="215">
        <v>1.63742842</v>
      </c>
      <c r="D324" s="215">
        <v>7.1202151799999998</v>
      </c>
    </row>
    <row r="325" spans="1:4" ht="27.75" customHeight="1">
      <c r="A325" s="7" t="s">
        <v>7763</v>
      </c>
      <c r="B325" s="8" t="s">
        <v>143</v>
      </c>
      <c r="C325" s="215">
        <v>0.27832628999999998</v>
      </c>
      <c r="D325" s="215">
        <v>1.97636967</v>
      </c>
    </row>
    <row r="326" spans="1:4" ht="27.75" customHeight="1">
      <c r="A326" s="7" t="s">
        <v>7764</v>
      </c>
      <c r="B326" s="8" t="s">
        <v>143</v>
      </c>
      <c r="C326" s="215">
        <v>0.27000065000000001</v>
      </c>
      <c r="D326" s="215">
        <v>0.44877877999999999</v>
      </c>
    </row>
    <row r="327" spans="1:4" ht="27.75" customHeight="1">
      <c r="A327" s="7" t="s">
        <v>7765</v>
      </c>
      <c r="B327" s="8" t="s">
        <v>143</v>
      </c>
      <c r="C327" s="215">
        <v>0.28932755999999998</v>
      </c>
      <c r="D327" s="215">
        <v>0.70858102999999995</v>
      </c>
    </row>
    <row r="328" spans="1:4" ht="27.75" customHeight="1">
      <c r="A328" s="7" t="s">
        <v>7766</v>
      </c>
      <c r="B328" s="8" t="s">
        <v>7767</v>
      </c>
      <c r="C328" s="215">
        <v>0.51178396999999998</v>
      </c>
      <c r="D328" s="215">
        <v>1.0045632099999999</v>
      </c>
    </row>
    <row r="329" spans="1:4" ht="27.75" customHeight="1">
      <c r="A329" s="7" t="s">
        <v>7767</v>
      </c>
      <c r="B329" s="8" t="s">
        <v>143</v>
      </c>
      <c r="C329" s="215">
        <v>0.46049922999999998</v>
      </c>
      <c r="D329" s="215">
        <v>1.0044729100000001</v>
      </c>
    </row>
    <row r="330" spans="1:4" ht="27.75" customHeight="1">
      <c r="A330" s="7" t="s">
        <v>7768</v>
      </c>
      <c r="B330" s="8" t="s">
        <v>143</v>
      </c>
      <c r="C330" s="215">
        <v>0.24588080000000001</v>
      </c>
      <c r="D330" s="215">
        <v>2.4428968599999998</v>
      </c>
    </row>
    <row r="331" spans="1:4" ht="27.75" customHeight="1">
      <c r="A331" s="7" t="s">
        <v>7769</v>
      </c>
      <c r="B331" s="8" t="s">
        <v>143</v>
      </c>
      <c r="C331" s="215">
        <v>8.5177020000000006E-2</v>
      </c>
      <c r="D331" s="215">
        <v>0.50825942000000002</v>
      </c>
    </row>
    <row r="332" spans="1:4" ht="27.75" customHeight="1">
      <c r="A332" s="7" t="s">
        <v>7770</v>
      </c>
      <c r="B332" s="8" t="s">
        <v>143</v>
      </c>
      <c r="C332" s="215">
        <v>1.9910349599999999</v>
      </c>
      <c r="D332" s="215">
        <v>3.0450053000000001</v>
      </c>
    </row>
    <row r="333" spans="1:4" ht="27.75" customHeight="1">
      <c r="A333" s="7" t="s">
        <v>7771</v>
      </c>
      <c r="B333" s="8" t="s">
        <v>143</v>
      </c>
      <c r="C333" s="215">
        <v>0.50616992999999999</v>
      </c>
      <c r="D333" s="215">
        <v>-7.7480019999999997E-2</v>
      </c>
    </row>
    <row r="334" spans="1:4" ht="27.75" customHeight="1">
      <c r="A334" s="7" t="s">
        <v>7772</v>
      </c>
      <c r="B334" s="8" t="s">
        <v>143</v>
      </c>
      <c r="C334" s="215">
        <v>0.63934477000000001</v>
      </c>
      <c r="D334" s="215">
        <v>3.7640600700000002</v>
      </c>
    </row>
    <row r="335" spans="1:4" ht="27.75" customHeight="1">
      <c r="A335" s="7" t="s">
        <v>7773</v>
      </c>
      <c r="B335" s="8" t="s">
        <v>143</v>
      </c>
      <c r="C335" s="215">
        <v>-0.40489215000000001</v>
      </c>
      <c r="D335" s="215" t="s">
        <v>143</v>
      </c>
    </row>
    <row r="336" spans="1:4" ht="27.75" customHeight="1">
      <c r="A336" s="7" t="s">
        <v>7774</v>
      </c>
      <c r="B336" s="8" t="s">
        <v>143</v>
      </c>
      <c r="C336" s="215">
        <v>0.30393126999999998</v>
      </c>
      <c r="D336" s="215">
        <v>17.49780913</v>
      </c>
    </row>
    <row r="337" spans="1:4" ht="27.75" customHeight="1">
      <c r="A337" s="7" t="s">
        <v>7775</v>
      </c>
      <c r="B337" s="8" t="s">
        <v>143</v>
      </c>
      <c r="C337" s="215">
        <v>4.7585433100000003</v>
      </c>
      <c r="D337" s="215" t="s">
        <v>143</v>
      </c>
    </row>
    <row r="338" spans="1:4" ht="27.75" customHeight="1">
      <c r="A338" s="7" t="s">
        <v>7776</v>
      </c>
      <c r="B338" s="8" t="s">
        <v>143</v>
      </c>
      <c r="C338" s="215">
        <v>4.63743E-2</v>
      </c>
      <c r="D338" s="215">
        <v>0.39933289</v>
      </c>
    </row>
    <row r="339" spans="1:4" ht="27.75" customHeight="1">
      <c r="A339" s="7" t="s">
        <v>7777</v>
      </c>
      <c r="B339" s="8" t="s">
        <v>143</v>
      </c>
      <c r="C339" s="215">
        <v>5.824758E-2</v>
      </c>
      <c r="D339" s="215">
        <v>0.34783958999999998</v>
      </c>
    </row>
    <row r="340" spans="1:4" ht="27.75" customHeight="1">
      <c r="A340" s="7" t="s">
        <v>7778</v>
      </c>
      <c r="B340" s="8" t="s">
        <v>143</v>
      </c>
      <c r="C340" s="215">
        <v>6.1688658399999996</v>
      </c>
      <c r="D340" s="215" t="s">
        <v>143</v>
      </c>
    </row>
    <row r="341" spans="1:4" ht="27.75" customHeight="1">
      <c r="A341" s="7" t="s">
        <v>7779</v>
      </c>
      <c r="B341" s="8" t="s">
        <v>143</v>
      </c>
      <c r="C341" s="215">
        <v>2.12178837</v>
      </c>
      <c r="D341" s="215">
        <v>7.2340409699999997</v>
      </c>
    </row>
    <row r="342" spans="1:4" ht="27.75" customHeight="1">
      <c r="A342" s="7" t="s">
        <v>7780</v>
      </c>
      <c r="B342" s="8" t="s">
        <v>143</v>
      </c>
      <c r="C342" s="215">
        <v>1.64488397</v>
      </c>
      <c r="D342" s="215">
        <v>0.53646125</v>
      </c>
    </row>
    <row r="343" spans="1:4" ht="27.75" customHeight="1">
      <c r="A343" s="7" t="s">
        <v>7781</v>
      </c>
      <c r="B343" s="8" t="s">
        <v>143</v>
      </c>
      <c r="C343" s="215">
        <v>0.44341649999999999</v>
      </c>
      <c r="D343" s="215">
        <v>4.5988330000000001E-2</v>
      </c>
    </row>
    <row r="344" spans="1:4" ht="27.75" customHeight="1">
      <c r="A344" s="7" t="s">
        <v>7782</v>
      </c>
      <c r="B344" s="8" t="s">
        <v>143</v>
      </c>
      <c r="C344" s="215" t="s">
        <v>143</v>
      </c>
      <c r="D344" s="215">
        <v>12.335107020000001</v>
      </c>
    </row>
    <row r="345" spans="1:4" ht="27.75" customHeight="1">
      <c r="A345" s="7" t="s">
        <v>7783</v>
      </c>
      <c r="B345" s="8" t="s">
        <v>143</v>
      </c>
      <c r="C345" s="215" t="s">
        <v>143</v>
      </c>
      <c r="D345" s="215">
        <v>13.52867037</v>
      </c>
    </row>
    <row r="346" spans="1:4" ht="27.75" customHeight="1">
      <c r="A346" s="7" t="s">
        <v>7784</v>
      </c>
      <c r="B346" s="8" t="s">
        <v>143</v>
      </c>
      <c r="C346" s="215">
        <v>0.59386589999999995</v>
      </c>
      <c r="D346" s="215">
        <v>2.1939625</v>
      </c>
    </row>
    <row r="347" spans="1:4" ht="27.75" customHeight="1">
      <c r="A347" s="7" t="s">
        <v>7785</v>
      </c>
      <c r="B347" s="8" t="s">
        <v>143</v>
      </c>
      <c r="C347" s="215">
        <v>1.0365324499999999</v>
      </c>
      <c r="D347" s="215">
        <v>10.63476376</v>
      </c>
    </row>
    <row r="348" spans="1:4" ht="27.75" customHeight="1">
      <c r="A348" s="7" t="s">
        <v>7786</v>
      </c>
      <c r="B348" s="8" t="s">
        <v>143</v>
      </c>
      <c r="C348" s="215">
        <v>0.34648362999999999</v>
      </c>
      <c r="D348" s="215">
        <v>0.17520319000000001</v>
      </c>
    </row>
    <row r="349" spans="1:4" ht="27.75" customHeight="1">
      <c r="A349" s="7" t="s">
        <v>7787</v>
      </c>
      <c r="B349" s="8" t="s">
        <v>143</v>
      </c>
      <c r="C349" s="215">
        <v>0.52741183999999997</v>
      </c>
      <c r="D349" s="215">
        <v>8.9073169999999993E-2</v>
      </c>
    </row>
    <row r="350" spans="1:4" ht="27.75" customHeight="1">
      <c r="A350" s="7" t="s">
        <v>7788</v>
      </c>
      <c r="B350" s="8" t="s">
        <v>143</v>
      </c>
      <c r="C350" s="215" t="s">
        <v>143</v>
      </c>
      <c r="D350" s="215">
        <v>9.9235009999999998E-2</v>
      </c>
    </row>
    <row r="351" spans="1:4" ht="27.75" customHeight="1">
      <c r="A351" s="7" t="s">
        <v>7789</v>
      </c>
      <c r="B351" s="8" t="s">
        <v>143</v>
      </c>
      <c r="C351" s="215" t="s">
        <v>143</v>
      </c>
      <c r="D351" s="215">
        <v>5.4852900000000003E-2</v>
      </c>
    </row>
    <row r="352" spans="1:4" ht="27.75" customHeight="1">
      <c r="A352" s="7" t="s">
        <v>7790</v>
      </c>
      <c r="B352" s="8" t="s">
        <v>143</v>
      </c>
      <c r="C352" s="215">
        <v>9.1955895499999993</v>
      </c>
      <c r="D352" s="215">
        <v>1.94506E-3</v>
      </c>
    </row>
    <row r="353" spans="1:4" ht="27.75" customHeight="1">
      <c r="A353" s="7" t="s">
        <v>7791</v>
      </c>
      <c r="B353" s="8" t="s">
        <v>143</v>
      </c>
      <c r="C353" s="215">
        <v>1.4587848299999999</v>
      </c>
      <c r="D353" s="215">
        <v>1.3491414500000001</v>
      </c>
    </row>
    <row r="354" spans="1:4" ht="27.75" customHeight="1">
      <c r="A354" s="7" t="s">
        <v>7792</v>
      </c>
      <c r="B354" s="8" t="s">
        <v>143</v>
      </c>
      <c r="C354" s="215" t="s">
        <v>143</v>
      </c>
      <c r="D354" s="215" t="s">
        <v>143</v>
      </c>
    </row>
    <row r="355" spans="1:4" ht="27.75" customHeight="1">
      <c r="A355" s="7" t="s">
        <v>7793</v>
      </c>
      <c r="B355" s="8" t="s">
        <v>143</v>
      </c>
      <c r="C355" s="215">
        <v>1.1092434799999999</v>
      </c>
      <c r="D355" s="215">
        <v>6.80582683</v>
      </c>
    </row>
    <row r="356" spans="1:4" ht="27.75" customHeight="1">
      <c r="A356" s="7" t="s">
        <v>7794</v>
      </c>
      <c r="B356" s="8" t="s">
        <v>143</v>
      </c>
      <c r="C356" s="215">
        <v>0.40285935</v>
      </c>
      <c r="D356" s="215">
        <v>1.8209943200000001</v>
      </c>
    </row>
    <row r="357" spans="1:4" ht="27.75" customHeight="1">
      <c r="A357" s="7" t="s">
        <v>7795</v>
      </c>
      <c r="B357" s="8" t="s">
        <v>143</v>
      </c>
      <c r="C357" s="215">
        <v>0.50305162999999997</v>
      </c>
      <c r="D357" s="215" t="s">
        <v>143</v>
      </c>
    </row>
    <row r="358" spans="1:4" ht="27.75" customHeight="1">
      <c r="A358" s="7" t="s">
        <v>7796</v>
      </c>
      <c r="B358" s="8" t="s">
        <v>143</v>
      </c>
      <c r="C358" s="215">
        <v>3.1779408299999998</v>
      </c>
      <c r="D358" s="215">
        <v>8.1572609899999993</v>
      </c>
    </row>
    <row r="359" spans="1:4" ht="27.75" customHeight="1">
      <c r="A359" s="7" t="s">
        <v>7797</v>
      </c>
      <c r="B359" s="8" t="s">
        <v>143</v>
      </c>
      <c r="C359" s="215">
        <v>0.64730010000000004</v>
      </c>
      <c r="D359" s="215">
        <v>1.0187782299999999</v>
      </c>
    </row>
    <row r="360" spans="1:4" ht="27.75" customHeight="1">
      <c r="A360" s="7" t="s">
        <v>7798</v>
      </c>
      <c r="B360" s="8" t="s">
        <v>143</v>
      </c>
      <c r="C360" s="215" t="s">
        <v>143</v>
      </c>
      <c r="D360" s="215">
        <v>5.3432809999999997E-2</v>
      </c>
    </row>
    <row r="361" spans="1:4" ht="27.75" customHeight="1">
      <c r="A361" s="7" t="s">
        <v>2585</v>
      </c>
      <c r="B361" s="8" t="s">
        <v>7799</v>
      </c>
      <c r="C361" s="215">
        <v>1.3767695799999999</v>
      </c>
      <c r="D361" s="215">
        <v>8.2146575500000001</v>
      </c>
    </row>
    <row r="362" spans="1:4" ht="27.75" customHeight="1">
      <c r="A362" s="7" t="s">
        <v>7799</v>
      </c>
      <c r="B362" s="8" t="s">
        <v>143</v>
      </c>
      <c r="C362" s="215">
        <v>1.3901587900000001</v>
      </c>
      <c r="D362" s="215">
        <v>8.7608324300000007</v>
      </c>
    </row>
    <row r="363" spans="1:4" ht="27.75" customHeight="1">
      <c r="A363" s="7" t="s">
        <v>7800</v>
      </c>
      <c r="B363" s="8" t="s">
        <v>143</v>
      </c>
      <c r="C363" s="215">
        <v>1.4774923200000001</v>
      </c>
      <c r="D363" s="215">
        <v>5.5407500499999998</v>
      </c>
    </row>
    <row r="364" spans="1:4" ht="27.75" customHeight="1">
      <c r="A364" s="7" t="s">
        <v>7801</v>
      </c>
      <c r="B364" s="8" t="s">
        <v>143</v>
      </c>
      <c r="C364" s="215">
        <v>3.3108327700000002</v>
      </c>
      <c r="D364" s="215" t="s">
        <v>143</v>
      </c>
    </row>
    <row r="365" spans="1:4" ht="27.75" customHeight="1">
      <c r="A365" s="7" t="s">
        <v>7802</v>
      </c>
      <c r="B365" s="8" t="s">
        <v>143</v>
      </c>
      <c r="C365" s="215">
        <v>1.3911345799999999</v>
      </c>
      <c r="D365" s="215">
        <v>0.28088183</v>
      </c>
    </row>
    <row r="366" spans="1:4" ht="27.75" customHeight="1">
      <c r="A366" s="7" t="s">
        <v>7803</v>
      </c>
      <c r="B366" s="8" t="s">
        <v>143</v>
      </c>
      <c r="C366" s="215">
        <v>0.17227630999999999</v>
      </c>
      <c r="D366" s="215">
        <v>9.0647726300000002</v>
      </c>
    </row>
    <row r="367" spans="1:4" ht="27.75" customHeight="1">
      <c r="A367" s="7" t="s">
        <v>7804</v>
      </c>
      <c r="B367" s="8" t="s">
        <v>143</v>
      </c>
      <c r="C367" s="215" t="s">
        <v>143</v>
      </c>
      <c r="D367" s="215" t="s">
        <v>143</v>
      </c>
    </row>
    <row r="368" spans="1:4" ht="27.75" customHeight="1">
      <c r="A368" s="7" t="s">
        <v>7805</v>
      </c>
      <c r="B368" s="8" t="s">
        <v>143</v>
      </c>
      <c r="C368" s="215">
        <v>0.33243170999999999</v>
      </c>
      <c r="D368" s="215">
        <v>0.51222502999999997</v>
      </c>
    </row>
    <row r="369" spans="1:4" ht="27.75" customHeight="1">
      <c r="A369" s="7" t="s">
        <v>7806</v>
      </c>
      <c r="B369" s="8" t="s">
        <v>143</v>
      </c>
      <c r="C369" s="215">
        <v>0.61274980999999995</v>
      </c>
      <c r="D369" s="215">
        <v>6.1912484599999997</v>
      </c>
    </row>
    <row r="370" spans="1:4" ht="27.75" customHeight="1">
      <c r="A370" s="7" t="s">
        <v>7807</v>
      </c>
      <c r="B370" s="8" t="s">
        <v>143</v>
      </c>
      <c r="C370" s="215">
        <v>2.0859808399999999</v>
      </c>
      <c r="D370" s="215">
        <v>8.3111492899999995</v>
      </c>
    </row>
    <row r="371" spans="1:4" ht="27.75" customHeight="1">
      <c r="A371" s="7" t="s">
        <v>7808</v>
      </c>
      <c r="B371" s="8" t="s">
        <v>143</v>
      </c>
      <c r="C371" s="215">
        <v>6.0493800899999997</v>
      </c>
      <c r="D371" s="215">
        <v>7.6496667699999996</v>
      </c>
    </row>
    <row r="372" spans="1:4" ht="27.75" customHeight="1">
      <c r="A372" s="7" t="s">
        <v>7809</v>
      </c>
      <c r="B372" s="8" t="s">
        <v>143</v>
      </c>
      <c r="C372" s="215">
        <v>0.99624086000000001</v>
      </c>
      <c r="D372" s="215">
        <v>13.87232419</v>
      </c>
    </row>
    <row r="373" spans="1:4" ht="27.75" customHeight="1">
      <c r="A373" s="7" t="s">
        <v>7810</v>
      </c>
      <c r="B373" s="8" t="s">
        <v>143</v>
      </c>
      <c r="C373" s="215">
        <v>0.16547065999999999</v>
      </c>
      <c r="D373" s="215">
        <v>0.33918386</v>
      </c>
    </row>
    <row r="374" spans="1:4" ht="27.75" customHeight="1">
      <c r="A374" s="7" t="s">
        <v>7811</v>
      </c>
      <c r="B374" s="8" t="s">
        <v>143</v>
      </c>
      <c r="C374" s="215">
        <v>0.33646735999999999</v>
      </c>
      <c r="D374" s="215">
        <v>4.6979223699999997</v>
      </c>
    </row>
    <row r="375" spans="1:4" ht="27.75" customHeight="1">
      <c r="A375" s="7" t="s">
        <v>7812</v>
      </c>
      <c r="B375" s="8" t="s">
        <v>143</v>
      </c>
      <c r="C375" s="215">
        <v>3.7224037499999998</v>
      </c>
      <c r="D375" s="215">
        <v>14.716276779999999</v>
      </c>
    </row>
    <row r="376" spans="1:4" ht="27.75" customHeight="1">
      <c r="A376" s="7" t="s">
        <v>7813</v>
      </c>
      <c r="B376" s="8" t="s">
        <v>143</v>
      </c>
      <c r="C376" s="215">
        <v>0.1083683</v>
      </c>
      <c r="D376" s="215" t="s">
        <v>143</v>
      </c>
    </row>
    <row r="377" spans="1:4" ht="27.75" customHeight="1">
      <c r="A377" s="7" t="s">
        <v>7814</v>
      </c>
      <c r="B377" s="8" t="s">
        <v>143</v>
      </c>
      <c r="C377" s="215">
        <v>-1.94826732</v>
      </c>
      <c r="D377" s="215">
        <v>1.08927821</v>
      </c>
    </row>
    <row r="378" spans="1:4" ht="27.75" customHeight="1">
      <c r="A378" s="7" t="s">
        <v>7815</v>
      </c>
      <c r="B378" s="8" t="s">
        <v>143</v>
      </c>
      <c r="C378" s="215">
        <v>-2.1809733499999999</v>
      </c>
      <c r="D378" s="215" t="s">
        <v>143</v>
      </c>
    </row>
    <row r="379" spans="1:4" ht="27.75" customHeight="1">
      <c r="A379" s="7" t="s">
        <v>7816</v>
      </c>
      <c r="B379" s="8" t="s">
        <v>143</v>
      </c>
      <c r="C379" s="215">
        <v>-2.1809733499999999</v>
      </c>
      <c r="D379" s="215" t="s">
        <v>143</v>
      </c>
    </row>
    <row r="380" spans="1:4" ht="27.75" customHeight="1">
      <c r="A380" s="7" t="s">
        <v>7817</v>
      </c>
      <c r="B380" s="8" t="s">
        <v>143</v>
      </c>
      <c r="C380" s="215">
        <v>0.94132853000000005</v>
      </c>
      <c r="D380" s="215">
        <v>4.8657638600000004</v>
      </c>
    </row>
    <row r="381" spans="1:4" ht="27.75" customHeight="1">
      <c r="A381" s="7" t="s">
        <v>7818</v>
      </c>
      <c r="B381" s="8" t="s">
        <v>143</v>
      </c>
      <c r="C381" s="215">
        <v>0.19351324</v>
      </c>
      <c r="D381" s="215">
        <v>7.7049322599999996</v>
      </c>
    </row>
    <row r="382" spans="1:4" ht="27.75" customHeight="1">
      <c r="A382" s="7" t="s">
        <v>7819</v>
      </c>
      <c r="B382" s="8" t="s">
        <v>143</v>
      </c>
      <c r="C382" s="215">
        <v>0.62031316999999997</v>
      </c>
      <c r="D382" s="215">
        <v>0.10266676</v>
      </c>
    </row>
    <row r="383" spans="1:4" ht="27.75" customHeight="1">
      <c r="A383" s="7" t="s">
        <v>7820</v>
      </c>
      <c r="B383" s="8" t="s">
        <v>143</v>
      </c>
      <c r="C383" s="215">
        <v>3.6957592799999999</v>
      </c>
      <c r="D383" s="215">
        <v>13.7056597</v>
      </c>
    </row>
    <row r="384" spans="1:4" ht="27.75" customHeight="1">
      <c r="A384" s="7" t="s">
        <v>7821</v>
      </c>
      <c r="B384" s="8" t="s">
        <v>143</v>
      </c>
      <c r="C384" s="215" t="s">
        <v>143</v>
      </c>
      <c r="D384" s="215" t="s">
        <v>143</v>
      </c>
    </row>
    <row r="385" spans="1:4" ht="27.75" customHeight="1">
      <c r="A385" s="7" t="s">
        <v>7822</v>
      </c>
      <c r="B385" s="8" t="s">
        <v>143</v>
      </c>
      <c r="C385" s="215">
        <v>0.24848427000000001</v>
      </c>
      <c r="D385" s="215">
        <v>7.4045685900000002</v>
      </c>
    </row>
    <row r="386" spans="1:4" ht="27.75" customHeight="1">
      <c r="A386" s="7" t="s">
        <v>7823</v>
      </c>
      <c r="B386" s="8" t="s">
        <v>143</v>
      </c>
      <c r="C386" s="215">
        <v>4.3587029399999997</v>
      </c>
      <c r="D386" s="215">
        <v>11.715389930000001</v>
      </c>
    </row>
    <row r="387" spans="1:4" ht="27.75" customHeight="1">
      <c r="A387" s="7" t="s">
        <v>7824</v>
      </c>
      <c r="B387" s="8" t="s">
        <v>143</v>
      </c>
      <c r="C387" s="215">
        <v>0.65640248999999995</v>
      </c>
      <c r="D387" s="215">
        <v>0.84096404999999996</v>
      </c>
    </row>
    <row r="388" spans="1:4" ht="27.75" customHeight="1">
      <c r="A388" s="7" t="s">
        <v>7825</v>
      </c>
      <c r="B388" s="8" t="s">
        <v>143</v>
      </c>
      <c r="C388" s="215">
        <v>1.22868266</v>
      </c>
      <c r="D388" s="215">
        <v>1.83391825</v>
      </c>
    </row>
    <row r="389" spans="1:4" ht="27.75" customHeight="1">
      <c r="A389" s="7" t="s">
        <v>7826</v>
      </c>
      <c r="B389" s="8" t="s">
        <v>143</v>
      </c>
      <c r="C389" s="215">
        <v>6.10700792</v>
      </c>
      <c r="D389" s="215">
        <v>8.5122573700000004</v>
      </c>
    </row>
  </sheetData>
  <sheetProtection selectLockedCells="1" selectUnlockedCells="1"/>
  <mergeCells count="1">
    <mergeCell ref="A2:D2"/>
  </mergeCells>
  <hyperlinks>
    <hyperlink ref="A1" location="Overview!A1" display="Back to Overview" xr:uid="{00000000-0004-0000-3B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G578"/>
  <sheetViews>
    <sheetView zoomScale="85" zoomScaleNormal="85" zoomScaleSheetLayoutView="100" workbookViewId="0">
      <selection activeCell="A2" sqref="A2:D2"/>
    </sheetView>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WPD South West Area (GSP Group _L)"</f>
        <v>Southern Electric Power Distribution plc - Effective from 1 April 2022 - Final Nodal/Zonal charges in WPD South West Area (GSP Group _L)</v>
      </c>
      <c r="B2" s="364"/>
      <c r="C2" s="364"/>
      <c r="D2" s="365"/>
    </row>
    <row r="3" spans="1:7" ht="60.75" customHeight="1">
      <c r="A3" s="214" t="s">
        <v>863</v>
      </c>
      <c r="B3" s="214" t="s">
        <v>864</v>
      </c>
      <c r="C3" s="214" t="s">
        <v>865</v>
      </c>
      <c r="D3" s="214" t="s">
        <v>866</v>
      </c>
    </row>
    <row r="4" spans="1:7" ht="21.75" customHeight="1">
      <c r="A4" s="7" t="s">
        <v>7827</v>
      </c>
      <c r="B4" s="8" t="s">
        <v>143</v>
      </c>
      <c r="C4" s="215">
        <v>0.67012252253637994</v>
      </c>
      <c r="D4" s="215">
        <v>4.0047234272114114</v>
      </c>
    </row>
    <row r="5" spans="1:7" ht="21.75" customHeight="1">
      <c r="A5" s="7" t="s">
        <v>7828</v>
      </c>
      <c r="B5" s="8" t="s">
        <v>143</v>
      </c>
      <c r="C5" s="215">
        <v>1.0448630069069096</v>
      </c>
      <c r="D5" s="215">
        <v>0.98995291708617861</v>
      </c>
    </row>
    <row r="6" spans="1:7" ht="21.75" customHeight="1">
      <c r="A6" s="7" t="s">
        <v>7829</v>
      </c>
      <c r="B6" s="8" t="s">
        <v>143</v>
      </c>
      <c r="C6" s="215">
        <v>7.473819117178012</v>
      </c>
      <c r="D6" s="215">
        <v>4.1232194964441122</v>
      </c>
    </row>
    <row r="7" spans="1:7" ht="21.75" customHeight="1">
      <c r="A7" s="7" t="s">
        <v>7830</v>
      </c>
      <c r="B7" s="8" t="s">
        <v>143</v>
      </c>
      <c r="C7" s="215" t="s">
        <v>143</v>
      </c>
      <c r="D7" s="215">
        <v>0.69351315497526378</v>
      </c>
    </row>
    <row r="8" spans="1:7" ht="21.75" customHeight="1">
      <c r="A8" s="7" t="s">
        <v>7831</v>
      </c>
      <c r="B8" s="8" t="s">
        <v>143</v>
      </c>
      <c r="C8" s="215">
        <v>3.1562194980179834</v>
      </c>
      <c r="D8" s="215">
        <v>1.6880233078130533</v>
      </c>
    </row>
    <row r="9" spans="1:7" ht="21.75" customHeight="1">
      <c r="A9" s="7" t="s">
        <v>7832</v>
      </c>
      <c r="B9" s="8" t="s">
        <v>143</v>
      </c>
      <c r="C9" s="215">
        <v>16.785785616919405</v>
      </c>
      <c r="D9" s="215">
        <v>4.2806109360902926</v>
      </c>
    </row>
    <row r="10" spans="1:7" ht="21.75" customHeight="1">
      <c r="A10" s="7" t="s">
        <v>7833</v>
      </c>
      <c r="B10" s="8" t="s">
        <v>143</v>
      </c>
      <c r="C10" s="215">
        <v>0.19849956852810344</v>
      </c>
      <c r="D10" s="215">
        <v>3.9298668459401229</v>
      </c>
    </row>
    <row r="11" spans="1:7" ht="21.75" customHeight="1">
      <c r="A11" s="7" t="s">
        <v>7834</v>
      </c>
      <c r="B11" s="8" t="s">
        <v>143</v>
      </c>
      <c r="C11" s="215">
        <v>3.3197626800164248</v>
      </c>
      <c r="D11" s="215">
        <v>1.3639766621951663</v>
      </c>
    </row>
    <row r="12" spans="1:7" ht="21.75" customHeight="1">
      <c r="A12" s="7" t="s">
        <v>7835</v>
      </c>
      <c r="B12" s="8" t="s">
        <v>143</v>
      </c>
      <c r="C12" s="215" t="s">
        <v>143</v>
      </c>
      <c r="D12" s="215">
        <v>13.006753768800209</v>
      </c>
    </row>
    <row r="13" spans="1:7" ht="21.75" customHeight="1">
      <c r="A13" s="7" t="s">
        <v>7836</v>
      </c>
      <c r="B13" s="8" t="s">
        <v>143</v>
      </c>
      <c r="C13" s="215" t="s">
        <v>143</v>
      </c>
      <c r="D13" s="215">
        <v>30.189638484737422</v>
      </c>
    </row>
    <row r="14" spans="1:7" ht="21.75" customHeight="1">
      <c r="A14" s="7" t="s">
        <v>7837</v>
      </c>
      <c r="B14" s="8" t="s">
        <v>143</v>
      </c>
      <c r="C14" s="215" t="s">
        <v>143</v>
      </c>
      <c r="D14" s="215">
        <v>0.70306835845251836</v>
      </c>
    </row>
    <row r="15" spans="1:7" ht="21.75" customHeight="1">
      <c r="A15" s="7" t="s">
        <v>7838</v>
      </c>
      <c r="B15" s="8" t="s">
        <v>143</v>
      </c>
      <c r="C15" s="215">
        <v>1.8763791109037751</v>
      </c>
      <c r="D15" s="215">
        <v>0.85709631881037218</v>
      </c>
    </row>
    <row r="16" spans="1:7" ht="21.75" customHeight="1">
      <c r="A16" s="7" t="s">
        <v>7839</v>
      </c>
      <c r="B16" s="8" t="s">
        <v>143</v>
      </c>
      <c r="C16" s="215">
        <v>0.82902821752848388</v>
      </c>
      <c r="D16" s="215">
        <v>0.9552669033342448</v>
      </c>
    </row>
    <row r="17" spans="1:4" ht="21.75" customHeight="1">
      <c r="A17" s="7" t="s">
        <v>7840</v>
      </c>
      <c r="B17" s="8" t="s">
        <v>143</v>
      </c>
      <c r="C17" s="215">
        <v>1.4564306497398611</v>
      </c>
      <c r="D17" s="215">
        <v>0.28716645285617148</v>
      </c>
    </row>
    <row r="18" spans="1:4" ht="21.75" customHeight="1">
      <c r="A18" s="7" t="s">
        <v>7841</v>
      </c>
      <c r="B18" s="8" t="s">
        <v>143</v>
      </c>
      <c r="C18" s="215">
        <v>2.1352572493706914</v>
      </c>
      <c r="D18" s="215">
        <v>5.5933779441587479</v>
      </c>
    </row>
    <row r="19" spans="1:4" ht="21.75" customHeight="1">
      <c r="A19" s="7" t="s">
        <v>7842</v>
      </c>
      <c r="B19" s="8" t="s">
        <v>143</v>
      </c>
      <c r="C19" s="215">
        <v>1.3849817385200636</v>
      </c>
      <c r="D19" s="215">
        <v>2.8975473581194199E-2</v>
      </c>
    </row>
    <row r="20" spans="1:4" ht="21.75" customHeight="1">
      <c r="A20" s="7" t="s">
        <v>7843</v>
      </c>
      <c r="B20" s="8" t="s">
        <v>143</v>
      </c>
      <c r="C20" s="215" t="s">
        <v>143</v>
      </c>
      <c r="D20" s="215" t="s">
        <v>143</v>
      </c>
    </row>
    <row r="21" spans="1:4" ht="21.75" customHeight="1">
      <c r="A21" s="7" t="s">
        <v>7844</v>
      </c>
      <c r="B21" s="8" t="s">
        <v>143</v>
      </c>
      <c r="C21" s="215">
        <v>2.9768884910764033</v>
      </c>
      <c r="D21" s="215">
        <v>2.265253578599157</v>
      </c>
    </row>
    <row r="22" spans="1:4" ht="21.75" customHeight="1">
      <c r="A22" s="7" t="s">
        <v>7845</v>
      </c>
      <c r="B22" s="8" t="s">
        <v>143</v>
      </c>
      <c r="C22" s="215">
        <v>2.747573169239022</v>
      </c>
      <c r="D22" s="215">
        <v>6.4963581948237277</v>
      </c>
    </row>
    <row r="23" spans="1:4" ht="21.75" customHeight="1">
      <c r="A23" s="7" t="s">
        <v>7846</v>
      </c>
      <c r="B23" s="8" t="s">
        <v>143</v>
      </c>
      <c r="C23" s="215">
        <v>8.0899063608875093</v>
      </c>
      <c r="D23" s="215">
        <v>2.3689567642409628</v>
      </c>
    </row>
    <row r="24" spans="1:4" ht="21.75" customHeight="1">
      <c r="A24" s="7" t="s">
        <v>7847</v>
      </c>
      <c r="B24" s="8" t="s">
        <v>143</v>
      </c>
      <c r="C24" s="215">
        <v>3.3977587243442224</v>
      </c>
      <c r="D24" s="215">
        <v>12.681388345252799</v>
      </c>
    </row>
    <row r="25" spans="1:4" ht="21.75" customHeight="1">
      <c r="A25" s="7" t="s">
        <v>7848</v>
      </c>
      <c r="B25" s="8" t="s">
        <v>143</v>
      </c>
      <c r="C25" s="215">
        <v>1.3403335158075198</v>
      </c>
      <c r="D25" s="215">
        <v>-0.14159473525604319</v>
      </c>
    </row>
    <row r="26" spans="1:4" ht="21.75" customHeight="1">
      <c r="A26" s="7" t="s">
        <v>7849</v>
      </c>
      <c r="B26" s="8" t="s">
        <v>143</v>
      </c>
      <c r="C26" s="215">
        <v>5.3639524005317645</v>
      </c>
      <c r="D26" s="215">
        <v>5.4630749959651768</v>
      </c>
    </row>
    <row r="27" spans="1:4" ht="27.75" customHeight="1">
      <c r="A27" s="7" t="s">
        <v>7850</v>
      </c>
      <c r="B27" s="8" t="s">
        <v>143</v>
      </c>
      <c r="C27" s="215">
        <v>7.842121012876393</v>
      </c>
      <c r="D27" s="215">
        <v>4.1851639917450578</v>
      </c>
    </row>
    <row r="28" spans="1:4" ht="27.75" customHeight="1">
      <c r="A28" s="7" t="s">
        <v>7851</v>
      </c>
      <c r="B28" s="8" t="s">
        <v>143</v>
      </c>
      <c r="C28" s="215">
        <v>2.2871504294170251</v>
      </c>
      <c r="D28" s="215">
        <v>24.943737462383599</v>
      </c>
    </row>
    <row r="29" spans="1:4" ht="27.75" customHeight="1">
      <c r="A29" s="7" t="s">
        <v>7852</v>
      </c>
      <c r="B29" s="8" t="s">
        <v>143</v>
      </c>
      <c r="C29" s="215">
        <v>0.14409168191466704</v>
      </c>
      <c r="D29" s="215">
        <v>0.49454646793227008</v>
      </c>
    </row>
    <row r="30" spans="1:4" ht="27.75" customHeight="1">
      <c r="A30" s="7" t="s">
        <v>7853</v>
      </c>
      <c r="B30" s="8" t="s">
        <v>143</v>
      </c>
      <c r="C30" s="215">
        <v>0.18793194586459883</v>
      </c>
      <c r="D30" s="215">
        <v>0.50920304256181537</v>
      </c>
    </row>
    <row r="31" spans="1:4" ht="27.75" customHeight="1">
      <c r="A31" s="7" t="s">
        <v>7854</v>
      </c>
      <c r="B31" s="8" t="s">
        <v>143</v>
      </c>
      <c r="C31" s="215">
        <v>5.2963218011091981E-2</v>
      </c>
      <c r="D31" s="215" t="s">
        <v>143</v>
      </c>
    </row>
    <row r="32" spans="1:4" ht="27.75" customHeight="1">
      <c r="A32" s="7" t="s">
        <v>7855</v>
      </c>
      <c r="B32" s="8" t="s">
        <v>143</v>
      </c>
      <c r="C32" s="215">
        <v>4.6927341878107196</v>
      </c>
      <c r="D32" s="215">
        <v>4.0808494348013307</v>
      </c>
    </row>
    <row r="33" spans="1:4" ht="27.75" customHeight="1">
      <c r="A33" s="7" t="s">
        <v>7856</v>
      </c>
      <c r="B33" s="8" t="s">
        <v>143</v>
      </c>
      <c r="C33" s="215">
        <v>0.37452831806438597</v>
      </c>
      <c r="D33" s="215">
        <v>0.51827060472997533</v>
      </c>
    </row>
    <row r="34" spans="1:4" ht="27.75" customHeight="1">
      <c r="A34" s="7" t="s">
        <v>7857</v>
      </c>
      <c r="B34" s="8" t="s">
        <v>143</v>
      </c>
      <c r="C34" s="215">
        <v>0.74824512945069466</v>
      </c>
      <c r="D34" s="215">
        <v>1.1839214986851243</v>
      </c>
    </row>
    <row r="35" spans="1:4" ht="27.75" customHeight="1">
      <c r="A35" s="7" t="s">
        <v>7858</v>
      </c>
      <c r="B35" s="8" t="s">
        <v>143</v>
      </c>
      <c r="C35" s="215">
        <v>0.4852226857864807</v>
      </c>
      <c r="D35" s="215">
        <v>0.49806510386217495</v>
      </c>
    </row>
    <row r="36" spans="1:4" ht="27.75" customHeight="1">
      <c r="A36" s="7" t="s">
        <v>7859</v>
      </c>
      <c r="B36" s="8" t="s">
        <v>143</v>
      </c>
      <c r="C36" s="215">
        <v>0.5045943372504893</v>
      </c>
      <c r="D36" s="215">
        <v>0.49790460303524958</v>
      </c>
    </row>
    <row r="37" spans="1:4" ht="27.75" customHeight="1">
      <c r="A37" s="7" t="s">
        <v>7860</v>
      </c>
      <c r="B37" s="8" t="s">
        <v>143</v>
      </c>
      <c r="C37" s="215">
        <v>-0.98382586690068985</v>
      </c>
      <c r="D37" s="215">
        <v>19.650770280711029</v>
      </c>
    </row>
    <row r="38" spans="1:4" ht="27.75" customHeight="1">
      <c r="A38" s="7" t="s">
        <v>7861</v>
      </c>
      <c r="B38" s="8" t="s">
        <v>143</v>
      </c>
      <c r="C38" s="215">
        <v>1.6104536270468679</v>
      </c>
      <c r="D38" s="215">
        <v>0.28927878417875957</v>
      </c>
    </row>
    <row r="39" spans="1:4" ht="27.75" customHeight="1">
      <c r="A39" s="7" t="s">
        <v>7862</v>
      </c>
      <c r="B39" s="8" t="s">
        <v>143</v>
      </c>
      <c r="C39" s="215">
        <v>3.3972066527741931</v>
      </c>
      <c r="D39" s="215">
        <v>1.444017838650981</v>
      </c>
    </row>
    <row r="40" spans="1:4" ht="27.75" customHeight="1">
      <c r="A40" s="7" t="s">
        <v>7863</v>
      </c>
      <c r="B40" s="8" t="s">
        <v>143</v>
      </c>
      <c r="C40" s="215">
        <v>2.934926110820923</v>
      </c>
      <c r="D40" s="215">
        <v>3.837103230930643</v>
      </c>
    </row>
    <row r="41" spans="1:4" ht="27.75" customHeight="1">
      <c r="A41" s="7" t="s">
        <v>7864</v>
      </c>
      <c r="B41" s="8" t="s">
        <v>143</v>
      </c>
      <c r="C41" s="215">
        <v>5.2408676275524169</v>
      </c>
      <c r="D41" s="215">
        <v>2.9980319291836084</v>
      </c>
    </row>
    <row r="42" spans="1:4" ht="27.75" customHeight="1">
      <c r="A42" s="7" t="s">
        <v>5304</v>
      </c>
      <c r="B42" s="8" t="s">
        <v>143</v>
      </c>
      <c r="C42" s="215">
        <v>3.1284594415311499E-2</v>
      </c>
      <c r="D42" s="215">
        <v>3.4533000825308999</v>
      </c>
    </row>
    <row r="43" spans="1:4" ht="27.75" customHeight="1">
      <c r="A43" s="7" t="s">
        <v>7865</v>
      </c>
      <c r="B43" s="8" t="s">
        <v>143</v>
      </c>
      <c r="C43" s="215">
        <v>1.4514825115873407</v>
      </c>
      <c r="D43" s="215">
        <v>0.28601048003411778</v>
      </c>
    </row>
    <row r="44" spans="1:4" ht="27.75" customHeight="1">
      <c r="A44" s="7" t="s">
        <v>7866</v>
      </c>
      <c r="B44" s="8" t="s">
        <v>143</v>
      </c>
      <c r="C44" s="215">
        <v>8.6639013836035075E-2</v>
      </c>
      <c r="D44" s="215">
        <v>3.6677386839985737</v>
      </c>
    </row>
    <row r="45" spans="1:4" ht="27.75" customHeight="1">
      <c r="A45" s="7" t="s">
        <v>7867</v>
      </c>
      <c r="B45" s="8" t="s">
        <v>143</v>
      </c>
      <c r="C45" s="215">
        <v>2.8671300060710174</v>
      </c>
      <c r="D45" s="215">
        <v>1.349901263150965</v>
      </c>
    </row>
    <row r="46" spans="1:4" ht="27.75" customHeight="1">
      <c r="A46" s="7" t="s">
        <v>7868</v>
      </c>
      <c r="B46" s="8" t="s">
        <v>143</v>
      </c>
      <c r="C46" s="215">
        <v>0.25525005906071752</v>
      </c>
      <c r="D46" s="215">
        <v>0.13520148519931907</v>
      </c>
    </row>
    <row r="47" spans="1:4" ht="27.75" customHeight="1">
      <c r="A47" s="7" t="s">
        <v>7869</v>
      </c>
      <c r="B47" s="8" t="s">
        <v>143</v>
      </c>
      <c r="C47" s="215">
        <v>6.2037492539924832</v>
      </c>
      <c r="D47" s="215">
        <v>2.0002481218786836</v>
      </c>
    </row>
    <row r="48" spans="1:4" ht="27.75" customHeight="1">
      <c r="A48" s="7" t="s">
        <v>7870</v>
      </c>
      <c r="B48" s="8" t="s">
        <v>143</v>
      </c>
      <c r="C48" s="215">
        <v>2.2284453023250723</v>
      </c>
      <c r="D48" s="215">
        <v>2.3201874003544836</v>
      </c>
    </row>
    <row r="49" spans="1:4" ht="27.75" customHeight="1">
      <c r="A49" s="7" t="s">
        <v>7871</v>
      </c>
      <c r="B49" s="8" t="s">
        <v>143</v>
      </c>
      <c r="C49" s="215">
        <v>0.34784696576451857</v>
      </c>
      <c r="D49" s="215">
        <v>0.52851972335760011</v>
      </c>
    </row>
    <row r="50" spans="1:4" ht="27.75" customHeight="1">
      <c r="A50" s="7" t="s">
        <v>7872</v>
      </c>
      <c r="B50" s="8" t="s">
        <v>143</v>
      </c>
      <c r="C50" s="215">
        <v>3.6366008546547359</v>
      </c>
      <c r="D50" s="215">
        <v>2.4154680746964874</v>
      </c>
    </row>
    <row r="51" spans="1:4" ht="27.75" customHeight="1">
      <c r="A51" s="7" t="s">
        <v>7873</v>
      </c>
      <c r="B51" s="8" t="s">
        <v>143</v>
      </c>
      <c r="C51" s="215">
        <v>-2.6183266322078961E-2</v>
      </c>
      <c r="D51" s="215">
        <v>3.3529626382670705</v>
      </c>
    </row>
    <row r="52" spans="1:4" ht="27.75" customHeight="1">
      <c r="A52" s="7" t="s">
        <v>7874</v>
      </c>
      <c r="B52" s="8" t="s">
        <v>143</v>
      </c>
      <c r="C52" s="215">
        <v>3.6078221557878432</v>
      </c>
      <c r="D52" s="215">
        <v>3.9179122043503063</v>
      </c>
    </row>
    <row r="53" spans="1:4" ht="27.75" customHeight="1">
      <c r="A53" s="7" t="s">
        <v>7875</v>
      </c>
      <c r="B53" s="8" t="s">
        <v>143</v>
      </c>
      <c r="C53" s="215">
        <v>0.27408213500123207</v>
      </c>
      <c r="D53" s="215">
        <v>0.49283594581908419</v>
      </c>
    </row>
    <row r="54" spans="1:4" ht="27.75" customHeight="1">
      <c r="A54" s="7" t="s">
        <v>7876</v>
      </c>
      <c r="B54" s="8" t="s">
        <v>143</v>
      </c>
      <c r="C54" s="215">
        <v>0.84148976068798842</v>
      </c>
      <c r="D54" s="215">
        <v>0.95797282006283835</v>
      </c>
    </row>
    <row r="55" spans="1:4" ht="27.75" customHeight="1">
      <c r="A55" s="7" t="s">
        <v>7877</v>
      </c>
      <c r="B55" s="8" t="s">
        <v>143</v>
      </c>
      <c r="C55" s="215">
        <v>0.41918509521076663</v>
      </c>
      <c r="D55" s="215">
        <v>0.13550960501617035</v>
      </c>
    </row>
    <row r="56" spans="1:4" ht="27.75" customHeight="1">
      <c r="A56" s="7" t="s">
        <v>7878</v>
      </c>
      <c r="B56" s="8" t="s">
        <v>143</v>
      </c>
      <c r="C56" s="215">
        <v>0.26187861350031394</v>
      </c>
      <c r="D56" s="215">
        <v>0.13521157669017558</v>
      </c>
    </row>
    <row r="57" spans="1:4" ht="27.75" customHeight="1">
      <c r="A57" s="7" t="s">
        <v>7879</v>
      </c>
      <c r="B57" s="8" t="s">
        <v>143</v>
      </c>
      <c r="C57" s="215">
        <v>1.0741321233331007</v>
      </c>
      <c r="D57" s="215">
        <v>0.96732329748823997</v>
      </c>
    </row>
    <row r="58" spans="1:4" ht="27.75" customHeight="1">
      <c r="A58" s="7" t="s">
        <v>7880</v>
      </c>
      <c r="B58" s="8" t="s">
        <v>143</v>
      </c>
      <c r="C58" s="215" t="s">
        <v>143</v>
      </c>
      <c r="D58" s="215" t="s">
        <v>143</v>
      </c>
    </row>
    <row r="59" spans="1:4" ht="27.75" customHeight="1">
      <c r="A59" s="7" t="s">
        <v>7881</v>
      </c>
      <c r="B59" s="8" t="s">
        <v>143</v>
      </c>
      <c r="C59" s="215">
        <v>3.2656596568401777</v>
      </c>
      <c r="D59" s="215">
        <v>2.257364489408773</v>
      </c>
    </row>
    <row r="60" spans="1:4" ht="27.75" customHeight="1">
      <c r="A60" s="7" t="s">
        <v>7882</v>
      </c>
      <c r="B60" s="8" t="s">
        <v>143</v>
      </c>
      <c r="C60" s="215">
        <v>4.0899808564713274</v>
      </c>
      <c r="D60" s="215">
        <v>2.1940878298799595</v>
      </c>
    </row>
    <row r="61" spans="1:4" ht="27.75" customHeight="1">
      <c r="A61" s="7" t="s">
        <v>7883</v>
      </c>
      <c r="B61" s="8" t="s">
        <v>143</v>
      </c>
      <c r="C61" s="215">
        <v>13.931807175560483</v>
      </c>
      <c r="D61" s="215">
        <v>2.4723952685323027</v>
      </c>
    </row>
    <row r="62" spans="1:4" ht="27.75" customHeight="1">
      <c r="A62" s="7" t="s">
        <v>7884</v>
      </c>
      <c r="B62" s="8" t="s">
        <v>143</v>
      </c>
      <c r="C62" s="215">
        <v>1.6308783675071978</v>
      </c>
      <c r="D62" s="215">
        <v>2.2538172805361256</v>
      </c>
    </row>
    <row r="63" spans="1:4" ht="27.75" customHeight="1">
      <c r="A63" s="7" t="s">
        <v>7885</v>
      </c>
      <c r="B63" s="8" t="s">
        <v>143</v>
      </c>
      <c r="C63" s="215">
        <v>3.9649322065155155</v>
      </c>
      <c r="D63" s="215">
        <v>7.5150508815451627</v>
      </c>
    </row>
    <row r="64" spans="1:4" ht="27.75" customHeight="1">
      <c r="A64" s="7" t="s">
        <v>7886</v>
      </c>
      <c r="B64" s="8" t="s">
        <v>143</v>
      </c>
      <c r="C64" s="215">
        <v>0.43179486945238965</v>
      </c>
      <c r="D64" s="215">
        <v>-0.10491551495897966</v>
      </c>
    </row>
    <row r="65" spans="1:4" ht="27.75" customHeight="1">
      <c r="A65" s="7" t="s">
        <v>7887</v>
      </c>
      <c r="B65" s="8" t="s">
        <v>143</v>
      </c>
      <c r="C65" s="215">
        <v>5.8119019139290415</v>
      </c>
      <c r="D65" s="215">
        <v>1.9805422656816309</v>
      </c>
    </row>
    <row r="66" spans="1:4" ht="27.75" customHeight="1">
      <c r="A66" s="7" t="s">
        <v>7888</v>
      </c>
      <c r="B66" s="8" t="s">
        <v>143</v>
      </c>
      <c r="C66" s="215">
        <v>1.4919079610295387</v>
      </c>
      <c r="D66" s="215">
        <v>5.2290202026453425</v>
      </c>
    </row>
    <row r="67" spans="1:4" ht="27.75" customHeight="1">
      <c r="A67" s="7" t="s">
        <v>7889</v>
      </c>
      <c r="B67" s="8" t="s">
        <v>143</v>
      </c>
      <c r="C67" s="215">
        <v>4.1192895873458983</v>
      </c>
      <c r="D67" s="215">
        <v>25.584485889107736</v>
      </c>
    </row>
    <row r="68" spans="1:4" ht="27.75" customHeight="1">
      <c r="A68" s="7" t="s">
        <v>7890</v>
      </c>
      <c r="B68" s="8" t="s">
        <v>143</v>
      </c>
      <c r="C68" s="215">
        <v>-0.62889001614438</v>
      </c>
      <c r="D68" s="215">
        <v>19.675341431974413</v>
      </c>
    </row>
    <row r="69" spans="1:4" ht="27.75" customHeight="1">
      <c r="A69" s="7" t="s">
        <v>7891</v>
      </c>
      <c r="B69" s="8" t="s">
        <v>143</v>
      </c>
      <c r="C69" s="215">
        <v>7.6637586880846218</v>
      </c>
      <c r="D69" s="215">
        <v>2.3487311482392759</v>
      </c>
    </row>
    <row r="70" spans="1:4" ht="27.75" customHeight="1">
      <c r="A70" s="7" t="s">
        <v>7892</v>
      </c>
      <c r="B70" s="8" t="s">
        <v>143</v>
      </c>
      <c r="C70" s="215">
        <v>2.0429467568475461</v>
      </c>
      <c r="D70" s="215">
        <v>1.74886451147071</v>
      </c>
    </row>
    <row r="71" spans="1:4" ht="27.75" customHeight="1">
      <c r="A71" s="7" t="s">
        <v>7893</v>
      </c>
      <c r="B71" s="8" t="s">
        <v>143</v>
      </c>
      <c r="C71" s="215">
        <v>7.1723497350255148</v>
      </c>
      <c r="D71" s="215">
        <v>4.1132221748449229</v>
      </c>
    </row>
    <row r="72" spans="1:4" ht="27.75" customHeight="1">
      <c r="A72" s="7" t="s">
        <v>7894</v>
      </c>
      <c r="B72" s="8" t="s">
        <v>143</v>
      </c>
      <c r="C72" s="215">
        <v>7.5360974302640535</v>
      </c>
      <c r="D72" s="215">
        <v>4.1230912209413848</v>
      </c>
    </row>
    <row r="73" spans="1:4" ht="27.75" customHeight="1">
      <c r="A73" s="7" t="s">
        <v>7895</v>
      </c>
      <c r="B73" s="8" t="s">
        <v>143</v>
      </c>
      <c r="C73" s="215">
        <v>0.37288094829318696</v>
      </c>
      <c r="D73" s="215">
        <v>3.9998767584438086</v>
      </c>
    </row>
    <row r="74" spans="1:4" ht="27.75" customHeight="1">
      <c r="A74" s="7" t="s">
        <v>7896</v>
      </c>
      <c r="B74" s="8" t="s">
        <v>143</v>
      </c>
      <c r="C74" s="215">
        <v>3.0752882487515927</v>
      </c>
      <c r="D74" s="215">
        <v>0.52629364887166818</v>
      </c>
    </row>
    <row r="75" spans="1:4" ht="27.75" customHeight="1">
      <c r="A75" s="7" t="s">
        <v>7897</v>
      </c>
      <c r="B75" s="8" t="s">
        <v>143</v>
      </c>
      <c r="C75" s="215">
        <v>8.6362303421628042</v>
      </c>
      <c r="D75" s="215">
        <v>4.5943900250697371</v>
      </c>
    </row>
    <row r="76" spans="1:4" ht="27.75" customHeight="1">
      <c r="A76" s="7" t="s">
        <v>7898</v>
      </c>
      <c r="B76" s="8" t="s">
        <v>143</v>
      </c>
      <c r="C76" s="215">
        <v>7.25700357085754</v>
      </c>
      <c r="D76" s="215">
        <v>1.0350656777423581</v>
      </c>
    </row>
    <row r="77" spans="1:4" ht="27.75" customHeight="1">
      <c r="A77" s="7" t="s">
        <v>7899</v>
      </c>
      <c r="B77" s="8" t="s">
        <v>143</v>
      </c>
      <c r="C77" s="215">
        <v>1.314480516629472</v>
      </c>
      <c r="D77" s="215">
        <v>3.4566328181951107</v>
      </c>
    </row>
    <row r="78" spans="1:4" ht="27.75" customHeight="1">
      <c r="A78" s="7" t="s">
        <v>7900</v>
      </c>
      <c r="B78" s="8" t="s">
        <v>143</v>
      </c>
      <c r="C78" s="215">
        <v>5.1962970999870279</v>
      </c>
      <c r="D78" s="215">
        <v>1.0137676497402544</v>
      </c>
    </row>
    <row r="79" spans="1:4" ht="27.75" customHeight="1">
      <c r="A79" s="7" t="s">
        <v>7901</v>
      </c>
      <c r="B79" s="8" t="s">
        <v>143</v>
      </c>
      <c r="C79" s="215">
        <v>0.23706230542954709</v>
      </c>
      <c r="D79" s="215">
        <v>0.59951549057238918</v>
      </c>
    </row>
    <row r="80" spans="1:4" ht="27.75" customHeight="1">
      <c r="A80" s="7" t="s">
        <v>7902</v>
      </c>
      <c r="B80" s="8" t="s">
        <v>143</v>
      </c>
      <c r="C80" s="215">
        <v>2.1397001777869056</v>
      </c>
      <c r="D80" s="215">
        <v>6.4803410385325435</v>
      </c>
    </row>
    <row r="81" spans="1:4" ht="27.75" customHeight="1">
      <c r="A81" s="7" t="s">
        <v>7903</v>
      </c>
      <c r="B81" s="8" t="s">
        <v>143</v>
      </c>
      <c r="C81" s="215">
        <v>0.81932145071718654</v>
      </c>
      <c r="D81" s="215">
        <v>1.7285995419035955</v>
      </c>
    </row>
    <row r="82" spans="1:4" ht="27.75" customHeight="1">
      <c r="A82" s="7" t="s">
        <v>7904</v>
      </c>
      <c r="B82" s="8" t="s">
        <v>143</v>
      </c>
      <c r="C82" s="215">
        <v>0.93694650774861876</v>
      </c>
      <c r="D82" s="215">
        <v>1.7344637727223635</v>
      </c>
    </row>
    <row r="83" spans="1:4" ht="27.75" customHeight="1">
      <c r="A83" s="7" t="s">
        <v>7905</v>
      </c>
      <c r="B83" s="8" t="s">
        <v>143</v>
      </c>
      <c r="C83" s="215">
        <v>1.1256674655051824</v>
      </c>
      <c r="D83" s="215">
        <v>5.157676599978938</v>
      </c>
    </row>
    <row r="84" spans="1:4" ht="27.75" customHeight="1">
      <c r="A84" s="7" t="s">
        <v>7906</v>
      </c>
      <c r="B84" s="8" t="s">
        <v>143</v>
      </c>
      <c r="C84" s="215">
        <v>0.84189500621403568</v>
      </c>
      <c r="D84" s="215" t="s">
        <v>143</v>
      </c>
    </row>
    <row r="85" spans="1:4" ht="27.75" customHeight="1">
      <c r="A85" s="7" t="s">
        <v>7907</v>
      </c>
      <c r="B85" s="8" t="s">
        <v>143</v>
      </c>
      <c r="C85" s="215">
        <v>0.59899843792689678</v>
      </c>
      <c r="D85" s="215">
        <v>0.134976042702487</v>
      </c>
    </row>
    <row r="86" spans="1:4" ht="27.75" customHeight="1">
      <c r="A86" s="7" t="s">
        <v>7908</v>
      </c>
      <c r="B86" s="8" t="s">
        <v>143</v>
      </c>
      <c r="C86" s="215">
        <v>0.73547319162509806</v>
      </c>
      <c r="D86" s="215">
        <v>2.1055991820076425</v>
      </c>
    </row>
    <row r="87" spans="1:4" ht="27.75" customHeight="1">
      <c r="A87" s="7" t="s">
        <v>7909</v>
      </c>
      <c r="B87" s="8" t="s">
        <v>143</v>
      </c>
      <c r="C87" s="215">
        <v>2.8854666807705693</v>
      </c>
      <c r="D87" s="215">
        <v>3.7826410755434852</v>
      </c>
    </row>
    <row r="88" spans="1:4" ht="27.75" customHeight="1">
      <c r="A88" s="7" t="s">
        <v>7910</v>
      </c>
      <c r="B88" s="8" t="s">
        <v>143</v>
      </c>
      <c r="C88" s="215">
        <v>0.25631449278276375</v>
      </c>
      <c r="D88" s="215">
        <v>0.13516961889100618</v>
      </c>
    </row>
    <row r="89" spans="1:4" ht="27.75" customHeight="1">
      <c r="A89" s="7" t="s">
        <v>7911</v>
      </c>
      <c r="B89" s="8" t="s">
        <v>143</v>
      </c>
      <c r="C89" s="215">
        <v>2.5266148821157879</v>
      </c>
      <c r="D89" s="215">
        <v>6.459121667164121</v>
      </c>
    </row>
    <row r="90" spans="1:4" ht="27.75" customHeight="1">
      <c r="A90" s="7" t="s">
        <v>7912</v>
      </c>
      <c r="B90" s="8" t="s">
        <v>143</v>
      </c>
      <c r="C90" s="215">
        <v>10.102109975655656</v>
      </c>
      <c r="D90" s="215">
        <v>1.042300825594954</v>
      </c>
    </row>
    <row r="91" spans="1:4" ht="27.75" customHeight="1">
      <c r="A91" s="7" t="s">
        <v>7913</v>
      </c>
      <c r="B91" s="8" t="s">
        <v>143</v>
      </c>
      <c r="C91" s="215">
        <v>3.5918187173410883</v>
      </c>
      <c r="D91" s="215">
        <v>1.3707669036048369</v>
      </c>
    </row>
    <row r="92" spans="1:4" ht="27.75" customHeight="1">
      <c r="A92" s="7" t="s">
        <v>7914</v>
      </c>
      <c r="B92" s="8" t="s">
        <v>143</v>
      </c>
      <c r="C92" s="215">
        <v>2.7561728809847135</v>
      </c>
      <c r="D92" s="215">
        <v>2.2798096155187877</v>
      </c>
    </row>
    <row r="93" spans="1:4" ht="27.75" customHeight="1">
      <c r="A93" s="7" t="s">
        <v>7915</v>
      </c>
      <c r="B93" s="8" t="s">
        <v>143</v>
      </c>
      <c r="C93" s="215">
        <v>2.1733410211060447</v>
      </c>
      <c r="D93" s="215">
        <v>0.98579916599296824</v>
      </c>
    </row>
    <row r="94" spans="1:4" ht="27.75" customHeight="1">
      <c r="A94" s="7" t="s">
        <v>7916</v>
      </c>
      <c r="B94" s="8" t="s">
        <v>143</v>
      </c>
      <c r="C94" s="215">
        <v>1.4428690019767423</v>
      </c>
      <c r="D94" s="215">
        <v>0.28377812457715285</v>
      </c>
    </row>
    <row r="95" spans="1:4" ht="27.75" customHeight="1">
      <c r="A95" s="7" t="s">
        <v>7917</v>
      </c>
      <c r="B95" s="8" t="s">
        <v>143</v>
      </c>
      <c r="C95" s="215">
        <v>2.0900134022109227</v>
      </c>
      <c r="D95" s="215">
        <v>4.9272082340125575E-2</v>
      </c>
    </row>
    <row r="96" spans="1:4" ht="27.75" customHeight="1">
      <c r="A96" s="7" t="s">
        <v>7918</v>
      </c>
      <c r="B96" s="8" t="s">
        <v>143</v>
      </c>
      <c r="C96" s="215">
        <v>2.7135897652616793E-2</v>
      </c>
      <c r="D96" s="215">
        <v>3.6656057153932471</v>
      </c>
    </row>
    <row r="97" spans="1:4" ht="27.75" customHeight="1">
      <c r="A97" s="7" t="s">
        <v>7919</v>
      </c>
      <c r="B97" s="8" t="s">
        <v>143</v>
      </c>
      <c r="C97" s="215">
        <v>0.74210306549294569</v>
      </c>
      <c r="D97" s="215">
        <v>0.53391806959715349</v>
      </c>
    </row>
    <row r="98" spans="1:4" ht="27.75" customHeight="1">
      <c r="A98" s="7" t="s">
        <v>7920</v>
      </c>
      <c r="B98" s="8" t="s">
        <v>143</v>
      </c>
      <c r="C98" s="215">
        <v>0.3441836923915631</v>
      </c>
      <c r="D98" s="215">
        <v>0.98150403349668336</v>
      </c>
    </row>
    <row r="99" spans="1:4" ht="27.75" customHeight="1">
      <c r="A99" s="7" t="s">
        <v>7921</v>
      </c>
      <c r="B99" s="8" t="s">
        <v>143</v>
      </c>
      <c r="C99" s="215">
        <v>0.52520374738517828</v>
      </c>
      <c r="D99" s="215">
        <v>1.7108247545028759</v>
      </c>
    </row>
    <row r="100" spans="1:4" ht="27.75" customHeight="1">
      <c r="A100" s="7" t="s">
        <v>7922</v>
      </c>
      <c r="B100" s="8" t="s">
        <v>143</v>
      </c>
      <c r="C100" s="215">
        <v>3.0310764714522747</v>
      </c>
      <c r="D100" s="215" t="s">
        <v>143</v>
      </c>
    </row>
    <row r="101" spans="1:4" ht="27.75" customHeight="1">
      <c r="A101" s="7" t="s">
        <v>7923</v>
      </c>
      <c r="B101" s="8" t="s">
        <v>143</v>
      </c>
      <c r="C101" s="215">
        <v>7.027532561199086E-2</v>
      </c>
      <c r="D101" s="215">
        <v>3.6683503071129806</v>
      </c>
    </row>
    <row r="102" spans="1:4" ht="27.75" customHeight="1">
      <c r="A102" s="7" t="s">
        <v>7924</v>
      </c>
      <c r="B102" s="8" t="s">
        <v>143</v>
      </c>
      <c r="C102" s="215">
        <v>1.7793276333428794</v>
      </c>
      <c r="D102" s="215">
        <v>2.8563263648192585</v>
      </c>
    </row>
    <row r="103" spans="1:4" ht="27.75" customHeight="1">
      <c r="A103" s="7" t="s">
        <v>7925</v>
      </c>
      <c r="B103" s="8" t="s">
        <v>143</v>
      </c>
      <c r="C103" s="215">
        <v>0.51990823727703206</v>
      </c>
      <c r="D103" s="215">
        <v>0.13524972352951639</v>
      </c>
    </row>
    <row r="104" spans="1:4" ht="27.75" customHeight="1">
      <c r="A104" s="7" t="s">
        <v>7926</v>
      </c>
      <c r="B104" s="8" t="s">
        <v>143</v>
      </c>
      <c r="C104" s="215">
        <v>1.8012973578459703</v>
      </c>
      <c r="D104" s="215">
        <v>0.96328120849238319</v>
      </c>
    </row>
    <row r="105" spans="1:4" ht="27.75" customHeight="1">
      <c r="A105" s="7" t="s">
        <v>7927</v>
      </c>
      <c r="B105" s="8" t="s">
        <v>143</v>
      </c>
      <c r="C105" s="215">
        <v>0.42015906004230008</v>
      </c>
      <c r="D105" s="215">
        <v>19.42321257975868</v>
      </c>
    </row>
    <row r="106" spans="1:4" ht="27.75" customHeight="1">
      <c r="A106" s="7" t="s">
        <v>7928</v>
      </c>
      <c r="B106" s="8" t="s">
        <v>143</v>
      </c>
      <c r="C106" s="215">
        <v>2.468983188304481</v>
      </c>
      <c r="D106" s="215">
        <v>1.7626202965934918</v>
      </c>
    </row>
    <row r="107" spans="1:4" ht="27.75" customHeight="1">
      <c r="A107" s="7" t="s">
        <v>7929</v>
      </c>
      <c r="B107" s="8" t="s">
        <v>143</v>
      </c>
      <c r="C107" s="215">
        <v>2.6236258554693115</v>
      </c>
      <c r="D107" s="215">
        <v>3.854638059989528</v>
      </c>
    </row>
    <row r="108" spans="1:4" ht="27.75" customHeight="1">
      <c r="A108" s="7" t="s">
        <v>7930</v>
      </c>
      <c r="B108" s="8" t="s">
        <v>143</v>
      </c>
      <c r="C108" s="215">
        <v>2.6006463851409531</v>
      </c>
      <c r="D108" s="215">
        <v>3.8560331442889617</v>
      </c>
    </row>
    <row r="109" spans="1:4" ht="27.75" customHeight="1">
      <c r="A109" s="7" t="s">
        <v>7931</v>
      </c>
      <c r="B109" s="8" t="s">
        <v>143</v>
      </c>
      <c r="C109" s="215">
        <v>0.43181349361125193</v>
      </c>
      <c r="D109" s="215">
        <v>-0.10491472931656566</v>
      </c>
    </row>
    <row r="110" spans="1:4" ht="27.75" customHeight="1">
      <c r="A110" s="7" t="s">
        <v>7932</v>
      </c>
      <c r="B110" s="8" t="s">
        <v>143</v>
      </c>
      <c r="C110" s="215">
        <v>4.811974487281339</v>
      </c>
      <c r="D110" s="215">
        <v>2.2678614220455531</v>
      </c>
    </row>
    <row r="111" spans="1:4" ht="27.75" customHeight="1">
      <c r="A111" s="7" t="s">
        <v>7933</v>
      </c>
      <c r="B111" s="8" t="s">
        <v>143</v>
      </c>
      <c r="C111" s="215">
        <v>7.4240053325814914</v>
      </c>
      <c r="D111" s="215">
        <v>1.0237064543301764</v>
      </c>
    </row>
    <row r="112" spans="1:4" ht="27.75" customHeight="1">
      <c r="A112" s="7" t="s">
        <v>7934</v>
      </c>
      <c r="B112" s="8" t="s">
        <v>143</v>
      </c>
      <c r="C112" s="215">
        <v>10.20887569201275</v>
      </c>
      <c r="D112" s="215">
        <v>1.0425441518166529</v>
      </c>
    </row>
    <row r="113" spans="1:4" ht="27.75" customHeight="1">
      <c r="A113" s="7" t="s">
        <v>7935</v>
      </c>
      <c r="B113" s="8" t="s">
        <v>143</v>
      </c>
      <c r="C113" s="215">
        <v>0.19409631917219866</v>
      </c>
      <c r="D113" s="215">
        <v>0.49768541734143179</v>
      </c>
    </row>
    <row r="114" spans="1:4" ht="27.75" customHeight="1">
      <c r="A114" s="7" t="s">
        <v>7936</v>
      </c>
      <c r="B114" s="8" t="s">
        <v>143</v>
      </c>
      <c r="C114" s="215">
        <v>5.3561232712025921</v>
      </c>
      <c r="D114" s="215">
        <v>4.0913925244332443</v>
      </c>
    </row>
    <row r="115" spans="1:4" ht="27.75" customHeight="1">
      <c r="A115" s="7" t="s">
        <v>7937</v>
      </c>
      <c r="B115" s="8" t="s">
        <v>143</v>
      </c>
      <c r="C115" s="215">
        <v>2.6045476955201226</v>
      </c>
      <c r="D115" s="215">
        <v>1.339809403131921</v>
      </c>
    </row>
    <row r="116" spans="1:4" ht="27.75" customHeight="1">
      <c r="A116" s="7" t="s">
        <v>7938</v>
      </c>
      <c r="B116" s="8" t="s">
        <v>143</v>
      </c>
      <c r="C116" s="215">
        <v>3.1889225987250023</v>
      </c>
      <c r="D116" s="215">
        <v>6.5066132947213156</v>
      </c>
    </row>
    <row r="117" spans="1:4" ht="27.75" customHeight="1">
      <c r="A117" s="7" t="s">
        <v>7939</v>
      </c>
      <c r="B117" s="8" t="s">
        <v>143</v>
      </c>
      <c r="C117" s="215">
        <v>2.0355919379211191</v>
      </c>
      <c r="D117" s="215">
        <v>15.035546186063572</v>
      </c>
    </row>
    <row r="118" spans="1:4" ht="27.75" customHeight="1">
      <c r="A118" s="7" t="s">
        <v>7940</v>
      </c>
      <c r="B118" s="8" t="s">
        <v>143</v>
      </c>
      <c r="C118" s="215">
        <v>6.4868692899292189</v>
      </c>
      <c r="D118" s="215">
        <v>6.7666189828268068</v>
      </c>
    </row>
    <row r="119" spans="1:4" ht="27.75" customHeight="1">
      <c r="A119" s="7" t="s">
        <v>7941</v>
      </c>
      <c r="B119" s="8" t="s">
        <v>143</v>
      </c>
      <c r="C119" s="215">
        <v>2.7317052660377397E-2</v>
      </c>
      <c r="D119" s="215">
        <v>3.6651259015965998</v>
      </c>
    </row>
    <row r="120" spans="1:4" ht="27.75" customHeight="1">
      <c r="A120" s="7" t="s">
        <v>7942</v>
      </c>
      <c r="B120" s="8" t="s">
        <v>143</v>
      </c>
      <c r="C120" s="215">
        <v>5.0704811577805221E-3</v>
      </c>
      <c r="D120" s="215">
        <v>-4.9788966993702154E-3</v>
      </c>
    </row>
    <row r="121" spans="1:4" ht="27.75" customHeight="1">
      <c r="A121" s="7" t="s">
        <v>7943</v>
      </c>
      <c r="B121" s="8" t="s">
        <v>143</v>
      </c>
      <c r="C121" s="215">
        <v>0.25487582613358084</v>
      </c>
      <c r="D121" s="215">
        <v>-7.7045509473173688E-3</v>
      </c>
    </row>
    <row r="122" spans="1:4" ht="27.75" customHeight="1">
      <c r="A122" s="7" t="s">
        <v>7944</v>
      </c>
      <c r="B122" s="8" t="s">
        <v>143</v>
      </c>
      <c r="C122" s="215">
        <v>4.0588978006982384</v>
      </c>
      <c r="D122" s="215">
        <v>6.7163140275129605</v>
      </c>
    </row>
    <row r="123" spans="1:4" ht="27.75" customHeight="1">
      <c r="A123" s="7" t="s">
        <v>7945</v>
      </c>
      <c r="B123" s="8" t="s">
        <v>143</v>
      </c>
      <c r="C123" s="215">
        <v>4.0507760569041196</v>
      </c>
      <c r="D123" s="215">
        <v>6.7150215564817861</v>
      </c>
    </row>
    <row r="124" spans="1:4" ht="27.75" customHeight="1">
      <c r="A124" s="7" t="s">
        <v>7946</v>
      </c>
      <c r="B124" s="8" t="s">
        <v>143</v>
      </c>
      <c r="C124" s="215">
        <v>1.8898914654448777</v>
      </c>
      <c r="D124" s="215">
        <v>1.8916230677076771</v>
      </c>
    </row>
    <row r="125" spans="1:4" ht="27.75" customHeight="1">
      <c r="A125" s="7" t="s">
        <v>7947</v>
      </c>
      <c r="B125" s="8" t="s">
        <v>143</v>
      </c>
      <c r="C125" s="215">
        <v>7.8940645845231634</v>
      </c>
      <c r="D125" s="215">
        <v>7.4982049431963764</v>
      </c>
    </row>
    <row r="126" spans="1:4" ht="27.75" customHeight="1">
      <c r="A126" s="7" t="s">
        <v>7948</v>
      </c>
      <c r="B126" s="8" t="s">
        <v>143</v>
      </c>
      <c r="C126" s="215">
        <v>0.25994513408118919</v>
      </c>
      <c r="D126" s="215">
        <v>0.13717018081873916</v>
      </c>
    </row>
    <row r="127" spans="1:4" ht="27.75" customHeight="1">
      <c r="A127" s="7" t="s">
        <v>7949</v>
      </c>
      <c r="B127" s="8" t="s">
        <v>143</v>
      </c>
      <c r="C127" s="215">
        <v>1.8788452065489811</v>
      </c>
      <c r="D127" s="215">
        <v>1.3328069362888364</v>
      </c>
    </row>
    <row r="128" spans="1:4" ht="27.75" customHeight="1">
      <c r="A128" s="7" t="s">
        <v>7950</v>
      </c>
      <c r="B128" s="8" t="s">
        <v>143</v>
      </c>
      <c r="C128" s="215">
        <v>6.663900064918872</v>
      </c>
      <c r="D128" s="215">
        <v>0.90404946216230098</v>
      </c>
    </row>
    <row r="129" spans="1:4" ht="27.75" customHeight="1">
      <c r="A129" s="7" t="s">
        <v>7951</v>
      </c>
      <c r="B129" s="8" t="s">
        <v>143</v>
      </c>
      <c r="C129" s="215">
        <v>4.5134896898676109</v>
      </c>
      <c r="D129" s="215">
        <v>7.3652113545192623</v>
      </c>
    </row>
    <row r="130" spans="1:4" ht="27.75" customHeight="1">
      <c r="A130" s="7" t="s">
        <v>7952</v>
      </c>
      <c r="B130" s="8" t="s">
        <v>143</v>
      </c>
      <c r="C130" s="215">
        <v>1.2145056232937084</v>
      </c>
      <c r="D130" s="215">
        <v>2.2809948131516609</v>
      </c>
    </row>
    <row r="131" spans="1:4" ht="27.75" customHeight="1">
      <c r="A131" s="7" t="s">
        <v>7953</v>
      </c>
      <c r="B131" s="8" t="s">
        <v>143</v>
      </c>
      <c r="C131" s="215">
        <v>1.5852054848639741</v>
      </c>
      <c r="D131" s="215">
        <v>1.0201079464102407</v>
      </c>
    </row>
    <row r="132" spans="1:4" ht="27.75" customHeight="1">
      <c r="A132" s="7" t="s">
        <v>7954</v>
      </c>
      <c r="B132" s="8" t="s">
        <v>143</v>
      </c>
      <c r="C132" s="215">
        <v>2.7756770058620015</v>
      </c>
      <c r="D132" s="215">
        <v>0.81725436007634711</v>
      </c>
    </row>
    <row r="133" spans="1:4" ht="27.75" customHeight="1">
      <c r="A133" s="7" t="s">
        <v>7955</v>
      </c>
      <c r="B133" s="8" t="s">
        <v>143</v>
      </c>
      <c r="C133" s="215">
        <v>1.3346337951918681</v>
      </c>
      <c r="D133" s="215">
        <v>1.0089419229248009</v>
      </c>
    </row>
    <row r="134" spans="1:4" ht="27.75" customHeight="1">
      <c r="A134" s="7" t="s">
        <v>7956</v>
      </c>
      <c r="B134" s="8" t="s">
        <v>143</v>
      </c>
      <c r="C134" s="215">
        <v>3.8255115687142212</v>
      </c>
      <c r="D134" s="215">
        <v>12.888918664876739</v>
      </c>
    </row>
    <row r="135" spans="1:4" ht="27.75" customHeight="1">
      <c r="A135" s="7" t="s">
        <v>7957</v>
      </c>
      <c r="B135" s="8" t="s">
        <v>143</v>
      </c>
      <c r="C135" s="215">
        <v>0.18451103462765839</v>
      </c>
      <c r="D135" s="215">
        <v>0.49730617885196121</v>
      </c>
    </row>
    <row r="136" spans="1:4" ht="27.75" customHeight="1">
      <c r="A136" s="7" t="s">
        <v>7958</v>
      </c>
      <c r="B136" s="8" t="s">
        <v>143</v>
      </c>
      <c r="C136" s="215">
        <v>3.1692063708797851</v>
      </c>
      <c r="D136" s="215">
        <v>0.83918685538323412</v>
      </c>
    </row>
    <row r="137" spans="1:4" ht="27.75" customHeight="1">
      <c r="A137" s="7" t="s">
        <v>7959</v>
      </c>
      <c r="B137" s="8" t="s">
        <v>143</v>
      </c>
      <c r="C137" s="215">
        <v>6.9183352165249765</v>
      </c>
      <c r="D137" s="215">
        <v>0.97677909041521682</v>
      </c>
    </row>
    <row r="138" spans="1:4" ht="27.75" customHeight="1">
      <c r="A138" s="7" t="s">
        <v>7960</v>
      </c>
      <c r="B138" s="8" t="s">
        <v>143</v>
      </c>
      <c r="C138" s="215">
        <v>1.1036289899408571</v>
      </c>
      <c r="D138" s="215" t="s">
        <v>143</v>
      </c>
    </row>
    <row r="139" spans="1:4" ht="27.75" customHeight="1">
      <c r="A139" s="7" t="s">
        <v>7961</v>
      </c>
      <c r="B139" s="8" t="s">
        <v>143</v>
      </c>
      <c r="C139" s="215" t="s">
        <v>143</v>
      </c>
      <c r="D139" s="215" t="s">
        <v>143</v>
      </c>
    </row>
    <row r="140" spans="1:4" ht="27.75" customHeight="1">
      <c r="A140" s="7" t="s">
        <v>7962</v>
      </c>
      <c r="B140" s="8" t="s">
        <v>143</v>
      </c>
      <c r="C140" s="215">
        <v>2.743961104300233</v>
      </c>
      <c r="D140" s="215" t="s">
        <v>143</v>
      </c>
    </row>
    <row r="141" spans="1:4" ht="27.75" customHeight="1">
      <c r="A141" s="7" t="s">
        <v>7963</v>
      </c>
      <c r="B141" s="8" t="s">
        <v>143</v>
      </c>
      <c r="C141" s="215">
        <v>-7.4471926983925144E-2</v>
      </c>
      <c r="D141" s="215">
        <v>-4.0138083586972961E-2</v>
      </c>
    </row>
    <row r="142" spans="1:4" ht="27.75" customHeight="1">
      <c r="A142" s="7" t="s">
        <v>7964</v>
      </c>
      <c r="B142" s="8" t="s">
        <v>143</v>
      </c>
      <c r="C142" s="215">
        <v>1.214559575184422</v>
      </c>
      <c r="D142" s="215">
        <v>2.2811025606431392</v>
      </c>
    </row>
    <row r="143" spans="1:4" ht="27.75" customHeight="1">
      <c r="A143" s="7" t="s">
        <v>7965</v>
      </c>
      <c r="B143" s="8" t="s">
        <v>143</v>
      </c>
      <c r="C143" s="215">
        <v>2.0955172684288046</v>
      </c>
      <c r="D143" s="215">
        <v>1.160807853429801</v>
      </c>
    </row>
    <row r="144" spans="1:4" ht="27.75" customHeight="1">
      <c r="A144" s="7" t="s">
        <v>7966</v>
      </c>
      <c r="B144" s="8" t="s">
        <v>143</v>
      </c>
      <c r="C144" s="215">
        <v>2.0961364409462555</v>
      </c>
      <c r="D144" s="215">
        <v>1.1614609936535008</v>
      </c>
    </row>
    <row r="145" spans="1:4" ht="27.75" customHeight="1">
      <c r="A145" s="7" t="s">
        <v>7967</v>
      </c>
      <c r="B145" s="8" t="s">
        <v>143</v>
      </c>
      <c r="C145" s="215">
        <v>2.9714163251582013</v>
      </c>
      <c r="D145" s="215">
        <v>1.3445636257816806</v>
      </c>
    </row>
    <row r="146" spans="1:4" ht="27.75" customHeight="1">
      <c r="A146" s="7" t="s">
        <v>7968</v>
      </c>
      <c r="B146" s="8" t="s">
        <v>143</v>
      </c>
      <c r="C146" s="215">
        <v>2.7603058110006904</v>
      </c>
      <c r="D146" s="215">
        <v>2.2833487192023396</v>
      </c>
    </row>
    <row r="147" spans="1:4" ht="27.75" customHeight="1">
      <c r="A147" s="7" t="s">
        <v>7969</v>
      </c>
      <c r="B147" s="8" t="s">
        <v>143</v>
      </c>
      <c r="C147" s="215">
        <v>10.103228592902058</v>
      </c>
      <c r="D147" s="215">
        <v>1.0424112072798168</v>
      </c>
    </row>
    <row r="148" spans="1:4" ht="27.75" customHeight="1">
      <c r="A148" s="7" t="s">
        <v>7970</v>
      </c>
      <c r="B148" s="8" t="s">
        <v>143</v>
      </c>
      <c r="C148" s="215">
        <v>1.7269693527987162</v>
      </c>
      <c r="D148" s="215">
        <v>3.3759971150848935</v>
      </c>
    </row>
    <row r="149" spans="1:4" ht="27.75" customHeight="1">
      <c r="A149" s="7" t="s">
        <v>7971</v>
      </c>
      <c r="B149" s="8" t="s">
        <v>143</v>
      </c>
      <c r="C149" s="215">
        <v>6.7523964947362236</v>
      </c>
      <c r="D149" s="215">
        <v>15.421117658929104</v>
      </c>
    </row>
    <row r="150" spans="1:4" ht="27.75" customHeight="1">
      <c r="A150" s="7" t="s">
        <v>7972</v>
      </c>
      <c r="B150" s="8" t="s">
        <v>143</v>
      </c>
      <c r="C150" s="215">
        <v>6.3432777587229117</v>
      </c>
      <c r="D150" s="215">
        <v>6.8056458868358947</v>
      </c>
    </row>
    <row r="151" spans="1:4" ht="27.75" customHeight="1">
      <c r="A151" s="7" t="s">
        <v>7973</v>
      </c>
      <c r="B151" s="8" t="s">
        <v>143</v>
      </c>
      <c r="C151" s="215">
        <v>4.702683891881458</v>
      </c>
      <c r="D151" s="215">
        <v>4.0811389612232576</v>
      </c>
    </row>
    <row r="152" spans="1:4" ht="27.75" customHeight="1">
      <c r="A152" s="7" t="s">
        <v>7974</v>
      </c>
      <c r="B152" s="8" t="s">
        <v>143</v>
      </c>
      <c r="C152" s="215">
        <v>0.89408403802403191</v>
      </c>
      <c r="D152" s="215">
        <v>0.53027379549545484</v>
      </c>
    </row>
    <row r="153" spans="1:4" ht="27.75" customHeight="1">
      <c r="A153" s="7" t="s">
        <v>7975</v>
      </c>
      <c r="B153" s="8" t="s">
        <v>143</v>
      </c>
      <c r="C153" s="215">
        <v>1.8809690979945022</v>
      </c>
      <c r="D153" s="215">
        <v>1.330802821248485</v>
      </c>
    </row>
    <row r="154" spans="1:4" ht="27.75" customHeight="1">
      <c r="A154" s="7" t="s">
        <v>7976</v>
      </c>
      <c r="B154" s="8" t="s">
        <v>143</v>
      </c>
      <c r="C154" s="215">
        <v>5.3638902815364933</v>
      </c>
      <c r="D154" s="215">
        <v>5.4630510487081008</v>
      </c>
    </row>
    <row r="155" spans="1:4" ht="27.75" customHeight="1">
      <c r="A155" s="7" t="s">
        <v>7977</v>
      </c>
      <c r="B155" s="8" t="s">
        <v>143</v>
      </c>
      <c r="C155" s="215">
        <v>0.91858978258922597</v>
      </c>
      <c r="D155" s="215">
        <v>2.0624950744559509</v>
      </c>
    </row>
    <row r="156" spans="1:4" ht="27.75" customHeight="1">
      <c r="A156" s="7" t="s">
        <v>7978</v>
      </c>
      <c r="B156" s="8" t="s">
        <v>143</v>
      </c>
      <c r="C156" s="215">
        <v>1.0308955173020933</v>
      </c>
      <c r="D156" s="215">
        <v>1.2061305203691479</v>
      </c>
    </row>
    <row r="157" spans="1:4" ht="27.75" customHeight="1">
      <c r="A157" s="7" t="s">
        <v>7979</v>
      </c>
      <c r="B157" s="8" t="s">
        <v>143</v>
      </c>
      <c r="C157" s="215">
        <v>1.3289080073352133</v>
      </c>
      <c r="D157" s="215">
        <v>1.2124265083496961</v>
      </c>
    </row>
    <row r="158" spans="1:4" ht="27.75" customHeight="1">
      <c r="A158" s="7" t="s">
        <v>7980</v>
      </c>
      <c r="B158" s="8" t="s">
        <v>143</v>
      </c>
      <c r="C158" s="215">
        <v>2.1633354336232085</v>
      </c>
      <c r="D158" s="215">
        <v>15.115287520738621</v>
      </c>
    </row>
    <row r="159" spans="1:4" ht="27.75" customHeight="1">
      <c r="A159" s="7" t="s">
        <v>7981</v>
      </c>
      <c r="B159" s="8" t="s">
        <v>143</v>
      </c>
      <c r="C159" s="215">
        <v>2.7757786400333848</v>
      </c>
      <c r="D159" s="215">
        <v>15.209376124843294</v>
      </c>
    </row>
    <row r="160" spans="1:4" ht="27.75" customHeight="1">
      <c r="A160" s="7" t="s">
        <v>7982</v>
      </c>
      <c r="B160" s="8" t="s">
        <v>143</v>
      </c>
      <c r="C160" s="215">
        <v>2.0904728628562856</v>
      </c>
      <c r="D160" s="215">
        <v>15.202296440056875</v>
      </c>
    </row>
    <row r="161" spans="1:4" ht="27.75" customHeight="1">
      <c r="A161" s="7" t="s">
        <v>7983</v>
      </c>
      <c r="B161" s="8" t="s">
        <v>143</v>
      </c>
      <c r="C161" s="215">
        <v>3.5219608442965344</v>
      </c>
      <c r="D161" s="215">
        <v>1.3762971670546456</v>
      </c>
    </row>
    <row r="162" spans="1:4" ht="27.75" customHeight="1">
      <c r="A162" s="7" t="s">
        <v>7984</v>
      </c>
      <c r="B162" s="8" t="s">
        <v>143</v>
      </c>
      <c r="C162" s="215">
        <v>2.1195009583044619</v>
      </c>
      <c r="D162" s="215">
        <v>6.475852750477757</v>
      </c>
    </row>
    <row r="163" spans="1:4" ht="27.75" customHeight="1">
      <c r="A163" s="7" t="s">
        <v>7985</v>
      </c>
      <c r="B163" s="8" t="s">
        <v>143</v>
      </c>
      <c r="C163" s="215">
        <v>2.2296825155656963</v>
      </c>
      <c r="D163" s="215">
        <v>6.3959902319657118</v>
      </c>
    </row>
    <row r="164" spans="1:4" ht="27.75" customHeight="1">
      <c r="A164" s="7" t="s">
        <v>7986</v>
      </c>
      <c r="B164" s="8" t="s">
        <v>143</v>
      </c>
      <c r="C164" s="215">
        <v>8.5130680446757747</v>
      </c>
      <c r="D164" s="215">
        <v>4.541162131117229</v>
      </c>
    </row>
    <row r="165" spans="1:4" ht="27.75" customHeight="1">
      <c r="A165" s="7" t="s">
        <v>7987</v>
      </c>
      <c r="B165" s="8" t="s">
        <v>143</v>
      </c>
      <c r="C165" s="215">
        <v>0.47975905977268513</v>
      </c>
      <c r="D165" s="215">
        <v>1.1811184490770774</v>
      </c>
    </row>
    <row r="166" spans="1:4" ht="27.75" customHeight="1">
      <c r="A166" s="7" t="s">
        <v>7988</v>
      </c>
      <c r="B166" s="8" t="s">
        <v>143</v>
      </c>
      <c r="C166" s="215">
        <v>0.96680090218761783</v>
      </c>
      <c r="D166" s="215">
        <v>1.8457582160867967</v>
      </c>
    </row>
    <row r="167" spans="1:4" ht="27.75" customHeight="1">
      <c r="A167" s="7" t="s">
        <v>7989</v>
      </c>
      <c r="B167" s="8" t="s">
        <v>143</v>
      </c>
      <c r="C167" s="215">
        <v>2.8838908146549755</v>
      </c>
      <c r="D167" s="215">
        <v>1.7741779235388564</v>
      </c>
    </row>
    <row r="168" spans="1:4" ht="27.75" customHeight="1">
      <c r="A168" s="7" t="s">
        <v>7990</v>
      </c>
      <c r="B168" s="8" t="s">
        <v>143</v>
      </c>
      <c r="C168" s="215">
        <v>8.4522154589068723</v>
      </c>
      <c r="D168" s="215">
        <v>4.5211152441337168</v>
      </c>
    </row>
    <row r="169" spans="1:4" ht="27.75" customHeight="1">
      <c r="A169" s="7" t="s">
        <v>7991</v>
      </c>
      <c r="B169" s="8" t="s">
        <v>143</v>
      </c>
      <c r="C169" s="215">
        <v>2.3438341798071027</v>
      </c>
      <c r="D169" s="215">
        <v>12.436378292499555</v>
      </c>
    </row>
    <row r="170" spans="1:4" ht="27.75" customHeight="1">
      <c r="A170" s="7" t="s">
        <v>7992</v>
      </c>
      <c r="B170" s="8" t="s">
        <v>143</v>
      </c>
      <c r="C170" s="215">
        <v>2.4482797359538639</v>
      </c>
      <c r="D170" s="215">
        <v>2.3472723720643223</v>
      </c>
    </row>
    <row r="171" spans="1:4" ht="27.75" customHeight="1">
      <c r="A171" s="7" t="s">
        <v>7993</v>
      </c>
      <c r="B171" s="8" t="s">
        <v>143</v>
      </c>
      <c r="C171" s="215">
        <v>0.59899701787152604</v>
      </c>
      <c r="D171" s="215">
        <v>0.13497461521085499</v>
      </c>
    </row>
    <row r="172" spans="1:4" ht="27.75" customHeight="1">
      <c r="A172" s="7" t="s">
        <v>7994</v>
      </c>
      <c r="B172" s="8" t="s">
        <v>143</v>
      </c>
      <c r="C172" s="215">
        <v>1.4094661100665311</v>
      </c>
      <c r="D172" s="215">
        <v>5.1503649643913674</v>
      </c>
    </row>
    <row r="173" spans="1:4" ht="27.75" customHeight="1">
      <c r="A173" s="7" t="s">
        <v>7995</v>
      </c>
      <c r="B173" s="8" t="s">
        <v>143</v>
      </c>
      <c r="C173" s="215" t="s">
        <v>143</v>
      </c>
      <c r="D173" s="215" t="s">
        <v>143</v>
      </c>
    </row>
    <row r="174" spans="1:4" ht="27.75" customHeight="1">
      <c r="A174" s="7" t="s">
        <v>7996</v>
      </c>
      <c r="B174" s="8" t="s">
        <v>143</v>
      </c>
      <c r="C174" s="215">
        <v>0.78766008288743783</v>
      </c>
      <c r="D174" s="215">
        <v>0.98258375465792824</v>
      </c>
    </row>
    <row r="175" spans="1:4" ht="27.75" customHeight="1">
      <c r="A175" s="7" t="s">
        <v>7997</v>
      </c>
      <c r="B175" s="8" t="s">
        <v>143</v>
      </c>
      <c r="C175" s="215">
        <v>0.8418871853364075</v>
      </c>
      <c r="D175" s="215" t="s">
        <v>143</v>
      </c>
    </row>
    <row r="176" spans="1:4" ht="27.75" customHeight="1">
      <c r="A176" s="7" t="s">
        <v>7998</v>
      </c>
      <c r="B176" s="8" t="s">
        <v>143</v>
      </c>
      <c r="C176" s="215">
        <v>1.3803273655348698</v>
      </c>
      <c r="D176" s="215">
        <v>1.0134923863572429</v>
      </c>
    </row>
    <row r="177" spans="1:4" ht="27.75" customHeight="1">
      <c r="A177" s="7" t="s">
        <v>7999</v>
      </c>
      <c r="B177" s="8" t="s">
        <v>143</v>
      </c>
      <c r="C177" s="215">
        <v>1.4449526019794725</v>
      </c>
      <c r="D177" s="215">
        <v>5.18012079088383</v>
      </c>
    </row>
    <row r="178" spans="1:4" ht="27.75" customHeight="1">
      <c r="A178" s="7" t="s">
        <v>8000</v>
      </c>
      <c r="B178" s="8" t="s">
        <v>143</v>
      </c>
      <c r="C178" s="215">
        <v>2.876055519837013</v>
      </c>
      <c r="D178" s="215">
        <v>2.5982234417583721</v>
      </c>
    </row>
    <row r="179" spans="1:4" ht="27.75" customHeight="1">
      <c r="A179" s="7" t="s">
        <v>8001</v>
      </c>
      <c r="B179" s="8" t="s">
        <v>143</v>
      </c>
      <c r="C179" s="215">
        <v>1.1954676146244565</v>
      </c>
      <c r="D179" s="215">
        <v>5.2667221002552056</v>
      </c>
    </row>
    <row r="180" spans="1:4" ht="27.75" customHeight="1">
      <c r="A180" s="7" t="s">
        <v>8002</v>
      </c>
      <c r="B180" s="8" t="s">
        <v>143</v>
      </c>
      <c r="C180" s="215">
        <v>1.8675854390765165</v>
      </c>
      <c r="D180" s="215">
        <v>8.3552324667155814E-2</v>
      </c>
    </row>
    <row r="181" spans="1:4" ht="27.75" customHeight="1">
      <c r="A181" s="7" t="s">
        <v>8003</v>
      </c>
      <c r="B181" s="8" t="s">
        <v>143</v>
      </c>
      <c r="C181" s="215">
        <v>5.2783046258236093</v>
      </c>
      <c r="D181" s="215">
        <v>2.2815635131898877</v>
      </c>
    </row>
    <row r="182" spans="1:4" ht="27.75" customHeight="1">
      <c r="A182" s="7" t="s">
        <v>8004</v>
      </c>
      <c r="B182" s="8" t="s">
        <v>143</v>
      </c>
      <c r="C182" s="215">
        <v>2.1308911098296512</v>
      </c>
      <c r="D182" s="215">
        <v>3.815860752520817</v>
      </c>
    </row>
    <row r="183" spans="1:4" ht="27.75" customHeight="1">
      <c r="A183" s="7" t="s">
        <v>8005</v>
      </c>
      <c r="B183" s="8" t="s">
        <v>143</v>
      </c>
      <c r="C183" s="215">
        <v>2.0309362316694868</v>
      </c>
      <c r="D183" s="215">
        <v>3.8063540258361939</v>
      </c>
    </row>
    <row r="184" spans="1:4" ht="27.75" customHeight="1">
      <c r="A184" s="7" t="s">
        <v>8006</v>
      </c>
      <c r="B184" s="8" t="s">
        <v>143</v>
      </c>
      <c r="C184" s="215">
        <v>4.370043673197074</v>
      </c>
      <c r="D184" s="215">
        <v>3.8870660696857526</v>
      </c>
    </row>
    <row r="185" spans="1:4" ht="27.75" customHeight="1">
      <c r="A185" s="7" t="s">
        <v>8007</v>
      </c>
      <c r="B185" s="8" t="s">
        <v>143</v>
      </c>
      <c r="C185" s="215">
        <v>0.26367344392592568</v>
      </c>
      <c r="D185" s="215">
        <v>0.49304763865988271</v>
      </c>
    </row>
    <row r="186" spans="1:4" ht="27.75" customHeight="1">
      <c r="A186" s="7" t="s">
        <v>8008</v>
      </c>
      <c r="B186" s="8" t="s">
        <v>143</v>
      </c>
      <c r="C186" s="215">
        <v>2.8135687394179847</v>
      </c>
      <c r="D186" s="215">
        <v>0.81447990669721537</v>
      </c>
    </row>
    <row r="187" spans="1:4" ht="27.75" customHeight="1">
      <c r="A187" s="7" t="s">
        <v>8009</v>
      </c>
      <c r="B187" s="8" t="s">
        <v>143</v>
      </c>
      <c r="C187" s="215">
        <v>0.42648222401668084</v>
      </c>
      <c r="D187" s="215">
        <v>0.13913205396390957</v>
      </c>
    </row>
    <row r="188" spans="1:4" ht="27.75" customHeight="1">
      <c r="A188" s="7" t="s">
        <v>8010</v>
      </c>
      <c r="B188" s="8" t="s">
        <v>143</v>
      </c>
      <c r="C188" s="215">
        <v>1.4323463098059788</v>
      </c>
      <c r="D188" s="215">
        <v>2.215353564818638</v>
      </c>
    </row>
    <row r="189" spans="1:4" ht="27.75" customHeight="1">
      <c r="A189" s="7" t="s">
        <v>8011</v>
      </c>
      <c r="B189" s="8" t="s">
        <v>143</v>
      </c>
      <c r="C189" s="215">
        <v>3.8993949765917679</v>
      </c>
      <c r="D189" s="215">
        <v>5.269847636392206</v>
      </c>
    </row>
    <row r="190" spans="1:4" ht="27.75" customHeight="1">
      <c r="A190" s="7" t="s">
        <v>8012</v>
      </c>
      <c r="B190" s="8" t="s">
        <v>143</v>
      </c>
      <c r="C190" s="215">
        <v>1.2888636325064604</v>
      </c>
      <c r="D190" s="215">
        <v>1.2054178662125294</v>
      </c>
    </row>
    <row r="191" spans="1:4" ht="27.75" customHeight="1">
      <c r="A191" s="7" t="s">
        <v>8013</v>
      </c>
      <c r="B191" s="8" t="s">
        <v>143</v>
      </c>
      <c r="C191" s="215">
        <v>0.37270561584073564</v>
      </c>
      <c r="D191" s="215">
        <v>3.9978267337192448</v>
      </c>
    </row>
    <row r="192" spans="1:4" ht="27.75" customHeight="1">
      <c r="A192" s="7" t="s">
        <v>8014</v>
      </c>
      <c r="B192" s="8" t="s">
        <v>143</v>
      </c>
      <c r="C192" s="215">
        <v>-8.4942955425719082E-3</v>
      </c>
      <c r="D192" s="215">
        <v>0.48725628689649036</v>
      </c>
    </row>
    <row r="193" spans="1:4" ht="27.75" customHeight="1">
      <c r="A193" s="7" t="s">
        <v>8015</v>
      </c>
      <c r="B193" s="8" t="s">
        <v>143</v>
      </c>
      <c r="C193" s="215" t="s">
        <v>143</v>
      </c>
      <c r="D193" s="215" t="s">
        <v>143</v>
      </c>
    </row>
    <row r="194" spans="1:4" ht="27.75" customHeight="1">
      <c r="A194" s="7" t="s">
        <v>8016</v>
      </c>
      <c r="B194" s="8" t="s">
        <v>143</v>
      </c>
      <c r="C194" s="215">
        <v>0.47964619508996625</v>
      </c>
      <c r="D194" s="215">
        <v>1.1810989932838987</v>
      </c>
    </row>
    <row r="195" spans="1:4" ht="27.75" customHeight="1">
      <c r="A195" s="7" t="s">
        <v>8017</v>
      </c>
      <c r="B195" s="8" t="s">
        <v>143</v>
      </c>
      <c r="C195" s="215">
        <v>2.7518949198402449</v>
      </c>
      <c r="D195" s="215">
        <v>4.8804578236941974E-2</v>
      </c>
    </row>
    <row r="196" spans="1:4" ht="27.75" customHeight="1">
      <c r="A196" s="7" t="s">
        <v>8018</v>
      </c>
      <c r="B196" s="8" t="s">
        <v>143</v>
      </c>
      <c r="C196" s="215">
        <v>0.58271283424123699</v>
      </c>
      <c r="D196" s="215">
        <v>-1.1047955103862268E-2</v>
      </c>
    </row>
    <row r="197" spans="1:4" ht="27.75" customHeight="1">
      <c r="A197" s="7" t="s">
        <v>8019</v>
      </c>
      <c r="B197" s="8" t="s">
        <v>143</v>
      </c>
      <c r="C197" s="215">
        <v>0.55496404654889486</v>
      </c>
      <c r="D197" s="215">
        <v>0.13810305731364816</v>
      </c>
    </row>
    <row r="198" spans="1:4" ht="27.75" customHeight="1">
      <c r="A198" s="7" t="s">
        <v>8020</v>
      </c>
      <c r="B198" s="8" t="s">
        <v>143</v>
      </c>
      <c r="C198" s="215">
        <v>2.8760557395128035</v>
      </c>
      <c r="D198" s="215">
        <v>2.5982236446068994</v>
      </c>
    </row>
    <row r="199" spans="1:4" ht="27.75" customHeight="1">
      <c r="A199" s="7" t="s">
        <v>8021</v>
      </c>
      <c r="B199" s="8" t="s">
        <v>143</v>
      </c>
      <c r="C199" s="215">
        <v>1.2145634583832707</v>
      </c>
      <c r="D199" s="215">
        <v>2.2811214739106997</v>
      </c>
    </row>
    <row r="200" spans="1:4" ht="27.75" customHeight="1">
      <c r="A200" s="7" t="s">
        <v>8022</v>
      </c>
      <c r="B200" s="8" t="s">
        <v>143</v>
      </c>
      <c r="C200" s="215">
        <v>10.352779294397584</v>
      </c>
      <c r="D200" s="215">
        <v>6.0961733242252141</v>
      </c>
    </row>
    <row r="201" spans="1:4" ht="27.75" customHeight="1">
      <c r="A201" s="7" t="s">
        <v>8023</v>
      </c>
      <c r="B201" s="8" t="s">
        <v>143</v>
      </c>
      <c r="C201" s="215">
        <v>0.58263676373683737</v>
      </c>
      <c r="D201" s="215">
        <v>-1.1057061745288971E-2</v>
      </c>
    </row>
    <row r="202" spans="1:4" ht="27.75" customHeight="1">
      <c r="A202" s="7" t="s">
        <v>8024</v>
      </c>
      <c r="B202" s="8" t="s">
        <v>143</v>
      </c>
      <c r="C202" s="215">
        <v>0.13984506641233868</v>
      </c>
      <c r="D202" s="215">
        <v>1.0431766228288568</v>
      </c>
    </row>
    <row r="203" spans="1:4" ht="27.75" customHeight="1">
      <c r="A203" s="7" t="s">
        <v>8025</v>
      </c>
      <c r="B203" s="8" t="s">
        <v>143</v>
      </c>
      <c r="C203" s="215">
        <v>1.2060474567997099</v>
      </c>
      <c r="D203" s="215">
        <v>5.3178021054478224</v>
      </c>
    </row>
    <row r="204" spans="1:4" ht="27.75" customHeight="1">
      <c r="A204" s="7" t="s">
        <v>8026</v>
      </c>
      <c r="B204" s="8" t="s">
        <v>143</v>
      </c>
      <c r="C204" s="215" t="s">
        <v>143</v>
      </c>
      <c r="D204" s="215" t="s">
        <v>143</v>
      </c>
    </row>
    <row r="205" spans="1:4" ht="27.75" customHeight="1">
      <c r="A205" s="7" t="s">
        <v>8027</v>
      </c>
      <c r="B205" s="8" t="s">
        <v>143</v>
      </c>
      <c r="C205" s="215" t="s">
        <v>143</v>
      </c>
      <c r="D205" s="215" t="s">
        <v>143</v>
      </c>
    </row>
    <row r="206" spans="1:4" ht="27.75" customHeight="1">
      <c r="A206" s="7" t="s">
        <v>8028</v>
      </c>
      <c r="B206" s="8" t="s">
        <v>143</v>
      </c>
      <c r="C206" s="215" t="s">
        <v>143</v>
      </c>
      <c r="D206" s="215" t="s">
        <v>143</v>
      </c>
    </row>
    <row r="207" spans="1:4" ht="27.75" customHeight="1">
      <c r="A207" s="7" t="s">
        <v>8029</v>
      </c>
      <c r="B207" s="8" t="s">
        <v>143</v>
      </c>
      <c r="C207" s="215">
        <v>0.26071475539081174</v>
      </c>
      <c r="D207" s="215">
        <v>0.486504934040635</v>
      </c>
    </row>
    <row r="208" spans="1:4" ht="27.75" customHeight="1">
      <c r="A208" s="7" t="s">
        <v>8030</v>
      </c>
      <c r="B208" s="8" t="s">
        <v>143</v>
      </c>
      <c r="C208" s="215">
        <v>0.5402288579797595</v>
      </c>
      <c r="D208" s="215">
        <v>1.3696558188793662</v>
      </c>
    </row>
    <row r="209" spans="1:4" ht="27.75" customHeight="1">
      <c r="A209" s="7" t="s">
        <v>8031</v>
      </c>
      <c r="B209" s="8" t="s">
        <v>143</v>
      </c>
      <c r="C209" s="215" t="s">
        <v>143</v>
      </c>
      <c r="D209" s="215" t="s">
        <v>143</v>
      </c>
    </row>
    <row r="210" spans="1:4" ht="27.75" customHeight="1">
      <c r="A210" s="7" t="s">
        <v>8032</v>
      </c>
      <c r="B210" s="8" t="s">
        <v>143</v>
      </c>
      <c r="C210" s="215">
        <v>0.53573978675450973</v>
      </c>
      <c r="D210" s="215">
        <v>4.3114033799667304</v>
      </c>
    </row>
    <row r="211" spans="1:4" ht="27.75" customHeight="1">
      <c r="A211" s="7" t="s">
        <v>8033</v>
      </c>
      <c r="B211" s="8" t="s">
        <v>143</v>
      </c>
      <c r="C211" s="215">
        <v>0.93854651323199934</v>
      </c>
      <c r="D211" s="215" t="s">
        <v>143</v>
      </c>
    </row>
    <row r="212" spans="1:4" ht="27.75" customHeight="1">
      <c r="A212" s="7" t="s">
        <v>8034</v>
      </c>
      <c r="B212" s="8" t="s">
        <v>143</v>
      </c>
      <c r="C212" s="215" t="s">
        <v>143</v>
      </c>
      <c r="D212" s="215" t="s">
        <v>143</v>
      </c>
    </row>
    <row r="213" spans="1:4" ht="27.75" customHeight="1">
      <c r="A213" s="7" t="s">
        <v>8035</v>
      </c>
      <c r="B213" s="8" t="s">
        <v>143</v>
      </c>
      <c r="C213" s="215">
        <v>3.1249440258471979</v>
      </c>
      <c r="D213" s="215">
        <v>6.413089060524447</v>
      </c>
    </row>
    <row r="214" spans="1:4" ht="27.75" customHeight="1">
      <c r="A214" s="7" t="s">
        <v>8036</v>
      </c>
      <c r="B214" s="8" t="s">
        <v>143</v>
      </c>
      <c r="C214" s="215">
        <v>2.0949897657909027</v>
      </c>
      <c r="D214" s="215">
        <v>2.574867253063005</v>
      </c>
    </row>
    <row r="215" spans="1:4" ht="27.75" customHeight="1">
      <c r="A215" s="7" t="s">
        <v>8037</v>
      </c>
      <c r="B215" s="8" t="s">
        <v>143</v>
      </c>
      <c r="C215" s="215">
        <v>0.26284247320157761</v>
      </c>
      <c r="D215" s="215">
        <v>0.48940720352333605</v>
      </c>
    </row>
    <row r="216" spans="1:4" ht="27.75" customHeight="1">
      <c r="A216" s="7" t="s">
        <v>8038</v>
      </c>
      <c r="B216" s="8" t="s">
        <v>143</v>
      </c>
      <c r="C216" s="215" t="s">
        <v>143</v>
      </c>
      <c r="D216" s="215" t="s">
        <v>143</v>
      </c>
    </row>
    <row r="217" spans="1:4" ht="27.75" customHeight="1">
      <c r="A217" s="7" t="s">
        <v>8039</v>
      </c>
      <c r="B217" s="8" t="s">
        <v>143</v>
      </c>
      <c r="C217" s="215">
        <v>1.0708161588385585</v>
      </c>
      <c r="D217" s="215" t="s">
        <v>143</v>
      </c>
    </row>
    <row r="218" spans="1:4" ht="27.75" customHeight="1">
      <c r="A218" s="7" t="s">
        <v>8040</v>
      </c>
      <c r="B218" s="8" t="s">
        <v>143</v>
      </c>
      <c r="C218" s="215">
        <v>1.8003746744381519</v>
      </c>
      <c r="D218" s="215">
        <v>-5.1956289126356865E-3</v>
      </c>
    </row>
    <row r="219" spans="1:4" ht="27.75" customHeight="1">
      <c r="A219" s="7" t="s">
        <v>8041</v>
      </c>
      <c r="B219" s="8" t="s">
        <v>143</v>
      </c>
      <c r="C219" s="215">
        <v>0.44746781611838399</v>
      </c>
      <c r="D219" s="215">
        <v>1.6697849700537588</v>
      </c>
    </row>
    <row r="220" spans="1:4" ht="27.75" customHeight="1">
      <c r="A220" s="7" t="s">
        <v>8042</v>
      </c>
      <c r="B220" s="8" t="s">
        <v>143</v>
      </c>
      <c r="C220" s="215" t="s">
        <v>143</v>
      </c>
      <c r="D220" s="215">
        <v>-9.3097604961927469E-3</v>
      </c>
    </row>
    <row r="221" spans="1:4" ht="27.75" customHeight="1">
      <c r="A221" s="7" t="s">
        <v>8043</v>
      </c>
      <c r="B221" s="8" t="s">
        <v>143</v>
      </c>
      <c r="C221" s="215">
        <v>-2.58937355301034E-2</v>
      </c>
      <c r="D221" s="215">
        <v>1.6633875924270552E-2</v>
      </c>
    </row>
    <row r="222" spans="1:4" ht="27.75" customHeight="1">
      <c r="A222" s="7" t="s">
        <v>8044</v>
      </c>
      <c r="B222" s="8" t="s">
        <v>143</v>
      </c>
      <c r="C222" s="215">
        <v>2.6179438105874282</v>
      </c>
      <c r="D222" s="215">
        <v>2.3591937929706717</v>
      </c>
    </row>
    <row r="223" spans="1:4" ht="27.75" customHeight="1">
      <c r="A223" s="7" t="s">
        <v>8045</v>
      </c>
      <c r="B223" s="8" t="s">
        <v>143</v>
      </c>
      <c r="C223" s="215">
        <v>6.5960213737121617E-2</v>
      </c>
      <c r="D223" s="215">
        <v>6.2711041654406607E-2</v>
      </c>
    </row>
    <row r="224" spans="1:4" ht="27.75" customHeight="1">
      <c r="A224" s="7" t="s">
        <v>8046</v>
      </c>
      <c r="B224" s="8" t="s">
        <v>143</v>
      </c>
      <c r="C224" s="215">
        <v>-7.4471926983925144E-2</v>
      </c>
      <c r="D224" s="215">
        <v>-4.0138083586972961E-2</v>
      </c>
    </row>
    <row r="225" spans="1:4" ht="27.75" customHeight="1">
      <c r="A225" s="7" t="s">
        <v>8047</v>
      </c>
      <c r="B225" s="8" t="s">
        <v>143</v>
      </c>
      <c r="C225" s="215">
        <v>2.5343524200300096</v>
      </c>
      <c r="D225" s="215">
        <v>4.7150581044612595E-2</v>
      </c>
    </row>
    <row r="226" spans="1:4" ht="27.75" customHeight="1">
      <c r="A226" s="7" t="s">
        <v>8048</v>
      </c>
      <c r="B226" s="8" t="s">
        <v>143</v>
      </c>
      <c r="C226" s="215">
        <v>0.12506151528031012</v>
      </c>
      <c r="D226" s="215" t="s">
        <v>143</v>
      </c>
    </row>
    <row r="227" spans="1:4" ht="27.75" customHeight="1">
      <c r="A227" s="7" t="s">
        <v>8049</v>
      </c>
      <c r="B227" s="8" t="s">
        <v>143</v>
      </c>
      <c r="C227" s="215">
        <v>0.17423865615853579</v>
      </c>
      <c r="D227" s="215">
        <v>19.289701394991766</v>
      </c>
    </row>
    <row r="228" spans="1:4" ht="27.75" customHeight="1">
      <c r="A228" s="7" t="s">
        <v>8050</v>
      </c>
      <c r="B228" s="8" t="s">
        <v>143</v>
      </c>
      <c r="C228" s="215">
        <v>2.9705556550630887</v>
      </c>
      <c r="D228" s="215">
        <v>1.6087620266270011</v>
      </c>
    </row>
    <row r="229" spans="1:4" ht="27.75" customHeight="1">
      <c r="A229" s="7" t="s">
        <v>8051</v>
      </c>
      <c r="B229" s="8" t="s">
        <v>143</v>
      </c>
      <c r="C229" s="215">
        <v>14.062854263617684</v>
      </c>
      <c r="D229" s="215" t="s">
        <v>143</v>
      </c>
    </row>
    <row r="230" spans="1:4" ht="27.75" customHeight="1">
      <c r="A230" s="7" t="s">
        <v>8052</v>
      </c>
      <c r="B230" s="8" t="s">
        <v>143</v>
      </c>
      <c r="C230" s="215">
        <v>3.3036683952396677</v>
      </c>
      <c r="D230" s="215">
        <v>0.96383611768000022</v>
      </c>
    </row>
    <row r="231" spans="1:4" ht="27.75" customHeight="1">
      <c r="A231" s="7" t="s">
        <v>8053</v>
      </c>
      <c r="B231" s="8" t="s">
        <v>143</v>
      </c>
      <c r="C231" s="215">
        <v>1.1036409881053755</v>
      </c>
      <c r="D231" s="215">
        <v>1.2247025920067192</v>
      </c>
    </row>
    <row r="232" spans="1:4" ht="27.75" customHeight="1">
      <c r="A232" s="7" t="s">
        <v>8054</v>
      </c>
      <c r="B232" s="8" t="s">
        <v>143</v>
      </c>
      <c r="C232" s="215">
        <v>2.064024058448477</v>
      </c>
      <c r="D232" s="215">
        <v>15.193902101491542</v>
      </c>
    </row>
    <row r="233" spans="1:4" ht="27.75" customHeight="1">
      <c r="A233" s="7" t="s">
        <v>8055</v>
      </c>
      <c r="B233" s="8" t="s">
        <v>143</v>
      </c>
      <c r="C233" s="215">
        <v>5.1776683930381378</v>
      </c>
      <c r="D233" s="215" t="s">
        <v>143</v>
      </c>
    </row>
    <row r="234" spans="1:4" ht="27.75" customHeight="1">
      <c r="A234" s="7" t="s">
        <v>8056</v>
      </c>
      <c r="B234" s="8" t="s">
        <v>143</v>
      </c>
      <c r="C234" s="215">
        <v>-9.2237116169668291E-3</v>
      </c>
      <c r="D234" s="215">
        <v>0.4873195503621523</v>
      </c>
    </row>
    <row r="235" spans="1:4" ht="27.75" customHeight="1">
      <c r="A235" s="7" t="s">
        <v>8057</v>
      </c>
      <c r="B235" s="8" t="s">
        <v>143</v>
      </c>
      <c r="C235" s="215">
        <v>0.19826323699596912</v>
      </c>
      <c r="D235" s="215">
        <v>3.9253418907695865</v>
      </c>
    </row>
    <row r="236" spans="1:4" ht="27.75" customHeight="1">
      <c r="A236" s="7" t="s">
        <v>8058</v>
      </c>
      <c r="B236" s="8" t="s">
        <v>143</v>
      </c>
      <c r="C236" s="215">
        <v>2.9858137501173152</v>
      </c>
      <c r="D236" s="215">
        <v>3.8633847919605957</v>
      </c>
    </row>
    <row r="237" spans="1:4" ht="27.75" customHeight="1">
      <c r="A237" s="7" t="s">
        <v>8059</v>
      </c>
      <c r="B237" s="8" t="s">
        <v>143</v>
      </c>
      <c r="C237" s="215">
        <v>2.9858137501173152</v>
      </c>
      <c r="D237" s="215">
        <v>3.8633847919605957</v>
      </c>
    </row>
    <row r="238" spans="1:4" ht="27.75" customHeight="1">
      <c r="A238" s="7" t="s">
        <v>8060</v>
      </c>
      <c r="B238" s="8" t="s">
        <v>143</v>
      </c>
      <c r="C238" s="215" t="s">
        <v>143</v>
      </c>
      <c r="D238" s="215">
        <v>0.81108601356312693</v>
      </c>
    </row>
    <row r="239" spans="1:4" ht="27.75" customHeight="1">
      <c r="A239" s="7" t="s">
        <v>8061</v>
      </c>
      <c r="B239" s="8" t="s">
        <v>143</v>
      </c>
      <c r="C239" s="215">
        <v>1.3277069305124722</v>
      </c>
      <c r="D239" s="215">
        <v>9.1914624000961034</v>
      </c>
    </row>
    <row r="240" spans="1:4" ht="27.75" customHeight="1">
      <c r="A240" s="7" t="s">
        <v>8062</v>
      </c>
      <c r="B240" s="8" t="s">
        <v>143</v>
      </c>
      <c r="C240" s="215">
        <v>5.3701413437762548</v>
      </c>
      <c r="D240" s="215">
        <v>2.2792612192421378</v>
      </c>
    </row>
    <row r="241" spans="1:4" ht="27.75" customHeight="1">
      <c r="A241" s="7" t="s">
        <v>8063</v>
      </c>
      <c r="B241" s="8" t="s">
        <v>143</v>
      </c>
      <c r="C241" s="215">
        <v>0.72055950395814372</v>
      </c>
      <c r="D241" s="215">
        <v>6.0797997542186684</v>
      </c>
    </row>
    <row r="242" spans="1:4" ht="27.75" customHeight="1">
      <c r="A242" s="7" t="s">
        <v>8064</v>
      </c>
      <c r="B242" s="8" t="s">
        <v>143</v>
      </c>
      <c r="C242" s="215">
        <v>0.49461995757547472</v>
      </c>
      <c r="D242" s="215">
        <v>4.6437758819635659</v>
      </c>
    </row>
    <row r="243" spans="1:4" ht="27.75" customHeight="1">
      <c r="A243" s="7" t="s">
        <v>8065</v>
      </c>
      <c r="B243" s="8" t="s">
        <v>143</v>
      </c>
      <c r="C243" s="215">
        <v>0.61947713043217667</v>
      </c>
      <c r="D243" s="215">
        <v>4.6252468677053473</v>
      </c>
    </row>
    <row r="244" spans="1:4" ht="27.75" customHeight="1">
      <c r="A244" s="7" t="s">
        <v>8066</v>
      </c>
      <c r="B244" s="8" t="s">
        <v>143</v>
      </c>
      <c r="C244" s="215">
        <v>0.62179797151146987</v>
      </c>
      <c r="D244" s="215">
        <v>1.8730568377956902</v>
      </c>
    </row>
    <row r="245" spans="1:4" ht="27.75" customHeight="1">
      <c r="A245" s="7" t="s">
        <v>8067</v>
      </c>
      <c r="B245" s="8" t="s">
        <v>143</v>
      </c>
      <c r="C245" s="215">
        <v>0.45448646258289987</v>
      </c>
      <c r="D245" s="215">
        <v>4.3223816856524531</v>
      </c>
    </row>
    <row r="246" spans="1:4" ht="27.75" customHeight="1">
      <c r="A246" s="7" t="s">
        <v>8068</v>
      </c>
      <c r="B246" s="8" t="s">
        <v>143</v>
      </c>
      <c r="C246" s="215">
        <v>2.2252909424388552</v>
      </c>
      <c r="D246" s="215">
        <v>5.3707633507910497</v>
      </c>
    </row>
    <row r="247" spans="1:4" ht="27.75" customHeight="1">
      <c r="A247" s="7" t="s">
        <v>8069</v>
      </c>
      <c r="B247" s="8" t="s">
        <v>143</v>
      </c>
      <c r="C247" s="215">
        <v>0.49292687909214339</v>
      </c>
      <c r="D247" s="215">
        <v>3.0686991491607962</v>
      </c>
    </row>
    <row r="248" spans="1:4" ht="27.75" customHeight="1">
      <c r="A248" s="7" t="s">
        <v>8070</v>
      </c>
      <c r="B248" s="8" t="s">
        <v>143</v>
      </c>
      <c r="C248" s="215">
        <v>0.3521933288318902</v>
      </c>
      <c r="D248" s="215">
        <v>2.8939886184902184</v>
      </c>
    </row>
    <row r="249" spans="1:4" ht="27.75" customHeight="1">
      <c r="A249" s="7" t="s">
        <v>8071</v>
      </c>
      <c r="B249" s="8" t="s">
        <v>143</v>
      </c>
      <c r="C249" s="215">
        <v>0.27544749024056764</v>
      </c>
      <c r="D249" s="215">
        <v>9.5992370241356468</v>
      </c>
    </row>
    <row r="250" spans="1:4" ht="27.75" customHeight="1">
      <c r="A250" s="7" t="s">
        <v>8072</v>
      </c>
      <c r="B250" s="8" t="s">
        <v>8060</v>
      </c>
      <c r="C250" s="215" t="s">
        <v>143</v>
      </c>
      <c r="D250" s="215">
        <v>0.8998942424080818</v>
      </c>
    </row>
    <row r="251" spans="1:4" ht="27.75" customHeight="1">
      <c r="A251" s="7" t="s">
        <v>8073</v>
      </c>
      <c r="B251" s="8" t="s">
        <v>143</v>
      </c>
      <c r="C251" s="215">
        <v>0.35801675567045504</v>
      </c>
      <c r="D251" s="215">
        <v>21.246049261477943</v>
      </c>
    </row>
    <row r="252" spans="1:4" ht="27.75" customHeight="1">
      <c r="A252" s="7" t="s">
        <v>8074</v>
      </c>
      <c r="B252" s="8" t="s">
        <v>143</v>
      </c>
      <c r="C252" s="215">
        <v>5.2244953708527282E-2</v>
      </c>
      <c r="D252" s="215">
        <v>0.78762343090900777</v>
      </c>
    </row>
    <row r="253" spans="1:4" ht="27.75" customHeight="1">
      <c r="A253" s="7" t="s">
        <v>8075</v>
      </c>
      <c r="B253" s="8" t="s">
        <v>143</v>
      </c>
      <c r="C253" s="215">
        <v>7.6949641771965005E-2</v>
      </c>
      <c r="D253" s="215">
        <v>13.915919193142674</v>
      </c>
    </row>
    <row r="254" spans="1:4" ht="27.75" customHeight="1">
      <c r="A254" s="7" t="s">
        <v>8076</v>
      </c>
      <c r="B254" s="8" t="s">
        <v>143</v>
      </c>
      <c r="C254" s="215">
        <v>0.76753760719648834</v>
      </c>
      <c r="D254" s="215">
        <v>5.6941125329220403</v>
      </c>
    </row>
    <row r="255" spans="1:4" ht="27.75" customHeight="1">
      <c r="A255" s="7" t="s">
        <v>8077</v>
      </c>
      <c r="B255" s="8" t="s">
        <v>143</v>
      </c>
      <c r="C255" s="215">
        <v>0.37643577533423428</v>
      </c>
      <c r="D255" s="215">
        <v>2.129482008988123</v>
      </c>
    </row>
    <row r="256" spans="1:4" ht="27.75" customHeight="1">
      <c r="A256" s="7" t="s">
        <v>8078</v>
      </c>
      <c r="B256" s="8" t="s">
        <v>143</v>
      </c>
      <c r="C256" s="215">
        <v>0.79621430669679294</v>
      </c>
      <c r="D256" s="215">
        <v>2.6493055266307852</v>
      </c>
    </row>
    <row r="257" spans="1:4" ht="27.75" customHeight="1">
      <c r="A257" s="7" t="s">
        <v>8079</v>
      </c>
      <c r="B257" s="8" t="s">
        <v>143</v>
      </c>
      <c r="C257" s="215">
        <v>1.4341805443161719</v>
      </c>
      <c r="D257" s="215">
        <v>2.574471899556416</v>
      </c>
    </row>
    <row r="258" spans="1:4" ht="27.75" customHeight="1">
      <c r="A258" s="7" t="s">
        <v>8080</v>
      </c>
      <c r="B258" s="8" t="s">
        <v>143</v>
      </c>
      <c r="C258" s="215">
        <v>8.6861298528848344E-2</v>
      </c>
      <c r="D258" s="215">
        <v>0.4203642501451621</v>
      </c>
    </row>
    <row r="259" spans="1:4" ht="27.75" customHeight="1">
      <c r="A259" s="7" t="s">
        <v>8081</v>
      </c>
      <c r="B259" s="8" t="s">
        <v>143</v>
      </c>
      <c r="C259" s="215">
        <v>0.54561714884083801</v>
      </c>
      <c r="D259" s="215">
        <v>3.1416621329975394</v>
      </c>
    </row>
    <row r="260" spans="1:4" ht="27.75" customHeight="1">
      <c r="A260" s="7" t="s">
        <v>8082</v>
      </c>
      <c r="B260" s="8" t="s">
        <v>143</v>
      </c>
      <c r="C260" s="215" t="s">
        <v>143</v>
      </c>
      <c r="D260" s="215">
        <v>5.0655479768202136</v>
      </c>
    </row>
    <row r="261" spans="1:4" ht="27.75" customHeight="1">
      <c r="A261" s="7" t="s">
        <v>8083</v>
      </c>
      <c r="B261" s="8" t="s">
        <v>143</v>
      </c>
      <c r="C261" s="215">
        <v>1.832026354468441</v>
      </c>
      <c r="D261" s="215">
        <v>8.3840086726115732</v>
      </c>
    </row>
    <row r="262" spans="1:4" ht="27.75" customHeight="1">
      <c r="A262" s="7" t="s">
        <v>8084</v>
      </c>
      <c r="B262" s="8" t="s">
        <v>143</v>
      </c>
      <c r="C262" s="215">
        <v>3.2473758723247403</v>
      </c>
      <c r="D262" s="215">
        <v>6.5259899613064576</v>
      </c>
    </row>
    <row r="263" spans="1:4" ht="27.75" customHeight="1">
      <c r="A263" s="7" t="s">
        <v>8085</v>
      </c>
      <c r="B263" s="8" t="s">
        <v>143</v>
      </c>
      <c r="C263" s="215">
        <v>0.65852157571636494</v>
      </c>
      <c r="D263" s="215">
        <v>4.4583852939929081</v>
      </c>
    </row>
    <row r="264" spans="1:4" ht="27.75" customHeight="1">
      <c r="A264" s="7" t="s">
        <v>8086</v>
      </c>
      <c r="B264" s="8" t="s">
        <v>143</v>
      </c>
      <c r="C264" s="215">
        <v>2.342156555851569E-2</v>
      </c>
      <c r="D264" s="215">
        <v>1.0323348168212518</v>
      </c>
    </row>
    <row r="265" spans="1:4" ht="27.75" customHeight="1">
      <c r="A265" s="7" t="s">
        <v>8087</v>
      </c>
      <c r="B265" s="8" t="s">
        <v>143</v>
      </c>
      <c r="C265" s="215">
        <v>0.40139191980901578</v>
      </c>
      <c r="D265" s="215">
        <v>1.0772686956895479</v>
      </c>
    </row>
    <row r="266" spans="1:4" ht="27.75" customHeight="1">
      <c r="A266" s="7" t="s">
        <v>8088</v>
      </c>
      <c r="B266" s="8" t="s">
        <v>143</v>
      </c>
      <c r="C266" s="215">
        <v>3.4047199487116564</v>
      </c>
      <c r="D266" s="215">
        <v>17.515729348463388</v>
      </c>
    </row>
    <row r="267" spans="1:4" ht="27.75" customHeight="1">
      <c r="A267" s="7" t="s">
        <v>8089</v>
      </c>
      <c r="B267" s="8" t="s">
        <v>143</v>
      </c>
      <c r="C267" s="215">
        <v>0.71348849300243722</v>
      </c>
      <c r="D267" s="215">
        <v>8.5195127759454312</v>
      </c>
    </row>
    <row r="268" spans="1:4" ht="27.75" customHeight="1">
      <c r="A268" s="7" t="s">
        <v>8090</v>
      </c>
      <c r="B268" s="8" t="s">
        <v>143</v>
      </c>
      <c r="C268" s="215">
        <v>2.9490739935091912</v>
      </c>
      <c r="D268" s="215">
        <v>4.7711846562490203</v>
      </c>
    </row>
    <row r="269" spans="1:4" ht="27.75" customHeight="1">
      <c r="A269" s="7" t="s">
        <v>8091</v>
      </c>
      <c r="B269" s="8" t="s">
        <v>143</v>
      </c>
      <c r="C269" s="215">
        <v>0.52645968734404702</v>
      </c>
      <c r="D269" s="215">
        <v>18.841151664617652</v>
      </c>
    </row>
    <row r="270" spans="1:4" ht="27.75" customHeight="1">
      <c r="A270" s="7" t="s">
        <v>8092</v>
      </c>
      <c r="B270" s="8" t="s">
        <v>143</v>
      </c>
      <c r="C270" s="215">
        <v>0.92191606452267327</v>
      </c>
      <c r="D270" s="215">
        <v>6.2400418838912506</v>
      </c>
    </row>
    <row r="271" spans="1:4" ht="27.75" customHeight="1">
      <c r="A271" s="7" t="s">
        <v>8093</v>
      </c>
      <c r="B271" s="8" t="s">
        <v>143</v>
      </c>
      <c r="C271" s="215">
        <v>0.62698488175292333</v>
      </c>
      <c r="D271" s="215">
        <v>2.7227595297379676</v>
      </c>
    </row>
    <row r="272" spans="1:4" ht="27.75" customHeight="1">
      <c r="A272" s="7" t="s">
        <v>8094</v>
      </c>
      <c r="B272" s="8" t="s">
        <v>143</v>
      </c>
      <c r="C272" s="215">
        <v>0.65937716059408635</v>
      </c>
      <c r="D272" s="215">
        <v>1.3002430332514445</v>
      </c>
    </row>
    <row r="273" spans="1:4" ht="27.75" customHeight="1">
      <c r="A273" s="7" t="s">
        <v>8095</v>
      </c>
      <c r="B273" s="8" t="s">
        <v>143</v>
      </c>
      <c r="C273" s="215">
        <v>5.4234435957074467</v>
      </c>
      <c r="D273" s="215">
        <v>3.9139130709824279</v>
      </c>
    </row>
    <row r="274" spans="1:4" ht="27.75" customHeight="1">
      <c r="A274" s="7" t="s">
        <v>8096</v>
      </c>
      <c r="B274" s="8" t="s">
        <v>143</v>
      </c>
      <c r="C274" s="215">
        <v>1.2102690418700106</v>
      </c>
      <c r="D274" s="215">
        <v>17.873940471210464</v>
      </c>
    </row>
    <row r="275" spans="1:4" ht="27.75" customHeight="1">
      <c r="A275" s="7" t="s">
        <v>8097</v>
      </c>
      <c r="B275" s="8" t="s">
        <v>143</v>
      </c>
      <c r="C275" s="215">
        <v>0.33392927512006826</v>
      </c>
      <c r="D275" s="215">
        <v>6.2579695829403033</v>
      </c>
    </row>
    <row r="276" spans="1:4" ht="27.75" customHeight="1">
      <c r="A276" s="7" t="s">
        <v>7487</v>
      </c>
      <c r="B276" s="8" t="s">
        <v>143</v>
      </c>
      <c r="C276" s="215">
        <v>0.29540453608625639</v>
      </c>
      <c r="D276" s="215">
        <v>1.8070698984669338</v>
      </c>
    </row>
    <row r="277" spans="1:4" ht="27.75" customHeight="1">
      <c r="A277" s="7" t="s">
        <v>8098</v>
      </c>
      <c r="B277" s="8" t="s">
        <v>143</v>
      </c>
      <c r="C277" s="215">
        <v>1.3734821718762782</v>
      </c>
      <c r="D277" s="215">
        <v>4.1181258325090218</v>
      </c>
    </row>
    <row r="278" spans="1:4" ht="27.75" customHeight="1">
      <c r="A278" s="7" t="s">
        <v>8099</v>
      </c>
      <c r="B278" s="8" t="s">
        <v>143</v>
      </c>
      <c r="C278" s="215">
        <v>0.78049898415293495</v>
      </c>
      <c r="D278" s="215">
        <v>15.326883434829957</v>
      </c>
    </row>
    <row r="279" spans="1:4" ht="27.75" customHeight="1">
      <c r="A279" s="7" t="s">
        <v>8100</v>
      </c>
      <c r="B279" s="8" t="s">
        <v>143</v>
      </c>
      <c r="C279" s="215">
        <v>0.277792326399042</v>
      </c>
      <c r="D279" s="215">
        <v>1.7541162162999255</v>
      </c>
    </row>
    <row r="280" spans="1:4" ht="27.75" customHeight="1">
      <c r="A280" s="7" t="s">
        <v>8101</v>
      </c>
      <c r="B280" s="8" t="s">
        <v>143</v>
      </c>
      <c r="C280" s="215">
        <v>1.0953007157119214</v>
      </c>
      <c r="D280" s="215">
        <v>2.9861119010998967</v>
      </c>
    </row>
    <row r="281" spans="1:4" ht="27.75" customHeight="1">
      <c r="A281" s="7" t="s">
        <v>8102</v>
      </c>
      <c r="B281" s="8" t="s">
        <v>143</v>
      </c>
      <c r="C281" s="215">
        <v>0.29626564534595523</v>
      </c>
      <c r="D281" s="215">
        <v>4.7613638084460632</v>
      </c>
    </row>
    <row r="282" spans="1:4" ht="27.75" customHeight="1">
      <c r="A282" s="7" t="s">
        <v>8103</v>
      </c>
      <c r="B282" s="8" t="s">
        <v>143</v>
      </c>
      <c r="C282" s="215">
        <v>0.11165814385763445</v>
      </c>
      <c r="D282" s="215">
        <v>2.3395683471107165</v>
      </c>
    </row>
    <row r="283" spans="1:4" ht="27.75" customHeight="1">
      <c r="A283" s="7" t="s">
        <v>8104</v>
      </c>
      <c r="B283" s="8" t="s">
        <v>143</v>
      </c>
      <c r="C283" s="215" t="s">
        <v>143</v>
      </c>
      <c r="D283" s="215">
        <v>0.93495028108444345</v>
      </c>
    </row>
    <row r="284" spans="1:4" ht="27.75" customHeight="1">
      <c r="A284" s="7" t="s">
        <v>8105</v>
      </c>
      <c r="B284" s="8" t="s">
        <v>143</v>
      </c>
      <c r="C284" s="215">
        <v>0.1244366799499218</v>
      </c>
      <c r="D284" s="215">
        <v>0.7682010313784039</v>
      </c>
    </row>
    <row r="285" spans="1:4" ht="27.75" customHeight="1">
      <c r="A285" s="7" t="s">
        <v>8106</v>
      </c>
      <c r="B285" s="8" t="s">
        <v>143</v>
      </c>
      <c r="C285" s="215">
        <v>1.3570050114421637</v>
      </c>
      <c r="D285" s="215">
        <v>11.00799843731181</v>
      </c>
    </row>
    <row r="286" spans="1:4" ht="27.75" customHeight="1">
      <c r="A286" s="7" t="s">
        <v>8107</v>
      </c>
      <c r="B286" s="8" t="s">
        <v>143</v>
      </c>
      <c r="C286" s="215">
        <v>-1.5292452165848493E-2</v>
      </c>
      <c r="D286" s="215">
        <v>2.9916687749062834</v>
      </c>
    </row>
    <row r="287" spans="1:4" ht="27.75" customHeight="1">
      <c r="A287" s="7" t="s">
        <v>8108</v>
      </c>
      <c r="B287" s="8" t="s">
        <v>143</v>
      </c>
      <c r="C287" s="215">
        <v>0.30384838610415693</v>
      </c>
      <c r="D287" s="215">
        <v>2.9906876987531832</v>
      </c>
    </row>
    <row r="288" spans="1:4" ht="27.75" customHeight="1">
      <c r="A288" s="7" t="s">
        <v>8109</v>
      </c>
      <c r="B288" s="8" t="s">
        <v>143</v>
      </c>
      <c r="C288" s="215">
        <v>2.8929519470115874</v>
      </c>
      <c r="D288" s="215">
        <v>7.2186011397843011</v>
      </c>
    </row>
    <row r="289" spans="1:4" ht="27.75" customHeight="1">
      <c r="A289" s="7" t="s">
        <v>8110</v>
      </c>
      <c r="B289" s="8" t="s">
        <v>143</v>
      </c>
      <c r="C289" s="215">
        <v>0.7373124522024449</v>
      </c>
      <c r="D289" s="215">
        <v>16.987622876392209</v>
      </c>
    </row>
    <row r="290" spans="1:4" ht="27.75" customHeight="1">
      <c r="A290" s="7" t="s">
        <v>8111</v>
      </c>
      <c r="B290" s="8" t="s">
        <v>143</v>
      </c>
      <c r="C290" s="215">
        <v>3.2669160502075543</v>
      </c>
      <c r="D290" s="215">
        <v>18.303788380327624</v>
      </c>
    </row>
    <row r="291" spans="1:4" ht="27.75" customHeight="1">
      <c r="A291" s="7" t="s">
        <v>8112</v>
      </c>
      <c r="B291" s="8" t="s">
        <v>143</v>
      </c>
      <c r="C291" s="215">
        <v>1.0447481485622632</v>
      </c>
      <c r="D291" s="215">
        <v>16.274601236906449</v>
      </c>
    </row>
    <row r="292" spans="1:4" ht="27.75" customHeight="1">
      <c r="A292" s="7" t="s">
        <v>8113</v>
      </c>
      <c r="B292" s="8" t="s">
        <v>143</v>
      </c>
      <c r="C292" s="215">
        <v>0.30698186985744796</v>
      </c>
      <c r="D292" s="215">
        <v>1.3824557144083891</v>
      </c>
    </row>
    <row r="293" spans="1:4" ht="27.75" customHeight="1">
      <c r="A293" s="7" t="s">
        <v>8114</v>
      </c>
      <c r="B293" s="8" t="s">
        <v>143</v>
      </c>
      <c r="C293" s="215">
        <v>2.4380220944647619</v>
      </c>
      <c r="D293" s="215">
        <v>21.958353489901036</v>
      </c>
    </row>
    <row r="294" spans="1:4" ht="27.75" customHeight="1">
      <c r="A294" s="7" t="s">
        <v>8115</v>
      </c>
      <c r="B294" s="8" t="s">
        <v>143</v>
      </c>
      <c r="C294" s="215">
        <v>3.5890509513986388</v>
      </c>
      <c r="D294" s="215">
        <v>9.1858505636757393</v>
      </c>
    </row>
    <row r="295" spans="1:4" ht="27.75" customHeight="1">
      <c r="A295" s="7" t="s">
        <v>8116</v>
      </c>
      <c r="B295" s="8" t="s">
        <v>143</v>
      </c>
      <c r="C295" s="215">
        <v>4.8368352890272561</v>
      </c>
      <c r="D295" s="215">
        <v>17.765651488305615</v>
      </c>
    </row>
    <row r="296" spans="1:4" ht="27.75" customHeight="1">
      <c r="A296" s="7" t="s">
        <v>8117</v>
      </c>
      <c r="B296" s="8" t="s">
        <v>143</v>
      </c>
      <c r="C296" s="215">
        <v>0.13241068063138053</v>
      </c>
      <c r="D296" s="215">
        <v>17.240000249728503</v>
      </c>
    </row>
    <row r="297" spans="1:4" ht="27.75" customHeight="1">
      <c r="A297" s="7" t="s">
        <v>8118</v>
      </c>
      <c r="B297" s="8" t="s">
        <v>143</v>
      </c>
      <c r="C297" s="215">
        <v>2.7819822152825777</v>
      </c>
      <c r="D297" s="215">
        <v>17.841122273795403</v>
      </c>
    </row>
    <row r="298" spans="1:4" ht="27.75" customHeight="1">
      <c r="A298" s="7" t="s">
        <v>8119</v>
      </c>
      <c r="B298" s="8" t="s">
        <v>143</v>
      </c>
      <c r="C298" s="215">
        <v>2.4523068455642552</v>
      </c>
      <c r="D298" s="215">
        <v>6.1640496184531486</v>
      </c>
    </row>
    <row r="299" spans="1:4" ht="27.75" customHeight="1">
      <c r="A299" s="7" t="s">
        <v>8120</v>
      </c>
      <c r="B299" s="8" t="s">
        <v>143</v>
      </c>
      <c r="C299" s="215">
        <v>2.2696052090247596</v>
      </c>
      <c r="D299" s="215">
        <v>9.8871292701149134</v>
      </c>
    </row>
    <row r="300" spans="1:4" ht="27.75" customHeight="1">
      <c r="A300" s="7" t="s">
        <v>8121</v>
      </c>
      <c r="B300" s="8" t="s">
        <v>143</v>
      </c>
      <c r="C300" s="215">
        <v>0.52722086679298319</v>
      </c>
      <c r="D300" s="215">
        <v>4.1408393377364909</v>
      </c>
    </row>
    <row r="301" spans="1:4" ht="27.75" customHeight="1">
      <c r="A301" s="7" t="s">
        <v>8122</v>
      </c>
      <c r="B301" s="8" t="s">
        <v>143</v>
      </c>
      <c r="C301" s="215">
        <v>2.2719500825993721</v>
      </c>
      <c r="D301" s="215">
        <v>6.6447996232711146</v>
      </c>
    </row>
    <row r="302" spans="1:4" ht="27.75" customHeight="1">
      <c r="A302" s="7" t="s">
        <v>8123</v>
      </c>
      <c r="B302" s="8" t="s">
        <v>143</v>
      </c>
      <c r="C302" s="215">
        <v>0.75639137904983134</v>
      </c>
      <c r="D302" s="215">
        <v>5.4791643681613778</v>
      </c>
    </row>
    <row r="303" spans="1:4" ht="27.75" customHeight="1">
      <c r="A303" s="7" t="s">
        <v>8124</v>
      </c>
      <c r="B303" s="8" t="s">
        <v>143</v>
      </c>
      <c r="C303" s="215">
        <v>0.24895155845295616</v>
      </c>
      <c r="D303" s="215">
        <v>0.47605144134734845</v>
      </c>
    </row>
    <row r="304" spans="1:4" ht="27.75" customHeight="1">
      <c r="A304" s="7" t="s">
        <v>8125</v>
      </c>
      <c r="B304" s="8" t="s">
        <v>143</v>
      </c>
      <c r="C304" s="215">
        <v>2.1316479397324803</v>
      </c>
      <c r="D304" s="215">
        <v>8.3275861774779951</v>
      </c>
    </row>
    <row r="305" spans="1:4" ht="27.75" customHeight="1">
      <c r="A305" s="7" t="s">
        <v>8126</v>
      </c>
      <c r="B305" s="8" t="s">
        <v>143</v>
      </c>
      <c r="C305" s="215">
        <v>1.0828505175608698</v>
      </c>
      <c r="D305" s="215">
        <v>1.5491985796307817</v>
      </c>
    </row>
    <row r="306" spans="1:4" ht="27.75" customHeight="1">
      <c r="A306" s="7" t="s">
        <v>8127</v>
      </c>
      <c r="B306" s="8" t="s">
        <v>143</v>
      </c>
      <c r="C306" s="215">
        <v>0.1739919994526983</v>
      </c>
      <c r="D306" s="215">
        <v>1.2452598298169619</v>
      </c>
    </row>
    <row r="307" spans="1:4" ht="27.75" customHeight="1">
      <c r="A307" s="7" t="s">
        <v>8128</v>
      </c>
      <c r="B307" s="8" t="s">
        <v>143</v>
      </c>
      <c r="C307" s="215">
        <v>4.8953070302849326</v>
      </c>
      <c r="D307" s="215">
        <v>17.742230869515982</v>
      </c>
    </row>
    <row r="308" spans="1:4" ht="27.75" customHeight="1">
      <c r="A308" s="7" t="s">
        <v>8129</v>
      </c>
      <c r="B308" s="8" t="s">
        <v>143</v>
      </c>
      <c r="C308" s="215">
        <v>0.17918308260798307</v>
      </c>
      <c r="D308" s="215">
        <v>14.618693520361521</v>
      </c>
    </row>
    <row r="309" spans="1:4" ht="27.75" customHeight="1">
      <c r="A309" s="7" t="s">
        <v>8130</v>
      </c>
      <c r="B309" s="8" t="s">
        <v>143</v>
      </c>
      <c r="C309" s="215">
        <v>0.83205596748579846</v>
      </c>
      <c r="D309" s="215">
        <v>17.47287255312937</v>
      </c>
    </row>
    <row r="310" spans="1:4" ht="27.75" customHeight="1">
      <c r="A310" s="7" t="s">
        <v>8131</v>
      </c>
      <c r="B310" s="8" t="s">
        <v>143</v>
      </c>
      <c r="C310" s="215">
        <v>0.16085536221891195</v>
      </c>
      <c r="D310" s="215">
        <v>6.0768152619675053</v>
      </c>
    </row>
    <row r="311" spans="1:4" ht="27.75" customHeight="1">
      <c r="A311" s="7" t="s">
        <v>8132</v>
      </c>
      <c r="B311" s="8" t="s">
        <v>143</v>
      </c>
      <c r="C311" s="215">
        <v>3.5458980165844505</v>
      </c>
      <c r="D311" s="215">
        <v>4.888455769356324</v>
      </c>
    </row>
    <row r="312" spans="1:4" ht="27.75" customHeight="1">
      <c r="A312" s="7" t="s">
        <v>8133</v>
      </c>
      <c r="B312" s="8" t="s">
        <v>143</v>
      </c>
      <c r="C312" s="215">
        <v>3.545898004979001</v>
      </c>
      <c r="D312" s="215">
        <v>4.888455769356324</v>
      </c>
    </row>
    <row r="313" spans="1:4" ht="27.75" customHeight="1">
      <c r="A313" s="7" t="s">
        <v>8134</v>
      </c>
      <c r="B313" s="8" t="s">
        <v>143</v>
      </c>
      <c r="C313" s="215">
        <v>1.2878754690609548</v>
      </c>
      <c r="D313" s="215">
        <v>3.8874459194073641</v>
      </c>
    </row>
    <row r="314" spans="1:4" ht="27.75" customHeight="1">
      <c r="A314" s="7" t="s">
        <v>8135</v>
      </c>
      <c r="B314" s="8" t="s">
        <v>143</v>
      </c>
      <c r="C314" s="215">
        <v>1.6763354260155119</v>
      </c>
      <c r="D314" s="215">
        <v>9.4302749124225507</v>
      </c>
    </row>
    <row r="315" spans="1:4" ht="27.75" customHeight="1">
      <c r="A315" s="7" t="s">
        <v>8136</v>
      </c>
      <c r="B315" s="8" t="s">
        <v>143</v>
      </c>
      <c r="C315" s="215">
        <v>0.34892569975099841</v>
      </c>
      <c r="D315" s="215">
        <v>14.495856388346827</v>
      </c>
    </row>
    <row r="316" spans="1:4" ht="27.75" customHeight="1">
      <c r="A316" s="7" t="s">
        <v>8137</v>
      </c>
      <c r="B316" s="8" t="s">
        <v>143</v>
      </c>
      <c r="C316" s="215">
        <v>0.2934222965429375</v>
      </c>
      <c r="D316" s="215">
        <v>7.0509584194288673</v>
      </c>
    </row>
    <row r="317" spans="1:4" ht="27.75" customHeight="1">
      <c r="A317" s="7" t="s">
        <v>8138</v>
      </c>
      <c r="B317" s="8" t="s">
        <v>143</v>
      </c>
      <c r="C317" s="215">
        <v>0.63968421670806341</v>
      </c>
      <c r="D317" s="215">
        <v>0.55928557573658111</v>
      </c>
    </row>
    <row r="318" spans="1:4" ht="27.75" customHeight="1">
      <c r="A318" s="7" t="s">
        <v>8139</v>
      </c>
      <c r="B318" s="8" t="s">
        <v>143</v>
      </c>
      <c r="C318" s="215">
        <v>0.69550745307061101</v>
      </c>
      <c r="D318" s="215">
        <v>3.084532335377896</v>
      </c>
    </row>
    <row r="319" spans="1:4" ht="27.75" customHeight="1">
      <c r="A319" s="7" t="s">
        <v>8140</v>
      </c>
      <c r="B319" s="8" t="s">
        <v>143</v>
      </c>
      <c r="C319" s="215">
        <v>0.31825661050800758</v>
      </c>
      <c r="D319" s="215">
        <v>11.75124037628264</v>
      </c>
    </row>
    <row r="320" spans="1:4" ht="27.75" customHeight="1">
      <c r="A320" s="7" t="s">
        <v>8141</v>
      </c>
      <c r="B320" s="8" t="s">
        <v>143</v>
      </c>
      <c r="C320" s="215">
        <v>4.5032685494599205</v>
      </c>
      <c r="D320" s="215">
        <v>0.80570093149492783</v>
      </c>
    </row>
    <row r="321" spans="1:4" ht="27.75" customHeight="1">
      <c r="A321" s="7" t="s">
        <v>8142</v>
      </c>
      <c r="B321" s="8" t="s">
        <v>143</v>
      </c>
      <c r="C321" s="215">
        <v>0.43236233060584878</v>
      </c>
      <c r="D321" s="215">
        <v>1.9362352702402752</v>
      </c>
    </row>
    <row r="322" spans="1:4" ht="27.75" customHeight="1">
      <c r="A322" s="7" t="s">
        <v>8143</v>
      </c>
      <c r="B322" s="8" t="s">
        <v>143</v>
      </c>
      <c r="C322" s="215">
        <v>0.33321122884550325</v>
      </c>
      <c r="D322" s="215">
        <v>12.792666947382498</v>
      </c>
    </row>
    <row r="323" spans="1:4" ht="27.75" customHeight="1">
      <c r="A323" s="7" t="s">
        <v>8144</v>
      </c>
      <c r="B323" s="8" t="s">
        <v>143</v>
      </c>
      <c r="C323" s="215">
        <v>4.515844962398667</v>
      </c>
      <c r="D323" s="215">
        <v>15.428039560561981</v>
      </c>
    </row>
    <row r="324" spans="1:4" ht="27.75" customHeight="1">
      <c r="A324" s="7" t="s">
        <v>8145</v>
      </c>
      <c r="B324" s="8" t="s">
        <v>143</v>
      </c>
      <c r="C324" s="215">
        <v>0.66396113893840247</v>
      </c>
      <c r="D324" s="215">
        <v>20.739403442726768</v>
      </c>
    </row>
    <row r="325" spans="1:4" ht="27.75" customHeight="1">
      <c r="A325" s="7" t="s">
        <v>8146</v>
      </c>
      <c r="B325" s="8" t="s">
        <v>143</v>
      </c>
      <c r="C325" s="215">
        <v>0.9822932961438503</v>
      </c>
      <c r="D325" s="215">
        <v>9.029814918412649</v>
      </c>
    </row>
    <row r="326" spans="1:4" ht="27.75" customHeight="1">
      <c r="A326" s="7" t="s">
        <v>8147</v>
      </c>
      <c r="B326" s="8" t="s">
        <v>143</v>
      </c>
      <c r="C326" s="215">
        <v>3.0518212795911772</v>
      </c>
      <c r="D326" s="215">
        <v>5.6682570734319011</v>
      </c>
    </row>
    <row r="327" spans="1:4" ht="27.75" customHeight="1">
      <c r="A327" s="7" t="s">
        <v>8148</v>
      </c>
      <c r="B327" s="8" t="s">
        <v>143</v>
      </c>
      <c r="C327" s="215">
        <v>2.7338719248382923</v>
      </c>
      <c r="D327" s="215">
        <v>10.739466284426182</v>
      </c>
    </row>
    <row r="328" spans="1:4" ht="27.75" customHeight="1">
      <c r="A328" s="7" t="s">
        <v>8149</v>
      </c>
      <c r="B328" s="8" t="s">
        <v>143</v>
      </c>
      <c r="C328" s="215">
        <v>0.24430084939744723</v>
      </c>
      <c r="D328" s="215">
        <v>3.9725110529275112</v>
      </c>
    </row>
    <row r="329" spans="1:4" ht="27.75" customHeight="1">
      <c r="A329" s="7" t="s">
        <v>8150</v>
      </c>
      <c r="B329" s="8" t="s">
        <v>143</v>
      </c>
      <c r="C329" s="215">
        <v>0.57835088547421742</v>
      </c>
      <c r="D329" s="215">
        <v>14.373976818391439</v>
      </c>
    </row>
    <row r="330" spans="1:4" ht="27.75" customHeight="1">
      <c r="A330" s="7" t="s">
        <v>8151</v>
      </c>
      <c r="B330" s="8" t="s">
        <v>143</v>
      </c>
      <c r="C330" s="215">
        <v>9.1769852363461565E-2</v>
      </c>
      <c r="D330" s="215">
        <v>0.77668223818352178</v>
      </c>
    </row>
    <row r="331" spans="1:4" ht="27.75" customHeight="1">
      <c r="A331" s="7" t="s">
        <v>8152</v>
      </c>
      <c r="B331" s="8" t="s">
        <v>143</v>
      </c>
      <c r="C331" s="215">
        <v>0.63142699981819439</v>
      </c>
      <c r="D331" s="215">
        <v>1.4707847620867442</v>
      </c>
    </row>
    <row r="332" spans="1:4" ht="27.75" customHeight="1">
      <c r="A332" s="7" t="s">
        <v>8153</v>
      </c>
      <c r="B332" s="8" t="s">
        <v>143</v>
      </c>
      <c r="C332" s="215">
        <v>2.230098981045828</v>
      </c>
      <c r="D332" s="215">
        <v>1.4808393557165762</v>
      </c>
    </row>
    <row r="333" spans="1:4" ht="27.75" customHeight="1">
      <c r="A333" s="7" t="s">
        <v>8154</v>
      </c>
      <c r="B333" s="8" t="s">
        <v>143</v>
      </c>
      <c r="C333" s="215">
        <v>1.537778646768045</v>
      </c>
      <c r="D333" s="215">
        <v>12.95318551001149</v>
      </c>
    </row>
    <row r="334" spans="1:4" ht="27.75" customHeight="1">
      <c r="A334" s="7" t="s">
        <v>8155</v>
      </c>
      <c r="B334" s="8" t="s">
        <v>143</v>
      </c>
      <c r="C334" s="215">
        <v>3.0700911083882292</v>
      </c>
      <c r="D334" s="215">
        <v>5.0696006428999567</v>
      </c>
    </row>
    <row r="335" spans="1:4" ht="27.75" customHeight="1">
      <c r="A335" s="7" t="s">
        <v>8156</v>
      </c>
      <c r="B335" s="8" t="s">
        <v>143</v>
      </c>
      <c r="C335" s="215">
        <v>1.4467103894129545</v>
      </c>
      <c r="D335" s="215">
        <v>5.2821025150872849</v>
      </c>
    </row>
    <row r="336" spans="1:4" ht="27.75" customHeight="1">
      <c r="A336" s="7" t="s">
        <v>7548</v>
      </c>
      <c r="B336" s="8" t="s">
        <v>143</v>
      </c>
      <c r="C336" s="215">
        <v>0.78185801458365134</v>
      </c>
      <c r="D336" s="215">
        <v>3.2588392591053523</v>
      </c>
    </row>
    <row r="337" spans="1:4" ht="27.75" customHeight="1">
      <c r="A337" s="7" t="s">
        <v>8157</v>
      </c>
      <c r="B337" s="8" t="s">
        <v>143</v>
      </c>
      <c r="C337" s="215">
        <v>2.6737890210256507</v>
      </c>
      <c r="D337" s="215">
        <v>2.4122954560396201</v>
      </c>
    </row>
    <row r="338" spans="1:4" ht="27.75" customHeight="1">
      <c r="A338" s="7" t="s">
        <v>8158</v>
      </c>
      <c r="B338" s="8" t="s">
        <v>143</v>
      </c>
      <c r="C338" s="215">
        <v>1.3822609917946838</v>
      </c>
      <c r="D338" s="215">
        <v>1.2077206762065904</v>
      </c>
    </row>
    <row r="339" spans="1:4" ht="27.75" customHeight="1">
      <c r="A339" s="7" t="s">
        <v>8159</v>
      </c>
      <c r="B339" s="8" t="s">
        <v>143</v>
      </c>
      <c r="C339" s="215">
        <v>4.157333501446506</v>
      </c>
      <c r="D339" s="215">
        <v>6.2367545174897971</v>
      </c>
    </row>
    <row r="340" spans="1:4" ht="27.75" customHeight="1">
      <c r="A340" s="7" t="s">
        <v>8160</v>
      </c>
      <c r="B340" s="8" t="s">
        <v>143</v>
      </c>
      <c r="C340" s="215">
        <v>0.15150622322659715</v>
      </c>
      <c r="D340" s="215">
        <v>3.7694795041470077</v>
      </c>
    </row>
    <row r="341" spans="1:4" ht="27.75" customHeight="1">
      <c r="A341" s="7" t="s">
        <v>8161</v>
      </c>
      <c r="B341" s="8" t="s">
        <v>143</v>
      </c>
      <c r="C341" s="215">
        <v>0.36941398826366167</v>
      </c>
      <c r="D341" s="215">
        <v>9.4727633700807115</v>
      </c>
    </row>
    <row r="342" spans="1:4" ht="27.75" customHeight="1">
      <c r="A342" s="7" t="s">
        <v>8162</v>
      </c>
      <c r="B342" s="8" t="s">
        <v>143</v>
      </c>
      <c r="C342" s="215">
        <v>1.3640455500778916</v>
      </c>
      <c r="D342" s="215">
        <v>6.5257943561717067</v>
      </c>
    </row>
    <row r="343" spans="1:4" ht="27.75" customHeight="1">
      <c r="A343" s="7" t="s">
        <v>8163</v>
      </c>
      <c r="B343" s="8" t="s">
        <v>143</v>
      </c>
      <c r="C343" s="215">
        <v>0.24566472408800774</v>
      </c>
      <c r="D343" s="215">
        <v>14.561248165969079</v>
      </c>
    </row>
    <row r="344" spans="1:4" ht="27.75" customHeight="1">
      <c r="A344" s="7" t="s">
        <v>8164</v>
      </c>
      <c r="B344" s="8" t="s">
        <v>143</v>
      </c>
      <c r="C344" s="215">
        <v>0.45649527035856491</v>
      </c>
      <c r="D344" s="215">
        <v>13.417421101158164</v>
      </c>
    </row>
    <row r="345" spans="1:4" ht="27.75" customHeight="1">
      <c r="A345" s="7" t="s">
        <v>8165</v>
      </c>
      <c r="B345" s="8" t="s">
        <v>143</v>
      </c>
      <c r="C345" s="215">
        <v>0.26904041414181068</v>
      </c>
      <c r="D345" s="215">
        <v>1.087680555956078</v>
      </c>
    </row>
    <row r="346" spans="1:4" ht="27.75" customHeight="1">
      <c r="A346" s="7" t="s">
        <v>8166</v>
      </c>
      <c r="B346" s="8" t="s">
        <v>143</v>
      </c>
      <c r="C346" s="215">
        <v>4.0567448513176281</v>
      </c>
      <c r="D346" s="215">
        <v>8.8378550011430157</v>
      </c>
    </row>
    <row r="347" spans="1:4" ht="27.75" customHeight="1">
      <c r="A347" s="7" t="s">
        <v>8167</v>
      </c>
      <c r="B347" s="8" t="s">
        <v>143</v>
      </c>
      <c r="C347" s="215">
        <v>2.8629126399539393</v>
      </c>
      <c r="D347" s="215">
        <v>2.5567627675963434</v>
      </c>
    </row>
    <row r="348" spans="1:4" ht="27.75" customHeight="1">
      <c r="A348" s="7" t="s">
        <v>8168</v>
      </c>
      <c r="B348" s="8" t="s">
        <v>143</v>
      </c>
      <c r="C348" s="215">
        <v>1.2384619853897989</v>
      </c>
      <c r="D348" s="215">
        <v>7.7872369596559361</v>
      </c>
    </row>
    <row r="349" spans="1:4" ht="27.75" customHeight="1">
      <c r="A349" s="7" t="s">
        <v>8169</v>
      </c>
      <c r="B349" s="8" t="s">
        <v>143</v>
      </c>
      <c r="C349" s="215">
        <v>1.655351255819721</v>
      </c>
      <c r="D349" s="215">
        <v>2.3478128743171665</v>
      </c>
    </row>
    <row r="350" spans="1:4" ht="27.75" customHeight="1">
      <c r="A350" s="7" t="s">
        <v>8170</v>
      </c>
      <c r="B350" s="8" t="s">
        <v>143</v>
      </c>
      <c r="C350" s="215">
        <v>0.64023520758297381</v>
      </c>
      <c r="D350" s="215">
        <v>2.4529492195641782</v>
      </c>
    </row>
    <row r="351" spans="1:4" ht="27.75" customHeight="1">
      <c r="A351" s="7" t="s">
        <v>8171</v>
      </c>
      <c r="B351" s="8" t="s">
        <v>143</v>
      </c>
      <c r="C351" s="215">
        <v>0.3883422111415315</v>
      </c>
      <c r="D351" s="215">
        <v>2.3964781514254967</v>
      </c>
    </row>
    <row r="352" spans="1:4" ht="27.75" customHeight="1">
      <c r="A352" s="7" t="s">
        <v>8172</v>
      </c>
      <c r="B352" s="8" t="s">
        <v>143</v>
      </c>
      <c r="C352" s="215">
        <v>7.3230528432189601</v>
      </c>
      <c r="D352" s="215">
        <v>14.175325732867583</v>
      </c>
    </row>
    <row r="353" spans="1:4" ht="27.75" customHeight="1">
      <c r="A353" s="7" t="s">
        <v>8173</v>
      </c>
      <c r="B353" s="8" t="s">
        <v>143</v>
      </c>
      <c r="C353" s="215">
        <v>3.6531263840752013</v>
      </c>
      <c r="D353" s="215">
        <v>2.7324454054137295</v>
      </c>
    </row>
    <row r="354" spans="1:4" ht="27.75" customHeight="1">
      <c r="A354" s="7" t="s">
        <v>8174</v>
      </c>
      <c r="B354" s="8" t="s">
        <v>143</v>
      </c>
      <c r="C354" s="215">
        <v>0.81888638652096069</v>
      </c>
      <c r="D354" s="215">
        <v>9.5369220886414556</v>
      </c>
    </row>
    <row r="355" spans="1:4" ht="27.75" customHeight="1">
      <c r="A355" s="7" t="s">
        <v>8175</v>
      </c>
      <c r="B355" s="8" t="s">
        <v>143</v>
      </c>
      <c r="C355" s="215">
        <v>0.46666600271374409</v>
      </c>
      <c r="D355" s="215">
        <v>0.48474366079741166</v>
      </c>
    </row>
    <row r="356" spans="1:4" ht="27.75" customHeight="1">
      <c r="A356" s="7" t="s">
        <v>8176</v>
      </c>
      <c r="B356" s="8" t="s">
        <v>143</v>
      </c>
      <c r="C356" s="215">
        <v>2.4547548277982232</v>
      </c>
      <c r="D356" s="215">
        <v>3.2547252164531395</v>
      </c>
    </row>
    <row r="357" spans="1:4" ht="27.75" customHeight="1">
      <c r="A357" s="7" t="s">
        <v>8177</v>
      </c>
      <c r="B357" s="8" t="s">
        <v>143</v>
      </c>
      <c r="C357" s="215">
        <v>0.32650091952615268</v>
      </c>
      <c r="D357" s="215">
        <v>5.7156274582978872</v>
      </c>
    </row>
    <row r="358" spans="1:4" ht="27.75" customHeight="1">
      <c r="A358" s="7" t="s">
        <v>8178</v>
      </c>
      <c r="B358" s="8" t="s">
        <v>143</v>
      </c>
      <c r="C358" s="215">
        <v>0.33122733361049422</v>
      </c>
      <c r="D358" s="215">
        <v>25.803017738095573</v>
      </c>
    </row>
    <row r="359" spans="1:4" ht="27.75" customHeight="1">
      <c r="A359" s="7" t="s">
        <v>8179</v>
      </c>
      <c r="B359" s="8" t="s">
        <v>143</v>
      </c>
      <c r="C359" s="215">
        <v>0.34159472014197706</v>
      </c>
      <c r="D359" s="215">
        <v>8.992821888324837</v>
      </c>
    </row>
    <row r="360" spans="1:4" ht="27.75" customHeight="1">
      <c r="A360" s="7" t="s">
        <v>8180</v>
      </c>
      <c r="B360" s="8" t="s">
        <v>143</v>
      </c>
      <c r="C360" s="215">
        <v>4.7501097685783673</v>
      </c>
      <c r="D360" s="215">
        <v>8.3498939362356701</v>
      </c>
    </row>
    <row r="361" spans="1:4" ht="27.75" customHeight="1">
      <c r="A361" s="7" t="s">
        <v>8181</v>
      </c>
      <c r="B361" s="8" t="s">
        <v>143</v>
      </c>
      <c r="C361" s="215">
        <v>5.1617894733423375</v>
      </c>
      <c r="D361" s="215">
        <v>8.7068983208570163</v>
      </c>
    </row>
    <row r="362" spans="1:4" ht="27.75" customHeight="1">
      <c r="A362" s="7" t="s">
        <v>8182</v>
      </c>
      <c r="B362" s="8" t="s">
        <v>143</v>
      </c>
      <c r="C362" s="215">
        <v>0.30643225997845674</v>
      </c>
      <c r="D362" s="215">
        <v>6.6063620583999896</v>
      </c>
    </row>
    <row r="363" spans="1:4" ht="27.75" customHeight="1">
      <c r="A363" s="7" t="s">
        <v>8183</v>
      </c>
      <c r="B363" s="8" t="s">
        <v>143</v>
      </c>
      <c r="C363" s="215">
        <v>2.6100901151098874</v>
      </c>
      <c r="D363" s="215">
        <v>4.0638666319684855</v>
      </c>
    </row>
    <row r="364" spans="1:4" ht="27.75" customHeight="1">
      <c r="A364" s="7" t="s">
        <v>8184</v>
      </c>
      <c r="B364" s="8" t="s">
        <v>143</v>
      </c>
      <c r="C364" s="215">
        <v>2.7223313575751371</v>
      </c>
      <c r="D364" s="215">
        <v>7.4085939866019004</v>
      </c>
    </row>
    <row r="365" spans="1:4" ht="27.75" customHeight="1">
      <c r="A365" s="7" t="s">
        <v>8185</v>
      </c>
      <c r="B365" s="8" t="s">
        <v>143</v>
      </c>
      <c r="C365" s="215">
        <v>1.275435292767771</v>
      </c>
      <c r="D365" s="215">
        <v>8.8283262032945533</v>
      </c>
    </row>
    <row r="366" spans="1:4" ht="27.75" customHeight="1">
      <c r="A366" s="7" t="s">
        <v>8186</v>
      </c>
      <c r="B366" s="8" t="s">
        <v>143</v>
      </c>
      <c r="C366" s="215" t="s">
        <v>143</v>
      </c>
      <c r="D366" s="215">
        <v>11.38750621661289</v>
      </c>
    </row>
    <row r="367" spans="1:4" ht="27.75" customHeight="1">
      <c r="A367" s="7" t="s">
        <v>8187</v>
      </c>
      <c r="B367" s="8" t="s">
        <v>143</v>
      </c>
      <c r="C367" s="215">
        <v>0.70003568348884926</v>
      </c>
      <c r="D367" s="215">
        <v>3.2563908401270907</v>
      </c>
    </row>
    <row r="368" spans="1:4" ht="27.75" customHeight="1">
      <c r="A368" s="7" t="s">
        <v>8188</v>
      </c>
      <c r="B368" s="8" t="s">
        <v>143</v>
      </c>
      <c r="C368" s="215">
        <v>0.40062222435727401</v>
      </c>
      <c r="D368" s="215">
        <v>8.8288817136797082</v>
      </c>
    </row>
    <row r="369" spans="1:4" ht="27.75" customHeight="1">
      <c r="A369" s="7" t="s">
        <v>8189</v>
      </c>
      <c r="B369" s="8" t="s">
        <v>143</v>
      </c>
      <c r="C369" s="215">
        <v>0.11395713438651922</v>
      </c>
      <c r="D369" s="215">
        <v>3.3332090973887847</v>
      </c>
    </row>
    <row r="370" spans="1:4" ht="27.75" customHeight="1">
      <c r="A370" s="7" t="s">
        <v>8190</v>
      </c>
      <c r="B370" s="8" t="s">
        <v>143</v>
      </c>
      <c r="C370" s="215">
        <v>2.9518870286652592</v>
      </c>
      <c r="D370" s="215">
        <v>5.7200780474724997</v>
      </c>
    </row>
    <row r="371" spans="1:4" ht="27.75" customHeight="1">
      <c r="A371" s="7" t="s">
        <v>8191</v>
      </c>
      <c r="B371" s="8" t="s">
        <v>143</v>
      </c>
      <c r="C371" s="215">
        <v>0.61153137195188967</v>
      </c>
      <c r="D371" s="215">
        <v>4.6296127267046279</v>
      </c>
    </row>
    <row r="372" spans="1:4" ht="27.75" customHeight="1">
      <c r="A372" s="7" t="s">
        <v>8192</v>
      </c>
      <c r="B372" s="8" t="s">
        <v>143</v>
      </c>
      <c r="C372" s="215">
        <v>1.4444080078084036</v>
      </c>
      <c r="D372" s="215">
        <v>8.1345868557870897</v>
      </c>
    </row>
    <row r="373" spans="1:4" ht="27.75" customHeight="1">
      <c r="A373" s="7" t="s">
        <v>8193</v>
      </c>
      <c r="B373" s="8" t="s">
        <v>143</v>
      </c>
      <c r="C373" s="215">
        <v>0.80917966272618624</v>
      </c>
      <c r="D373" s="215">
        <v>20.155860530813264</v>
      </c>
    </row>
    <row r="374" spans="1:4" ht="27.75" customHeight="1">
      <c r="A374" s="7" t="s">
        <v>8194</v>
      </c>
      <c r="B374" s="8" t="s">
        <v>143</v>
      </c>
      <c r="C374" s="215">
        <v>0.44087933594120537</v>
      </c>
      <c r="D374" s="215">
        <v>11.670948537875761</v>
      </c>
    </row>
    <row r="375" spans="1:4" ht="27.75" customHeight="1">
      <c r="A375" s="7" t="s">
        <v>8195</v>
      </c>
      <c r="B375" s="8" t="s">
        <v>143</v>
      </c>
      <c r="C375" s="215">
        <v>0.79481431255655377</v>
      </c>
      <c r="D375" s="215">
        <v>1.3640963367585832</v>
      </c>
    </row>
    <row r="376" spans="1:4" ht="27.75" customHeight="1">
      <c r="A376" s="7" t="s">
        <v>8196</v>
      </c>
      <c r="B376" s="8" t="s">
        <v>143</v>
      </c>
      <c r="C376" s="215" t="s">
        <v>143</v>
      </c>
      <c r="D376" s="215">
        <v>25.127817432890222</v>
      </c>
    </row>
    <row r="377" spans="1:4" ht="27.75" customHeight="1">
      <c r="A377" s="7" t="s">
        <v>8197</v>
      </c>
      <c r="B377" s="8" t="s">
        <v>143</v>
      </c>
      <c r="C377" s="215">
        <v>0.36207388757820846</v>
      </c>
      <c r="D377" s="215">
        <v>6.7956070393932917</v>
      </c>
    </row>
    <row r="378" spans="1:4" ht="27.75" customHeight="1">
      <c r="A378" s="7" t="s">
        <v>8198</v>
      </c>
      <c r="B378" s="8" t="s">
        <v>143</v>
      </c>
      <c r="C378" s="215">
        <v>2.5062728410298449</v>
      </c>
      <c r="D378" s="215">
        <v>11.534653485195149</v>
      </c>
    </row>
    <row r="379" spans="1:4" ht="27.75" customHeight="1">
      <c r="A379" s="7" t="s">
        <v>8199</v>
      </c>
      <c r="B379" s="8" t="s">
        <v>143</v>
      </c>
      <c r="C379" s="215">
        <v>0.12968628729869597</v>
      </c>
      <c r="D379" s="215">
        <v>2.5146888803530016</v>
      </c>
    </row>
    <row r="380" spans="1:4" ht="27.75" customHeight="1">
      <c r="A380" s="7" t="s">
        <v>8200</v>
      </c>
      <c r="B380" s="8" t="s">
        <v>143</v>
      </c>
      <c r="C380" s="215">
        <v>0.58126288840368334</v>
      </c>
      <c r="D380" s="215">
        <v>6.4701094014160985</v>
      </c>
    </row>
    <row r="381" spans="1:4" ht="27.75" customHeight="1">
      <c r="A381" s="7" t="s">
        <v>8201</v>
      </c>
      <c r="B381" s="8" t="s">
        <v>143</v>
      </c>
      <c r="C381" s="215">
        <v>3.7566787678919673</v>
      </c>
      <c r="D381" s="215">
        <v>18.12272172755813</v>
      </c>
    </row>
    <row r="382" spans="1:4" ht="27.75" customHeight="1">
      <c r="A382" s="7" t="s">
        <v>8202</v>
      </c>
      <c r="B382" s="8" t="s">
        <v>143</v>
      </c>
      <c r="C382" s="215">
        <v>0.29072433957129068</v>
      </c>
      <c r="D382" s="215">
        <v>5.6813375121203871</v>
      </c>
    </row>
    <row r="383" spans="1:4" ht="27.75" customHeight="1">
      <c r="A383" s="7" t="s">
        <v>8203</v>
      </c>
      <c r="B383" s="8" t="s">
        <v>143</v>
      </c>
      <c r="C383" s="215">
        <v>1.1512220078547986</v>
      </c>
      <c r="D383" s="215">
        <v>6.134036692278106</v>
      </c>
    </row>
    <row r="384" spans="1:4" ht="27.75" customHeight="1">
      <c r="A384" s="7" t="s">
        <v>8204</v>
      </c>
      <c r="B384" s="8" t="s">
        <v>143</v>
      </c>
      <c r="C384" s="215">
        <v>1.7832628110305073</v>
      </c>
      <c r="D384" s="215">
        <v>6.1965037237247484</v>
      </c>
    </row>
    <row r="385" spans="1:4" ht="27.75" customHeight="1">
      <c r="A385" s="7" t="s">
        <v>8205</v>
      </c>
      <c r="B385" s="8" t="s">
        <v>143</v>
      </c>
      <c r="C385" s="215">
        <v>3.1261750894544305</v>
      </c>
      <c r="D385" s="215">
        <v>17.027594562554569</v>
      </c>
    </row>
    <row r="386" spans="1:4" ht="27.75" customHeight="1">
      <c r="A386" s="7" t="s">
        <v>8206</v>
      </c>
      <c r="B386" s="8" t="s">
        <v>143</v>
      </c>
      <c r="C386" s="215">
        <v>1.3277069305124722</v>
      </c>
      <c r="D386" s="215">
        <v>7.8578387321096042</v>
      </c>
    </row>
    <row r="387" spans="1:4" ht="27.75" customHeight="1">
      <c r="A387" s="7" t="s">
        <v>8207</v>
      </c>
      <c r="B387" s="8" t="s">
        <v>143</v>
      </c>
      <c r="C387" s="215">
        <v>0.98604822741343767</v>
      </c>
      <c r="D387" s="215">
        <v>2.5363779665649187</v>
      </c>
    </row>
    <row r="388" spans="1:4" ht="27.75" customHeight="1">
      <c r="A388" s="7" t="s">
        <v>8208</v>
      </c>
      <c r="B388" s="8" t="s">
        <v>143</v>
      </c>
      <c r="C388" s="215">
        <v>2.4561064047916958</v>
      </c>
      <c r="D388" s="215">
        <v>9.3774195763612891</v>
      </c>
    </row>
    <row r="389" spans="1:4" ht="27.75" customHeight="1">
      <c r="A389" s="7" t="s">
        <v>8209</v>
      </c>
      <c r="B389" s="8" t="s">
        <v>143</v>
      </c>
      <c r="C389" s="215">
        <v>0.56452741974406739</v>
      </c>
      <c r="D389" s="215">
        <v>10.517947754264355</v>
      </c>
    </row>
    <row r="390" spans="1:4" ht="27.75" customHeight="1">
      <c r="A390" s="7" t="s">
        <v>8210</v>
      </c>
      <c r="B390" s="8" t="s">
        <v>143</v>
      </c>
      <c r="C390" s="215">
        <v>0.50041748647832407</v>
      </c>
      <c r="D390" s="215">
        <v>6.7820799899446627</v>
      </c>
    </row>
    <row r="391" spans="1:4" ht="27.75" customHeight="1">
      <c r="A391" s="7" t="s">
        <v>8211</v>
      </c>
      <c r="B391" s="8" t="s">
        <v>143</v>
      </c>
      <c r="C391" s="215">
        <v>1.0449347104020863</v>
      </c>
      <c r="D391" s="215">
        <v>5.541504226076543</v>
      </c>
    </row>
    <row r="392" spans="1:4" ht="27.75" customHeight="1">
      <c r="A392" s="7" t="s">
        <v>8212</v>
      </c>
      <c r="B392" s="8" t="s">
        <v>143</v>
      </c>
      <c r="C392" s="215">
        <v>0.76841528085909472</v>
      </c>
      <c r="D392" s="215">
        <v>1.8543509878432192</v>
      </c>
    </row>
    <row r="393" spans="1:4" ht="27.75" customHeight="1">
      <c r="A393" s="7" t="s">
        <v>8213</v>
      </c>
      <c r="B393" s="8" t="s">
        <v>143</v>
      </c>
      <c r="C393" s="215">
        <v>0.76433835352472945</v>
      </c>
      <c r="D393" s="215">
        <v>4.1646934870124674</v>
      </c>
    </row>
    <row r="394" spans="1:4" ht="27.75" customHeight="1">
      <c r="A394" s="7" t="s">
        <v>8214</v>
      </c>
      <c r="B394" s="8" t="s">
        <v>143</v>
      </c>
      <c r="C394" s="215">
        <v>0.39626018352618297</v>
      </c>
      <c r="D394" s="215">
        <v>5.4994616255242805</v>
      </c>
    </row>
    <row r="395" spans="1:4" ht="27.75" customHeight="1">
      <c r="A395" s="7" t="s">
        <v>8215</v>
      </c>
      <c r="B395" s="8" t="s">
        <v>143</v>
      </c>
      <c r="C395" s="215">
        <v>1.4015682902109632</v>
      </c>
      <c r="D395" s="215">
        <v>6.0706855374608004</v>
      </c>
    </row>
    <row r="396" spans="1:4" ht="27.75" customHeight="1">
      <c r="A396" s="7" t="s">
        <v>8216</v>
      </c>
      <c r="B396" s="8" t="s">
        <v>143</v>
      </c>
      <c r="C396" s="215">
        <v>0.23252355330836044</v>
      </c>
      <c r="D396" s="215">
        <v>4.6887161866959381</v>
      </c>
    </row>
    <row r="397" spans="1:4" ht="27.75" customHeight="1">
      <c r="A397" s="7" t="s">
        <v>8217</v>
      </c>
      <c r="B397" s="8" t="s">
        <v>143</v>
      </c>
      <c r="C397" s="215">
        <v>0.41194672936606858</v>
      </c>
      <c r="D397" s="215">
        <v>4.7467453660110968</v>
      </c>
    </row>
    <row r="398" spans="1:4" ht="27.75" customHeight="1">
      <c r="A398" s="7" t="s">
        <v>8218</v>
      </c>
      <c r="B398" s="8" t="s">
        <v>143</v>
      </c>
      <c r="C398" s="215">
        <v>1.0410143521274424</v>
      </c>
      <c r="D398" s="215">
        <v>1.7286366301755604E-2</v>
      </c>
    </row>
    <row r="399" spans="1:4" ht="27.75" customHeight="1">
      <c r="A399" s="7" t="s">
        <v>8219</v>
      </c>
      <c r="B399" s="8" t="s">
        <v>143</v>
      </c>
      <c r="C399" s="215">
        <v>0.88051410314933043</v>
      </c>
      <c r="D399" s="215">
        <v>4.1208309626337485</v>
      </c>
    </row>
    <row r="400" spans="1:4" ht="27.75" customHeight="1">
      <c r="A400" s="7" t="s">
        <v>8220</v>
      </c>
      <c r="B400" s="8" t="s">
        <v>143</v>
      </c>
      <c r="C400" s="215">
        <v>1.3759753046135685</v>
      </c>
      <c r="D400" s="215">
        <v>8.658978399706653</v>
      </c>
    </row>
    <row r="401" spans="1:4" ht="27.75" customHeight="1">
      <c r="A401" s="7" t="s">
        <v>8221</v>
      </c>
      <c r="B401" s="8" t="s">
        <v>143</v>
      </c>
      <c r="C401" s="215">
        <v>1.6069834375992262</v>
      </c>
      <c r="D401" s="215">
        <v>3.2383111031260774</v>
      </c>
    </row>
    <row r="402" spans="1:4" ht="27.75" customHeight="1">
      <c r="A402" s="7" t="s">
        <v>8222</v>
      </c>
      <c r="B402" s="8" t="s">
        <v>143</v>
      </c>
      <c r="C402" s="215">
        <v>0.68700828927848479</v>
      </c>
      <c r="D402" s="215">
        <v>21.015398179400194</v>
      </c>
    </row>
    <row r="403" spans="1:4" ht="27.75" customHeight="1">
      <c r="A403" s="7" t="s">
        <v>8223</v>
      </c>
      <c r="B403" s="8" t="s">
        <v>143</v>
      </c>
      <c r="C403" s="215">
        <v>0.93951960681725688</v>
      </c>
      <c r="D403" s="215">
        <v>6.8747485456045165</v>
      </c>
    </row>
    <row r="404" spans="1:4" ht="27.75" customHeight="1">
      <c r="A404" s="7" t="s">
        <v>8224</v>
      </c>
      <c r="B404" s="8" t="s">
        <v>143</v>
      </c>
      <c r="C404" s="215">
        <v>1.2923442542937138</v>
      </c>
      <c r="D404" s="215">
        <v>4.5093034597035384</v>
      </c>
    </row>
    <row r="405" spans="1:4" ht="27.75" customHeight="1">
      <c r="A405" s="7" t="s">
        <v>8225</v>
      </c>
      <c r="B405" s="8" t="s">
        <v>143</v>
      </c>
      <c r="C405" s="215">
        <v>0.42381884265908454</v>
      </c>
      <c r="D405" s="215">
        <v>3.2072401997682669</v>
      </c>
    </row>
    <row r="406" spans="1:4" ht="27.75" customHeight="1">
      <c r="A406" s="7" t="s">
        <v>8226</v>
      </c>
      <c r="B406" s="8" t="s">
        <v>143</v>
      </c>
      <c r="C406" s="215">
        <v>0.94943610755426644</v>
      </c>
      <c r="D406" s="215">
        <v>7.3496981819448672</v>
      </c>
    </row>
    <row r="407" spans="1:4" ht="27.75" customHeight="1">
      <c r="A407" s="7" t="s">
        <v>8227</v>
      </c>
      <c r="B407" s="8" t="s">
        <v>143</v>
      </c>
      <c r="C407" s="215">
        <v>0.68513161097278352</v>
      </c>
      <c r="D407" s="215">
        <v>1.6385250580606772</v>
      </c>
    </row>
    <row r="408" spans="1:4" ht="27.75" customHeight="1">
      <c r="A408" s="7" t="s">
        <v>8228</v>
      </c>
      <c r="B408" s="8" t="s">
        <v>143</v>
      </c>
      <c r="C408" s="215">
        <v>3.4191084179796909</v>
      </c>
      <c r="D408" s="215">
        <v>2.7738971314262439</v>
      </c>
    </row>
    <row r="409" spans="1:4" ht="27.75" customHeight="1">
      <c r="A409" s="7" t="s">
        <v>8229</v>
      </c>
      <c r="B409" s="8" t="s">
        <v>143</v>
      </c>
      <c r="C409" s="215">
        <v>0.49553326702540335</v>
      </c>
      <c r="D409" s="215">
        <v>1.1506896600110177</v>
      </c>
    </row>
    <row r="410" spans="1:4" ht="27.75" customHeight="1">
      <c r="A410" s="7" t="s">
        <v>8230</v>
      </c>
      <c r="B410" s="8" t="s">
        <v>143</v>
      </c>
      <c r="C410" s="215">
        <v>0.29699865507456358</v>
      </c>
      <c r="D410" s="215">
        <v>11.367592678116473</v>
      </c>
    </row>
    <row r="411" spans="1:4" ht="27.75" customHeight="1">
      <c r="A411" s="7" t="s">
        <v>8231</v>
      </c>
      <c r="B411" s="8" t="s">
        <v>143</v>
      </c>
      <c r="C411" s="215">
        <v>0.7835271397314304</v>
      </c>
      <c r="D411" s="215">
        <v>8.7924501238923369</v>
      </c>
    </row>
    <row r="412" spans="1:4" ht="27.75" customHeight="1">
      <c r="A412" s="7" t="s">
        <v>7651</v>
      </c>
      <c r="B412" s="8" t="s">
        <v>143</v>
      </c>
      <c r="C412" s="215">
        <v>1.3207440879094019</v>
      </c>
      <c r="D412" s="215">
        <v>4.7126786243520931</v>
      </c>
    </row>
    <row r="413" spans="1:4" ht="27.75" customHeight="1">
      <c r="A413" s="7" t="s">
        <v>8232</v>
      </c>
      <c r="B413" s="8" t="s">
        <v>143</v>
      </c>
      <c r="C413" s="215">
        <v>0.57113292300796525</v>
      </c>
      <c r="D413" s="215">
        <v>1.9011673205927824</v>
      </c>
    </row>
    <row r="414" spans="1:4" ht="27.75" customHeight="1">
      <c r="A414" s="7" t="s">
        <v>8233</v>
      </c>
      <c r="B414" s="8" t="s">
        <v>143</v>
      </c>
      <c r="C414" s="215">
        <v>3.1204276411747327</v>
      </c>
      <c r="D414" s="215">
        <v>6.8010117670352868</v>
      </c>
    </row>
    <row r="415" spans="1:4" ht="27.75" customHeight="1">
      <c r="A415" s="7" t="s">
        <v>8234</v>
      </c>
      <c r="B415" s="8" t="s">
        <v>143</v>
      </c>
      <c r="C415" s="215">
        <v>0.16824491047430895</v>
      </c>
      <c r="D415" s="215">
        <v>1.127620727820619</v>
      </c>
    </row>
    <row r="416" spans="1:4" ht="27.75" customHeight="1">
      <c r="A416" s="7" t="s">
        <v>8235</v>
      </c>
      <c r="B416" s="8" t="s">
        <v>143</v>
      </c>
      <c r="C416" s="215">
        <v>4.1441236298178987</v>
      </c>
      <c r="D416" s="215">
        <v>4.5093351720815482</v>
      </c>
    </row>
    <row r="417" spans="1:4" ht="27.75" customHeight="1">
      <c r="A417" s="7" t="s">
        <v>8236</v>
      </c>
      <c r="B417" s="8" t="s">
        <v>143</v>
      </c>
      <c r="C417" s="215">
        <v>7.3513805561956039E-2</v>
      </c>
      <c r="D417" s="215">
        <v>6.5902516676468403</v>
      </c>
    </row>
    <row r="418" spans="1:4" ht="27.75" customHeight="1">
      <c r="A418" s="7" t="s">
        <v>8237</v>
      </c>
      <c r="B418" s="8" t="s">
        <v>143</v>
      </c>
      <c r="C418" s="215">
        <v>5.0045652749717942</v>
      </c>
      <c r="D418" s="215">
        <v>23.345965312776066</v>
      </c>
    </row>
    <row r="419" spans="1:4" ht="27.75" customHeight="1">
      <c r="A419" s="7" t="s">
        <v>8238</v>
      </c>
      <c r="B419" s="8" t="s">
        <v>143</v>
      </c>
      <c r="C419" s="215">
        <v>0.39319679722300133</v>
      </c>
      <c r="D419" s="215">
        <v>9.1965141845052631</v>
      </c>
    </row>
    <row r="420" spans="1:4" ht="27.75" customHeight="1">
      <c r="A420" s="7" t="s">
        <v>8239</v>
      </c>
      <c r="B420" s="8" t="s">
        <v>143</v>
      </c>
      <c r="C420" s="215">
        <v>0.94721195321725105</v>
      </c>
      <c r="D420" s="215">
        <v>22.085181680818899</v>
      </c>
    </row>
    <row r="421" spans="1:4" ht="27.75" customHeight="1">
      <c r="A421" s="7" t="s">
        <v>8240</v>
      </c>
      <c r="B421" s="8" t="s">
        <v>143</v>
      </c>
      <c r="C421" s="215">
        <v>0.88056766656498531</v>
      </c>
      <c r="D421" s="215">
        <v>16.56180197379091</v>
      </c>
    </row>
    <row r="422" spans="1:4" ht="27.75" customHeight="1">
      <c r="A422" s="7" t="s">
        <v>8241</v>
      </c>
      <c r="B422" s="8" t="s">
        <v>143</v>
      </c>
      <c r="C422" s="215">
        <v>0.86398640378587532</v>
      </c>
      <c r="D422" s="215">
        <v>12.979703868314944</v>
      </c>
    </row>
    <row r="423" spans="1:4" ht="27.75" customHeight="1">
      <c r="A423" s="7" t="s">
        <v>8242</v>
      </c>
      <c r="B423" s="8" t="s">
        <v>143</v>
      </c>
      <c r="C423" s="215">
        <v>2.0921465592092927</v>
      </c>
      <c r="D423" s="215">
        <v>5.7722071973296867</v>
      </c>
    </row>
    <row r="424" spans="1:4" ht="27.75" customHeight="1">
      <c r="A424" s="7" t="s">
        <v>8243</v>
      </c>
      <c r="B424" s="8" t="s">
        <v>143</v>
      </c>
      <c r="C424" s="215">
        <v>0.37181644486890236</v>
      </c>
      <c r="D424" s="215">
        <v>5.5594987002744176</v>
      </c>
    </row>
    <row r="425" spans="1:4" ht="27.75" customHeight="1">
      <c r="A425" s="7" t="s">
        <v>8244</v>
      </c>
      <c r="B425" s="8" t="s">
        <v>143</v>
      </c>
      <c r="C425" s="215">
        <v>1.2831338912360544</v>
      </c>
      <c r="D425" s="215">
        <v>4.8784272938326012</v>
      </c>
    </row>
    <row r="426" spans="1:4" ht="27.75" customHeight="1">
      <c r="A426" s="7" t="s">
        <v>8245</v>
      </c>
      <c r="B426" s="8" t="s">
        <v>143</v>
      </c>
      <c r="C426" s="215">
        <v>0.50918248727693682</v>
      </c>
      <c r="D426" s="215">
        <v>2.1040688983912132</v>
      </c>
    </row>
    <row r="427" spans="1:4" ht="27.75" customHeight="1">
      <c r="A427" s="7" t="s">
        <v>8246</v>
      </c>
      <c r="B427" s="8" t="s">
        <v>143</v>
      </c>
      <c r="C427" s="215">
        <v>0.47503226065214366</v>
      </c>
      <c r="D427" s="215">
        <v>9.9791250453680078</v>
      </c>
    </row>
    <row r="428" spans="1:4" ht="27.75" customHeight="1">
      <c r="A428" s="7" t="s">
        <v>8247</v>
      </c>
      <c r="B428" s="8" t="s">
        <v>143</v>
      </c>
      <c r="C428" s="215">
        <v>0.77936030293705683</v>
      </c>
      <c r="D428" s="215">
        <v>6.0211755024364662</v>
      </c>
    </row>
    <row r="429" spans="1:4" ht="27.75" customHeight="1">
      <c r="A429" s="7" t="s">
        <v>7675</v>
      </c>
      <c r="B429" s="8" t="s">
        <v>143</v>
      </c>
      <c r="C429" s="215">
        <v>3.7761545774356349</v>
      </c>
      <c r="D429" s="215">
        <v>22.255202389880971</v>
      </c>
    </row>
    <row r="430" spans="1:4" ht="27.75" customHeight="1">
      <c r="A430" s="7" t="s">
        <v>8248</v>
      </c>
      <c r="B430" s="8" t="s">
        <v>143</v>
      </c>
      <c r="C430" s="215">
        <v>0.71699922740718547</v>
      </c>
      <c r="D430" s="215">
        <v>2.6873245342664132</v>
      </c>
    </row>
    <row r="431" spans="1:4" ht="27.75" customHeight="1">
      <c r="A431" s="7" t="s">
        <v>7676</v>
      </c>
      <c r="B431" s="8" t="s">
        <v>143</v>
      </c>
      <c r="C431" s="215">
        <v>1.4958352270759421</v>
      </c>
      <c r="D431" s="215">
        <v>5.2896228512658841</v>
      </c>
    </row>
    <row r="432" spans="1:4" ht="27.75" customHeight="1">
      <c r="A432" s="7" t="s">
        <v>8249</v>
      </c>
      <c r="B432" s="8" t="s">
        <v>143</v>
      </c>
      <c r="C432" s="215">
        <v>0.29570000005443764</v>
      </c>
      <c r="D432" s="215">
        <v>3.3830465466928086</v>
      </c>
    </row>
    <row r="433" spans="1:4" ht="27.75" customHeight="1">
      <c r="A433" s="7" t="s">
        <v>7681</v>
      </c>
      <c r="B433" s="8" t="s">
        <v>143</v>
      </c>
      <c r="C433" s="215">
        <v>5.2984393504076459E-2</v>
      </c>
      <c r="D433" s="215">
        <v>2.5209758950708876</v>
      </c>
    </row>
    <row r="434" spans="1:4" ht="27.75" customHeight="1">
      <c r="A434" s="7" t="s">
        <v>8250</v>
      </c>
      <c r="B434" s="8" t="s">
        <v>143</v>
      </c>
      <c r="C434" s="215">
        <v>5.2914055456758442</v>
      </c>
      <c r="D434" s="215">
        <v>7.7206819327919378</v>
      </c>
    </row>
    <row r="435" spans="1:4" ht="27.75" customHeight="1">
      <c r="A435" s="7" t="s">
        <v>8251</v>
      </c>
      <c r="B435" s="8" t="s">
        <v>143</v>
      </c>
      <c r="C435" s="215">
        <v>2.8686199191166235</v>
      </c>
      <c r="D435" s="215">
        <v>7.8950679341223697</v>
      </c>
    </row>
    <row r="436" spans="1:4" ht="27.75" customHeight="1">
      <c r="A436" s="7" t="s">
        <v>8252</v>
      </c>
      <c r="B436" s="8" t="s">
        <v>143</v>
      </c>
      <c r="C436" s="215">
        <v>2.2748087435637063</v>
      </c>
      <c r="D436" s="215">
        <v>14.485123624743789</v>
      </c>
    </row>
    <row r="437" spans="1:4" ht="27.75" customHeight="1">
      <c r="A437" s="7" t="s">
        <v>8253</v>
      </c>
      <c r="B437" s="8" t="s">
        <v>143</v>
      </c>
      <c r="C437" s="215">
        <v>8.8617132640688712E-2</v>
      </c>
      <c r="D437" s="215">
        <v>5.9674137264440512</v>
      </c>
    </row>
    <row r="438" spans="1:4" ht="27.75" customHeight="1">
      <c r="A438" s="7" t="s">
        <v>8254</v>
      </c>
      <c r="B438" s="8" t="s">
        <v>143</v>
      </c>
      <c r="C438" s="215">
        <v>0.50042208146063649</v>
      </c>
      <c r="D438" s="215">
        <v>2.855854723615979</v>
      </c>
    </row>
    <row r="439" spans="1:4" ht="27.75" customHeight="1">
      <c r="A439" s="7" t="s">
        <v>8255</v>
      </c>
      <c r="B439" s="8" t="s">
        <v>143</v>
      </c>
      <c r="C439" s="215">
        <v>3.4929410778347769</v>
      </c>
      <c r="D439" s="215">
        <v>2.0992992140516322</v>
      </c>
    </row>
    <row r="440" spans="1:4" ht="27.75" customHeight="1">
      <c r="A440" s="7" t="s">
        <v>8256</v>
      </c>
      <c r="B440" s="8" t="s">
        <v>143</v>
      </c>
      <c r="C440" s="215" t="s">
        <v>143</v>
      </c>
      <c r="D440" s="215">
        <v>0.93694041509085257</v>
      </c>
    </row>
    <row r="441" spans="1:4" ht="27.75" customHeight="1">
      <c r="A441" s="7" t="s">
        <v>8257</v>
      </c>
      <c r="B441" s="8" t="s">
        <v>143</v>
      </c>
      <c r="C441" s="215">
        <v>2.206736737446235</v>
      </c>
      <c r="D441" s="215">
        <v>6.3432639656526888</v>
      </c>
    </row>
    <row r="442" spans="1:4" ht="27.75" customHeight="1">
      <c r="A442" s="7" t="s">
        <v>8258</v>
      </c>
      <c r="B442" s="8" t="s">
        <v>143</v>
      </c>
      <c r="C442" s="215">
        <v>3.0106070757367309</v>
      </c>
      <c r="D442" s="215">
        <v>14.109499889986346</v>
      </c>
    </row>
    <row r="443" spans="1:4" ht="27.75" customHeight="1">
      <c r="A443" s="7" t="s">
        <v>8259</v>
      </c>
      <c r="B443" s="8" t="s">
        <v>143</v>
      </c>
      <c r="C443" s="215">
        <v>2.4586038638284373</v>
      </c>
      <c r="D443" s="215">
        <v>8.584274277911641</v>
      </c>
    </row>
    <row r="444" spans="1:4" ht="27.75" customHeight="1">
      <c r="A444" s="7" t="s">
        <v>8260</v>
      </c>
      <c r="B444" s="8" t="s">
        <v>143</v>
      </c>
      <c r="C444" s="215">
        <v>2.2132304876775168</v>
      </c>
      <c r="D444" s="215">
        <v>8.9791707712087589</v>
      </c>
    </row>
    <row r="445" spans="1:4" ht="27.75" customHeight="1">
      <c r="A445" s="7" t="s">
        <v>7700</v>
      </c>
      <c r="B445" s="8" t="s">
        <v>143</v>
      </c>
      <c r="C445" s="215">
        <v>0.23894472296243899</v>
      </c>
      <c r="D445" s="215">
        <v>22.512609379555705</v>
      </c>
    </row>
    <row r="446" spans="1:4" ht="27.75" customHeight="1">
      <c r="A446" s="7" t="s">
        <v>8261</v>
      </c>
      <c r="B446" s="8" t="s">
        <v>143</v>
      </c>
      <c r="C446" s="215">
        <v>0.27136870797303414</v>
      </c>
      <c r="D446" s="215">
        <v>21.723708651598056</v>
      </c>
    </row>
    <row r="447" spans="1:4" ht="27.75" customHeight="1">
      <c r="A447" s="7" t="s">
        <v>8262</v>
      </c>
      <c r="B447" s="8" t="s">
        <v>143</v>
      </c>
      <c r="C447" s="215">
        <v>0.24288319659830254</v>
      </c>
      <c r="D447" s="215">
        <v>7.8374907020865239</v>
      </c>
    </row>
    <row r="448" spans="1:4" ht="27.75" customHeight="1">
      <c r="A448" s="7" t="s">
        <v>8263</v>
      </c>
      <c r="B448" s="8" t="s">
        <v>143</v>
      </c>
      <c r="C448" s="215">
        <v>2.1341493002343346</v>
      </c>
      <c r="D448" s="215">
        <v>6.7997380395285241</v>
      </c>
    </row>
    <row r="449" spans="1:4" ht="27.75" customHeight="1">
      <c r="A449" s="7" t="s">
        <v>8264</v>
      </c>
      <c r="B449" s="8" t="s">
        <v>143</v>
      </c>
      <c r="C449" s="215">
        <v>0.15508488459049771</v>
      </c>
      <c r="D449" s="215">
        <v>0.55482045489525378</v>
      </c>
    </row>
    <row r="450" spans="1:4" ht="27.75" customHeight="1">
      <c r="A450" s="7" t="s">
        <v>8265</v>
      </c>
      <c r="B450" s="8" t="s">
        <v>143</v>
      </c>
      <c r="C450" s="215">
        <v>0.49718681652610597</v>
      </c>
      <c r="D450" s="215">
        <v>4.6575421272179254</v>
      </c>
    </row>
    <row r="451" spans="1:4" ht="27.75" customHeight="1">
      <c r="A451" s="7" t="s">
        <v>8266</v>
      </c>
      <c r="B451" s="8" t="s">
        <v>143</v>
      </c>
      <c r="C451" s="215">
        <v>2.3100286412862454</v>
      </c>
      <c r="D451" s="215">
        <v>4.4774397434307316</v>
      </c>
    </row>
    <row r="452" spans="1:4" ht="27.75" customHeight="1">
      <c r="A452" s="7" t="s">
        <v>8267</v>
      </c>
      <c r="B452" s="8" t="s">
        <v>143</v>
      </c>
      <c r="C452" s="215">
        <v>2.1817576129223446</v>
      </c>
      <c r="D452" s="215">
        <v>4.303672870536789</v>
      </c>
    </row>
    <row r="453" spans="1:4" ht="27.75" customHeight="1">
      <c r="A453" s="7" t="s">
        <v>8268</v>
      </c>
      <c r="B453" s="8" t="s">
        <v>143</v>
      </c>
      <c r="C453" s="215">
        <v>0.86756970650188703</v>
      </c>
      <c r="D453" s="215">
        <v>6.761103447252256</v>
      </c>
    </row>
    <row r="454" spans="1:4" ht="27.75" customHeight="1">
      <c r="A454" s="7" t="s">
        <v>8269</v>
      </c>
      <c r="B454" s="8" t="s">
        <v>143</v>
      </c>
      <c r="C454" s="215">
        <v>0.67822026955973458</v>
      </c>
      <c r="D454" s="215">
        <v>12.538666623305973</v>
      </c>
    </row>
    <row r="455" spans="1:4" ht="27.75" customHeight="1">
      <c r="A455" s="7" t="s">
        <v>8270</v>
      </c>
      <c r="B455" s="8" t="s">
        <v>143</v>
      </c>
      <c r="C455" s="215">
        <v>1.6766721245533731</v>
      </c>
      <c r="D455" s="215">
        <v>4.7297986502694167</v>
      </c>
    </row>
    <row r="456" spans="1:4" ht="27.75" customHeight="1">
      <c r="A456" s="7" t="s">
        <v>8271</v>
      </c>
      <c r="B456" s="8" t="s">
        <v>143</v>
      </c>
      <c r="C456" s="215">
        <v>0.40443358216434777</v>
      </c>
      <c r="D456" s="215">
        <v>4.535532751874146</v>
      </c>
    </row>
    <row r="457" spans="1:4" ht="27.75" customHeight="1">
      <c r="A457" s="7" t="s">
        <v>8272</v>
      </c>
      <c r="B457" s="8" t="s">
        <v>143</v>
      </c>
      <c r="C457" s="215">
        <v>2.1029075287769796</v>
      </c>
      <c r="D457" s="215">
        <v>3.2783669352624267</v>
      </c>
    </row>
    <row r="458" spans="1:4" ht="27.75" customHeight="1">
      <c r="A458" s="7" t="s">
        <v>8273</v>
      </c>
      <c r="B458" s="8" t="s">
        <v>143</v>
      </c>
      <c r="C458" s="215">
        <v>0.6312046565246453</v>
      </c>
      <c r="D458" s="215">
        <v>1.0937127407187881</v>
      </c>
    </row>
    <row r="459" spans="1:4" ht="27.75" customHeight="1">
      <c r="A459" s="7" t="s">
        <v>8274</v>
      </c>
      <c r="B459" s="8" t="s">
        <v>143</v>
      </c>
      <c r="C459" s="215">
        <v>1.1867893752347696</v>
      </c>
      <c r="D459" s="215">
        <v>19.170008252728213</v>
      </c>
    </row>
    <row r="460" spans="1:4" ht="27.75" customHeight="1">
      <c r="A460" s="7" t="s">
        <v>8275</v>
      </c>
      <c r="B460" s="8" t="s">
        <v>143</v>
      </c>
      <c r="C460" s="215">
        <v>2.3590966251932235</v>
      </c>
      <c r="D460" s="215">
        <v>2.8798806594069473</v>
      </c>
    </row>
    <row r="461" spans="1:4" ht="27.75" customHeight="1">
      <c r="A461" s="7" t="s">
        <v>8276</v>
      </c>
      <c r="B461" s="8" t="s">
        <v>143</v>
      </c>
      <c r="C461" s="215">
        <v>0.47170051863959983</v>
      </c>
      <c r="D461" s="215">
        <v>3.5085249494118784</v>
      </c>
    </row>
    <row r="462" spans="1:4" ht="27.75" customHeight="1">
      <c r="A462" s="7" t="s">
        <v>8277</v>
      </c>
      <c r="B462" s="8" t="s">
        <v>143</v>
      </c>
      <c r="C462" s="215">
        <v>4.0153760247949002</v>
      </c>
      <c r="D462" s="215">
        <v>6.7864860507428828</v>
      </c>
    </row>
    <row r="463" spans="1:4" ht="27.75" customHeight="1">
      <c r="A463" s="7" t="s">
        <v>8278</v>
      </c>
      <c r="B463" s="8" t="s">
        <v>143</v>
      </c>
      <c r="C463" s="215">
        <v>1.8286520595968307</v>
      </c>
      <c r="D463" s="215">
        <v>5.357378900514699</v>
      </c>
    </row>
    <row r="464" spans="1:4" ht="27.75" customHeight="1">
      <c r="A464" s="7" t="s">
        <v>8279</v>
      </c>
      <c r="B464" s="8" t="s">
        <v>143</v>
      </c>
      <c r="C464" s="215">
        <v>0.24435799027102098</v>
      </c>
      <c r="D464" s="215">
        <v>3.2554422270571877</v>
      </c>
    </row>
    <row r="465" spans="1:4" ht="27.75" customHeight="1">
      <c r="A465" s="7" t="s">
        <v>8280</v>
      </c>
      <c r="B465" s="8" t="s">
        <v>143</v>
      </c>
      <c r="C465" s="215">
        <v>0.23512123823387876</v>
      </c>
      <c r="D465" s="215">
        <v>4.0057712858610284</v>
      </c>
    </row>
    <row r="466" spans="1:4" ht="27.75" customHeight="1">
      <c r="A466" s="7" t="s">
        <v>8281</v>
      </c>
      <c r="B466" s="8" t="s">
        <v>143</v>
      </c>
      <c r="C466" s="215">
        <v>0.41786308564118518</v>
      </c>
      <c r="D466" s="215">
        <v>0.81980654380524687</v>
      </c>
    </row>
    <row r="467" spans="1:4" ht="27.75" customHeight="1">
      <c r="A467" s="7" t="s">
        <v>8282</v>
      </c>
      <c r="B467" s="8" t="s">
        <v>143</v>
      </c>
      <c r="C467" s="215">
        <v>6.0742631093467017</v>
      </c>
      <c r="D467" s="215">
        <v>4.0999112573934005</v>
      </c>
    </row>
    <row r="468" spans="1:4" ht="27.75" customHeight="1">
      <c r="A468" s="7" t="s">
        <v>8283</v>
      </c>
      <c r="B468" s="8" t="s">
        <v>143</v>
      </c>
      <c r="C468" s="215">
        <v>1.26001037527947</v>
      </c>
      <c r="D468" s="215">
        <v>2.5470580423235596</v>
      </c>
    </row>
    <row r="469" spans="1:4" ht="27.75" customHeight="1">
      <c r="A469" s="7" t="s">
        <v>8284</v>
      </c>
      <c r="B469" s="8" t="s">
        <v>143</v>
      </c>
      <c r="C469" s="215">
        <v>1.0662458723254238</v>
      </c>
      <c r="D469" s="215">
        <v>7.7075427493286366</v>
      </c>
    </row>
    <row r="470" spans="1:4" ht="27.75" customHeight="1">
      <c r="A470" s="7" t="s">
        <v>8285</v>
      </c>
      <c r="B470" s="8" t="s">
        <v>143</v>
      </c>
      <c r="C470" s="215">
        <v>0.68215486533209435</v>
      </c>
      <c r="D470" s="215">
        <v>14.107253870606492</v>
      </c>
    </row>
    <row r="471" spans="1:4" ht="27.75" customHeight="1">
      <c r="A471" s="7" t="s">
        <v>8286</v>
      </c>
      <c r="B471" s="8" t="s">
        <v>143</v>
      </c>
      <c r="C471" s="215">
        <v>0.83551091577949643</v>
      </c>
      <c r="D471" s="215">
        <v>4.6651745337886696</v>
      </c>
    </row>
    <row r="472" spans="1:4" ht="27.75" customHeight="1">
      <c r="A472" s="7" t="s">
        <v>8287</v>
      </c>
      <c r="B472" s="8" t="s">
        <v>143</v>
      </c>
      <c r="C472" s="215">
        <v>0.83551091577949643</v>
      </c>
      <c r="D472" s="215">
        <v>4.6651751673673925</v>
      </c>
    </row>
    <row r="473" spans="1:4" ht="27.75" customHeight="1">
      <c r="A473" s="7" t="s">
        <v>8288</v>
      </c>
      <c r="B473" s="8" t="s">
        <v>143</v>
      </c>
      <c r="C473" s="215">
        <v>0.21197608914297983</v>
      </c>
      <c r="D473" s="215">
        <v>7.2939331746305607</v>
      </c>
    </row>
    <row r="474" spans="1:4" ht="27.75" customHeight="1">
      <c r="A474" s="7" t="s">
        <v>8289</v>
      </c>
      <c r="B474" s="8" t="s">
        <v>143</v>
      </c>
      <c r="C474" s="215">
        <v>0.10921821216012</v>
      </c>
      <c r="D474" s="215">
        <v>4.3228120191224244</v>
      </c>
    </row>
    <row r="475" spans="1:4" ht="27.75" customHeight="1">
      <c r="A475" s="7" t="s">
        <v>8290</v>
      </c>
      <c r="B475" s="8" t="s">
        <v>143</v>
      </c>
      <c r="C475" s="215">
        <v>0.69437919747718546</v>
      </c>
      <c r="D475" s="215">
        <v>6.9745072764139442</v>
      </c>
    </row>
    <row r="476" spans="1:4" ht="27.75" customHeight="1">
      <c r="A476" s="7" t="s">
        <v>8291</v>
      </c>
      <c r="B476" s="8" t="s">
        <v>143</v>
      </c>
      <c r="C476" s="215">
        <v>2.1630422381934236</v>
      </c>
      <c r="D476" s="215">
        <v>5.7812404443581524</v>
      </c>
    </row>
    <row r="477" spans="1:4" ht="27.75" customHeight="1">
      <c r="A477" s="7" t="s">
        <v>8292</v>
      </c>
      <c r="B477" s="8" t="s">
        <v>143</v>
      </c>
      <c r="C477" s="215">
        <v>2.9763868027743015</v>
      </c>
      <c r="D477" s="215">
        <v>4.3020303405032889</v>
      </c>
    </row>
    <row r="478" spans="1:4" ht="27.75" customHeight="1">
      <c r="A478" s="7" t="s">
        <v>8293</v>
      </c>
      <c r="B478" s="8" t="s">
        <v>143</v>
      </c>
      <c r="C478" s="215">
        <v>0.57902958659414028</v>
      </c>
      <c r="D478" s="215">
        <v>3.2947393050486395</v>
      </c>
    </row>
    <row r="479" spans="1:4" ht="27.75" customHeight="1">
      <c r="A479" s="7" t="s">
        <v>8294</v>
      </c>
      <c r="B479" s="8" t="s">
        <v>143</v>
      </c>
      <c r="C479" s="215">
        <v>0.96606653693437428</v>
      </c>
      <c r="D479" s="215">
        <v>3.4016760074157628</v>
      </c>
    </row>
    <row r="480" spans="1:4" ht="27.75" customHeight="1">
      <c r="A480" s="7" t="s">
        <v>8295</v>
      </c>
      <c r="B480" s="8" t="s">
        <v>143</v>
      </c>
      <c r="C480" s="215">
        <v>0.28354368876388841</v>
      </c>
      <c r="D480" s="215">
        <v>4.7482819235778129</v>
      </c>
    </row>
    <row r="481" spans="1:4" ht="27.75" customHeight="1">
      <c r="A481" s="7" t="s">
        <v>8296</v>
      </c>
      <c r="B481" s="8" t="s">
        <v>143</v>
      </c>
      <c r="C481" s="215">
        <v>0.60280377429330223</v>
      </c>
      <c r="D481" s="215">
        <v>1.0652049250091487</v>
      </c>
    </row>
    <row r="482" spans="1:4" ht="27.75" customHeight="1">
      <c r="A482" s="7" t="s">
        <v>8297</v>
      </c>
      <c r="B482" s="8" t="s">
        <v>143</v>
      </c>
      <c r="C482" s="215">
        <v>6.7689365299345328</v>
      </c>
      <c r="D482" s="215">
        <v>15.321956214612944</v>
      </c>
    </row>
    <row r="483" spans="1:4" ht="27.75" customHeight="1">
      <c r="A483" s="7" t="s">
        <v>8298</v>
      </c>
      <c r="B483" s="8" t="s">
        <v>143</v>
      </c>
      <c r="C483" s="215">
        <v>5.2997958450939988</v>
      </c>
      <c r="D483" s="215">
        <v>24.215008308693207</v>
      </c>
    </row>
    <row r="484" spans="1:4" ht="27.75" customHeight="1">
      <c r="A484" s="7" t="s">
        <v>8299</v>
      </c>
      <c r="B484" s="8" t="s">
        <v>143</v>
      </c>
      <c r="C484" s="215">
        <v>2.1326944239034407</v>
      </c>
      <c r="D484" s="215">
        <v>1.6902942403254098</v>
      </c>
    </row>
    <row r="485" spans="1:4" ht="27.75" customHeight="1">
      <c r="A485" s="7" t="s">
        <v>8300</v>
      </c>
      <c r="B485" s="8" t="s">
        <v>143</v>
      </c>
      <c r="C485" s="215">
        <v>0.97730479306292994</v>
      </c>
      <c r="D485" s="215">
        <v>6.7482380484539481</v>
      </c>
    </row>
    <row r="486" spans="1:4" ht="27.75" customHeight="1">
      <c r="A486" s="7" t="s">
        <v>8301</v>
      </c>
      <c r="B486" s="8" t="s">
        <v>143</v>
      </c>
      <c r="C486" s="215">
        <v>0.30613089483296546</v>
      </c>
      <c r="D486" s="215">
        <v>6.9056768560611435</v>
      </c>
    </row>
    <row r="487" spans="1:4" ht="27.75" customHeight="1">
      <c r="A487" s="7" t="s">
        <v>8302</v>
      </c>
      <c r="B487" s="8" t="s">
        <v>143</v>
      </c>
      <c r="C487" s="215">
        <v>3.0767630147735039</v>
      </c>
      <c r="D487" s="215">
        <v>20.306960491856252</v>
      </c>
    </row>
    <row r="488" spans="1:4" ht="27.75" customHeight="1">
      <c r="A488" s="7" t="s">
        <v>8303</v>
      </c>
      <c r="B488" s="8" t="s">
        <v>143</v>
      </c>
      <c r="C488" s="215">
        <v>0.7270661968984965</v>
      </c>
      <c r="D488" s="215">
        <v>6.5966617106256056</v>
      </c>
    </row>
    <row r="489" spans="1:4" ht="27.75" customHeight="1">
      <c r="A489" s="7" t="s">
        <v>8304</v>
      </c>
      <c r="B489" s="8" t="s">
        <v>143</v>
      </c>
      <c r="C489" s="215">
        <v>0.36035199018868003</v>
      </c>
      <c r="D489" s="215">
        <v>2.4537662162909566</v>
      </c>
    </row>
    <row r="490" spans="1:4" ht="27.75" customHeight="1">
      <c r="A490" s="7" t="s">
        <v>8305</v>
      </c>
      <c r="B490" s="8" t="s">
        <v>143</v>
      </c>
      <c r="C490" s="215">
        <v>0.93419151506745013</v>
      </c>
      <c r="D490" s="215">
        <v>13.402756808367483</v>
      </c>
    </row>
    <row r="491" spans="1:4" ht="27.75" customHeight="1">
      <c r="A491" s="7" t="s">
        <v>7760</v>
      </c>
      <c r="B491" s="8" t="s">
        <v>143</v>
      </c>
      <c r="C491" s="215">
        <v>0.93898209362823393</v>
      </c>
      <c r="D491" s="215">
        <v>6.25482148412011</v>
      </c>
    </row>
    <row r="492" spans="1:4" ht="27.75" customHeight="1">
      <c r="A492" s="7" t="s">
        <v>8306</v>
      </c>
      <c r="B492" s="8" t="s">
        <v>143</v>
      </c>
      <c r="C492" s="215">
        <v>0.17793068554760316</v>
      </c>
      <c r="D492" s="215">
        <v>5.5155397088813043</v>
      </c>
    </row>
    <row r="493" spans="1:4" ht="27.75" customHeight="1">
      <c r="A493" s="7" t="s">
        <v>8307</v>
      </c>
      <c r="B493" s="8" t="s">
        <v>143</v>
      </c>
      <c r="C493" s="215">
        <v>5.952214665506169</v>
      </c>
      <c r="D493" s="215">
        <v>2.1986156489651436</v>
      </c>
    </row>
    <row r="494" spans="1:4" ht="27.75" customHeight="1">
      <c r="A494" s="7" t="s">
        <v>8308</v>
      </c>
      <c r="B494" s="8" t="s">
        <v>143</v>
      </c>
      <c r="C494" s="215">
        <v>1.4455513685981873</v>
      </c>
      <c r="D494" s="215">
        <v>4.464731402134948</v>
      </c>
    </row>
    <row r="495" spans="1:4" ht="27.75" customHeight="1">
      <c r="A495" s="7" t="s">
        <v>8309</v>
      </c>
      <c r="B495" s="8" t="s">
        <v>143</v>
      </c>
      <c r="C495" s="215">
        <v>3.1720376903273744</v>
      </c>
      <c r="D495" s="215">
        <v>15.745773532641394</v>
      </c>
    </row>
    <row r="496" spans="1:4" ht="27.75" customHeight="1">
      <c r="A496" s="7" t="s">
        <v>8310</v>
      </c>
      <c r="B496" s="8" t="s">
        <v>143</v>
      </c>
      <c r="C496" s="215">
        <v>0.66814573865284699</v>
      </c>
      <c r="D496" s="215">
        <v>19.191089588502464</v>
      </c>
    </row>
    <row r="497" spans="1:4" ht="27.75" customHeight="1">
      <c r="A497" s="7" t="s">
        <v>8311</v>
      </c>
      <c r="B497" s="8" t="s">
        <v>143</v>
      </c>
      <c r="C497" s="215">
        <v>0.14035415532803927</v>
      </c>
      <c r="D497" s="215">
        <v>20.119979214591801</v>
      </c>
    </row>
    <row r="498" spans="1:4" ht="27.75" customHeight="1">
      <c r="A498" s="7" t="s">
        <v>8312</v>
      </c>
      <c r="B498" s="8" t="s">
        <v>143</v>
      </c>
      <c r="C498" s="215">
        <v>3.1988595530622375</v>
      </c>
      <c r="D498" s="215">
        <v>15.522050447944448</v>
      </c>
    </row>
    <row r="499" spans="1:4" ht="27.75" customHeight="1">
      <c r="A499" s="7" t="s">
        <v>8313</v>
      </c>
      <c r="B499" s="8" t="s">
        <v>143</v>
      </c>
      <c r="C499" s="215">
        <v>3.1989093581973593</v>
      </c>
      <c r="D499" s="215">
        <v>15.590542003804808</v>
      </c>
    </row>
    <row r="500" spans="1:4" ht="27.75" customHeight="1">
      <c r="A500" s="7" t="s">
        <v>8314</v>
      </c>
      <c r="B500" s="8" t="s">
        <v>143</v>
      </c>
      <c r="C500" s="215">
        <v>1.3754186733073099</v>
      </c>
      <c r="D500" s="215">
        <v>9.1275667768713173</v>
      </c>
    </row>
    <row r="501" spans="1:4" ht="27.75" customHeight="1">
      <c r="A501" s="7" t="s">
        <v>8315</v>
      </c>
      <c r="B501" s="8" t="s">
        <v>143</v>
      </c>
      <c r="C501" s="215">
        <v>0.70278605625233803</v>
      </c>
      <c r="D501" s="215">
        <v>10.791111334673687</v>
      </c>
    </row>
    <row r="502" spans="1:4" ht="27.75" customHeight="1">
      <c r="A502" s="7" t="s">
        <v>8316</v>
      </c>
      <c r="B502" s="8" t="s">
        <v>143</v>
      </c>
      <c r="C502" s="215">
        <v>0.63502551564200171</v>
      </c>
      <c r="D502" s="215">
        <v>11.969488087633744</v>
      </c>
    </row>
    <row r="503" spans="1:4" ht="27.75" customHeight="1">
      <c r="A503" s="7" t="s">
        <v>8317</v>
      </c>
      <c r="B503" s="8" t="s">
        <v>143</v>
      </c>
      <c r="C503" s="215">
        <v>3.4649033599886949</v>
      </c>
      <c r="D503" s="215">
        <v>4.2921702649111975</v>
      </c>
    </row>
    <row r="504" spans="1:4" ht="27.75" customHeight="1">
      <c r="A504" s="7" t="s">
        <v>8318</v>
      </c>
      <c r="B504" s="8" t="s">
        <v>143</v>
      </c>
      <c r="C504" s="215">
        <v>0.91725649544500509</v>
      </c>
      <c r="D504" s="215">
        <v>5.6452344730192738</v>
      </c>
    </row>
    <row r="505" spans="1:4" ht="27.75" customHeight="1">
      <c r="A505" s="7" t="s">
        <v>8319</v>
      </c>
      <c r="B505" s="8" t="s">
        <v>143</v>
      </c>
      <c r="C505" s="215">
        <v>0.32550265872018541</v>
      </c>
      <c r="D505" s="215">
        <v>8.8461277805562233</v>
      </c>
    </row>
    <row r="506" spans="1:4" ht="27.75" customHeight="1">
      <c r="A506" s="7" t="s">
        <v>8320</v>
      </c>
      <c r="B506" s="8" t="s">
        <v>143</v>
      </c>
      <c r="C506" s="215">
        <v>1.9809482685839062</v>
      </c>
      <c r="D506" s="215">
        <v>4.3151599977056634</v>
      </c>
    </row>
    <row r="507" spans="1:4" ht="27.75" customHeight="1">
      <c r="A507" s="7" t="s">
        <v>8321</v>
      </c>
      <c r="B507" s="8" t="s">
        <v>143</v>
      </c>
      <c r="C507" s="215">
        <v>0.43379397309788109</v>
      </c>
      <c r="D507" s="215">
        <v>11.534268014528086</v>
      </c>
    </row>
    <row r="508" spans="1:4" ht="27.75" customHeight="1">
      <c r="A508" s="7" t="s">
        <v>8322</v>
      </c>
      <c r="B508" s="8" t="s">
        <v>143</v>
      </c>
      <c r="C508" s="215">
        <v>0.21040846899855045</v>
      </c>
      <c r="D508" s="215">
        <v>8.3248410535936976</v>
      </c>
    </row>
    <row r="509" spans="1:4" ht="27.75" customHeight="1">
      <c r="A509" s="7" t="s">
        <v>8323</v>
      </c>
      <c r="B509" s="8" t="s">
        <v>143</v>
      </c>
      <c r="C509" s="215">
        <v>2.7751520468916628</v>
      </c>
      <c r="D509" s="215">
        <v>3.554208192490139</v>
      </c>
    </row>
    <row r="510" spans="1:4" ht="27.75" customHeight="1">
      <c r="A510" s="7" t="s">
        <v>8324</v>
      </c>
      <c r="B510" s="8" t="s">
        <v>143</v>
      </c>
      <c r="C510" s="215" t="s">
        <v>143</v>
      </c>
      <c r="D510" s="215">
        <v>0.77275141955091764</v>
      </c>
    </row>
    <row r="511" spans="1:4" ht="27.75" customHeight="1">
      <c r="A511" s="7" t="s">
        <v>8325</v>
      </c>
      <c r="B511" s="8" t="s">
        <v>143</v>
      </c>
      <c r="C511" s="215">
        <v>0.68470914595784582</v>
      </c>
      <c r="D511" s="215">
        <v>1.0685909022833759</v>
      </c>
    </row>
    <row r="512" spans="1:4" ht="27.75" customHeight="1">
      <c r="A512" s="7" t="s">
        <v>8326</v>
      </c>
      <c r="B512" s="8" t="s">
        <v>143</v>
      </c>
      <c r="C512" s="215">
        <v>1.0585768664930577</v>
      </c>
      <c r="D512" s="215">
        <v>2.4017112038620922</v>
      </c>
    </row>
    <row r="513" spans="1:4" ht="27.75" customHeight="1">
      <c r="A513" s="7" t="s">
        <v>8327</v>
      </c>
      <c r="B513" s="8" t="s">
        <v>143</v>
      </c>
      <c r="C513" s="215">
        <v>1.1790225557238811</v>
      </c>
      <c r="D513" s="215">
        <v>4.501084855489081</v>
      </c>
    </row>
    <row r="514" spans="1:4" ht="27.75" customHeight="1">
      <c r="A514" s="7" t="s">
        <v>8328</v>
      </c>
      <c r="B514" s="8" t="s">
        <v>143</v>
      </c>
      <c r="C514" s="215">
        <v>1.0116719831624994</v>
      </c>
      <c r="D514" s="215">
        <v>5.3837456787701727</v>
      </c>
    </row>
    <row r="515" spans="1:4" ht="27.75" customHeight="1">
      <c r="A515" s="7" t="s">
        <v>8329</v>
      </c>
      <c r="B515" s="8" t="s">
        <v>143</v>
      </c>
      <c r="C515" s="215">
        <v>4.6319898315442334</v>
      </c>
      <c r="D515" s="215">
        <v>14.562775662730067</v>
      </c>
    </row>
    <row r="516" spans="1:4" ht="27.75" customHeight="1">
      <c r="A516" s="7" t="s">
        <v>8330</v>
      </c>
      <c r="B516" s="8" t="s">
        <v>143</v>
      </c>
      <c r="C516" s="215">
        <v>0.60319022575156134</v>
      </c>
      <c r="D516" s="215">
        <v>3.1779410657919467</v>
      </c>
    </row>
    <row r="517" spans="1:4" ht="27.75" customHeight="1">
      <c r="A517" s="7" t="s">
        <v>8331</v>
      </c>
      <c r="B517" s="8" t="s">
        <v>143</v>
      </c>
      <c r="C517" s="215">
        <v>0.847052356344141</v>
      </c>
      <c r="D517" s="215">
        <v>10.371185542411462</v>
      </c>
    </row>
    <row r="518" spans="1:4" ht="27.75" customHeight="1">
      <c r="A518" s="7" t="s">
        <v>8332</v>
      </c>
      <c r="B518" s="8" t="s">
        <v>143</v>
      </c>
      <c r="C518" s="215">
        <v>0.39981008174050575</v>
      </c>
      <c r="D518" s="215">
        <v>2.0531355735558048</v>
      </c>
    </row>
    <row r="519" spans="1:4" ht="27.75" customHeight="1">
      <c r="A519" s="7" t="s">
        <v>8333</v>
      </c>
      <c r="B519" s="8" t="s">
        <v>143</v>
      </c>
      <c r="C519" s="215">
        <v>7.2618874232827563E-2</v>
      </c>
      <c r="D519" s="215">
        <v>0.55399914085350044</v>
      </c>
    </row>
    <row r="520" spans="1:4" ht="27.75" customHeight="1">
      <c r="A520" s="7" t="s">
        <v>8334</v>
      </c>
      <c r="B520" s="8" t="s">
        <v>143</v>
      </c>
      <c r="C520" s="215">
        <v>4.4360244790524868E-2</v>
      </c>
      <c r="D520" s="215">
        <v>0.43987280219650854</v>
      </c>
    </row>
    <row r="521" spans="1:4" ht="27.75" customHeight="1">
      <c r="A521" s="7" t="s">
        <v>8335</v>
      </c>
      <c r="B521" s="8" t="s">
        <v>143</v>
      </c>
      <c r="C521" s="215">
        <v>0.60797003749053447</v>
      </c>
      <c r="D521" s="215">
        <v>3.8958826895171192</v>
      </c>
    </row>
    <row r="522" spans="1:4" ht="27.75" customHeight="1">
      <c r="A522" s="7" t="s">
        <v>8336</v>
      </c>
      <c r="B522" s="8" t="s">
        <v>143</v>
      </c>
      <c r="C522" s="215">
        <v>1.8377462127014972</v>
      </c>
      <c r="D522" s="215">
        <v>5.1669214773182199</v>
      </c>
    </row>
    <row r="523" spans="1:4" ht="27.75" customHeight="1">
      <c r="A523" s="7" t="s">
        <v>8337</v>
      </c>
      <c r="B523" s="8" t="s">
        <v>143</v>
      </c>
      <c r="C523" s="215">
        <v>3.2504198783023868</v>
      </c>
      <c r="D523" s="215">
        <v>0.56478881804550529</v>
      </c>
    </row>
    <row r="524" spans="1:4" ht="27.75" customHeight="1">
      <c r="A524" s="7" t="s">
        <v>8338</v>
      </c>
      <c r="B524" s="8" t="s">
        <v>143</v>
      </c>
      <c r="C524" s="215">
        <v>5.153516690962034</v>
      </c>
      <c r="D524" s="215">
        <v>0.99725760234413874</v>
      </c>
    </row>
    <row r="525" spans="1:4" ht="27.75" customHeight="1">
      <c r="A525" s="7" t="s">
        <v>8339</v>
      </c>
      <c r="B525" s="8" t="s">
        <v>143</v>
      </c>
      <c r="C525" s="215">
        <v>0.59595160464679398</v>
      </c>
      <c r="D525" s="215">
        <v>2.766701536777767</v>
      </c>
    </row>
    <row r="526" spans="1:4" ht="27.75" customHeight="1">
      <c r="A526" s="7" t="s">
        <v>8340</v>
      </c>
      <c r="B526" s="8" t="s">
        <v>143</v>
      </c>
      <c r="C526" s="215">
        <v>0.48194577315680748</v>
      </c>
      <c r="D526" s="215">
        <v>4.7410901186998178</v>
      </c>
    </row>
    <row r="527" spans="1:4" ht="27.75" customHeight="1">
      <c r="A527" s="7" t="s">
        <v>8341</v>
      </c>
      <c r="B527" s="8" t="s">
        <v>143</v>
      </c>
      <c r="C527" s="215">
        <v>0.60095354500746379</v>
      </c>
      <c r="D527" s="215">
        <v>5.6937419559586457</v>
      </c>
    </row>
    <row r="528" spans="1:4" ht="27.75" customHeight="1">
      <c r="A528" s="7" t="s">
        <v>8342</v>
      </c>
      <c r="B528" s="8" t="s">
        <v>143</v>
      </c>
      <c r="C528" s="215">
        <v>3.069886256416503</v>
      </c>
      <c r="D528" s="215">
        <v>7.7070500347155804</v>
      </c>
    </row>
    <row r="529" spans="1:4" ht="27.75" customHeight="1">
      <c r="A529" s="7" t="s">
        <v>8343</v>
      </c>
      <c r="B529" s="8" t="s">
        <v>143</v>
      </c>
      <c r="C529" s="215">
        <v>1.6538446812766834</v>
      </c>
      <c r="D529" s="215">
        <v>4.6648859120350386</v>
      </c>
    </row>
    <row r="530" spans="1:4" ht="27.75" customHeight="1">
      <c r="A530" s="7" t="s">
        <v>8344</v>
      </c>
      <c r="B530" s="8" t="s">
        <v>143</v>
      </c>
      <c r="C530" s="215">
        <v>1.659396750359909</v>
      </c>
      <c r="D530" s="215">
        <v>11.100618027749686</v>
      </c>
    </row>
    <row r="531" spans="1:4" ht="27.75" customHeight="1">
      <c r="A531" s="7" t="s">
        <v>8345</v>
      </c>
      <c r="B531" s="8" t="s">
        <v>143</v>
      </c>
      <c r="C531" s="215">
        <v>2.5587332740736937</v>
      </c>
      <c r="D531" s="215">
        <v>3.9768465218049815</v>
      </c>
    </row>
    <row r="532" spans="1:4" ht="27.75" customHeight="1">
      <c r="A532" s="7" t="s">
        <v>7809</v>
      </c>
      <c r="B532" s="8" t="s">
        <v>143</v>
      </c>
      <c r="C532" s="215">
        <v>0.5895055559974528</v>
      </c>
      <c r="D532" s="215">
        <v>5.8235100867635161</v>
      </c>
    </row>
    <row r="533" spans="1:4" ht="27.75" customHeight="1">
      <c r="A533" s="7" t="s">
        <v>8346</v>
      </c>
      <c r="B533" s="8" t="s">
        <v>143</v>
      </c>
      <c r="C533" s="215">
        <v>1.5593912609670382</v>
      </c>
      <c r="D533" s="215">
        <v>8.6142492320556787</v>
      </c>
    </row>
    <row r="534" spans="1:4" ht="27.75" customHeight="1">
      <c r="A534" s="7" t="s">
        <v>8347</v>
      </c>
      <c r="B534" s="8" t="s">
        <v>143</v>
      </c>
      <c r="C534" s="215">
        <v>0.55299131620191</v>
      </c>
      <c r="D534" s="215">
        <v>19.937167802362794</v>
      </c>
    </row>
    <row r="535" spans="1:4" ht="27.75" customHeight="1">
      <c r="A535" s="7" t="s">
        <v>8348</v>
      </c>
      <c r="B535" s="8" t="s">
        <v>143</v>
      </c>
      <c r="C535" s="215">
        <v>2.8081827130329509</v>
      </c>
      <c r="D535" s="215">
        <v>5.0209567454767221</v>
      </c>
    </row>
    <row r="536" spans="1:4" ht="27.75" customHeight="1">
      <c r="A536" s="7" t="s">
        <v>8349</v>
      </c>
      <c r="B536" s="8" t="s">
        <v>143</v>
      </c>
      <c r="C536" s="215">
        <v>2.0082750174911466</v>
      </c>
      <c r="D536" s="215">
        <v>14.818637329589444</v>
      </c>
    </row>
    <row r="537" spans="1:4" ht="27.75" customHeight="1">
      <c r="A537" s="7" t="s">
        <v>8350</v>
      </c>
      <c r="B537" s="8" t="s">
        <v>143</v>
      </c>
      <c r="C537" s="215">
        <v>0.50250372239763752</v>
      </c>
      <c r="D537" s="215">
        <v>2.5681535733784857</v>
      </c>
    </row>
    <row r="538" spans="1:4" ht="27.75" customHeight="1">
      <c r="A538" s="7" t="s">
        <v>8351</v>
      </c>
      <c r="B538" s="8" t="s">
        <v>143</v>
      </c>
      <c r="C538" s="215">
        <v>0.17992829445918129</v>
      </c>
      <c r="D538" s="215">
        <v>3.4907202318175452</v>
      </c>
    </row>
    <row r="539" spans="1:4" ht="27.75" customHeight="1">
      <c r="A539" s="7" t="s">
        <v>8352</v>
      </c>
      <c r="B539" s="8" t="s">
        <v>143</v>
      </c>
      <c r="C539" s="215">
        <v>0.54202785388529418</v>
      </c>
      <c r="D539" s="215">
        <v>3.6656849750982432</v>
      </c>
    </row>
    <row r="540" spans="1:4" ht="27.75" customHeight="1">
      <c r="A540" s="7" t="s">
        <v>8353</v>
      </c>
      <c r="B540" s="8" t="s">
        <v>143</v>
      </c>
      <c r="C540" s="215">
        <v>2.4253438146857822</v>
      </c>
      <c r="D540" s="215">
        <v>2.7313557389116281</v>
      </c>
    </row>
    <row r="541" spans="1:4" ht="27.75" customHeight="1">
      <c r="A541" s="7" t="s">
        <v>8354</v>
      </c>
      <c r="B541" s="8" t="s">
        <v>143</v>
      </c>
      <c r="C541" s="215">
        <v>0.93969147690420474</v>
      </c>
      <c r="D541" s="215">
        <v>14.233613078906453</v>
      </c>
    </row>
    <row r="542" spans="1:4" ht="27.75" customHeight="1">
      <c r="A542" s="7" t="s">
        <v>8355</v>
      </c>
      <c r="B542" s="8" t="s">
        <v>143</v>
      </c>
      <c r="C542" s="215">
        <v>0.65041647043725881</v>
      </c>
      <c r="D542" s="215">
        <v>2.039634904858219</v>
      </c>
    </row>
    <row r="543" spans="1:4" ht="27.75" customHeight="1">
      <c r="A543" s="7" t="s">
        <v>8356</v>
      </c>
      <c r="B543" s="8" t="s">
        <v>143</v>
      </c>
      <c r="C543" s="215">
        <v>0.14355360842868073</v>
      </c>
      <c r="D543" s="215">
        <v>12.986739570645334</v>
      </c>
    </row>
    <row r="544" spans="1:4" ht="27.75" customHeight="1">
      <c r="A544" s="7" t="s">
        <v>8357</v>
      </c>
      <c r="B544" s="8" t="s">
        <v>143</v>
      </c>
      <c r="C544" s="215">
        <v>0.56290760025906417</v>
      </c>
      <c r="D544" s="215">
        <v>3.7132172805049342</v>
      </c>
    </row>
    <row r="545" spans="1:4" ht="27.75" customHeight="1">
      <c r="A545" s="7" t="s">
        <v>8358</v>
      </c>
      <c r="B545" s="8" t="s">
        <v>143</v>
      </c>
      <c r="C545" s="215">
        <v>0.28583742820601027</v>
      </c>
      <c r="D545" s="215">
        <v>0.91602286186193227</v>
      </c>
    </row>
    <row r="546" spans="1:4" ht="27.75" customHeight="1">
      <c r="A546" s="7" t="s">
        <v>8359</v>
      </c>
      <c r="B546" s="8" t="s">
        <v>143</v>
      </c>
      <c r="C546" s="215">
        <v>0.23623917668805386</v>
      </c>
      <c r="D546" s="215">
        <v>2.079726847055194</v>
      </c>
    </row>
    <row r="547" spans="1:4" ht="27.75" customHeight="1">
      <c r="A547" s="7" t="s">
        <v>8360</v>
      </c>
      <c r="B547" s="8" t="s">
        <v>143</v>
      </c>
      <c r="C547" s="215">
        <v>0.38252572109260774</v>
      </c>
      <c r="D547" s="215">
        <v>5.150840776303018</v>
      </c>
    </row>
    <row r="548" spans="1:4" ht="27.75" customHeight="1">
      <c r="A548" s="7" t="s">
        <v>8361</v>
      </c>
      <c r="B548" s="8" t="s">
        <v>143</v>
      </c>
      <c r="C548" s="215">
        <v>0.32642413258286751</v>
      </c>
      <c r="D548" s="215">
        <v>14.013625322844927</v>
      </c>
    </row>
    <row r="549" spans="1:4" ht="27.75" customHeight="1">
      <c r="A549" s="7" t="s">
        <v>8362</v>
      </c>
      <c r="B549" s="8" t="s">
        <v>143</v>
      </c>
      <c r="C549" s="215">
        <v>0.50820163968823551</v>
      </c>
      <c r="D549" s="215">
        <v>20.621041572169656</v>
      </c>
    </row>
    <row r="550" spans="1:4" ht="27.75" customHeight="1">
      <c r="A550" s="7" t="s">
        <v>8363</v>
      </c>
      <c r="B550" s="8" t="s">
        <v>143</v>
      </c>
      <c r="C550" s="215">
        <v>1.1077683171481432</v>
      </c>
      <c r="D550" s="215">
        <v>5.3392812334658855</v>
      </c>
    </row>
    <row r="551" spans="1:4" ht="27.75" customHeight="1">
      <c r="A551" s="7" t="s">
        <v>8364</v>
      </c>
      <c r="B551" s="8" t="s">
        <v>143</v>
      </c>
      <c r="C551" s="215" t="s">
        <v>143</v>
      </c>
      <c r="D551" s="215">
        <v>13.764491455532772</v>
      </c>
    </row>
    <row r="552" spans="1:4" ht="27.75" customHeight="1">
      <c r="A552" s="7" t="s">
        <v>8365</v>
      </c>
      <c r="B552" s="8" t="s">
        <v>143</v>
      </c>
      <c r="C552" s="215" t="s">
        <v>143</v>
      </c>
      <c r="D552" s="215" t="s">
        <v>143</v>
      </c>
    </row>
    <row r="553" spans="1:4" ht="27.75" customHeight="1">
      <c r="A553" s="7" t="s">
        <v>8366</v>
      </c>
      <c r="B553" s="8" t="s">
        <v>143</v>
      </c>
      <c r="C553" s="215">
        <v>0.31971143833572147</v>
      </c>
      <c r="D553" s="215">
        <v>2.0651972550263751</v>
      </c>
    </row>
    <row r="554" spans="1:4" ht="27.75" customHeight="1">
      <c r="A554" s="7" t="s">
        <v>8367</v>
      </c>
      <c r="B554" s="8" t="s">
        <v>143</v>
      </c>
      <c r="C554" s="215">
        <v>0.27269144040524396</v>
      </c>
      <c r="D554" s="215">
        <v>2.7981694252382772</v>
      </c>
    </row>
    <row r="555" spans="1:4" ht="27.75" customHeight="1">
      <c r="A555" s="7" t="s">
        <v>8368</v>
      </c>
      <c r="B555" s="8" t="s">
        <v>143</v>
      </c>
      <c r="C555" s="215">
        <v>0.15603253159913066</v>
      </c>
      <c r="D555" s="215">
        <v>0.93197065476576069</v>
      </c>
    </row>
    <row r="556" spans="1:4" ht="27.75" customHeight="1">
      <c r="A556" s="7" t="s">
        <v>8369</v>
      </c>
      <c r="B556" s="8" t="s">
        <v>143</v>
      </c>
      <c r="C556" s="215">
        <v>2.0143062636174864</v>
      </c>
      <c r="D556" s="215">
        <v>3.8224609592078189</v>
      </c>
    </row>
    <row r="557" spans="1:4" ht="27.75" customHeight="1">
      <c r="A557" s="7" t="s">
        <v>8370</v>
      </c>
      <c r="B557" s="8" t="s">
        <v>143</v>
      </c>
      <c r="C557" s="215">
        <v>0.14000465952457725</v>
      </c>
      <c r="D557" s="215">
        <v>2.6611403276017636</v>
      </c>
    </row>
    <row r="558" spans="1:4" ht="27.75" customHeight="1">
      <c r="A558" s="7" t="s">
        <v>8371</v>
      </c>
      <c r="B558" s="8" t="s">
        <v>143</v>
      </c>
      <c r="C558" s="215">
        <v>0.31695736998557716</v>
      </c>
      <c r="D558" s="215">
        <v>2.679603874622595</v>
      </c>
    </row>
    <row r="559" spans="1:4" ht="27.75" customHeight="1">
      <c r="A559" s="7" t="s">
        <v>8372</v>
      </c>
      <c r="B559" s="8" t="s">
        <v>143</v>
      </c>
      <c r="C559" s="215">
        <v>1.7743118251143413</v>
      </c>
      <c r="D559" s="215">
        <v>1.119959128272354</v>
      </c>
    </row>
    <row r="560" spans="1:4" ht="27.75" customHeight="1">
      <c r="A560" s="7" t="s">
        <v>8373</v>
      </c>
      <c r="B560" s="8" t="s">
        <v>143</v>
      </c>
      <c r="C560" s="215">
        <v>2.1677773433873671</v>
      </c>
      <c r="D560" s="215">
        <v>18.470193984704949</v>
      </c>
    </row>
    <row r="561" spans="1:4" ht="27.75" customHeight="1">
      <c r="A561" s="7" t="s">
        <v>8374</v>
      </c>
      <c r="B561" s="8" t="s">
        <v>143</v>
      </c>
      <c r="C561" s="215">
        <v>0.50215403748850973</v>
      </c>
      <c r="D561" s="215">
        <v>5.1175973786760309</v>
      </c>
    </row>
    <row r="562" spans="1:4" ht="27.75" customHeight="1">
      <c r="A562" s="7" t="s">
        <v>8375</v>
      </c>
      <c r="B562" s="8" t="s">
        <v>143</v>
      </c>
      <c r="C562" s="215">
        <v>2.4029931843324928</v>
      </c>
      <c r="D562" s="215">
        <v>3.101246712318924</v>
      </c>
    </row>
    <row r="563" spans="1:4" ht="27.75" customHeight="1">
      <c r="A563" s="7" t="s">
        <v>8376</v>
      </c>
      <c r="B563" s="8" t="s">
        <v>143</v>
      </c>
      <c r="C563" s="215">
        <v>0.65623866929966534</v>
      </c>
      <c r="D563" s="215">
        <v>7.6422440873753574</v>
      </c>
    </row>
    <row r="564" spans="1:4" ht="27.75" customHeight="1">
      <c r="A564" s="7" t="s">
        <v>8377</v>
      </c>
      <c r="B564" s="8" t="s">
        <v>143</v>
      </c>
      <c r="C564" s="215">
        <v>1.2865657641965382</v>
      </c>
      <c r="D564" s="215">
        <v>2.2147874029015853</v>
      </c>
    </row>
    <row r="565" spans="1:4" ht="27.75" customHeight="1">
      <c r="A565" s="7" t="s">
        <v>8378</v>
      </c>
      <c r="B565" s="8" t="s">
        <v>143</v>
      </c>
      <c r="C565" s="215">
        <v>0.1532084911779345</v>
      </c>
      <c r="D565" s="215">
        <v>3.026517019336842</v>
      </c>
    </row>
    <row r="566" spans="1:4" ht="27.75" customHeight="1">
      <c r="A566" s="7" t="s">
        <v>8379</v>
      </c>
      <c r="B566" s="8" t="s">
        <v>143</v>
      </c>
      <c r="C566" s="215">
        <v>-4.6310861486804E-3</v>
      </c>
      <c r="D566" s="215">
        <v>3.3577849222687348</v>
      </c>
    </row>
    <row r="567" spans="1:4" ht="27.75" customHeight="1">
      <c r="A567" s="7" t="s">
        <v>8380</v>
      </c>
      <c r="B567" s="8" t="s">
        <v>143</v>
      </c>
      <c r="C567" s="215">
        <v>0.1747815808657569</v>
      </c>
      <c r="D567" s="215">
        <v>3.3956215972089212</v>
      </c>
    </row>
    <row r="568" spans="1:4" ht="27.75" customHeight="1">
      <c r="A568" s="7" t="s">
        <v>8381</v>
      </c>
      <c r="B568" s="8" t="s">
        <v>143</v>
      </c>
      <c r="C568" s="215">
        <v>-2.6968248466213967E-2</v>
      </c>
      <c r="D568" s="215">
        <v>4.1204524185493039</v>
      </c>
    </row>
    <row r="569" spans="1:4" ht="27.75" customHeight="1">
      <c r="A569" s="7" t="s">
        <v>8382</v>
      </c>
      <c r="B569" s="8" t="s">
        <v>143</v>
      </c>
      <c r="C569" s="215">
        <v>0.93366540403011333</v>
      </c>
      <c r="D569" s="215">
        <v>12.66410919560065</v>
      </c>
    </row>
    <row r="570" spans="1:4" ht="27.75" customHeight="1">
      <c r="A570" s="7" t="s">
        <v>8383</v>
      </c>
      <c r="B570" s="8" t="s">
        <v>143</v>
      </c>
      <c r="C570" s="215" t="s">
        <v>143</v>
      </c>
      <c r="D570" s="215" t="s">
        <v>143</v>
      </c>
    </row>
    <row r="571" spans="1:4" ht="27.75" customHeight="1">
      <c r="A571" s="7" t="s">
        <v>8384</v>
      </c>
      <c r="B571" s="8" t="s">
        <v>143</v>
      </c>
      <c r="C571" s="215">
        <v>4.2438237175919813</v>
      </c>
      <c r="D571" s="215">
        <v>3.8652703888712763</v>
      </c>
    </row>
    <row r="572" spans="1:4" ht="27.75" customHeight="1">
      <c r="A572" s="7" t="s">
        <v>8385</v>
      </c>
      <c r="B572" s="8" t="s">
        <v>143</v>
      </c>
      <c r="C572" s="215">
        <v>1.2963726500148827</v>
      </c>
      <c r="D572" s="215">
        <v>2.5823228091944559</v>
      </c>
    </row>
    <row r="573" spans="1:4" ht="27.75" customHeight="1">
      <c r="A573" s="7" t="s">
        <v>8386</v>
      </c>
      <c r="B573" s="8" t="s">
        <v>143</v>
      </c>
      <c r="C573" s="215">
        <v>1.8471317775489859</v>
      </c>
      <c r="D573" s="215">
        <v>3.8127206292524107</v>
      </c>
    </row>
    <row r="574" spans="1:4" ht="27.75" customHeight="1">
      <c r="A574" s="7" t="s">
        <v>8387</v>
      </c>
      <c r="B574" s="8" t="s">
        <v>143</v>
      </c>
      <c r="C574" s="215">
        <v>1.4016038590522504</v>
      </c>
      <c r="D574" s="215">
        <v>0.63230875827828736</v>
      </c>
    </row>
    <row r="575" spans="1:4" ht="27.75" customHeight="1">
      <c r="A575" s="7" t="s">
        <v>8388</v>
      </c>
      <c r="B575" s="8" t="s">
        <v>143</v>
      </c>
      <c r="C575" s="215">
        <v>6.1652185204543661</v>
      </c>
      <c r="D575" s="215">
        <v>4.5865466317763959</v>
      </c>
    </row>
    <row r="576" spans="1:4" ht="27.75" customHeight="1">
      <c r="A576" s="7" t="s">
        <v>8389</v>
      </c>
      <c r="B576" s="8" t="s">
        <v>143</v>
      </c>
      <c r="C576" s="215">
        <v>3.111689590266673</v>
      </c>
      <c r="D576" s="215">
        <v>0.63940001982225902</v>
      </c>
    </row>
    <row r="577" spans="1:4" ht="27.75" customHeight="1">
      <c r="A577" s="7" t="s">
        <v>8390</v>
      </c>
      <c r="B577" s="8" t="s">
        <v>143</v>
      </c>
      <c r="C577" s="215">
        <v>1.1791505643017091</v>
      </c>
      <c r="D577" s="215">
        <v>14.886204820785872</v>
      </c>
    </row>
    <row r="578" spans="1:4" ht="27.75" customHeight="1">
      <c r="A578" s="7" t="s">
        <v>8391</v>
      </c>
      <c r="B578" s="8" t="s">
        <v>143</v>
      </c>
      <c r="C578" s="215">
        <v>2.7968734884035826</v>
      </c>
      <c r="D578" s="215">
        <v>6.872546594476317E-2</v>
      </c>
    </row>
  </sheetData>
  <sheetProtection selectLockedCells="1" selectUnlockedCells="1"/>
  <mergeCells count="1">
    <mergeCell ref="A2:D2"/>
  </mergeCells>
  <hyperlinks>
    <hyperlink ref="A1" location="Overview!A1" display="Back to Overview" xr:uid="{00000000-0004-0000-3C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G480"/>
  <sheetViews>
    <sheetView zoomScale="85" zoomScaleNormal="85" zoomScaleSheetLayoutView="100" workbookViewId="0">
      <selection activeCell="A2" sqref="A2:D2"/>
    </sheetView>
  </sheetViews>
  <sheetFormatPr defaultColWidth="9.1796875" defaultRowHeight="27.75" customHeight="1"/>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c r="A1" s="50" t="s">
        <v>36</v>
      </c>
      <c r="B1" s="3"/>
      <c r="C1" s="2"/>
      <c r="E1" s="10"/>
      <c r="F1" s="4"/>
      <c r="G1" s="4"/>
    </row>
    <row r="2" spans="1:7" s="11" customFormat="1" ht="39" customHeight="1">
      <c r="A2" s="363" t="str">
        <f>Overview!B4&amp; " - Effective from "&amp;Overview!D4&amp;" - "&amp;Overview!E4&amp;" Nodal/Zonal charges in NPG Yorkshire Area (GSP Group _M)"</f>
        <v>Southern Electric Power Distribution plc - Effective from 1 April 2022 - Final Nodal/Zonal charges in NPG Yorkshire Area (GSP Group _M)</v>
      </c>
      <c r="B2" s="364"/>
      <c r="C2" s="364"/>
      <c r="D2" s="365"/>
    </row>
    <row r="3" spans="1:7" ht="60.75" customHeight="1">
      <c r="A3" s="214" t="s">
        <v>863</v>
      </c>
      <c r="B3" s="214" t="s">
        <v>864</v>
      </c>
      <c r="C3" s="214" t="s">
        <v>865</v>
      </c>
      <c r="D3" s="214" t="s">
        <v>866</v>
      </c>
    </row>
    <row r="4" spans="1:7" ht="21.75" customHeight="1">
      <c r="A4" s="7" t="s">
        <v>8392</v>
      </c>
      <c r="B4" s="8" t="s">
        <v>8393</v>
      </c>
      <c r="C4" s="215">
        <v>0.17751857190300002</v>
      </c>
      <c r="D4" s="215">
        <v>1.3451635044E-2</v>
      </c>
    </row>
    <row r="5" spans="1:7" ht="21.75" customHeight="1">
      <c r="A5" s="7" t="s">
        <v>8394</v>
      </c>
      <c r="B5" s="8" t="s">
        <v>8393</v>
      </c>
      <c r="C5" s="215">
        <v>0.56410923924800005</v>
      </c>
      <c r="D5" s="215">
        <v>0.50782273403400002</v>
      </c>
    </row>
    <row r="6" spans="1:7" ht="21.75" customHeight="1">
      <c r="A6" s="7" t="s">
        <v>8395</v>
      </c>
      <c r="B6" s="8" t="s">
        <v>8393</v>
      </c>
      <c r="C6" s="215">
        <v>0.32318207959599998</v>
      </c>
      <c r="D6" s="215">
        <v>1.69042390678</v>
      </c>
    </row>
    <row r="7" spans="1:7" ht="21.75" customHeight="1">
      <c r="A7" s="7" t="s">
        <v>8396</v>
      </c>
      <c r="B7" s="8" t="s">
        <v>8393</v>
      </c>
      <c r="C7" s="215">
        <v>0.36700779295199998</v>
      </c>
      <c r="D7" s="215">
        <v>1.3180466607299999</v>
      </c>
    </row>
    <row r="8" spans="1:7" ht="21.75" customHeight="1">
      <c r="A8" s="7" t="s">
        <v>8397</v>
      </c>
      <c r="B8" s="8" t="s">
        <v>8393</v>
      </c>
      <c r="C8" s="215">
        <v>1.7712155623799999</v>
      </c>
      <c r="D8" s="215">
        <v>9.5702156455700003</v>
      </c>
    </row>
    <row r="9" spans="1:7" ht="21.75" customHeight="1">
      <c r="A9" s="7" t="s">
        <v>8398</v>
      </c>
      <c r="B9" s="8" t="s">
        <v>8393</v>
      </c>
      <c r="C9" s="215">
        <v>0.365066828239</v>
      </c>
      <c r="D9" s="215">
        <v>0.73974172394399995</v>
      </c>
    </row>
    <row r="10" spans="1:7" ht="21.75" customHeight="1">
      <c r="A10" s="7" t="s">
        <v>8399</v>
      </c>
      <c r="B10" s="8" t="s">
        <v>8393</v>
      </c>
      <c r="C10" s="215">
        <v>0.47491130514499996</v>
      </c>
      <c r="D10" s="215">
        <v>4.1807822251999998</v>
      </c>
    </row>
    <row r="11" spans="1:7" ht="21.75" customHeight="1">
      <c r="A11" s="7" t="s">
        <v>8400</v>
      </c>
      <c r="B11" s="8" t="s">
        <v>8393</v>
      </c>
      <c r="C11" s="215">
        <v>0</v>
      </c>
      <c r="D11" s="215">
        <v>0.18032487721400001</v>
      </c>
    </row>
    <row r="12" spans="1:7" ht="21.75" customHeight="1">
      <c r="A12" s="7" t="s">
        <v>8401</v>
      </c>
      <c r="B12" s="8" t="s">
        <v>8393</v>
      </c>
      <c r="C12" s="215">
        <v>7.1866481380399999E-3</v>
      </c>
      <c r="D12" s="215">
        <v>1.9679696742799999</v>
      </c>
    </row>
    <row r="13" spans="1:7" ht="21.75" customHeight="1">
      <c r="A13" s="7" t="s">
        <v>8402</v>
      </c>
      <c r="B13" s="8" t="s">
        <v>8393</v>
      </c>
      <c r="C13" s="215">
        <v>8.3528094447199996E-3</v>
      </c>
      <c r="D13" s="215">
        <v>4.3695972081100001</v>
      </c>
    </row>
    <row r="14" spans="1:7" ht="21.75" customHeight="1">
      <c r="A14" s="7" t="s">
        <v>8403</v>
      </c>
      <c r="B14" s="8" t="s">
        <v>8393</v>
      </c>
      <c r="C14" s="215">
        <v>5.6686712804899994E-2</v>
      </c>
      <c r="D14" s="215">
        <v>1.8945587014</v>
      </c>
    </row>
    <row r="15" spans="1:7" ht="21.75" customHeight="1">
      <c r="A15" s="7" t="s">
        <v>8404</v>
      </c>
      <c r="B15" s="8" t="s">
        <v>8393</v>
      </c>
      <c r="C15" s="215">
        <v>0.47734302420900004</v>
      </c>
      <c r="D15" s="215">
        <v>10.8622553272</v>
      </c>
    </row>
    <row r="16" spans="1:7" ht="21.75" customHeight="1">
      <c r="A16" s="7" t="s">
        <v>8405</v>
      </c>
      <c r="B16" s="8" t="s">
        <v>8393</v>
      </c>
      <c r="C16" s="215">
        <v>1.56508275623</v>
      </c>
      <c r="D16" s="215">
        <v>4.1699954332099995</v>
      </c>
    </row>
    <row r="17" spans="1:4" ht="21.75" customHeight="1">
      <c r="A17" s="7" t="s">
        <v>8406</v>
      </c>
      <c r="B17" s="8" t="s">
        <v>8393</v>
      </c>
      <c r="C17" s="215">
        <v>2.0692323366599999E-2</v>
      </c>
      <c r="D17" s="215">
        <v>0.52582120943200006</v>
      </c>
    </row>
    <row r="18" spans="1:4" ht="21.75" customHeight="1">
      <c r="A18" s="7" t="s">
        <v>8407</v>
      </c>
      <c r="B18" s="8" t="s">
        <v>8393</v>
      </c>
      <c r="C18" s="215">
        <v>0.11019717549000001</v>
      </c>
      <c r="D18" s="215">
        <v>2.6829264076300001</v>
      </c>
    </row>
    <row r="19" spans="1:4" ht="21.75" customHeight="1">
      <c r="A19" s="7" t="s">
        <v>8408</v>
      </c>
      <c r="B19" s="8" t="s">
        <v>8393</v>
      </c>
      <c r="C19" s="215">
        <v>0.38468727439600003</v>
      </c>
      <c r="D19" s="215">
        <v>0.457385006702</v>
      </c>
    </row>
    <row r="20" spans="1:4" ht="21.75" customHeight="1">
      <c r="A20" s="7" t="s">
        <v>8409</v>
      </c>
      <c r="B20" s="8" t="s">
        <v>8393</v>
      </c>
      <c r="C20" s="215">
        <v>0.35921746311999997</v>
      </c>
      <c r="D20" s="215">
        <v>1.1545673676900001</v>
      </c>
    </row>
    <row r="21" spans="1:4" ht="21.75" customHeight="1">
      <c r="A21" s="7" t="s">
        <v>8410</v>
      </c>
      <c r="B21" s="8" t="s">
        <v>8393</v>
      </c>
      <c r="C21" s="215">
        <v>1.43122328318</v>
      </c>
      <c r="D21" s="215">
        <v>1.70855508301</v>
      </c>
    </row>
    <row r="22" spans="1:4" ht="21.75" customHeight="1">
      <c r="A22" s="7" t="s">
        <v>8411</v>
      </c>
      <c r="B22" s="8" t="s">
        <v>8393</v>
      </c>
      <c r="C22" s="215">
        <v>0.77021136429299997</v>
      </c>
      <c r="D22" s="215">
        <v>2.3108875036400001</v>
      </c>
    </row>
    <row r="23" spans="1:4" ht="21.75" customHeight="1">
      <c r="A23" s="7" t="s">
        <v>8412</v>
      </c>
      <c r="B23" s="8" t="s">
        <v>8393</v>
      </c>
      <c r="C23" s="215">
        <v>0.20496069692399999</v>
      </c>
      <c r="D23" s="215">
        <v>2.4439092818499999</v>
      </c>
    </row>
    <row r="24" spans="1:4" ht="21.75" customHeight="1">
      <c r="A24" s="7" t="s">
        <v>8413</v>
      </c>
      <c r="B24" s="8" t="s">
        <v>8393</v>
      </c>
      <c r="C24" s="215">
        <v>1.6108252920799999E-2</v>
      </c>
      <c r="D24" s="215">
        <v>0.74171697026700001</v>
      </c>
    </row>
    <row r="25" spans="1:4" ht="21.75" customHeight="1">
      <c r="A25" s="7" t="s">
        <v>8414</v>
      </c>
      <c r="B25" s="8" t="s">
        <v>8393</v>
      </c>
      <c r="C25" s="215">
        <v>7.78810835535E-2</v>
      </c>
      <c r="D25" s="215">
        <v>4.0857705703600002</v>
      </c>
    </row>
    <row r="26" spans="1:4" ht="21.75" customHeight="1">
      <c r="A26" s="7" t="s">
        <v>8415</v>
      </c>
      <c r="B26" s="8" t="s">
        <v>8393</v>
      </c>
      <c r="C26" s="215">
        <v>7.78810835535E-2</v>
      </c>
      <c r="D26" s="215">
        <v>4.0857705703600002</v>
      </c>
    </row>
    <row r="27" spans="1:4" ht="27.75" customHeight="1">
      <c r="A27" s="7" t="s">
        <v>8416</v>
      </c>
      <c r="B27" s="8" t="s">
        <v>8393</v>
      </c>
      <c r="C27" s="215">
        <v>1.2683256817299999</v>
      </c>
      <c r="D27" s="215">
        <v>1.37308410021</v>
      </c>
    </row>
    <row r="28" spans="1:4" ht="27.75" customHeight="1">
      <c r="A28" s="7" t="s">
        <v>8417</v>
      </c>
      <c r="B28" s="8" t="s">
        <v>8393</v>
      </c>
      <c r="C28" s="215">
        <v>0.77249424559000002</v>
      </c>
      <c r="D28" s="215">
        <v>5.27095857692</v>
      </c>
    </row>
    <row r="29" spans="1:4" ht="27.75" customHeight="1">
      <c r="A29" s="7" t="s">
        <v>8418</v>
      </c>
      <c r="B29" s="8" t="s">
        <v>8393</v>
      </c>
      <c r="C29" s="215">
        <v>-5.9774638593200001E-2</v>
      </c>
      <c r="D29" s="215">
        <v>5.3820119800199997</v>
      </c>
    </row>
    <row r="30" spans="1:4" ht="27.75" customHeight="1">
      <c r="A30" s="7" t="s">
        <v>8419</v>
      </c>
      <c r="B30" s="8" t="s">
        <v>8393</v>
      </c>
      <c r="C30" s="215">
        <v>1.0793554056999999</v>
      </c>
      <c r="D30" s="215">
        <v>0.67250748796600002</v>
      </c>
    </row>
    <row r="31" spans="1:4" ht="27.75" customHeight="1">
      <c r="A31" s="7" t="s">
        <v>8420</v>
      </c>
      <c r="B31" s="8" t="s">
        <v>8393</v>
      </c>
      <c r="C31" s="215">
        <v>-2.1644374215500002E-3</v>
      </c>
      <c r="D31" s="215">
        <v>3.1712648855900003</v>
      </c>
    </row>
    <row r="32" spans="1:4" ht="27.75" customHeight="1">
      <c r="A32" s="7" t="s">
        <v>8421</v>
      </c>
      <c r="B32" s="8" t="s">
        <v>8393</v>
      </c>
      <c r="C32" s="215">
        <v>0.54125824249799992</v>
      </c>
      <c r="D32" s="215">
        <v>5.2431249857599997</v>
      </c>
    </row>
    <row r="33" spans="1:4" ht="27.75" customHeight="1">
      <c r="A33" s="7" t="s">
        <v>8422</v>
      </c>
      <c r="B33" s="8" t="s">
        <v>8393</v>
      </c>
      <c r="C33" s="215">
        <v>0.57434214906100001</v>
      </c>
      <c r="D33" s="215">
        <v>0.282359143807</v>
      </c>
    </row>
    <row r="34" spans="1:4" ht="27.75" customHeight="1">
      <c r="A34" s="7" t="s">
        <v>8423</v>
      </c>
      <c r="B34" s="8" t="s">
        <v>8393</v>
      </c>
      <c r="C34" s="215">
        <v>0.17403430940699999</v>
      </c>
      <c r="D34" s="215">
        <v>1.40650595923</v>
      </c>
    </row>
    <row r="35" spans="1:4" ht="27.75" customHeight="1">
      <c r="A35" s="7" t="s">
        <v>8424</v>
      </c>
      <c r="B35" s="8" t="s">
        <v>8393</v>
      </c>
      <c r="C35" s="215">
        <v>1.0004696074399999</v>
      </c>
      <c r="D35" s="215">
        <v>1.8127026208299999</v>
      </c>
    </row>
    <row r="36" spans="1:4" ht="27.75" customHeight="1">
      <c r="A36" s="7" t="s">
        <v>8425</v>
      </c>
      <c r="B36" s="8" t="s">
        <v>8393</v>
      </c>
      <c r="C36" s="215">
        <v>0.84208484000099992</v>
      </c>
      <c r="D36" s="215">
        <v>2.1584516953399997</v>
      </c>
    </row>
    <row r="37" spans="1:4" ht="27.75" customHeight="1">
      <c r="A37" s="7" t="s">
        <v>8426</v>
      </c>
      <c r="B37" s="8" t="s">
        <v>8393</v>
      </c>
      <c r="C37" s="215">
        <v>0.176968032292</v>
      </c>
      <c r="D37" s="215">
        <v>1.1846783400899998</v>
      </c>
    </row>
    <row r="38" spans="1:4" ht="27.75" customHeight="1">
      <c r="A38" s="7" t="s">
        <v>8427</v>
      </c>
      <c r="B38" s="8" t="s">
        <v>8393</v>
      </c>
      <c r="C38" s="215">
        <v>0.92840113838800009</v>
      </c>
      <c r="D38" s="215">
        <v>3.8374644864799996</v>
      </c>
    </row>
    <row r="39" spans="1:4" ht="27.75" customHeight="1">
      <c r="A39" s="7" t="s">
        <v>8428</v>
      </c>
      <c r="B39" s="8" t="s">
        <v>8393</v>
      </c>
      <c r="C39" s="215">
        <v>7.2788735185499998E-2</v>
      </c>
      <c r="D39" s="215">
        <v>4.2363262260000001</v>
      </c>
    </row>
    <row r="40" spans="1:4" ht="27.75" customHeight="1">
      <c r="A40" s="7" t="s">
        <v>8429</v>
      </c>
      <c r="B40" s="8" t="s">
        <v>8393</v>
      </c>
      <c r="C40" s="215">
        <v>0.44114355021199997</v>
      </c>
      <c r="D40" s="215">
        <v>1.51981090601</v>
      </c>
    </row>
    <row r="41" spans="1:4" ht="27.75" customHeight="1">
      <c r="A41" s="7" t="s">
        <v>8430</v>
      </c>
      <c r="B41" s="8" t="s">
        <v>8393</v>
      </c>
      <c r="C41" s="215">
        <v>0.36940583815299999</v>
      </c>
      <c r="D41" s="215">
        <v>0.68865677366399991</v>
      </c>
    </row>
    <row r="42" spans="1:4" ht="27.75" customHeight="1">
      <c r="A42" s="7" t="s">
        <v>8431</v>
      </c>
      <c r="B42" s="8" t="s">
        <v>8393</v>
      </c>
      <c r="C42" s="215">
        <v>8.3800004084900001E-2</v>
      </c>
      <c r="D42" s="215">
        <v>0.32923128773500004</v>
      </c>
    </row>
    <row r="43" spans="1:4" ht="27.75" customHeight="1">
      <c r="A43" s="7" t="s">
        <v>8432</v>
      </c>
      <c r="B43" s="8" t="s">
        <v>8393</v>
      </c>
      <c r="C43" s="215">
        <v>2.7406185866900001</v>
      </c>
      <c r="D43" s="215">
        <v>10.594515550200001</v>
      </c>
    </row>
    <row r="44" spans="1:4" ht="27.75" customHeight="1">
      <c r="A44" s="7" t="s">
        <v>8433</v>
      </c>
      <c r="B44" s="8" t="s">
        <v>8393</v>
      </c>
      <c r="C44" s="215">
        <v>0.27586637854999996</v>
      </c>
      <c r="D44" s="215">
        <v>2.75896764206</v>
      </c>
    </row>
    <row r="45" spans="1:4" ht="27.75" customHeight="1">
      <c r="A45" s="7" t="s">
        <v>8434</v>
      </c>
      <c r="B45" s="8" t="s">
        <v>8393</v>
      </c>
      <c r="C45" s="215">
        <v>0.218489740742</v>
      </c>
      <c r="D45" s="215">
        <v>9.5161896201000005</v>
      </c>
    </row>
    <row r="46" spans="1:4" ht="27.75" customHeight="1">
      <c r="A46" s="7" t="s">
        <v>8435</v>
      </c>
      <c r="B46" s="8" t="s">
        <v>8393</v>
      </c>
      <c r="C46" s="215">
        <v>0.137382780649</v>
      </c>
      <c r="D46" s="215">
        <v>5.8599622661800002</v>
      </c>
    </row>
    <row r="47" spans="1:4" ht="27.75" customHeight="1">
      <c r="A47" s="7" t="s">
        <v>8436</v>
      </c>
      <c r="B47" s="8" t="s">
        <v>8393</v>
      </c>
      <c r="C47" s="215">
        <v>1.03780077274</v>
      </c>
      <c r="D47" s="215">
        <v>3.1170740138299999</v>
      </c>
    </row>
    <row r="48" spans="1:4" ht="27.75" customHeight="1">
      <c r="A48" s="7" t="s">
        <v>8437</v>
      </c>
      <c r="B48" s="8" t="s">
        <v>8393</v>
      </c>
      <c r="C48" s="215">
        <v>0.68380792038299998</v>
      </c>
      <c r="D48" s="215">
        <v>0.454619087566</v>
      </c>
    </row>
    <row r="49" spans="1:4" ht="27.75" customHeight="1">
      <c r="A49" s="7" t="s">
        <v>8438</v>
      </c>
      <c r="B49" s="8" t="s">
        <v>8439</v>
      </c>
      <c r="C49" s="215">
        <v>1.3811330316399999</v>
      </c>
      <c r="D49" s="215">
        <v>0.25598656124899999</v>
      </c>
    </row>
    <row r="50" spans="1:4" ht="27.75" customHeight="1">
      <c r="A50" s="7" t="s">
        <v>8440</v>
      </c>
      <c r="B50" s="8" t="s">
        <v>8439</v>
      </c>
      <c r="C50" s="215">
        <v>0</v>
      </c>
      <c r="D50" s="215">
        <v>0</v>
      </c>
    </row>
    <row r="51" spans="1:4" ht="27.75" customHeight="1">
      <c r="A51" s="7" t="s">
        <v>8441</v>
      </c>
      <c r="B51" s="8" t="s">
        <v>8439</v>
      </c>
      <c r="C51" s="215">
        <v>0</v>
      </c>
      <c r="D51" s="215">
        <v>0</v>
      </c>
    </row>
    <row r="52" spans="1:4" ht="27.75" customHeight="1">
      <c r="A52" s="7" t="s">
        <v>8442</v>
      </c>
      <c r="B52" s="8" t="s">
        <v>8439</v>
      </c>
      <c r="C52" s="215">
        <v>0.78164646044499997</v>
      </c>
      <c r="D52" s="215">
        <v>0.764791248561</v>
      </c>
    </row>
    <row r="53" spans="1:4" ht="27.75" customHeight="1">
      <c r="A53" s="7" t="s">
        <v>8443</v>
      </c>
      <c r="B53" s="8" t="s">
        <v>8439</v>
      </c>
      <c r="C53" s="215">
        <v>2.1012322812900002</v>
      </c>
      <c r="D53" s="215">
        <v>4.0517989775300002E-2</v>
      </c>
    </row>
    <row r="54" spans="1:4" ht="27.75" customHeight="1">
      <c r="A54" s="7" t="s">
        <v>8444</v>
      </c>
      <c r="B54" s="8" t="s">
        <v>8439</v>
      </c>
      <c r="C54" s="215">
        <v>-2.0450156350399999</v>
      </c>
      <c r="D54" s="215">
        <v>-0.20802322766799999</v>
      </c>
    </row>
    <row r="55" spans="1:4" ht="27.75" customHeight="1">
      <c r="A55" s="7" t="s">
        <v>8445</v>
      </c>
      <c r="B55" s="8" t="s">
        <v>8439</v>
      </c>
      <c r="C55" s="215">
        <v>1.4473669574200001</v>
      </c>
      <c r="D55" s="215">
        <v>0.24010388375900002</v>
      </c>
    </row>
    <row r="56" spans="1:4" ht="27.75" customHeight="1">
      <c r="A56" s="7" t="s">
        <v>8446</v>
      </c>
      <c r="B56" s="8" t="s">
        <v>8439</v>
      </c>
      <c r="C56" s="215">
        <v>1.3075170983600002</v>
      </c>
      <c r="D56" s="215">
        <v>0.25454878662699998</v>
      </c>
    </row>
    <row r="57" spans="1:4" ht="27.75" customHeight="1">
      <c r="A57" s="7" t="s">
        <v>8447</v>
      </c>
      <c r="B57" s="8" t="s">
        <v>8439</v>
      </c>
      <c r="C57" s="215">
        <v>-1.4044200469600001</v>
      </c>
      <c r="D57" s="215">
        <v>0.78937167871000002</v>
      </c>
    </row>
    <row r="58" spans="1:4" ht="27.75" customHeight="1">
      <c r="A58" s="7" t="s">
        <v>8448</v>
      </c>
      <c r="B58" s="8" t="s">
        <v>8439</v>
      </c>
      <c r="C58" s="215">
        <v>0</v>
      </c>
      <c r="D58" s="215">
        <v>0</v>
      </c>
    </row>
    <row r="59" spans="1:4" ht="27.75" customHeight="1">
      <c r="A59" s="7" t="s">
        <v>8449</v>
      </c>
      <c r="B59" s="8" t="s">
        <v>8439</v>
      </c>
      <c r="C59" s="215">
        <v>0.21848025447899999</v>
      </c>
      <c r="D59" s="215">
        <v>0.256202330935</v>
      </c>
    </row>
    <row r="60" spans="1:4" ht="27.75" customHeight="1">
      <c r="A60" s="7" t="s">
        <v>8450</v>
      </c>
      <c r="B60" s="8" t="s">
        <v>8439</v>
      </c>
      <c r="C60" s="215">
        <v>0.4534053247</v>
      </c>
      <c r="D60" s="215">
        <v>0.7501153954930001</v>
      </c>
    </row>
    <row r="61" spans="1:4" ht="27.75" customHeight="1">
      <c r="A61" s="7" t="s">
        <v>8451</v>
      </c>
      <c r="B61" s="8" t="s">
        <v>8439</v>
      </c>
      <c r="C61" s="215">
        <v>0.17619135849200002</v>
      </c>
      <c r="D61" s="215">
        <v>0.58917108896399994</v>
      </c>
    </row>
    <row r="62" spans="1:4" ht="27.75" customHeight="1">
      <c r="A62" s="7" t="s">
        <v>8452</v>
      </c>
      <c r="B62" s="8" t="s">
        <v>8439</v>
      </c>
      <c r="C62" s="215">
        <v>0.213557798715</v>
      </c>
      <c r="D62" s="215">
        <v>0.61249498632100008</v>
      </c>
    </row>
    <row r="63" spans="1:4" ht="27.75" customHeight="1">
      <c r="A63" s="7" t="s">
        <v>8453</v>
      </c>
      <c r="B63" s="8" t="s">
        <v>8439</v>
      </c>
      <c r="C63" s="215">
        <v>0</v>
      </c>
      <c r="D63" s="215">
        <v>0</v>
      </c>
    </row>
    <row r="64" spans="1:4" ht="27.75" customHeight="1">
      <c r="A64" s="7" t="s">
        <v>8454</v>
      </c>
      <c r="B64" s="8" t="s">
        <v>8439</v>
      </c>
      <c r="C64" s="215">
        <v>0.28162931885199999</v>
      </c>
      <c r="D64" s="215">
        <v>1.98681792004</v>
      </c>
    </row>
    <row r="65" spans="1:4" ht="27.75" customHeight="1">
      <c r="A65" s="7" t="s">
        <v>8455</v>
      </c>
      <c r="B65" s="8" t="s">
        <v>8439</v>
      </c>
      <c r="C65" s="215">
        <v>2.3177891584E-2</v>
      </c>
      <c r="D65" s="215">
        <v>1.4737768440899999</v>
      </c>
    </row>
    <row r="66" spans="1:4" ht="27.75" customHeight="1">
      <c r="A66" s="7" t="s">
        <v>8456</v>
      </c>
      <c r="B66" s="8" t="s">
        <v>8439</v>
      </c>
      <c r="C66" s="215">
        <v>0.51224111782199999</v>
      </c>
      <c r="D66" s="215">
        <v>1.8164422223399999</v>
      </c>
    </row>
    <row r="67" spans="1:4" ht="27.75" customHeight="1">
      <c r="A67" s="7" t="s">
        <v>8457</v>
      </c>
      <c r="B67" s="8" t="s">
        <v>8439</v>
      </c>
      <c r="C67" s="215">
        <v>1.41893570744E-2</v>
      </c>
      <c r="D67" s="215">
        <v>0.76131783962199995</v>
      </c>
    </row>
    <row r="68" spans="1:4" ht="27.75" customHeight="1">
      <c r="A68" s="7" t="s">
        <v>8458</v>
      </c>
      <c r="B68" s="8" t="s">
        <v>8439</v>
      </c>
      <c r="C68" s="215">
        <v>1.5849087291599999E-2</v>
      </c>
      <c r="D68" s="215">
        <v>1.32382851763</v>
      </c>
    </row>
    <row r="69" spans="1:4" ht="27.75" customHeight="1">
      <c r="A69" s="7" t="s">
        <v>8459</v>
      </c>
      <c r="B69" s="8" t="s">
        <v>8439</v>
      </c>
      <c r="C69" s="215">
        <v>0.57261484983199995</v>
      </c>
      <c r="D69" s="215">
        <v>1.7612250273800001</v>
      </c>
    </row>
    <row r="70" spans="1:4" ht="27.75" customHeight="1">
      <c r="A70" s="7" t="s">
        <v>8460</v>
      </c>
      <c r="B70" s="8" t="s">
        <v>8439</v>
      </c>
      <c r="C70" s="215">
        <v>0.40237115243099997</v>
      </c>
      <c r="D70" s="215">
        <v>0</v>
      </c>
    </row>
    <row r="71" spans="1:4" ht="27.75" customHeight="1">
      <c r="A71" s="7" t="s">
        <v>8461</v>
      </c>
      <c r="B71" s="8" t="s">
        <v>8439</v>
      </c>
      <c r="C71" s="215">
        <v>0.24560451731800001</v>
      </c>
      <c r="D71" s="215">
        <v>1.25926063842</v>
      </c>
    </row>
    <row r="72" spans="1:4" ht="27.75" customHeight="1">
      <c r="A72" s="7" t="s">
        <v>8462</v>
      </c>
      <c r="B72" s="8" t="s">
        <v>8439</v>
      </c>
      <c r="C72" s="215">
        <v>0.36907665254300004</v>
      </c>
      <c r="D72" s="215">
        <v>1.2688685069600001</v>
      </c>
    </row>
    <row r="73" spans="1:4" ht="27.75" customHeight="1">
      <c r="A73" s="7" t="s">
        <v>8463</v>
      </c>
      <c r="B73" s="8" t="s">
        <v>8439</v>
      </c>
      <c r="C73" s="215">
        <v>0.878259878795</v>
      </c>
      <c r="D73" s="215">
        <v>1.27450389484</v>
      </c>
    </row>
    <row r="74" spans="1:4" ht="27.75" customHeight="1">
      <c r="A74" s="7" t="s">
        <v>8464</v>
      </c>
      <c r="B74" s="8" t="s">
        <v>8439</v>
      </c>
      <c r="C74" s="215">
        <v>0.16191558520999999</v>
      </c>
      <c r="D74" s="215">
        <v>2.3980892486299998</v>
      </c>
    </row>
    <row r="75" spans="1:4" ht="27.75" customHeight="1">
      <c r="A75" s="7" t="s">
        <v>8465</v>
      </c>
      <c r="B75" s="8" t="s">
        <v>8439</v>
      </c>
      <c r="C75" s="215">
        <v>0.68791770090499993</v>
      </c>
      <c r="D75" s="215">
        <v>2.6711984092600001</v>
      </c>
    </row>
    <row r="76" spans="1:4" ht="27.75" customHeight="1">
      <c r="A76" s="7" t="s">
        <v>8466</v>
      </c>
      <c r="B76" s="8" t="s">
        <v>8439</v>
      </c>
      <c r="C76" s="215">
        <v>0.67831561939200002</v>
      </c>
      <c r="D76" s="215">
        <v>2.6015354233800001</v>
      </c>
    </row>
    <row r="77" spans="1:4" ht="27.75" customHeight="1">
      <c r="A77" s="7" t="s">
        <v>8467</v>
      </c>
      <c r="B77" s="8" t="s">
        <v>8439</v>
      </c>
      <c r="C77" s="215">
        <v>2.0703662359799999</v>
      </c>
      <c r="D77" s="215">
        <v>2.1437386535300003</v>
      </c>
    </row>
    <row r="78" spans="1:4" ht="27.75" customHeight="1">
      <c r="A78" s="7" t="s">
        <v>8468</v>
      </c>
      <c r="B78" s="8" t="s">
        <v>8439</v>
      </c>
      <c r="C78" s="215">
        <v>0.47537767263199998</v>
      </c>
      <c r="D78" s="215">
        <v>1.78372509706</v>
      </c>
    </row>
    <row r="79" spans="1:4" ht="27.75" customHeight="1">
      <c r="A79" s="7" t="s">
        <v>8469</v>
      </c>
      <c r="B79" s="8" t="s">
        <v>8439</v>
      </c>
      <c r="C79" s="215">
        <v>0.47537767263199998</v>
      </c>
      <c r="D79" s="215">
        <v>1.78372509706</v>
      </c>
    </row>
    <row r="80" spans="1:4" ht="27.75" customHeight="1">
      <c r="A80" s="7" t="s">
        <v>8470</v>
      </c>
      <c r="B80" s="8" t="s">
        <v>8439</v>
      </c>
      <c r="C80" s="215">
        <v>0</v>
      </c>
      <c r="D80" s="215">
        <v>-0.99559866546499998</v>
      </c>
    </row>
    <row r="81" spans="1:4" ht="27.75" customHeight="1">
      <c r="A81" s="7" t="s">
        <v>8471</v>
      </c>
      <c r="B81" s="8" t="s">
        <v>8439</v>
      </c>
      <c r="C81" s="215">
        <v>2.66950543104E-2</v>
      </c>
      <c r="D81" s="215">
        <v>11.730456155199999</v>
      </c>
    </row>
    <row r="82" spans="1:4" ht="27.75" customHeight="1">
      <c r="A82" s="7" t="s">
        <v>8472</v>
      </c>
      <c r="B82" s="8" t="s">
        <v>8439</v>
      </c>
      <c r="C82" s="215">
        <v>4.2789453861600005E-2</v>
      </c>
      <c r="D82" s="215">
        <v>1.3088599522</v>
      </c>
    </row>
    <row r="83" spans="1:4" ht="27.75" customHeight="1">
      <c r="A83" s="7" t="s">
        <v>8473</v>
      </c>
      <c r="B83" s="8" t="s">
        <v>8439</v>
      </c>
      <c r="C83" s="215">
        <v>1.3981655522500001E-2</v>
      </c>
      <c r="D83" s="215">
        <v>1.35389464541</v>
      </c>
    </row>
    <row r="84" spans="1:4" ht="27.75" customHeight="1">
      <c r="A84" s="7" t="s">
        <v>8474</v>
      </c>
      <c r="B84" s="8" t="s">
        <v>8439</v>
      </c>
      <c r="C84" s="215">
        <v>2.51326407542</v>
      </c>
      <c r="D84" s="215">
        <v>1.84100614377</v>
      </c>
    </row>
    <row r="85" spans="1:4" ht="27.75" customHeight="1">
      <c r="A85" s="7" t="s">
        <v>8475</v>
      </c>
      <c r="B85" s="8" t="s">
        <v>8439</v>
      </c>
      <c r="C85" s="215">
        <v>5.3515597646499997E-2</v>
      </c>
      <c r="D85" s="215">
        <v>1.7523870616700001</v>
      </c>
    </row>
    <row r="86" spans="1:4" ht="27.75" customHeight="1">
      <c r="A86" s="7" t="s">
        <v>8476</v>
      </c>
      <c r="B86" s="8" t="s">
        <v>8439</v>
      </c>
      <c r="C86" s="215">
        <v>0.70340744770699992</v>
      </c>
      <c r="D86" s="215">
        <v>5.1018735062400005</v>
      </c>
    </row>
    <row r="87" spans="1:4" ht="27.75" customHeight="1">
      <c r="A87" s="7" t="s">
        <v>8477</v>
      </c>
      <c r="B87" s="8" t="s">
        <v>8439</v>
      </c>
      <c r="C87" s="215">
        <v>0.53261622517899998</v>
      </c>
      <c r="D87" s="215">
        <v>2.6914138599699999</v>
      </c>
    </row>
    <row r="88" spans="1:4" ht="27.75" customHeight="1">
      <c r="A88" s="7" t="s">
        <v>8478</v>
      </c>
      <c r="B88" s="8" t="s">
        <v>8439</v>
      </c>
      <c r="C88" s="215">
        <v>0.177311884557</v>
      </c>
      <c r="D88" s="215">
        <v>1.06083407676</v>
      </c>
    </row>
    <row r="89" spans="1:4" ht="27.75" customHeight="1">
      <c r="A89" s="7" t="s">
        <v>8479</v>
      </c>
      <c r="B89" s="8" t="s">
        <v>8439</v>
      </c>
      <c r="C89" s="215">
        <v>0.29552174989800001</v>
      </c>
      <c r="D89" s="215">
        <v>-0.685812453865</v>
      </c>
    </row>
    <row r="90" spans="1:4" ht="27.75" customHeight="1">
      <c r="A90" s="7" t="s">
        <v>8480</v>
      </c>
      <c r="B90" s="8" t="s">
        <v>8439</v>
      </c>
      <c r="C90" s="215">
        <v>1.5665834736999999E-2</v>
      </c>
      <c r="D90" s="215">
        <v>2.1652476689899998</v>
      </c>
    </row>
    <row r="91" spans="1:4" ht="27.75" customHeight="1">
      <c r="A91" s="7" t="s">
        <v>8481</v>
      </c>
      <c r="B91" s="8" t="s">
        <v>8439</v>
      </c>
      <c r="C91" s="215">
        <v>1.21103837503</v>
      </c>
      <c r="D91" s="215">
        <v>7.3943911845800007E-4</v>
      </c>
    </row>
    <row r="92" spans="1:4" ht="27.75" customHeight="1">
      <c r="A92" s="7" t="s">
        <v>8482</v>
      </c>
      <c r="B92" s="8" t="s">
        <v>8439</v>
      </c>
      <c r="C92" s="215">
        <v>1.4662851612699999</v>
      </c>
      <c r="D92" s="215">
        <v>1.03750131337</v>
      </c>
    </row>
    <row r="93" spans="1:4" ht="27.75" customHeight="1">
      <c r="A93" s="7" t="s">
        <v>8483</v>
      </c>
      <c r="B93" s="8" t="s">
        <v>8439</v>
      </c>
      <c r="C93" s="215">
        <v>0.62051147477500002</v>
      </c>
      <c r="D93" s="215">
        <v>3.5899893829699998</v>
      </c>
    </row>
    <row r="94" spans="1:4" ht="27.75" customHeight="1">
      <c r="A94" s="7" t="s">
        <v>8484</v>
      </c>
      <c r="B94" s="8" t="s">
        <v>8439</v>
      </c>
      <c r="C94" s="215">
        <v>1.8781209670900002E-2</v>
      </c>
      <c r="D94" s="215">
        <v>1.95958893804</v>
      </c>
    </row>
    <row r="95" spans="1:4" ht="27.75" customHeight="1">
      <c r="A95" s="7" t="s">
        <v>8485</v>
      </c>
      <c r="B95" s="8" t="s">
        <v>8439</v>
      </c>
      <c r="C95" s="215">
        <v>0.45954590245400001</v>
      </c>
      <c r="D95" s="215">
        <v>2.8450260865499999</v>
      </c>
    </row>
    <row r="96" spans="1:4" ht="27.75" customHeight="1">
      <c r="A96" s="7" t="s">
        <v>8486</v>
      </c>
      <c r="B96" s="8" t="s">
        <v>8439</v>
      </c>
      <c r="C96" s="215">
        <v>0.48588713379799997</v>
      </c>
      <c r="D96" s="215">
        <v>1.5070199471400001</v>
      </c>
    </row>
    <row r="97" spans="1:4" ht="27.75" customHeight="1">
      <c r="A97" s="7" t="s">
        <v>8487</v>
      </c>
      <c r="B97" s="8" t="s">
        <v>8439</v>
      </c>
      <c r="C97" s="215">
        <v>0.23072244137</v>
      </c>
      <c r="D97" s="215">
        <v>0.43287011272500003</v>
      </c>
    </row>
    <row r="98" spans="1:4" ht="27.75" customHeight="1">
      <c r="A98" s="7" t="s">
        <v>8488</v>
      </c>
      <c r="B98" s="8" t="s">
        <v>8439</v>
      </c>
      <c r="C98" s="215">
        <v>7.7767409997499995E-2</v>
      </c>
      <c r="D98" s="215">
        <v>0.44054213573200002</v>
      </c>
    </row>
    <row r="99" spans="1:4" ht="27.75" customHeight="1">
      <c r="A99" s="7" t="s">
        <v>8489</v>
      </c>
      <c r="B99" s="8" t="s">
        <v>8439</v>
      </c>
      <c r="C99" s="215">
        <v>0.194646616612</v>
      </c>
      <c r="D99" s="215">
        <v>0.83822755964500006</v>
      </c>
    </row>
    <row r="100" spans="1:4" ht="27.75" customHeight="1">
      <c r="A100" s="7" t="s">
        <v>8490</v>
      </c>
      <c r="B100" s="8" t="s">
        <v>8491</v>
      </c>
      <c r="C100" s="215">
        <v>0.36495398220700004</v>
      </c>
      <c r="D100" s="215">
        <v>2.9084045540399999E-3</v>
      </c>
    </row>
    <row r="101" spans="1:4" ht="27.75" customHeight="1">
      <c r="A101" s="7" t="s">
        <v>8492</v>
      </c>
      <c r="B101" s="8" t="s">
        <v>8491</v>
      </c>
      <c r="C101" s="215">
        <v>1.22270652033</v>
      </c>
      <c r="D101" s="215">
        <v>-0.36519188688400001</v>
      </c>
    </row>
    <row r="102" spans="1:4" ht="27.75" customHeight="1">
      <c r="A102" s="7" t="s">
        <v>8493</v>
      </c>
      <c r="B102" s="8" t="s">
        <v>8491</v>
      </c>
      <c r="C102" s="215">
        <v>0</v>
      </c>
      <c r="D102" s="215">
        <v>0</v>
      </c>
    </row>
    <row r="103" spans="1:4" ht="27.75" customHeight="1">
      <c r="A103" s="7" t="s">
        <v>8494</v>
      </c>
      <c r="B103" s="8" t="s">
        <v>8491</v>
      </c>
      <c r="C103" s="215">
        <v>4.71803363194</v>
      </c>
      <c r="D103" s="215">
        <v>0.39866096982999999</v>
      </c>
    </row>
    <row r="104" spans="1:4" ht="27.75" customHeight="1">
      <c r="A104" s="7" t="s">
        <v>8495</v>
      </c>
      <c r="B104" s="8" t="s">
        <v>8491</v>
      </c>
      <c r="C104" s="215">
        <v>0</v>
      </c>
      <c r="D104" s="215">
        <v>0</v>
      </c>
    </row>
    <row r="105" spans="1:4" ht="27.75" customHeight="1">
      <c r="A105" s="7" t="s">
        <v>8496</v>
      </c>
      <c r="B105" s="8" t="s">
        <v>8491</v>
      </c>
      <c r="C105" s="215">
        <v>-0.38494043892800001</v>
      </c>
      <c r="D105" s="215">
        <v>0</v>
      </c>
    </row>
    <row r="106" spans="1:4" ht="27.75" customHeight="1">
      <c r="A106" s="7" t="s">
        <v>8497</v>
      </c>
      <c r="B106" s="8" t="s">
        <v>8491</v>
      </c>
      <c r="C106" s="215">
        <v>0.45955969521899998</v>
      </c>
      <c r="D106" s="215">
        <v>5.0811065125299999</v>
      </c>
    </row>
    <row r="107" spans="1:4" ht="27.75" customHeight="1">
      <c r="A107" s="7" t="s">
        <v>8498</v>
      </c>
      <c r="B107" s="8" t="s">
        <v>8491</v>
      </c>
      <c r="C107" s="215">
        <v>0.16547344366700001</v>
      </c>
      <c r="D107" s="215">
        <v>0.233728812881</v>
      </c>
    </row>
    <row r="108" spans="1:4" ht="27.75" customHeight="1">
      <c r="A108" s="7" t="s">
        <v>8499</v>
      </c>
      <c r="B108" s="8" t="s">
        <v>8491</v>
      </c>
      <c r="C108" s="215">
        <v>0</v>
      </c>
      <c r="D108" s="215">
        <v>0</v>
      </c>
    </row>
    <row r="109" spans="1:4" ht="27.75" customHeight="1">
      <c r="A109" s="7" t="s">
        <v>8500</v>
      </c>
      <c r="B109" s="8" t="s">
        <v>8491</v>
      </c>
      <c r="C109" s="215">
        <v>0.70439591565800008</v>
      </c>
      <c r="D109" s="215">
        <v>1.7012933647899999</v>
      </c>
    </row>
    <row r="110" spans="1:4" ht="27.75" customHeight="1">
      <c r="A110" s="7" t="s">
        <v>8501</v>
      </c>
      <c r="B110" s="8" t="s">
        <v>8491</v>
      </c>
      <c r="C110" s="215">
        <v>0.360847379686</v>
      </c>
      <c r="D110" s="215">
        <v>3.3860017310199999</v>
      </c>
    </row>
    <row r="111" spans="1:4" ht="27.75" customHeight="1">
      <c r="A111" s="7" t="s">
        <v>8502</v>
      </c>
      <c r="B111" s="8" t="s">
        <v>8503</v>
      </c>
      <c r="C111" s="215">
        <v>0.31191144728299997</v>
      </c>
      <c r="D111" s="215">
        <v>0.60130882021300003</v>
      </c>
    </row>
    <row r="112" spans="1:4" ht="27.75" customHeight="1">
      <c r="A112" s="7" t="s">
        <v>8504</v>
      </c>
      <c r="B112" s="8" t="s">
        <v>8503</v>
      </c>
      <c r="C112" s="215">
        <v>2.44490030008</v>
      </c>
      <c r="D112" s="215">
        <v>0.46237006708099998</v>
      </c>
    </row>
    <row r="113" spans="1:4" ht="27.75" customHeight="1">
      <c r="A113" s="7" t="s">
        <v>8505</v>
      </c>
      <c r="B113" s="8" t="s">
        <v>8503</v>
      </c>
      <c r="C113" s="215">
        <v>8.1948023013699994E-2</v>
      </c>
      <c r="D113" s="215">
        <v>1.0103989708700001</v>
      </c>
    </row>
    <row r="114" spans="1:4" ht="27.75" customHeight="1">
      <c r="A114" s="7" t="s">
        <v>8506</v>
      </c>
      <c r="B114" s="8" t="s">
        <v>8503</v>
      </c>
      <c r="C114" s="215">
        <v>2.4045305647799999</v>
      </c>
      <c r="D114" s="215">
        <v>2.3262859521900001</v>
      </c>
    </row>
    <row r="115" spans="1:4" ht="27.75" customHeight="1">
      <c r="A115" s="7" t="s">
        <v>8507</v>
      </c>
      <c r="B115" s="8" t="s">
        <v>8503</v>
      </c>
      <c r="C115" s="215">
        <v>2.1235607875599998</v>
      </c>
      <c r="D115" s="215">
        <v>0.61164108848599996</v>
      </c>
    </row>
    <row r="116" spans="1:4" ht="27.75" customHeight="1">
      <c r="A116" s="7" t="s">
        <v>8508</v>
      </c>
      <c r="B116" s="8" t="s">
        <v>8503</v>
      </c>
      <c r="C116" s="215">
        <v>1.5252090975399999</v>
      </c>
      <c r="D116" s="215">
        <v>1.2136279409199999</v>
      </c>
    </row>
    <row r="117" spans="1:4" ht="27.75" customHeight="1">
      <c r="A117" s="7" t="s">
        <v>8509</v>
      </c>
      <c r="B117" s="8" t="s">
        <v>8503</v>
      </c>
      <c r="C117" s="215">
        <v>2.5070803813000002</v>
      </c>
      <c r="D117" s="215">
        <v>2.8847461618399999</v>
      </c>
    </row>
    <row r="118" spans="1:4" ht="27.75" customHeight="1">
      <c r="A118" s="7" t="s">
        <v>8510</v>
      </c>
      <c r="B118" s="8" t="s">
        <v>8503</v>
      </c>
      <c r="C118" s="215">
        <v>5.2974389732100002E-3</v>
      </c>
      <c r="D118" s="215">
        <v>2.0449746325199998</v>
      </c>
    </row>
    <row r="119" spans="1:4" ht="27.75" customHeight="1">
      <c r="A119" s="7" t="s">
        <v>8511</v>
      </c>
      <c r="B119" s="8" t="s">
        <v>8503</v>
      </c>
      <c r="C119" s="215">
        <v>0.16661212420099999</v>
      </c>
      <c r="D119" s="215">
        <v>1.0183582232899999</v>
      </c>
    </row>
    <row r="120" spans="1:4" ht="27.75" customHeight="1">
      <c r="A120" s="7" t="s">
        <v>8512</v>
      </c>
      <c r="B120" s="8" t="s">
        <v>8503</v>
      </c>
      <c r="C120" s="215">
        <v>0.55366282842299996</v>
      </c>
      <c r="D120" s="215">
        <v>2.24821863867</v>
      </c>
    </row>
    <row r="121" spans="1:4" ht="27.75" customHeight="1">
      <c r="A121" s="7" t="s">
        <v>8513</v>
      </c>
      <c r="B121" s="8" t="s">
        <v>8503</v>
      </c>
      <c r="C121" s="215">
        <v>0.30298469439199999</v>
      </c>
      <c r="D121" s="215">
        <v>1.0081981792300001</v>
      </c>
    </row>
    <row r="122" spans="1:4" ht="27.75" customHeight="1">
      <c r="A122" s="7" t="s">
        <v>8514</v>
      </c>
      <c r="B122" s="8" t="s">
        <v>8503</v>
      </c>
      <c r="C122" s="215">
        <v>-5.3193876052800009E-4</v>
      </c>
      <c r="D122" s="215">
        <v>0.721123906496</v>
      </c>
    </row>
    <row r="123" spans="1:4" ht="27.75" customHeight="1">
      <c r="A123" s="7" t="s">
        <v>8515</v>
      </c>
      <c r="B123" s="8" t="s">
        <v>8503</v>
      </c>
      <c r="C123" s="215">
        <v>0.14528211445299999</v>
      </c>
      <c r="D123" s="215">
        <v>8.5351607704300001</v>
      </c>
    </row>
    <row r="124" spans="1:4" ht="27.75" customHeight="1">
      <c r="A124" s="7" t="s">
        <v>8516</v>
      </c>
      <c r="B124" s="8" t="s">
        <v>8503</v>
      </c>
      <c r="C124" s="215">
        <v>0.35481475528299999</v>
      </c>
      <c r="D124" s="215">
        <v>1.5510765010499998</v>
      </c>
    </row>
    <row r="125" spans="1:4" ht="27.75" customHeight="1">
      <c r="A125" s="7" t="s">
        <v>8517</v>
      </c>
      <c r="B125" s="8" t="s">
        <v>8503</v>
      </c>
      <c r="C125" s="215">
        <v>0.15235705246699999</v>
      </c>
      <c r="D125" s="215">
        <v>3.50996531446</v>
      </c>
    </row>
    <row r="126" spans="1:4" ht="27.75" customHeight="1">
      <c r="A126" s="7" t="s">
        <v>8518</v>
      </c>
      <c r="B126" s="8" t="s">
        <v>8503</v>
      </c>
      <c r="C126" s="215">
        <v>0.27466896212399999</v>
      </c>
      <c r="D126" s="215">
        <v>2.85466432669</v>
      </c>
    </row>
    <row r="127" spans="1:4" ht="27.75" customHeight="1">
      <c r="A127" s="7" t="s">
        <v>8519</v>
      </c>
      <c r="B127" s="8" t="s">
        <v>8503</v>
      </c>
      <c r="C127" s="215">
        <v>3.6052874181300001E-2</v>
      </c>
      <c r="D127" s="215">
        <v>0.97527584522799993</v>
      </c>
    </row>
    <row r="128" spans="1:4" ht="27.75" customHeight="1">
      <c r="A128" s="7" t="s">
        <v>8520</v>
      </c>
      <c r="B128" s="8" t="s">
        <v>8503</v>
      </c>
      <c r="C128" s="215">
        <v>0.14841903064799999</v>
      </c>
      <c r="D128" s="215">
        <v>3.0572742925299998</v>
      </c>
    </row>
    <row r="129" spans="1:4" ht="27.75" customHeight="1">
      <c r="A129" s="7" t="s">
        <v>8521</v>
      </c>
      <c r="B129" s="8" t="s">
        <v>8503</v>
      </c>
      <c r="C129" s="215">
        <v>3.2452106992499998</v>
      </c>
      <c r="D129" s="215">
        <v>1.06246517183</v>
      </c>
    </row>
    <row r="130" spans="1:4" ht="27.75" customHeight="1">
      <c r="A130" s="7" t="s">
        <v>8522</v>
      </c>
      <c r="B130" s="8" t="s">
        <v>8503</v>
      </c>
      <c r="C130" s="215">
        <v>0.56285013552800001</v>
      </c>
      <c r="D130" s="215">
        <v>1.8943169128799999</v>
      </c>
    </row>
    <row r="131" spans="1:4" ht="27.75" customHeight="1">
      <c r="A131" s="7" t="s">
        <v>8523</v>
      </c>
      <c r="B131" s="8" t="s">
        <v>8503</v>
      </c>
      <c r="C131" s="215">
        <v>0.67987540429399995</v>
      </c>
      <c r="D131" s="215">
        <v>1.5752935069</v>
      </c>
    </row>
    <row r="132" spans="1:4" ht="27.75" customHeight="1">
      <c r="A132" s="7" t="s">
        <v>8524</v>
      </c>
      <c r="B132" s="8" t="s">
        <v>8503</v>
      </c>
      <c r="C132" s="215">
        <v>0.321173206416</v>
      </c>
      <c r="D132" s="215">
        <v>0.47899441211900001</v>
      </c>
    </row>
    <row r="133" spans="1:4" ht="27.75" customHeight="1">
      <c r="A133" s="7" t="s">
        <v>8525</v>
      </c>
      <c r="B133" s="8" t="s">
        <v>8503</v>
      </c>
      <c r="C133" s="215">
        <v>1.56064483878</v>
      </c>
      <c r="D133" s="215">
        <v>2.1343013511</v>
      </c>
    </row>
    <row r="134" spans="1:4" ht="27.75" customHeight="1">
      <c r="A134" s="7" t="s">
        <v>8526</v>
      </c>
      <c r="B134" s="8" t="s">
        <v>8503</v>
      </c>
      <c r="C134" s="215">
        <v>0.227254853043</v>
      </c>
      <c r="D134" s="215">
        <v>0.50086378434400003</v>
      </c>
    </row>
    <row r="135" spans="1:4" ht="27.75" customHeight="1">
      <c r="A135" s="7" t="s">
        <v>8527</v>
      </c>
      <c r="B135" s="8" t="s">
        <v>8503</v>
      </c>
      <c r="C135" s="215">
        <v>0.63640184133599997</v>
      </c>
      <c r="D135" s="215">
        <v>3.0260043858499999</v>
      </c>
    </row>
    <row r="136" spans="1:4" ht="27.75" customHeight="1">
      <c r="A136" s="7" t="s">
        <v>8528</v>
      </c>
      <c r="B136" s="8" t="s">
        <v>8503</v>
      </c>
      <c r="C136" s="215">
        <v>0.27772885632700001</v>
      </c>
      <c r="D136" s="215">
        <v>8.6539869387700001</v>
      </c>
    </row>
    <row r="137" spans="1:4" ht="27.75" customHeight="1">
      <c r="A137" s="7" t="s">
        <v>8529</v>
      </c>
      <c r="B137" s="8" t="s">
        <v>8503</v>
      </c>
      <c r="C137" s="215">
        <v>6.5117436886899999E-2</v>
      </c>
      <c r="D137" s="215">
        <v>1.45803784001</v>
      </c>
    </row>
    <row r="138" spans="1:4" ht="27.75" customHeight="1">
      <c r="A138" s="7" t="s">
        <v>8530</v>
      </c>
      <c r="B138" s="8" t="s">
        <v>8503</v>
      </c>
      <c r="C138" s="215">
        <v>0.49680896392699997</v>
      </c>
      <c r="D138" s="215">
        <v>1.6749495138699999</v>
      </c>
    </row>
    <row r="139" spans="1:4" ht="27.75" customHeight="1">
      <c r="A139" s="7" t="s">
        <v>8531</v>
      </c>
      <c r="B139" s="8" t="s">
        <v>8503</v>
      </c>
      <c r="C139" s="215">
        <v>0.87903494382199998</v>
      </c>
      <c r="D139" s="215">
        <v>0.66305299290399999</v>
      </c>
    </row>
    <row r="140" spans="1:4" ht="27.75" customHeight="1">
      <c r="A140" s="7" t="s">
        <v>8532</v>
      </c>
      <c r="B140" s="8" t="s">
        <v>8503</v>
      </c>
      <c r="C140" s="215">
        <v>0.13009442063399998</v>
      </c>
      <c r="D140" s="215">
        <v>3.1898251980899999</v>
      </c>
    </row>
    <row r="141" spans="1:4" ht="27.75" customHeight="1">
      <c r="A141" s="7" t="s">
        <v>8533</v>
      </c>
      <c r="B141" s="8" t="s">
        <v>8503</v>
      </c>
      <c r="C141" s="215">
        <v>0.248223235357</v>
      </c>
      <c r="D141" s="215">
        <v>0.49754041209200001</v>
      </c>
    </row>
    <row r="142" spans="1:4" ht="27.75" customHeight="1">
      <c r="A142" s="7" t="s">
        <v>8534</v>
      </c>
      <c r="B142" s="8" t="s">
        <v>8503</v>
      </c>
      <c r="C142" s="215">
        <v>-5.5440899230799999E-3</v>
      </c>
      <c r="D142" s="215">
        <v>4.1114439568999996</v>
      </c>
    </row>
    <row r="143" spans="1:4" ht="27.75" customHeight="1">
      <c r="A143" s="7" t="s">
        <v>8535</v>
      </c>
      <c r="B143" s="8" t="s">
        <v>8536</v>
      </c>
      <c r="C143" s="215">
        <v>0</v>
      </c>
      <c r="D143" s="215">
        <v>0</v>
      </c>
    </row>
    <row r="144" spans="1:4" ht="27.75" customHeight="1">
      <c r="A144" s="7" t="s">
        <v>8537</v>
      </c>
      <c r="B144" s="8" t="s">
        <v>8536</v>
      </c>
      <c r="C144" s="215">
        <v>0</v>
      </c>
      <c r="D144" s="215">
        <v>0</v>
      </c>
    </row>
    <row r="145" spans="1:4" ht="27.75" customHeight="1">
      <c r="A145" s="7" t="s">
        <v>8538</v>
      </c>
      <c r="B145" s="8" t="s">
        <v>8536</v>
      </c>
      <c r="C145" s="215">
        <v>0</v>
      </c>
      <c r="D145" s="215">
        <v>0</v>
      </c>
    </row>
    <row r="146" spans="1:4" ht="27.75" customHeight="1">
      <c r="A146" s="7" t="s">
        <v>8539</v>
      </c>
      <c r="B146" s="8" t="s">
        <v>8536</v>
      </c>
      <c r="C146" s="215">
        <v>0</v>
      </c>
      <c r="D146" s="215">
        <v>0</v>
      </c>
    </row>
    <row r="147" spans="1:4" ht="27.75" customHeight="1">
      <c r="A147" s="7" t="s">
        <v>8540</v>
      </c>
      <c r="B147" s="8" t="s">
        <v>8536</v>
      </c>
      <c r="C147" s="215">
        <v>8.5715071261299999E-2</v>
      </c>
      <c r="D147" s="215">
        <v>0</v>
      </c>
    </row>
    <row r="148" spans="1:4" ht="27.75" customHeight="1">
      <c r="A148" s="7" t="s">
        <v>8541</v>
      </c>
      <c r="B148" s="8" t="s">
        <v>8536</v>
      </c>
      <c r="C148" s="215">
        <v>0.70308337985900005</v>
      </c>
      <c r="D148" s="215">
        <v>1.3398740069499998E-3</v>
      </c>
    </row>
    <row r="149" spans="1:4" ht="27.75" customHeight="1">
      <c r="A149" s="7" t="s">
        <v>8542</v>
      </c>
      <c r="B149" s="8" t="s">
        <v>8536</v>
      </c>
      <c r="C149" s="215">
        <v>0.85235103026900005</v>
      </c>
      <c r="D149" s="215">
        <v>1.25236982139E-5</v>
      </c>
    </row>
    <row r="150" spans="1:4" ht="27.75" customHeight="1">
      <c r="A150" s="7" t="s">
        <v>8543</v>
      </c>
      <c r="B150" s="8" t="s">
        <v>8536</v>
      </c>
      <c r="C150" s="215">
        <v>1.4349377993600001</v>
      </c>
      <c r="D150" s="215">
        <v>8.9511097943300005E-2</v>
      </c>
    </row>
    <row r="151" spans="1:4" ht="27.75" customHeight="1">
      <c r="A151" s="7" t="s">
        <v>8544</v>
      </c>
      <c r="B151" s="8" t="s">
        <v>8536</v>
      </c>
      <c r="C151" s="215">
        <v>2.46147863324</v>
      </c>
      <c r="D151" s="215">
        <v>3.2170940269500001E-2</v>
      </c>
    </row>
    <row r="152" spans="1:4" ht="27.75" customHeight="1">
      <c r="A152" s="7" t="s">
        <v>8545</v>
      </c>
      <c r="B152" s="8" t="s">
        <v>8536</v>
      </c>
      <c r="C152" s="215">
        <v>1.1324024367300001</v>
      </c>
      <c r="D152" s="215">
        <v>0</v>
      </c>
    </row>
    <row r="153" spans="1:4" ht="27.75" customHeight="1">
      <c r="A153" s="7" t="s">
        <v>8546</v>
      </c>
      <c r="B153" s="8" t="s">
        <v>8536</v>
      </c>
      <c r="C153" s="215">
        <v>9.3671085250700004E-2</v>
      </c>
      <c r="D153" s="215">
        <v>3.2114699534</v>
      </c>
    </row>
    <row r="154" spans="1:4" ht="27.75" customHeight="1">
      <c r="A154" s="7" t="s">
        <v>8547</v>
      </c>
      <c r="B154" s="8" t="s">
        <v>8536</v>
      </c>
      <c r="C154" s="215">
        <v>4.9544243733000001E-3</v>
      </c>
      <c r="D154" s="215">
        <v>0</v>
      </c>
    </row>
    <row r="155" spans="1:4" ht="27.75" customHeight="1">
      <c r="A155" s="7" t="s">
        <v>8548</v>
      </c>
      <c r="B155" s="8" t="s">
        <v>8536</v>
      </c>
      <c r="C155" s="215">
        <v>0</v>
      </c>
      <c r="D155" s="215">
        <v>0</v>
      </c>
    </row>
    <row r="156" spans="1:4" ht="27.75" customHeight="1">
      <c r="A156" s="7" t="s">
        <v>8549</v>
      </c>
      <c r="B156" s="8" t="s">
        <v>8536</v>
      </c>
      <c r="C156" s="215">
        <v>1.20316854519</v>
      </c>
      <c r="D156" s="215">
        <v>2.9944557254899999</v>
      </c>
    </row>
    <row r="157" spans="1:4" ht="27.75" customHeight="1">
      <c r="A157" s="7" t="s">
        <v>8550</v>
      </c>
      <c r="B157" s="8" t="s">
        <v>8536</v>
      </c>
      <c r="C157" s="215">
        <v>0.67687619251499997</v>
      </c>
      <c r="D157" s="215">
        <v>9.6601649743099996E-2</v>
      </c>
    </row>
    <row r="158" spans="1:4" ht="27.75" customHeight="1">
      <c r="A158" s="7" t="s">
        <v>8551</v>
      </c>
      <c r="B158" s="8" t="s">
        <v>8536</v>
      </c>
      <c r="C158" s="215">
        <v>1.00557032664</v>
      </c>
      <c r="D158" s="215">
        <v>3.20700489136</v>
      </c>
    </row>
    <row r="159" spans="1:4" ht="27.75" customHeight="1">
      <c r="A159" s="7" t="s">
        <v>8552</v>
      </c>
      <c r="B159" s="8" t="s">
        <v>8536</v>
      </c>
      <c r="C159" s="215">
        <v>1.6956980986699999E-2</v>
      </c>
      <c r="D159" s="215">
        <v>0</v>
      </c>
    </row>
    <row r="160" spans="1:4" ht="27.75" customHeight="1">
      <c r="A160" s="7" t="s">
        <v>8553</v>
      </c>
      <c r="B160" s="8" t="s">
        <v>8536</v>
      </c>
      <c r="C160" s="215">
        <v>0.38365021231399998</v>
      </c>
      <c r="D160" s="215">
        <v>2.9675616535499998</v>
      </c>
    </row>
    <row r="161" spans="1:4" ht="27.75" customHeight="1">
      <c r="A161" s="7" t="s">
        <v>8554</v>
      </c>
      <c r="B161" s="8" t="s">
        <v>8536</v>
      </c>
      <c r="C161" s="215">
        <v>2.7767307253399998</v>
      </c>
      <c r="D161" s="215">
        <v>2.9450097730200002</v>
      </c>
    </row>
    <row r="162" spans="1:4" ht="27.75" customHeight="1">
      <c r="A162" s="7" t="s">
        <v>8555</v>
      </c>
      <c r="B162" s="8" t="s">
        <v>8556</v>
      </c>
      <c r="C162" s="215">
        <v>0</v>
      </c>
      <c r="D162" s="215">
        <v>0</v>
      </c>
    </row>
    <row r="163" spans="1:4" ht="27.75" customHeight="1">
      <c r="A163" s="7" t="s">
        <v>8557</v>
      </c>
      <c r="B163" s="8" t="s">
        <v>8556</v>
      </c>
      <c r="C163" s="215">
        <v>0.523342109552</v>
      </c>
      <c r="D163" s="215">
        <v>1.0101422733800001</v>
      </c>
    </row>
    <row r="164" spans="1:4" ht="27.75" customHeight="1">
      <c r="A164" s="7" t="s">
        <v>8558</v>
      </c>
      <c r="B164" s="8" t="s">
        <v>8556</v>
      </c>
      <c r="C164" s="215">
        <v>0</v>
      </c>
      <c r="D164" s="215">
        <v>3.2202506664500002E-2</v>
      </c>
    </row>
    <row r="165" spans="1:4" ht="27.75" customHeight="1">
      <c r="A165" s="7" t="s">
        <v>8559</v>
      </c>
      <c r="B165" s="8" t="s">
        <v>8556</v>
      </c>
      <c r="C165" s="215">
        <v>0</v>
      </c>
      <c r="D165" s="215">
        <v>0</v>
      </c>
    </row>
    <row r="166" spans="1:4" ht="27.75" customHeight="1">
      <c r="A166" s="7" t="s">
        <v>8560</v>
      </c>
      <c r="B166" s="8" t="s">
        <v>8556</v>
      </c>
      <c r="C166" s="215">
        <v>0</v>
      </c>
      <c r="D166" s="215">
        <v>0</v>
      </c>
    </row>
    <row r="167" spans="1:4" ht="27.75" customHeight="1">
      <c r="A167" s="7" t="s">
        <v>8561</v>
      </c>
      <c r="B167" s="8" t="s">
        <v>8556</v>
      </c>
      <c r="C167" s="215">
        <v>0.59306414881900005</v>
      </c>
      <c r="D167" s="215">
        <v>0.13443911848600001</v>
      </c>
    </row>
    <row r="168" spans="1:4" ht="27.75" customHeight="1">
      <c r="A168" s="7" t="s">
        <v>8562</v>
      </c>
      <c r="B168" s="8" t="s">
        <v>8556</v>
      </c>
      <c r="C168" s="215">
        <v>0.797850930811</v>
      </c>
      <c r="D168" s="215">
        <v>8.4653072529499995E-2</v>
      </c>
    </row>
    <row r="169" spans="1:4" ht="27.75" customHeight="1">
      <c r="A169" s="7" t="s">
        <v>8563</v>
      </c>
      <c r="B169" s="8" t="s">
        <v>8556</v>
      </c>
      <c r="C169" s="215">
        <v>0.29875318503999998</v>
      </c>
      <c r="D169" s="215">
        <v>0.63578590885599995</v>
      </c>
    </row>
    <row r="170" spans="1:4" ht="27.75" customHeight="1">
      <c r="A170" s="7" t="s">
        <v>8564</v>
      </c>
      <c r="B170" s="8" t="s">
        <v>8556</v>
      </c>
      <c r="C170" s="215">
        <v>0.97704721090000002</v>
      </c>
      <c r="D170" s="215">
        <v>5.55246128825</v>
      </c>
    </row>
    <row r="171" spans="1:4" ht="27.75" customHeight="1">
      <c r="A171" s="7" t="s">
        <v>8565</v>
      </c>
      <c r="B171" s="8" t="s">
        <v>8556</v>
      </c>
      <c r="C171" s="215">
        <v>0.38501031201900004</v>
      </c>
      <c r="D171" s="215">
        <v>1.6676100353100001</v>
      </c>
    </row>
    <row r="172" spans="1:4" ht="27.75" customHeight="1">
      <c r="A172" s="7" t="s">
        <v>8566</v>
      </c>
      <c r="B172" s="8" t="s">
        <v>8556</v>
      </c>
      <c r="C172" s="215">
        <v>0.74983768668799999</v>
      </c>
      <c r="D172" s="215">
        <v>0.60353100905699997</v>
      </c>
    </row>
    <row r="173" spans="1:4" ht="27.75" customHeight="1">
      <c r="A173" s="7" t="s">
        <v>8567</v>
      </c>
      <c r="B173" s="8" t="s">
        <v>8556</v>
      </c>
      <c r="C173" s="215">
        <v>0.76934578385099994</v>
      </c>
      <c r="D173" s="215">
        <v>0.43460975111900002</v>
      </c>
    </row>
    <row r="174" spans="1:4" ht="27.75" customHeight="1">
      <c r="A174" s="7" t="s">
        <v>8568</v>
      </c>
      <c r="B174" s="8" t="s">
        <v>8556</v>
      </c>
      <c r="C174" s="215">
        <v>0</v>
      </c>
      <c r="D174" s="215">
        <v>0</v>
      </c>
    </row>
    <row r="175" spans="1:4" ht="27.75" customHeight="1">
      <c r="A175" s="7" t="s">
        <v>8569</v>
      </c>
      <c r="B175" s="8" t="s">
        <v>8556</v>
      </c>
      <c r="C175" s="215">
        <v>0.25350640888300002</v>
      </c>
      <c r="D175" s="215">
        <v>3.4762630960099998</v>
      </c>
    </row>
    <row r="176" spans="1:4" ht="27.75" customHeight="1">
      <c r="A176" s="7" t="s">
        <v>8570</v>
      </c>
      <c r="B176" s="8" t="s">
        <v>8556</v>
      </c>
      <c r="C176" s="215">
        <v>0.11665909901800001</v>
      </c>
      <c r="D176" s="215">
        <v>2.7648560385500001</v>
      </c>
    </row>
    <row r="177" spans="1:4" ht="27.75" customHeight="1">
      <c r="A177" s="7" t="s">
        <v>8571</v>
      </c>
      <c r="B177" s="8" t="s">
        <v>8556</v>
      </c>
      <c r="C177" s="215">
        <v>1.1148346280899999E-2</v>
      </c>
      <c r="D177" s="215">
        <v>3.3780784757000002</v>
      </c>
    </row>
    <row r="178" spans="1:4" ht="27.75" customHeight="1">
      <c r="A178" s="7" t="s">
        <v>8572</v>
      </c>
      <c r="B178" s="8" t="s">
        <v>8556</v>
      </c>
      <c r="C178" s="215">
        <v>0.39139023135999995</v>
      </c>
      <c r="D178" s="215">
        <v>7.2917720988000001</v>
      </c>
    </row>
    <row r="179" spans="1:4" ht="27.75" customHeight="1">
      <c r="A179" s="7" t="s">
        <v>8573</v>
      </c>
      <c r="B179" s="8" t="s">
        <v>8556</v>
      </c>
      <c r="C179" s="215">
        <v>0.68360851397700007</v>
      </c>
      <c r="D179" s="215">
        <v>1.23059785143</v>
      </c>
    </row>
    <row r="180" spans="1:4" ht="27.75" customHeight="1">
      <c r="A180" s="7" t="s">
        <v>8574</v>
      </c>
      <c r="B180" s="8" t="s">
        <v>8556</v>
      </c>
      <c r="C180" s="215">
        <v>0.37403539172</v>
      </c>
      <c r="D180" s="215">
        <v>1.31098311808</v>
      </c>
    </row>
    <row r="181" spans="1:4" ht="27.75" customHeight="1">
      <c r="A181" s="7" t="s">
        <v>8575</v>
      </c>
      <c r="B181" s="8" t="s">
        <v>8556</v>
      </c>
      <c r="C181" s="215">
        <v>1.4406679818700001E-2</v>
      </c>
      <c r="D181" s="215">
        <v>0.23269135382199999</v>
      </c>
    </row>
    <row r="182" spans="1:4" ht="27.75" customHeight="1">
      <c r="A182" s="7" t="s">
        <v>8576</v>
      </c>
      <c r="B182" s="8" t="s">
        <v>8556</v>
      </c>
      <c r="C182" s="215">
        <v>0</v>
      </c>
      <c r="D182" s="215">
        <v>0.55786048192899995</v>
      </c>
    </row>
    <row r="183" spans="1:4" ht="27.75" customHeight="1">
      <c r="A183" s="7" t="s">
        <v>8577</v>
      </c>
      <c r="B183" s="8" t="s">
        <v>8556</v>
      </c>
      <c r="C183" s="215">
        <v>0</v>
      </c>
      <c r="D183" s="215">
        <v>0.55689406991800006</v>
      </c>
    </row>
    <row r="184" spans="1:4" ht="27.75" customHeight="1">
      <c r="A184" s="7" t="s">
        <v>8578</v>
      </c>
      <c r="B184" s="8" t="s">
        <v>8556</v>
      </c>
      <c r="C184" s="215">
        <v>0.19099397852399999</v>
      </c>
      <c r="D184" s="215">
        <v>2.4761332600699997</v>
      </c>
    </row>
    <row r="185" spans="1:4" ht="27.75" customHeight="1">
      <c r="A185" s="7" t="s">
        <v>8579</v>
      </c>
      <c r="B185" s="8" t="s">
        <v>8556</v>
      </c>
      <c r="C185" s="215">
        <v>0.62739230769100007</v>
      </c>
      <c r="D185" s="215">
        <v>1.4643895769000002</v>
      </c>
    </row>
    <row r="186" spans="1:4" ht="27.75" customHeight="1">
      <c r="A186" s="7" t="s">
        <v>8580</v>
      </c>
      <c r="B186" s="8" t="s">
        <v>8556</v>
      </c>
      <c r="C186" s="215">
        <v>0.27297307814900001</v>
      </c>
      <c r="D186" s="215">
        <v>1.0298113504999999</v>
      </c>
    </row>
    <row r="187" spans="1:4" ht="27.75" customHeight="1">
      <c r="A187" s="7" t="s">
        <v>8581</v>
      </c>
      <c r="B187" s="8" t="s">
        <v>8556</v>
      </c>
      <c r="C187" s="215">
        <v>0.18801924741199999</v>
      </c>
      <c r="D187" s="215">
        <v>1.0727943398499999</v>
      </c>
    </row>
    <row r="188" spans="1:4" ht="27.75" customHeight="1">
      <c r="A188" s="7" t="s">
        <v>8582</v>
      </c>
      <c r="B188" s="8" t="s">
        <v>8556</v>
      </c>
      <c r="C188" s="215">
        <v>0.41856958847800002</v>
      </c>
      <c r="D188" s="215">
        <v>3.7576868912800001</v>
      </c>
    </row>
    <row r="189" spans="1:4" ht="27.75" customHeight="1">
      <c r="A189" s="7" t="s">
        <v>8583</v>
      </c>
      <c r="B189" s="8" t="s">
        <v>8556</v>
      </c>
      <c r="C189" s="215">
        <v>7.8884545804899994E-2</v>
      </c>
      <c r="D189" s="215">
        <v>1.0093652743100001</v>
      </c>
    </row>
    <row r="190" spans="1:4" ht="27.75" customHeight="1">
      <c r="A190" s="7" t="s">
        <v>8584</v>
      </c>
      <c r="B190" s="8" t="s">
        <v>8556</v>
      </c>
      <c r="C190" s="215">
        <v>5.2342894562799995E-2</v>
      </c>
      <c r="D190" s="215">
        <v>0.41323007504100001</v>
      </c>
    </row>
    <row r="191" spans="1:4" ht="27.75" customHeight="1">
      <c r="A191" s="7" t="s">
        <v>8585</v>
      </c>
      <c r="B191" s="8" t="s">
        <v>8556</v>
      </c>
      <c r="C191" s="215">
        <v>0.42235929755599999</v>
      </c>
      <c r="D191" s="215">
        <v>2.5807866767300003</v>
      </c>
    </row>
    <row r="192" spans="1:4" ht="27.75" customHeight="1">
      <c r="A192" s="7" t="s">
        <v>8586</v>
      </c>
      <c r="B192" s="8" t="s">
        <v>8556</v>
      </c>
      <c r="C192" s="215">
        <v>1.36804006157E-2</v>
      </c>
      <c r="D192" s="215">
        <v>1.6616116950600002</v>
      </c>
    </row>
    <row r="193" spans="1:4" ht="27.75" customHeight="1">
      <c r="A193" s="7" t="s">
        <v>8587</v>
      </c>
      <c r="B193" s="8" t="s">
        <v>8556</v>
      </c>
      <c r="C193" s="215">
        <v>0.74879559694099995</v>
      </c>
      <c r="D193" s="215">
        <v>1.5659234338599999</v>
      </c>
    </row>
    <row r="194" spans="1:4" ht="27.75" customHeight="1">
      <c r="A194" s="7" t="s">
        <v>8588</v>
      </c>
      <c r="B194" s="8" t="s">
        <v>8556</v>
      </c>
      <c r="C194" s="215">
        <v>0.62947984430500004</v>
      </c>
      <c r="D194" s="215">
        <v>2.43468536563</v>
      </c>
    </row>
    <row r="195" spans="1:4" ht="27.75" customHeight="1">
      <c r="A195" s="7" t="s">
        <v>8589</v>
      </c>
      <c r="B195" s="8" t="s">
        <v>8590</v>
      </c>
      <c r="C195" s="215">
        <v>0</v>
      </c>
      <c r="D195" s="215">
        <v>0</v>
      </c>
    </row>
    <row r="196" spans="1:4" ht="27.75" customHeight="1">
      <c r="A196" s="7" t="s">
        <v>8591</v>
      </c>
      <c r="B196" s="8" t="s">
        <v>8590</v>
      </c>
      <c r="C196" s="215">
        <v>1.9432843407899999E-3</v>
      </c>
      <c r="D196" s="215">
        <v>7.1615361508499996E-3</v>
      </c>
    </row>
    <row r="197" spans="1:4" ht="27.75" customHeight="1">
      <c r="A197" s="7" t="s">
        <v>8592</v>
      </c>
      <c r="B197" s="8" t="s">
        <v>8590</v>
      </c>
      <c r="C197" s="215">
        <v>0</v>
      </c>
      <c r="D197" s="215">
        <v>0</v>
      </c>
    </row>
    <row r="198" spans="1:4" ht="27.75" customHeight="1">
      <c r="A198" s="7" t="s">
        <v>8593</v>
      </c>
      <c r="B198" s="8" t="s">
        <v>8590</v>
      </c>
      <c r="C198" s="215">
        <v>9.7153137745500009E-2</v>
      </c>
      <c r="D198" s="215">
        <v>2.5394712214399998E-2</v>
      </c>
    </row>
    <row r="199" spans="1:4" ht="27.75" customHeight="1">
      <c r="A199" s="7" t="s">
        <v>8594</v>
      </c>
      <c r="B199" s="8" t="s">
        <v>8590</v>
      </c>
      <c r="C199" s="215">
        <v>0</v>
      </c>
      <c r="D199" s="215">
        <v>0</v>
      </c>
    </row>
    <row r="200" spans="1:4" ht="27.75" customHeight="1">
      <c r="A200" s="7" t="s">
        <v>8595</v>
      </c>
      <c r="B200" s="8" t="s">
        <v>8590</v>
      </c>
      <c r="C200" s="215">
        <v>3.9622774974100005E-3</v>
      </c>
      <c r="D200" s="215">
        <v>1.5703118769599999E-4</v>
      </c>
    </row>
    <row r="201" spans="1:4" ht="27.75" customHeight="1">
      <c r="A201" s="7" t="s">
        <v>8596</v>
      </c>
      <c r="B201" s="8" t="s">
        <v>8590</v>
      </c>
      <c r="C201" s="215">
        <v>0.139443625701</v>
      </c>
      <c r="D201" s="215">
        <v>0.130867734889</v>
      </c>
    </row>
    <row r="202" spans="1:4" ht="27.75" customHeight="1">
      <c r="A202" s="7" t="s">
        <v>8597</v>
      </c>
      <c r="B202" s="8" t="s">
        <v>8590</v>
      </c>
      <c r="C202" s="215">
        <v>3.01851287074</v>
      </c>
      <c r="D202" s="215">
        <v>0.32005869226299999</v>
      </c>
    </row>
    <row r="203" spans="1:4" ht="27.75" customHeight="1">
      <c r="A203" s="7" t="s">
        <v>8598</v>
      </c>
      <c r="B203" s="8" t="s">
        <v>8590</v>
      </c>
      <c r="C203" s="215">
        <v>0.66507515885800006</v>
      </c>
      <c r="D203" s="215">
        <v>0.86964094352800003</v>
      </c>
    </row>
    <row r="204" spans="1:4" ht="27.75" customHeight="1">
      <c r="A204" s="7" t="s">
        <v>8599</v>
      </c>
      <c r="B204" s="8" t="s">
        <v>8590</v>
      </c>
      <c r="C204" s="215">
        <v>2.1624401893599998E-3</v>
      </c>
      <c r="D204" s="215">
        <v>0.21194491687600001</v>
      </c>
    </row>
    <row r="205" spans="1:4" ht="27.75" customHeight="1">
      <c r="A205" s="7" t="s">
        <v>8600</v>
      </c>
      <c r="B205" s="8" t="s">
        <v>8590</v>
      </c>
      <c r="C205" s="215">
        <v>0.18922464260800001</v>
      </c>
      <c r="D205" s="215">
        <v>0.46997475957500001</v>
      </c>
    </row>
    <row r="206" spans="1:4" ht="27.75" customHeight="1">
      <c r="A206" s="7" t="s">
        <v>8601</v>
      </c>
      <c r="B206" s="8" t="s">
        <v>8590</v>
      </c>
      <c r="C206" s="215">
        <v>0.27175394521700003</v>
      </c>
      <c r="D206" s="215">
        <v>0.84884216165199999</v>
      </c>
    </row>
    <row r="207" spans="1:4" ht="27.75" customHeight="1">
      <c r="A207" s="7" t="s">
        <v>8602</v>
      </c>
      <c r="B207" s="8" t="s">
        <v>8590</v>
      </c>
      <c r="C207" s="215">
        <v>0.69993220616999996</v>
      </c>
      <c r="D207" s="215">
        <v>1.3230167644999999</v>
      </c>
    </row>
    <row r="208" spans="1:4" ht="27.75" customHeight="1">
      <c r="A208" s="7" t="s">
        <v>8603</v>
      </c>
      <c r="B208" s="8" t="s">
        <v>8590</v>
      </c>
      <c r="C208" s="215">
        <v>8.3800256238399998E-2</v>
      </c>
      <c r="D208" s="215">
        <v>3.10807714966E-3</v>
      </c>
    </row>
    <row r="209" spans="1:4" ht="27.75" customHeight="1">
      <c r="A209" s="7" t="s">
        <v>8604</v>
      </c>
      <c r="B209" s="8" t="s">
        <v>8590</v>
      </c>
      <c r="C209" s="215">
        <v>0</v>
      </c>
      <c r="D209" s="215">
        <v>1.18019000145</v>
      </c>
    </row>
    <row r="210" spans="1:4" ht="27.75" customHeight="1">
      <c r="A210" s="7" t="s">
        <v>8605</v>
      </c>
      <c r="B210" s="8" t="s">
        <v>8590</v>
      </c>
      <c r="C210" s="215">
        <v>0.44067331479299998</v>
      </c>
      <c r="D210" s="215">
        <v>0.65527769919400003</v>
      </c>
    </row>
    <row r="211" spans="1:4" ht="27.75" customHeight="1">
      <c r="A211" s="7" t="s">
        <v>8606</v>
      </c>
      <c r="B211" s="8" t="s">
        <v>8590</v>
      </c>
      <c r="C211" s="215">
        <v>0.148096167261</v>
      </c>
      <c r="D211" s="215">
        <v>7.2584547205500005E-2</v>
      </c>
    </row>
    <row r="212" spans="1:4" ht="27.75" customHeight="1">
      <c r="A212" s="7" t="s">
        <v>8607</v>
      </c>
      <c r="B212" s="8" t="s">
        <v>8590</v>
      </c>
      <c r="C212" s="215">
        <v>3.1948669292199998E-3</v>
      </c>
      <c r="D212" s="215">
        <v>8.9304969309300005E-5</v>
      </c>
    </row>
    <row r="213" spans="1:4" ht="27.75" customHeight="1">
      <c r="A213" s="7" t="s">
        <v>8608</v>
      </c>
      <c r="B213" s="8" t="s">
        <v>8590</v>
      </c>
      <c r="C213" s="215">
        <v>0.37458775332699995</v>
      </c>
      <c r="D213" s="215">
        <v>1.6965164346500001</v>
      </c>
    </row>
    <row r="214" spans="1:4" ht="27.75" customHeight="1">
      <c r="A214" s="7" t="s">
        <v>8609</v>
      </c>
      <c r="B214" s="8" t="s">
        <v>8590</v>
      </c>
      <c r="C214" s="215">
        <v>0</v>
      </c>
      <c r="D214" s="215">
        <v>0</v>
      </c>
    </row>
    <row r="215" spans="1:4" ht="27.75" customHeight="1">
      <c r="A215" s="7" t="s">
        <v>8610</v>
      </c>
      <c r="B215" s="8" t="s">
        <v>8590</v>
      </c>
      <c r="C215" s="215">
        <v>0.15271729480400001</v>
      </c>
      <c r="D215" s="215">
        <v>6.1717628529E-2</v>
      </c>
    </row>
    <row r="216" spans="1:4" ht="27.75" customHeight="1">
      <c r="A216" s="7" t="s">
        <v>8611</v>
      </c>
      <c r="B216" s="8" t="s">
        <v>8590</v>
      </c>
      <c r="C216" s="215">
        <v>2.3816277653100002</v>
      </c>
      <c r="D216" s="215">
        <v>3.1900719309400003</v>
      </c>
    </row>
    <row r="217" spans="1:4" ht="27.75" customHeight="1">
      <c r="A217" s="7" t="s">
        <v>8612</v>
      </c>
      <c r="B217" s="8" t="s">
        <v>8590</v>
      </c>
      <c r="C217" s="215">
        <v>0.36963155793499997</v>
      </c>
      <c r="D217" s="215">
        <v>0.55576981852999996</v>
      </c>
    </row>
    <row r="218" spans="1:4" ht="27.75" customHeight="1">
      <c r="A218" s="7" t="s">
        <v>8613</v>
      </c>
      <c r="B218" s="8" t="s">
        <v>8590</v>
      </c>
      <c r="C218" s="215">
        <v>0.330473809269</v>
      </c>
      <c r="D218" s="215">
        <v>0.29234478661999996</v>
      </c>
    </row>
    <row r="219" spans="1:4" ht="27.75" customHeight="1">
      <c r="A219" s="7" t="s">
        <v>8614</v>
      </c>
      <c r="B219" s="8" t="s">
        <v>8615</v>
      </c>
      <c r="C219" s="215">
        <v>8.4042275292700003E-2</v>
      </c>
      <c r="D219" s="215">
        <v>0.32955313356800003</v>
      </c>
    </row>
    <row r="220" spans="1:4" ht="27.75" customHeight="1">
      <c r="A220" s="7" t="s">
        <v>8616</v>
      </c>
      <c r="B220" s="8" t="s">
        <v>8615</v>
      </c>
      <c r="C220" s="215">
        <v>8.7303108470200008E-2</v>
      </c>
      <c r="D220" s="215">
        <v>0.63553489473499991</v>
      </c>
    </row>
    <row r="221" spans="1:4" ht="27.75" customHeight="1">
      <c r="A221" s="7" t="s">
        <v>8617</v>
      </c>
      <c r="B221" s="8" t="s">
        <v>8615</v>
      </c>
      <c r="C221" s="215">
        <v>0.14599467175399999</v>
      </c>
      <c r="D221" s="215">
        <v>0.302167919171</v>
      </c>
    </row>
    <row r="222" spans="1:4" ht="27.75" customHeight="1">
      <c r="A222" s="7" t="s">
        <v>8618</v>
      </c>
      <c r="B222" s="8" t="s">
        <v>8615</v>
      </c>
      <c r="C222" s="215">
        <v>3.1203238167100002E-2</v>
      </c>
      <c r="D222" s="215">
        <v>0.38291357200700005</v>
      </c>
    </row>
    <row r="223" spans="1:4" ht="27.75" customHeight="1">
      <c r="A223" s="7" t="s">
        <v>8619</v>
      </c>
      <c r="B223" s="8" t="s">
        <v>8615</v>
      </c>
      <c r="C223" s="215">
        <v>4.8571301241500005E-2</v>
      </c>
      <c r="D223" s="215">
        <v>0.36495289908400003</v>
      </c>
    </row>
    <row r="224" spans="1:4" ht="27.75" customHeight="1">
      <c r="A224" s="7" t="s">
        <v>8620</v>
      </c>
      <c r="B224" s="8" t="s">
        <v>8615</v>
      </c>
      <c r="C224" s="215">
        <v>0.13357742835600001</v>
      </c>
      <c r="D224" s="215">
        <v>0.41659678906399999</v>
      </c>
    </row>
    <row r="225" spans="1:4" ht="27.75" customHeight="1">
      <c r="A225" s="7" t="s">
        <v>8621</v>
      </c>
      <c r="B225" s="8" t="s">
        <v>8622</v>
      </c>
      <c r="C225" s="215">
        <v>3.8649725505899998E-2</v>
      </c>
      <c r="D225" s="215">
        <v>0.168124412611</v>
      </c>
    </row>
    <row r="226" spans="1:4" ht="27.75" customHeight="1">
      <c r="A226" s="7" t="s">
        <v>8623</v>
      </c>
      <c r="B226" s="8" t="s">
        <v>8622</v>
      </c>
      <c r="C226" s="215">
        <v>0.29072825883299996</v>
      </c>
      <c r="D226" s="215">
        <v>1.3353741866</v>
      </c>
    </row>
    <row r="227" spans="1:4" ht="27.75" customHeight="1">
      <c r="A227" s="7" t="s">
        <v>8624</v>
      </c>
      <c r="B227" s="8" t="s">
        <v>8622</v>
      </c>
      <c r="C227" s="215">
        <v>0.2790706235</v>
      </c>
      <c r="D227" s="215">
        <v>1.28250307804</v>
      </c>
    </row>
    <row r="228" spans="1:4" ht="27.75" customHeight="1">
      <c r="A228" s="7" t="s">
        <v>8625</v>
      </c>
      <c r="B228" s="8" t="s">
        <v>8622</v>
      </c>
      <c r="C228" s="215">
        <v>5.3074062757199995E-2</v>
      </c>
      <c r="D228" s="215">
        <v>4.2009414802899998E-2</v>
      </c>
    </row>
    <row r="229" spans="1:4" ht="27.75" customHeight="1">
      <c r="A229" s="7" t="s">
        <v>8626</v>
      </c>
      <c r="B229" s="8" t="s">
        <v>8622</v>
      </c>
      <c r="C229" s="215">
        <v>0.10319266959700001</v>
      </c>
      <c r="D229" s="215">
        <v>6.04878169805E-2</v>
      </c>
    </row>
    <row r="230" spans="1:4" ht="27.75" customHeight="1">
      <c r="A230" s="7" t="s">
        <v>8627</v>
      </c>
      <c r="B230" s="8" t="s">
        <v>8622</v>
      </c>
      <c r="C230" s="215">
        <v>0.103237563401</v>
      </c>
      <c r="D230" s="215">
        <v>6.0511960973400003E-2</v>
      </c>
    </row>
    <row r="231" spans="1:4" ht="27.75" customHeight="1">
      <c r="A231" s="7" t="s">
        <v>8628</v>
      </c>
      <c r="B231" s="8" t="s">
        <v>8622</v>
      </c>
      <c r="C231" s="215">
        <v>0.287647479737</v>
      </c>
      <c r="D231" s="215">
        <v>1.3212061113300002</v>
      </c>
    </row>
    <row r="232" spans="1:4" ht="27.75" customHeight="1">
      <c r="A232" s="7" t="s">
        <v>8629</v>
      </c>
      <c r="B232" s="8" t="s">
        <v>8622</v>
      </c>
      <c r="C232" s="215">
        <v>0.22182126514699999</v>
      </c>
      <c r="D232" s="215">
        <v>2.1462896331700003E-2</v>
      </c>
    </row>
    <row r="233" spans="1:4" ht="27.75" customHeight="1">
      <c r="A233" s="7" t="s">
        <v>8630</v>
      </c>
      <c r="B233" s="8" t="s">
        <v>8622</v>
      </c>
      <c r="C233" s="215">
        <v>0.426185209008</v>
      </c>
      <c r="D233" s="215">
        <v>9.9490980243000002E-2</v>
      </c>
    </row>
    <row r="234" spans="1:4" ht="27.75" customHeight="1">
      <c r="A234" s="7" t="s">
        <v>8631</v>
      </c>
      <c r="B234" s="8" t="s">
        <v>8622</v>
      </c>
      <c r="C234" s="215">
        <v>0</v>
      </c>
      <c r="D234" s="215">
        <v>1.39722013845E-2</v>
      </c>
    </row>
    <row r="235" spans="1:4" ht="27.75" customHeight="1">
      <c r="A235" s="7" t="s">
        <v>8632</v>
      </c>
      <c r="B235" s="8" t="s">
        <v>8622</v>
      </c>
      <c r="C235" s="215">
        <v>1.0707614632E-2</v>
      </c>
      <c r="D235" s="215">
        <v>0</v>
      </c>
    </row>
    <row r="236" spans="1:4" ht="27.75" customHeight="1">
      <c r="A236" s="7" t="s">
        <v>8633</v>
      </c>
      <c r="B236" s="8" t="s">
        <v>8622</v>
      </c>
      <c r="C236" s="215">
        <v>1.0707614632E-2</v>
      </c>
      <c r="D236" s="215">
        <v>0</v>
      </c>
    </row>
    <row r="237" spans="1:4" ht="27.75" customHeight="1">
      <c r="A237" s="7" t="s">
        <v>8634</v>
      </c>
      <c r="B237" s="8" t="s">
        <v>8622</v>
      </c>
      <c r="C237" s="215">
        <v>8.2184269253100004E-2</v>
      </c>
      <c r="D237" s="215">
        <v>4.1475002167000001</v>
      </c>
    </row>
    <row r="238" spans="1:4" ht="27.75" customHeight="1">
      <c r="A238" s="7" t="s">
        <v>8635</v>
      </c>
      <c r="B238" s="8" t="s">
        <v>8622</v>
      </c>
      <c r="C238" s="215">
        <v>0.12823357882399999</v>
      </c>
      <c r="D238" s="215">
        <v>0.79783344027500003</v>
      </c>
    </row>
    <row r="239" spans="1:4" ht="27.75" customHeight="1">
      <c r="A239" s="7" t="s">
        <v>8636</v>
      </c>
      <c r="B239" s="8" t="s">
        <v>8622</v>
      </c>
      <c r="C239" s="215">
        <v>6.78915996518E-2</v>
      </c>
      <c r="D239" s="215">
        <v>1.7096637221200002</v>
      </c>
    </row>
    <row r="240" spans="1:4" ht="27.75" customHeight="1">
      <c r="A240" s="7" t="s">
        <v>8637</v>
      </c>
      <c r="B240" s="8" t="s">
        <v>8622</v>
      </c>
      <c r="C240" s="215">
        <v>0.114600491274</v>
      </c>
      <c r="D240" s="215">
        <v>6.5600249929900004E-2</v>
      </c>
    </row>
    <row r="241" spans="1:4" ht="27.75" customHeight="1">
      <c r="A241" s="7" t="s">
        <v>8638</v>
      </c>
      <c r="B241" s="8" t="s">
        <v>8622</v>
      </c>
      <c r="C241" s="215">
        <v>0.48911596303800003</v>
      </c>
      <c r="D241" s="215">
        <v>0.134473847589</v>
      </c>
    </row>
    <row r="242" spans="1:4" ht="27.75" customHeight="1">
      <c r="A242" s="7" t="s">
        <v>8639</v>
      </c>
      <c r="B242" s="8" t="s">
        <v>8622</v>
      </c>
      <c r="C242" s="215">
        <v>0.29151365359099995</v>
      </c>
      <c r="D242" s="215">
        <v>0.44966080313499995</v>
      </c>
    </row>
    <row r="243" spans="1:4" ht="27.75" customHeight="1">
      <c r="A243" s="7" t="s">
        <v>8640</v>
      </c>
      <c r="B243" s="8" t="s">
        <v>8622</v>
      </c>
      <c r="C243" s="215">
        <v>-1.01566941743E-4</v>
      </c>
      <c r="D243" s="215">
        <v>0.106398128828</v>
      </c>
    </row>
    <row r="244" spans="1:4" ht="27.75" customHeight="1">
      <c r="A244" s="7" t="s">
        <v>8641</v>
      </c>
      <c r="B244" s="8" t="s">
        <v>8622</v>
      </c>
      <c r="C244" s="215">
        <v>2.68120130501E-2</v>
      </c>
      <c r="D244" s="215">
        <v>1.74284937164</v>
      </c>
    </row>
    <row r="245" spans="1:4" ht="27.75" customHeight="1">
      <c r="A245" s="7" t="s">
        <v>8642</v>
      </c>
      <c r="B245" s="8" t="s">
        <v>8622</v>
      </c>
      <c r="C245" s="215">
        <v>0.41210202439599997</v>
      </c>
      <c r="D245" s="215">
        <v>1.42496855751</v>
      </c>
    </row>
    <row r="246" spans="1:4" ht="27.75" customHeight="1">
      <c r="A246" s="7" t="s">
        <v>8643</v>
      </c>
      <c r="B246" s="8" t="s">
        <v>8622</v>
      </c>
      <c r="C246" s="215">
        <v>3.0181995896499999E-2</v>
      </c>
      <c r="D246" s="215">
        <v>2.5413648744100001</v>
      </c>
    </row>
    <row r="247" spans="1:4" ht="27.75" customHeight="1">
      <c r="A247" s="7" t="s">
        <v>8644</v>
      </c>
      <c r="B247" s="8" t="s">
        <v>8622</v>
      </c>
      <c r="C247" s="215">
        <v>0.200509147321</v>
      </c>
      <c r="D247" s="215">
        <v>0.33224252549900002</v>
      </c>
    </row>
    <row r="248" spans="1:4" ht="27.75" customHeight="1">
      <c r="A248" s="7" t="s">
        <v>8645</v>
      </c>
      <c r="B248" s="8" t="s">
        <v>8622</v>
      </c>
      <c r="C248" s="215">
        <v>0.253959597792</v>
      </c>
      <c r="D248" s="215">
        <v>0.53599694873900006</v>
      </c>
    </row>
    <row r="249" spans="1:4" ht="27.75" customHeight="1">
      <c r="A249" s="7" t="s">
        <v>8646</v>
      </c>
      <c r="B249" s="8" t="s">
        <v>8622</v>
      </c>
      <c r="C249" s="215">
        <v>0.148357459567</v>
      </c>
      <c r="D249" s="215">
        <v>0.45286299795099999</v>
      </c>
    </row>
    <row r="250" spans="1:4" ht="27.75" customHeight="1">
      <c r="A250" s="7" t="s">
        <v>8647</v>
      </c>
      <c r="B250" s="8" t="s">
        <v>8622</v>
      </c>
      <c r="C250" s="215">
        <v>0.67538149420000004</v>
      </c>
      <c r="D250" s="215">
        <v>1.6557371141500001</v>
      </c>
    </row>
    <row r="251" spans="1:4" ht="27.75" customHeight="1">
      <c r="A251" s="7" t="s">
        <v>8648</v>
      </c>
      <c r="B251" s="8" t="s">
        <v>8622</v>
      </c>
      <c r="C251" s="215">
        <v>4.4719819689899999E-2</v>
      </c>
      <c r="D251" s="215">
        <v>3.6019756736400002</v>
      </c>
    </row>
    <row r="252" spans="1:4" ht="27.75" customHeight="1">
      <c r="A252" s="7" t="s">
        <v>8649</v>
      </c>
      <c r="B252" s="8" t="s">
        <v>8622</v>
      </c>
      <c r="C252" s="215">
        <v>0.192390771371</v>
      </c>
      <c r="D252" s="215">
        <v>2.4141907476699997</v>
      </c>
    </row>
    <row r="253" spans="1:4" ht="27.75" customHeight="1">
      <c r="A253" s="7" t="s">
        <v>8650</v>
      </c>
      <c r="B253" s="8" t="s">
        <v>8622</v>
      </c>
      <c r="C253" s="215">
        <v>1.64434784486</v>
      </c>
      <c r="D253" s="215">
        <v>2.0213270055399999</v>
      </c>
    </row>
    <row r="254" spans="1:4" ht="27.75" customHeight="1">
      <c r="A254" s="7" t="s">
        <v>8651</v>
      </c>
      <c r="B254" s="8" t="s">
        <v>8622</v>
      </c>
      <c r="C254" s="215">
        <v>2.6664583223299999E-2</v>
      </c>
      <c r="D254" s="215">
        <v>1.66558150739</v>
      </c>
    </row>
    <row r="255" spans="1:4" ht="27.75" customHeight="1">
      <c r="A255" s="7" t="s">
        <v>8652</v>
      </c>
      <c r="B255" s="8" t="s">
        <v>8622</v>
      </c>
      <c r="C255" s="215">
        <v>0.157397528003</v>
      </c>
      <c r="D255" s="215">
        <v>2.2088165699299998</v>
      </c>
    </row>
    <row r="256" spans="1:4" ht="27.75" customHeight="1">
      <c r="A256" s="7" t="s">
        <v>8653</v>
      </c>
      <c r="B256" s="8" t="s">
        <v>8622</v>
      </c>
      <c r="C256" s="215">
        <v>0.51668005167800002</v>
      </c>
      <c r="D256" s="215">
        <v>5.0557942237300004</v>
      </c>
    </row>
    <row r="257" spans="1:4" ht="27.75" customHeight="1">
      <c r="A257" s="7" t="s">
        <v>8654</v>
      </c>
      <c r="B257" s="8" t="s">
        <v>8622</v>
      </c>
      <c r="C257" s="215">
        <v>0.99322924424699999</v>
      </c>
      <c r="D257" s="215">
        <v>3.74891997284</v>
      </c>
    </row>
    <row r="258" spans="1:4" ht="27.75" customHeight="1">
      <c r="A258" s="7" t="s">
        <v>8655</v>
      </c>
      <c r="B258" s="8" t="s">
        <v>8622</v>
      </c>
      <c r="C258" s="215">
        <v>5.3874845553100008E-3</v>
      </c>
      <c r="D258" s="215">
        <v>1.6250894687899999</v>
      </c>
    </row>
    <row r="259" spans="1:4" ht="27.75" customHeight="1">
      <c r="A259" s="7" t="s">
        <v>8656</v>
      </c>
      <c r="B259" s="8" t="s">
        <v>8622</v>
      </c>
      <c r="C259" s="215">
        <v>0.14646932497500001</v>
      </c>
      <c r="D259" s="215">
        <v>0.77378215185199994</v>
      </c>
    </row>
    <row r="260" spans="1:4" ht="27.75" customHeight="1">
      <c r="A260" s="7" t="s">
        <v>8657</v>
      </c>
      <c r="B260" s="8" t="s">
        <v>8622</v>
      </c>
      <c r="C260" s="215">
        <v>1.02150232352E-2</v>
      </c>
      <c r="D260" s="215">
        <v>0</v>
      </c>
    </row>
    <row r="261" spans="1:4" ht="27.75" customHeight="1">
      <c r="A261" s="7" t="s">
        <v>8658</v>
      </c>
      <c r="B261" s="8" t="s">
        <v>8622</v>
      </c>
      <c r="C261" s="215">
        <v>0.18197643856199999</v>
      </c>
      <c r="D261" s="215">
        <v>3.9066987506099999</v>
      </c>
    </row>
    <row r="262" spans="1:4" ht="27.75" customHeight="1">
      <c r="A262" s="7" t="s">
        <v>8659</v>
      </c>
      <c r="B262" s="8" t="s">
        <v>8622</v>
      </c>
      <c r="C262" s="215">
        <v>-9.6101687512400003E-2</v>
      </c>
      <c r="D262" s="215">
        <v>5.72470770323</v>
      </c>
    </row>
    <row r="263" spans="1:4" ht="27.75" customHeight="1">
      <c r="A263" s="7" t="s">
        <v>8660</v>
      </c>
      <c r="B263" s="8" t="s">
        <v>8622</v>
      </c>
      <c r="C263" s="215">
        <v>0.295492103565</v>
      </c>
      <c r="D263" s="215">
        <v>1.1986329065600001</v>
      </c>
    </row>
    <row r="264" spans="1:4" ht="27.75" customHeight="1">
      <c r="A264" s="7" t="s">
        <v>8661</v>
      </c>
      <c r="B264" s="8" t="s">
        <v>8622</v>
      </c>
      <c r="C264" s="215">
        <v>1.25600226571E-2</v>
      </c>
      <c r="D264" s="215">
        <v>3.01592213722</v>
      </c>
    </row>
    <row r="265" spans="1:4" ht="27.75" customHeight="1">
      <c r="A265" s="7" t="s">
        <v>8662</v>
      </c>
      <c r="B265" s="8" t="s">
        <v>8622</v>
      </c>
      <c r="C265" s="215">
        <v>2.1992693525899998E-2</v>
      </c>
      <c r="D265" s="215">
        <v>1.79581698686</v>
      </c>
    </row>
    <row r="266" spans="1:4" ht="27.75" customHeight="1">
      <c r="A266" s="7" t="s">
        <v>8663</v>
      </c>
      <c r="B266" s="8" t="s">
        <v>8622</v>
      </c>
      <c r="C266" s="215">
        <v>0.19086094793300001</v>
      </c>
      <c r="D266" s="215">
        <v>1.6510665839400001</v>
      </c>
    </row>
    <row r="267" spans="1:4" ht="27.75" customHeight="1">
      <c r="A267" s="7" t="s">
        <v>8664</v>
      </c>
      <c r="B267" s="8" t="s">
        <v>8622</v>
      </c>
      <c r="C267" s="215">
        <v>0</v>
      </c>
      <c r="D267" s="215">
        <v>0</v>
      </c>
    </row>
    <row r="268" spans="1:4" ht="27.75" customHeight="1">
      <c r="A268" s="7" t="s">
        <v>8665</v>
      </c>
      <c r="B268" s="8" t="s">
        <v>8666</v>
      </c>
      <c r="C268" s="215">
        <v>0.387077622106</v>
      </c>
      <c r="D268" s="215">
        <v>1.8228195681700001E-2</v>
      </c>
    </row>
    <row r="269" spans="1:4" ht="27.75" customHeight="1">
      <c r="A269" s="7" t="s">
        <v>8667</v>
      </c>
      <c r="B269" s="8" t="s">
        <v>8666</v>
      </c>
      <c r="C269" s="215">
        <v>0.14671563657300002</v>
      </c>
      <c r="D269" s="215">
        <v>1.2360013943100001</v>
      </c>
    </row>
    <row r="270" spans="1:4" ht="27.75" customHeight="1">
      <c r="A270" s="7" t="s">
        <v>8668</v>
      </c>
      <c r="B270" s="8" t="s">
        <v>8666</v>
      </c>
      <c r="C270" s="215">
        <v>4.0792383386100001E-2</v>
      </c>
      <c r="D270" s="215">
        <v>0.45751802942699998</v>
      </c>
    </row>
    <row r="271" spans="1:4" ht="27.75" customHeight="1">
      <c r="A271" s="7" t="s">
        <v>8669</v>
      </c>
      <c r="B271" s="8" t="s">
        <v>8666</v>
      </c>
      <c r="C271" s="215">
        <v>0.126145349228</v>
      </c>
      <c r="D271" s="215">
        <v>0.51518118071699992</v>
      </c>
    </row>
    <row r="272" spans="1:4" ht="27.75" customHeight="1">
      <c r="A272" s="7" t="s">
        <v>8670</v>
      </c>
      <c r="B272" s="8" t="s">
        <v>8666</v>
      </c>
      <c r="C272" s="215">
        <v>0</v>
      </c>
      <c r="D272" s="215">
        <v>6.3796456867100004E-2</v>
      </c>
    </row>
    <row r="273" spans="1:4" ht="27.75" customHeight="1">
      <c r="A273" s="7" t="s">
        <v>8671</v>
      </c>
      <c r="B273" s="8" t="s">
        <v>8666</v>
      </c>
      <c r="C273" s="215">
        <v>1.0750175990499999</v>
      </c>
      <c r="D273" s="215">
        <v>1.7199614568399999</v>
      </c>
    </row>
    <row r="274" spans="1:4" ht="27.75" customHeight="1">
      <c r="A274" s="7" t="s">
        <v>8672</v>
      </c>
      <c r="B274" s="8" t="s">
        <v>8666</v>
      </c>
      <c r="C274" s="215">
        <v>0.131284720981</v>
      </c>
      <c r="D274" s="215">
        <v>0.533759442157</v>
      </c>
    </row>
    <row r="275" spans="1:4" ht="27.75" customHeight="1">
      <c r="A275" s="7" t="s">
        <v>8673</v>
      </c>
      <c r="B275" s="8" t="s">
        <v>8666</v>
      </c>
      <c r="C275" s="215">
        <v>0.51081806572800004</v>
      </c>
      <c r="D275" s="215">
        <v>0.99878782674900002</v>
      </c>
    </row>
    <row r="276" spans="1:4" ht="27.75" customHeight="1">
      <c r="A276" s="7" t="s">
        <v>8674</v>
      </c>
      <c r="B276" s="8" t="s">
        <v>8666</v>
      </c>
      <c r="C276" s="215">
        <v>0.37156212149100004</v>
      </c>
      <c r="D276" s="215">
        <v>2.0540451552499999</v>
      </c>
    </row>
    <row r="277" spans="1:4" ht="27.75" customHeight="1">
      <c r="A277" s="7" t="s">
        <v>8675</v>
      </c>
      <c r="B277" s="8" t="s">
        <v>8666</v>
      </c>
      <c r="C277" s="215">
        <v>0.81589457283299993</v>
      </c>
      <c r="D277" s="215">
        <v>2.64671062163</v>
      </c>
    </row>
    <row r="278" spans="1:4" ht="27.75" customHeight="1">
      <c r="A278" s="7" t="s">
        <v>8676</v>
      </c>
      <c r="B278" s="8" t="s">
        <v>8666</v>
      </c>
      <c r="C278" s="215">
        <v>0.21909041536099999</v>
      </c>
      <c r="D278" s="215">
        <v>0.80086273787599993</v>
      </c>
    </row>
    <row r="279" spans="1:4" ht="27.75" customHeight="1">
      <c r="A279" s="7" t="s">
        <v>8677</v>
      </c>
      <c r="B279" s="8" t="s">
        <v>8666</v>
      </c>
      <c r="C279" s="215">
        <v>4.57934878936E-2</v>
      </c>
      <c r="D279" s="215">
        <v>0.59715372874200001</v>
      </c>
    </row>
    <row r="280" spans="1:4" ht="27.75" customHeight="1">
      <c r="A280" s="7" t="s">
        <v>8678</v>
      </c>
      <c r="B280" s="8" t="s">
        <v>8666</v>
      </c>
      <c r="C280" s="215">
        <v>1.1591139017700001</v>
      </c>
      <c r="D280" s="215">
        <v>0.29317537664299997</v>
      </c>
    </row>
    <row r="281" spans="1:4" ht="27.75" customHeight="1">
      <c r="A281" s="7" t="s">
        <v>8679</v>
      </c>
      <c r="B281" s="8" t="s">
        <v>8666</v>
      </c>
      <c r="C281" s="215">
        <v>1.70492125652</v>
      </c>
      <c r="D281" s="215">
        <v>2.3925034107900003</v>
      </c>
    </row>
    <row r="282" spans="1:4" ht="27.75" customHeight="1">
      <c r="A282" s="7" t="s">
        <v>8680</v>
      </c>
      <c r="B282" s="8" t="s">
        <v>8666</v>
      </c>
      <c r="C282" s="215">
        <v>0.430081151813</v>
      </c>
      <c r="D282" s="215">
        <v>0.98007792829899998</v>
      </c>
    </row>
    <row r="283" spans="1:4" ht="27.75" customHeight="1">
      <c r="A283" s="7" t="s">
        <v>8681</v>
      </c>
      <c r="B283" s="8" t="s">
        <v>8666</v>
      </c>
      <c r="C283" s="215">
        <v>0.33915006555100002</v>
      </c>
      <c r="D283" s="215">
        <v>0.112842610787</v>
      </c>
    </row>
    <row r="284" spans="1:4" ht="27.75" customHeight="1">
      <c r="A284" s="7" t="s">
        <v>8682</v>
      </c>
      <c r="B284" s="8" t="s">
        <v>8666</v>
      </c>
      <c r="C284" s="215">
        <v>0.35116433819799997</v>
      </c>
      <c r="D284" s="215">
        <v>2.2087023874299998</v>
      </c>
    </row>
    <row r="285" spans="1:4" ht="27.75" customHeight="1">
      <c r="A285" s="7" t="s">
        <v>8683</v>
      </c>
      <c r="B285" s="8" t="s">
        <v>8666</v>
      </c>
      <c r="C285" s="215">
        <v>0.258704006619</v>
      </c>
      <c r="D285" s="215">
        <v>1.4014218978500002</v>
      </c>
    </row>
    <row r="286" spans="1:4" ht="27.75" customHeight="1">
      <c r="A286" s="7" t="s">
        <v>8684</v>
      </c>
      <c r="B286" s="8" t="s">
        <v>8666</v>
      </c>
      <c r="C286" s="215">
        <v>7.0736298305299997E-2</v>
      </c>
      <c r="D286" s="215">
        <v>1.1368325661300001</v>
      </c>
    </row>
    <row r="287" spans="1:4" ht="27.75" customHeight="1">
      <c r="A287" s="7" t="s">
        <v>8685</v>
      </c>
      <c r="B287" s="8" t="s">
        <v>8666</v>
      </c>
      <c r="C287" s="215">
        <v>0.18066762475600001</v>
      </c>
      <c r="D287" s="215">
        <v>1.7544109725999999</v>
      </c>
    </row>
    <row r="288" spans="1:4" ht="27.75" customHeight="1">
      <c r="A288" s="7" t="s">
        <v>8686</v>
      </c>
      <c r="B288" s="8" t="s">
        <v>8666</v>
      </c>
      <c r="C288" s="215">
        <v>6.6826434887499994E-2</v>
      </c>
      <c r="D288" s="215">
        <v>0.54250896119399994</v>
      </c>
    </row>
    <row r="289" spans="1:4" ht="27.75" customHeight="1">
      <c r="A289" s="7" t="s">
        <v>8687</v>
      </c>
      <c r="B289" s="8" t="s">
        <v>8688</v>
      </c>
      <c r="C289" s="215">
        <v>0.26510150405799998</v>
      </c>
      <c r="D289" s="215">
        <v>1.50557721833</v>
      </c>
    </row>
    <row r="290" spans="1:4" ht="27.75" customHeight="1">
      <c r="A290" s="7" t="s">
        <v>8689</v>
      </c>
      <c r="B290" s="8" t="s">
        <v>8688</v>
      </c>
      <c r="C290" s="215">
        <v>1.05060432362</v>
      </c>
      <c r="D290" s="215">
        <v>1.02949729961</v>
      </c>
    </row>
    <row r="291" spans="1:4" ht="27.75" customHeight="1">
      <c r="A291" s="7" t="s">
        <v>8690</v>
      </c>
      <c r="B291" s="8" t="s">
        <v>8688</v>
      </c>
      <c r="C291" s="215">
        <v>0.70773745928200005</v>
      </c>
      <c r="D291" s="215">
        <v>1.4145435047599999</v>
      </c>
    </row>
    <row r="292" spans="1:4" ht="27.75" customHeight="1">
      <c r="A292" s="7" t="s">
        <v>8691</v>
      </c>
      <c r="B292" s="8" t="s">
        <v>8688</v>
      </c>
      <c r="C292" s="215">
        <v>3.4338754255700001E-3</v>
      </c>
      <c r="D292" s="215">
        <v>7.3892961959500002E-3</v>
      </c>
    </row>
    <row r="293" spans="1:4" ht="27.75" customHeight="1">
      <c r="A293" s="7" t="s">
        <v>8692</v>
      </c>
      <c r="B293" s="8" t="s">
        <v>8688</v>
      </c>
      <c r="C293" s="215">
        <v>0.16081771027900002</v>
      </c>
      <c r="D293" s="215">
        <v>0.31552830773500001</v>
      </c>
    </row>
    <row r="294" spans="1:4" ht="27.75" customHeight="1">
      <c r="A294" s="7" t="s">
        <v>8693</v>
      </c>
      <c r="B294" s="8" t="s">
        <v>8688</v>
      </c>
      <c r="C294" s="215">
        <v>0.327396475942</v>
      </c>
      <c r="D294" s="215">
        <v>0.240889157252</v>
      </c>
    </row>
    <row r="295" spans="1:4" ht="27.75" customHeight="1">
      <c r="A295" s="7" t="s">
        <v>8694</v>
      </c>
      <c r="B295" s="8" t="s">
        <v>8688</v>
      </c>
      <c r="C295" s="215">
        <v>0.30446238831099998</v>
      </c>
      <c r="D295" s="215">
        <v>0.35334239939700002</v>
      </c>
    </row>
    <row r="296" spans="1:4" ht="27.75" customHeight="1">
      <c r="A296" s="7" t="s">
        <v>8695</v>
      </c>
      <c r="B296" s="8" t="s">
        <v>8696</v>
      </c>
      <c r="C296" s="215">
        <v>8.9179490978600007E-2</v>
      </c>
      <c r="D296" s="215">
        <v>0.119458267725</v>
      </c>
    </row>
    <row r="297" spans="1:4" ht="27.75" customHeight="1">
      <c r="A297" s="7" t="s">
        <v>8697</v>
      </c>
      <c r="B297" s="8" t="s">
        <v>8696</v>
      </c>
      <c r="C297" s="215">
        <v>0.87875572200399998</v>
      </c>
      <c r="D297" s="215">
        <v>1.4267705156599999</v>
      </c>
    </row>
    <row r="298" spans="1:4" ht="27.75" customHeight="1">
      <c r="A298" s="7" t="s">
        <v>8698</v>
      </c>
      <c r="B298" s="8" t="s">
        <v>8696</v>
      </c>
      <c r="C298" s="215">
        <v>0.114691308577</v>
      </c>
      <c r="D298" s="215">
        <v>0.458549723982</v>
      </c>
    </row>
    <row r="299" spans="1:4" ht="27.75" customHeight="1">
      <c r="A299" s="7" t="s">
        <v>8699</v>
      </c>
      <c r="B299" s="8" t="s">
        <v>8696</v>
      </c>
      <c r="C299" s="215">
        <v>0.14502760219999999</v>
      </c>
      <c r="D299" s="215">
        <v>0.429605712699</v>
      </c>
    </row>
    <row r="300" spans="1:4" ht="27.75" customHeight="1">
      <c r="A300" s="7" t="s">
        <v>8700</v>
      </c>
      <c r="B300" s="8" t="s">
        <v>8696</v>
      </c>
      <c r="C300" s="215">
        <v>0.24088481921499999</v>
      </c>
      <c r="D300" s="215">
        <v>1.5487980673100001</v>
      </c>
    </row>
    <row r="301" spans="1:4" ht="27.75" customHeight="1">
      <c r="A301" s="7" t="s">
        <v>8701</v>
      </c>
      <c r="B301" s="8" t="s">
        <v>8702</v>
      </c>
      <c r="C301" s="215">
        <v>0</v>
      </c>
      <c r="D301" s="215">
        <v>0</v>
      </c>
    </row>
    <row r="302" spans="1:4" ht="27.75" customHeight="1">
      <c r="A302" s="7" t="s">
        <v>8703</v>
      </c>
      <c r="B302" s="8" t="s">
        <v>8702</v>
      </c>
      <c r="C302" s="215">
        <v>1.39734749476E-2</v>
      </c>
      <c r="D302" s="215">
        <v>6.74512371508E-3</v>
      </c>
    </row>
    <row r="303" spans="1:4" ht="27.75" customHeight="1">
      <c r="A303" s="7" t="s">
        <v>8704</v>
      </c>
      <c r="B303" s="8" t="s">
        <v>8702</v>
      </c>
      <c r="C303" s="215">
        <v>0.100107925766</v>
      </c>
      <c r="D303" s="215">
        <v>9.0271697783700006E-2</v>
      </c>
    </row>
    <row r="304" spans="1:4" ht="27.75" customHeight="1">
      <c r="A304" s="7" t="s">
        <v>8705</v>
      </c>
      <c r="B304" s="8" t="s">
        <v>8702</v>
      </c>
      <c r="C304" s="215">
        <v>0</v>
      </c>
      <c r="D304" s="215">
        <v>0</v>
      </c>
    </row>
    <row r="305" spans="1:4" ht="27.75" customHeight="1">
      <c r="A305" s="7" t="s">
        <v>8706</v>
      </c>
      <c r="B305" s="8" t="s">
        <v>8702</v>
      </c>
      <c r="C305" s="215">
        <v>0.170691652778</v>
      </c>
      <c r="D305" s="215">
        <v>5.6120874191699997E-2</v>
      </c>
    </row>
    <row r="306" spans="1:4" ht="27.75" customHeight="1">
      <c r="A306" s="7" t="s">
        <v>8707</v>
      </c>
      <c r="B306" s="8" t="s">
        <v>8702</v>
      </c>
      <c r="C306" s="215">
        <v>9.8048183304999995E-2</v>
      </c>
      <c r="D306" s="215">
        <v>6.8641097306199994E-2</v>
      </c>
    </row>
    <row r="307" spans="1:4" ht="27.75" customHeight="1">
      <c r="A307" s="7" t="s">
        <v>8708</v>
      </c>
      <c r="B307" s="8" t="s">
        <v>8702</v>
      </c>
      <c r="C307" s="215">
        <v>6.6250487356500007E-2</v>
      </c>
      <c r="D307" s="215">
        <v>6.7789081919400002E-2</v>
      </c>
    </row>
    <row r="308" spans="1:4" ht="27.75" customHeight="1">
      <c r="A308" s="7" t="s">
        <v>8709</v>
      </c>
      <c r="B308" s="8" t="s">
        <v>8710</v>
      </c>
      <c r="C308" s="215">
        <v>0.45846690156300002</v>
      </c>
      <c r="D308" s="215">
        <v>1.36788497285E-5</v>
      </c>
    </row>
    <row r="309" spans="1:4" ht="27.75" customHeight="1">
      <c r="A309" s="7" t="s">
        <v>8711</v>
      </c>
      <c r="B309" s="8" t="s">
        <v>8710</v>
      </c>
      <c r="C309" s="215">
        <v>-0.159132463163</v>
      </c>
      <c r="D309" s="215">
        <v>0</v>
      </c>
    </row>
    <row r="310" spans="1:4" ht="27.75" customHeight="1">
      <c r="A310" s="7" t="s">
        <v>8712</v>
      </c>
      <c r="B310" s="8" t="s">
        <v>8710</v>
      </c>
      <c r="C310" s="215">
        <v>0</v>
      </c>
      <c r="D310" s="215">
        <v>-0.16282836221700001</v>
      </c>
    </row>
    <row r="311" spans="1:4" ht="27.75" customHeight="1">
      <c r="A311" s="7" t="s">
        <v>8713</v>
      </c>
      <c r="B311" s="8" t="s">
        <v>8710</v>
      </c>
      <c r="C311" s="215">
        <v>0</v>
      </c>
      <c r="D311" s="215">
        <v>0.445835584708</v>
      </c>
    </row>
    <row r="312" spans="1:4" ht="27.75" customHeight="1">
      <c r="A312" s="7" t="s">
        <v>8714</v>
      </c>
      <c r="B312" s="8" t="s">
        <v>8710</v>
      </c>
      <c r="C312" s="215">
        <v>0.54735042719499993</v>
      </c>
      <c r="D312" s="215">
        <v>0</v>
      </c>
    </row>
    <row r="313" spans="1:4" ht="27.75" customHeight="1">
      <c r="A313" s="7" t="s">
        <v>8715</v>
      </c>
      <c r="B313" s="8" t="s">
        <v>8710</v>
      </c>
      <c r="C313" s="215">
        <v>0.47376560545900004</v>
      </c>
      <c r="D313" s="215">
        <v>0</v>
      </c>
    </row>
    <row r="314" spans="1:4" ht="27.75" customHeight="1">
      <c r="A314" s="7" t="s">
        <v>8716</v>
      </c>
      <c r="B314" s="8" t="s">
        <v>8710</v>
      </c>
      <c r="C314" s="215">
        <v>1.55588481291E-2</v>
      </c>
      <c r="D314" s="215">
        <v>0.132834948965</v>
      </c>
    </row>
    <row r="315" spans="1:4" ht="27.75" customHeight="1">
      <c r="A315" s="7" t="s">
        <v>8717</v>
      </c>
      <c r="B315" s="8" t="s">
        <v>8710</v>
      </c>
      <c r="C315" s="215">
        <v>0</v>
      </c>
      <c r="D315" s="215">
        <v>0</v>
      </c>
    </row>
    <row r="316" spans="1:4" ht="27.75" customHeight="1">
      <c r="A316" s="7" t="s">
        <v>8718</v>
      </c>
      <c r="B316" s="8" t="s">
        <v>8710</v>
      </c>
      <c r="C316" s="215">
        <v>0</v>
      </c>
      <c r="D316" s="215">
        <v>0.57799340220600004</v>
      </c>
    </row>
    <row r="317" spans="1:4" ht="27.75" customHeight="1">
      <c r="A317" s="7" t="s">
        <v>8719</v>
      </c>
      <c r="B317" s="8" t="s">
        <v>8710</v>
      </c>
      <c r="C317" s="215">
        <v>0.15886557634600001</v>
      </c>
      <c r="D317" s="215">
        <v>0.14536001096800003</v>
      </c>
    </row>
    <row r="318" spans="1:4" ht="27.75" customHeight="1">
      <c r="A318" s="7" t="s">
        <v>8720</v>
      </c>
      <c r="B318" s="8" t="s">
        <v>8710</v>
      </c>
      <c r="C318" s="215">
        <v>9.1589790398399998E-2</v>
      </c>
      <c r="D318" s="215">
        <v>0.12387548158800001</v>
      </c>
    </row>
    <row r="319" spans="1:4" ht="27.75" customHeight="1">
      <c r="A319" s="7" t="s">
        <v>8721</v>
      </c>
      <c r="B319" s="8" t="s">
        <v>8710</v>
      </c>
      <c r="C319" s="215">
        <v>9.97611842944E-3</v>
      </c>
      <c r="D319" s="215">
        <v>0.27517016019399998</v>
      </c>
    </row>
    <row r="320" spans="1:4" ht="27.75" customHeight="1">
      <c r="A320" s="7" t="s">
        <v>8722</v>
      </c>
      <c r="B320" s="8" t="s">
        <v>8710</v>
      </c>
      <c r="C320" s="215">
        <v>0.145141127742</v>
      </c>
      <c r="D320" s="215">
        <v>0.87261871860700002</v>
      </c>
    </row>
    <row r="321" spans="1:4" ht="27.75" customHeight="1">
      <c r="A321" s="7" t="s">
        <v>8723</v>
      </c>
      <c r="B321" s="8" t="s">
        <v>8710</v>
      </c>
      <c r="C321" s="215">
        <v>1.3040657388099999E-2</v>
      </c>
      <c r="D321" s="215">
        <v>0.57470648259400003</v>
      </c>
    </row>
    <row r="322" spans="1:4" ht="27.75" customHeight="1">
      <c r="A322" s="7" t="s">
        <v>8724</v>
      </c>
      <c r="B322" s="8" t="s">
        <v>8710</v>
      </c>
      <c r="C322" s="215">
        <v>1.89433950756E-2</v>
      </c>
      <c r="D322" s="215">
        <v>-0.42407298793600001</v>
      </c>
    </row>
    <row r="323" spans="1:4" ht="27.75" customHeight="1">
      <c r="A323" s="7" t="s">
        <v>8725</v>
      </c>
      <c r="B323" s="8" t="s">
        <v>8726</v>
      </c>
      <c r="C323" s="215">
        <v>0.43680285181800005</v>
      </c>
      <c r="D323" s="215">
        <v>0.100609293036</v>
      </c>
    </row>
    <row r="324" spans="1:4" ht="27.75" customHeight="1">
      <c r="A324" s="7" t="s">
        <v>8727</v>
      </c>
      <c r="B324" s="8" t="s">
        <v>8726</v>
      </c>
      <c r="C324" s="215">
        <v>0</v>
      </c>
      <c r="D324" s="215">
        <v>0</v>
      </c>
    </row>
    <row r="325" spans="1:4" ht="27.75" customHeight="1">
      <c r="A325" s="7" t="s">
        <v>8728</v>
      </c>
      <c r="B325" s="8" t="s">
        <v>8726</v>
      </c>
      <c r="C325" s="215">
        <v>0.162964537204</v>
      </c>
      <c r="D325" s="215">
        <v>2.5229134400500002E-2</v>
      </c>
    </row>
    <row r="326" spans="1:4" ht="27.75" customHeight="1">
      <c r="A326" s="7" t="s">
        <v>8729</v>
      </c>
      <c r="B326" s="8" t="s">
        <v>8726</v>
      </c>
      <c r="C326" s="215">
        <v>0.229046801405</v>
      </c>
      <c r="D326" s="215">
        <v>0.11822800268100001</v>
      </c>
    </row>
    <row r="327" spans="1:4" ht="27.75" customHeight="1">
      <c r="A327" s="7" t="s">
        <v>8730</v>
      </c>
      <c r="B327" s="8" t="s">
        <v>8726</v>
      </c>
      <c r="C327" s="215">
        <v>0.21894241150799998</v>
      </c>
      <c r="D327" s="215">
        <v>1.00108564922</v>
      </c>
    </row>
    <row r="328" spans="1:4" ht="27.75" customHeight="1">
      <c r="A328" s="7" t="s">
        <v>8731</v>
      </c>
      <c r="B328" s="8" t="s">
        <v>8726</v>
      </c>
      <c r="C328" s="215">
        <v>0.15956155578199999</v>
      </c>
      <c r="D328" s="215">
        <v>0.14760916586100001</v>
      </c>
    </row>
    <row r="329" spans="1:4" ht="27.75" customHeight="1">
      <c r="A329" s="7" t="s">
        <v>8732</v>
      </c>
      <c r="B329" s="8" t="s">
        <v>8726</v>
      </c>
      <c r="C329" s="215">
        <v>0.14079224924799999</v>
      </c>
      <c r="D329" s="215">
        <v>0.171351393597</v>
      </c>
    </row>
    <row r="330" spans="1:4" ht="27.75" customHeight="1">
      <c r="A330" s="7" t="s">
        <v>8733</v>
      </c>
      <c r="B330" s="8" t="s">
        <v>8726</v>
      </c>
      <c r="C330" s="215">
        <v>0.81183536078400009</v>
      </c>
      <c r="D330" s="215">
        <v>0.23489612466500001</v>
      </c>
    </row>
    <row r="331" spans="1:4" ht="27.75" customHeight="1">
      <c r="A331" s="7" t="s">
        <v>8734</v>
      </c>
      <c r="B331" s="8" t="s">
        <v>8735</v>
      </c>
      <c r="C331" s="215">
        <v>0.71657321879899993</v>
      </c>
      <c r="D331" s="215">
        <v>0.112233377363</v>
      </c>
    </row>
    <row r="332" spans="1:4" ht="27.75" customHeight="1">
      <c r="A332" s="7" t="s">
        <v>8736</v>
      </c>
      <c r="B332" s="8" t="s">
        <v>8735</v>
      </c>
      <c r="C332" s="215">
        <v>0</v>
      </c>
      <c r="D332" s="215">
        <v>3.8484159237200002</v>
      </c>
    </row>
    <row r="333" spans="1:4" ht="27.75" customHeight="1">
      <c r="A333" s="7" t="s">
        <v>8737</v>
      </c>
      <c r="B333" s="8" t="s">
        <v>8735</v>
      </c>
      <c r="C333" s="215">
        <v>5.9044040471000002E-2</v>
      </c>
      <c r="D333" s="215">
        <v>1.85855092925</v>
      </c>
    </row>
    <row r="334" spans="1:4" ht="27.75" customHeight="1">
      <c r="A334" s="7" t="s">
        <v>8738</v>
      </c>
      <c r="B334" s="8" t="s">
        <v>8735</v>
      </c>
      <c r="C334" s="215">
        <v>0.45523761658799999</v>
      </c>
      <c r="D334" s="215">
        <v>1.0887052209000001</v>
      </c>
    </row>
    <row r="335" spans="1:4" ht="27.75" customHeight="1">
      <c r="A335" s="7" t="s">
        <v>8739</v>
      </c>
      <c r="B335" s="8" t="s">
        <v>8735</v>
      </c>
      <c r="C335" s="215">
        <v>0.45524088291100001</v>
      </c>
      <c r="D335" s="215">
        <v>1.0887132390400001</v>
      </c>
    </row>
    <row r="336" spans="1:4" ht="27.75" customHeight="1">
      <c r="A336" s="7" t="s">
        <v>8740</v>
      </c>
      <c r="B336" s="8" t="s">
        <v>8735</v>
      </c>
      <c r="C336" s="215">
        <v>1.30700226541</v>
      </c>
      <c r="D336" s="215">
        <v>1.3515018335300002</v>
      </c>
    </row>
    <row r="337" spans="1:4" ht="27.75" customHeight="1">
      <c r="A337" s="7" t="s">
        <v>8741</v>
      </c>
      <c r="B337" s="8" t="s">
        <v>8735</v>
      </c>
      <c r="C337" s="215">
        <v>2.96701521612E-2</v>
      </c>
      <c r="D337" s="215">
        <v>0.13313602830900001</v>
      </c>
    </row>
    <row r="338" spans="1:4" ht="27.75" customHeight="1">
      <c r="A338" s="7" t="s">
        <v>8742</v>
      </c>
      <c r="B338" s="8" t="s">
        <v>8735</v>
      </c>
      <c r="C338" s="215">
        <v>0.24561885109500001</v>
      </c>
      <c r="D338" s="215">
        <v>2.42451164591</v>
      </c>
    </row>
    <row r="339" spans="1:4" ht="27.75" customHeight="1">
      <c r="A339" s="7" t="s">
        <v>8743</v>
      </c>
      <c r="B339" s="8" t="s">
        <v>8735</v>
      </c>
      <c r="C339" s="215">
        <v>0.124285215521</v>
      </c>
      <c r="D339" s="215">
        <v>0.59807386375600002</v>
      </c>
    </row>
    <row r="340" spans="1:4" ht="27.75" customHeight="1">
      <c r="A340" s="7" t="s">
        <v>8744</v>
      </c>
      <c r="B340" s="8" t="s">
        <v>8735</v>
      </c>
      <c r="C340" s="215">
        <v>1.11292578445</v>
      </c>
      <c r="D340" s="215">
        <v>0.90605365224199996</v>
      </c>
    </row>
    <row r="341" spans="1:4" ht="27.75" customHeight="1">
      <c r="A341" s="7" t="s">
        <v>8745</v>
      </c>
      <c r="B341" s="8" t="s">
        <v>8735</v>
      </c>
      <c r="C341" s="215">
        <v>0.72655404430399995</v>
      </c>
      <c r="D341" s="215">
        <v>3.62441300943</v>
      </c>
    </row>
    <row r="342" spans="1:4" ht="27.75" customHeight="1">
      <c r="A342" s="7" t="s">
        <v>8746</v>
      </c>
      <c r="B342" s="8" t="s">
        <v>8735</v>
      </c>
      <c r="C342" s="215">
        <v>0.42150271883000001</v>
      </c>
      <c r="D342" s="215">
        <v>0.87793417899699999</v>
      </c>
    </row>
    <row r="343" spans="1:4" ht="27.75" customHeight="1">
      <c r="A343" s="7" t="s">
        <v>8747</v>
      </c>
      <c r="B343" s="8" t="s">
        <v>8735</v>
      </c>
      <c r="C343" s="215">
        <v>1.1508247541500001</v>
      </c>
      <c r="D343" s="215">
        <v>1.2984106445400001</v>
      </c>
    </row>
    <row r="344" spans="1:4" ht="27.75" customHeight="1">
      <c r="A344" s="7" t="s">
        <v>8748</v>
      </c>
      <c r="B344" s="8" t="s">
        <v>8735</v>
      </c>
      <c r="C344" s="215">
        <v>6.7683139694100003E-2</v>
      </c>
      <c r="D344" s="215">
        <v>0.29725642579599998</v>
      </c>
    </row>
    <row r="345" spans="1:4" ht="27.75" customHeight="1">
      <c r="A345" s="7" t="s">
        <v>8749</v>
      </c>
      <c r="B345" s="8" t="s">
        <v>8735</v>
      </c>
      <c r="C345" s="215">
        <v>0.48907370787100002</v>
      </c>
      <c r="D345" s="215">
        <v>2.0020834225100002</v>
      </c>
    </row>
    <row r="346" spans="1:4" ht="27.75" customHeight="1">
      <c r="A346" s="7" t="s">
        <v>8750</v>
      </c>
      <c r="B346" s="8" t="s">
        <v>8735</v>
      </c>
      <c r="C346" s="215">
        <v>0.38325660097199998</v>
      </c>
      <c r="D346" s="215">
        <v>3.6668560751800001</v>
      </c>
    </row>
    <row r="347" spans="1:4" ht="27.75" customHeight="1">
      <c r="A347" s="7" t="s">
        <v>8751</v>
      </c>
      <c r="B347" s="8" t="s">
        <v>8735</v>
      </c>
      <c r="C347" s="215">
        <v>0.43289940345</v>
      </c>
      <c r="D347" s="215">
        <v>3.0439864464599999</v>
      </c>
    </row>
    <row r="348" spans="1:4" ht="27.75" customHeight="1">
      <c r="A348" s="7" t="s">
        <v>8752</v>
      </c>
      <c r="B348" s="8" t="s">
        <v>8735</v>
      </c>
      <c r="C348" s="215">
        <v>0.91552108367499996</v>
      </c>
      <c r="D348" s="215">
        <v>1.0695509695000001</v>
      </c>
    </row>
    <row r="349" spans="1:4" ht="27.75" customHeight="1">
      <c r="A349" s="7" t="s">
        <v>8753</v>
      </c>
      <c r="B349" s="8" t="s">
        <v>8735</v>
      </c>
      <c r="C349" s="215">
        <v>0.44823447501300001</v>
      </c>
      <c r="D349" s="215">
        <v>1.0158323526899999</v>
      </c>
    </row>
    <row r="350" spans="1:4" ht="27.75" customHeight="1">
      <c r="A350" s="7" t="s">
        <v>8754</v>
      </c>
      <c r="B350" s="8" t="s">
        <v>8735</v>
      </c>
      <c r="C350" s="215">
        <v>0.78303807523299995</v>
      </c>
      <c r="D350" s="215">
        <v>1.9771077823099998</v>
      </c>
    </row>
    <row r="351" spans="1:4" ht="27.75" customHeight="1">
      <c r="A351" s="7" t="s">
        <v>8755</v>
      </c>
      <c r="B351" s="8" t="s">
        <v>8735</v>
      </c>
      <c r="C351" s="215">
        <v>0.93263708730999995</v>
      </c>
      <c r="D351" s="215">
        <v>0.92850396850600003</v>
      </c>
    </row>
    <row r="352" spans="1:4" ht="27.75" customHeight="1">
      <c r="A352" s="7" t="s">
        <v>8756</v>
      </c>
      <c r="B352" s="8" t="s">
        <v>8735</v>
      </c>
      <c r="C352" s="215">
        <v>0.16523452469800001</v>
      </c>
      <c r="D352" s="215">
        <v>0.139196582194</v>
      </c>
    </row>
    <row r="353" spans="1:4" ht="27.75" customHeight="1">
      <c r="A353" s="7" t="s">
        <v>8757</v>
      </c>
      <c r="B353" s="8" t="s">
        <v>8735</v>
      </c>
      <c r="C353" s="215">
        <v>0.456276630761</v>
      </c>
      <c r="D353" s="215">
        <v>1.15965961479</v>
      </c>
    </row>
    <row r="354" spans="1:4" ht="27.75" customHeight="1">
      <c r="A354" s="7" t="s">
        <v>8758</v>
      </c>
      <c r="B354" s="8" t="s">
        <v>8735</v>
      </c>
      <c r="C354" s="215">
        <v>0.63868092671199994</v>
      </c>
      <c r="D354" s="215">
        <v>2.2514236313900002</v>
      </c>
    </row>
    <row r="355" spans="1:4" ht="27.75" customHeight="1">
      <c r="A355" s="7" t="s">
        <v>8759</v>
      </c>
      <c r="B355" s="8" t="s">
        <v>8735</v>
      </c>
      <c r="C355" s="215">
        <v>1.2000115175299999</v>
      </c>
      <c r="D355" s="215">
        <v>4.1249046226500008</v>
      </c>
    </row>
    <row r="356" spans="1:4" ht="27.75" customHeight="1">
      <c r="A356" s="7" t="s">
        <v>8760</v>
      </c>
      <c r="B356" s="8" t="s">
        <v>8735</v>
      </c>
      <c r="C356" s="215">
        <v>1.8840587653400001</v>
      </c>
      <c r="D356" s="215">
        <v>3.01568763052</v>
      </c>
    </row>
    <row r="357" spans="1:4" ht="27.75" customHeight="1">
      <c r="A357" s="7" t="s">
        <v>8761</v>
      </c>
      <c r="B357" s="8" t="s">
        <v>8735</v>
      </c>
      <c r="C357" s="215">
        <v>1.5254490890199999</v>
      </c>
      <c r="D357" s="215">
        <v>1.64211582916</v>
      </c>
    </row>
    <row r="358" spans="1:4" ht="27.75" customHeight="1">
      <c r="A358" s="7" t="s">
        <v>8762</v>
      </c>
      <c r="B358" s="8" t="s">
        <v>8735</v>
      </c>
      <c r="C358" s="215">
        <v>9.8317140557100002E-2</v>
      </c>
      <c r="D358" s="215">
        <v>6.0305179000999996</v>
      </c>
    </row>
    <row r="359" spans="1:4" ht="27.75" customHeight="1">
      <c r="A359" s="7" t="s">
        <v>8763</v>
      </c>
      <c r="B359" s="8" t="s">
        <v>8735</v>
      </c>
      <c r="C359" s="215">
        <v>0.89237741122800007</v>
      </c>
      <c r="D359" s="215">
        <v>3.92901342576</v>
      </c>
    </row>
    <row r="360" spans="1:4" ht="27.75" customHeight="1">
      <c r="A360" s="7" t="s">
        <v>8764</v>
      </c>
      <c r="B360" s="8" t="s">
        <v>8735</v>
      </c>
      <c r="C360" s="215">
        <v>1.3405075231999999</v>
      </c>
      <c r="D360" s="215">
        <v>1.5264669396100001</v>
      </c>
    </row>
    <row r="361" spans="1:4" ht="27.75" customHeight="1">
      <c r="A361" s="7" t="s">
        <v>8765</v>
      </c>
      <c r="B361" s="8" t="s">
        <v>8735</v>
      </c>
      <c r="C361" s="215">
        <v>0.36283720742000003</v>
      </c>
      <c r="D361" s="215">
        <v>1.1003796482899999</v>
      </c>
    </row>
    <row r="362" spans="1:4" ht="27.75" customHeight="1">
      <c r="A362" s="7" t="s">
        <v>8766</v>
      </c>
      <c r="B362" s="8" t="s">
        <v>8735</v>
      </c>
      <c r="C362" s="215">
        <v>0.111800000609</v>
      </c>
      <c r="D362" s="215">
        <v>2.6789778265399997E-2</v>
      </c>
    </row>
    <row r="363" spans="1:4" ht="27.75" customHeight="1">
      <c r="A363" s="7" t="s">
        <v>8767</v>
      </c>
      <c r="B363" s="8" t="s">
        <v>8735</v>
      </c>
      <c r="C363" s="215">
        <v>0.88843400248399995</v>
      </c>
      <c r="D363" s="215">
        <v>4.6590208006900005</v>
      </c>
    </row>
    <row r="364" spans="1:4" ht="27.75" customHeight="1">
      <c r="A364" s="7" t="s">
        <v>8768</v>
      </c>
      <c r="B364" s="8" t="s">
        <v>8735</v>
      </c>
      <c r="C364" s="215">
        <v>3.73394510893</v>
      </c>
      <c r="D364" s="215">
        <v>2.7370163452299998</v>
      </c>
    </row>
    <row r="365" spans="1:4" ht="27.75" customHeight="1">
      <c r="A365" s="7" t="s">
        <v>8769</v>
      </c>
      <c r="B365" s="8" t="s">
        <v>8735</v>
      </c>
      <c r="C365" s="215">
        <v>0.37389816403499998</v>
      </c>
      <c r="D365" s="215">
        <v>1.6497724016399999</v>
      </c>
    </row>
    <row r="366" spans="1:4" ht="27.75" customHeight="1">
      <c r="A366" s="7" t="s">
        <v>8770</v>
      </c>
      <c r="B366" s="8" t="s">
        <v>8735</v>
      </c>
      <c r="C366" s="215">
        <v>1.32438030695</v>
      </c>
      <c r="D366" s="215">
        <v>1.6429040888300002</v>
      </c>
    </row>
    <row r="367" spans="1:4" ht="27.75" customHeight="1">
      <c r="A367" s="7" t="s">
        <v>8771</v>
      </c>
      <c r="B367" s="8" t="s">
        <v>8735</v>
      </c>
      <c r="C367" s="215">
        <v>0.74358179814799996</v>
      </c>
      <c r="D367" s="215">
        <v>4.0143133223200005</v>
      </c>
    </row>
    <row r="368" spans="1:4" ht="27.75" customHeight="1">
      <c r="A368" s="7" t="s">
        <v>8772</v>
      </c>
      <c r="B368" s="8" t="s">
        <v>8735</v>
      </c>
      <c r="C368" s="215">
        <v>0.436151846048</v>
      </c>
      <c r="D368" s="215">
        <v>2.0068779618899999</v>
      </c>
    </row>
    <row r="369" spans="1:4" ht="27.75" customHeight="1">
      <c r="A369" s="7" t="s">
        <v>8773</v>
      </c>
      <c r="B369" s="8" t="s">
        <v>8735</v>
      </c>
      <c r="C369" s="215">
        <v>0</v>
      </c>
      <c r="D369" s="215">
        <v>0.96749783507999998</v>
      </c>
    </row>
    <row r="370" spans="1:4" ht="27.75" customHeight="1">
      <c r="A370" s="7" t="s">
        <v>8774</v>
      </c>
      <c r="B370" s="8" t="s">
        <v>8735</v>
      </c>
      <c r="C370" s="215">
        <v>0.172113984256</v>
      </c>
      <c r="D370" s="215">
        <v>0.30325807183199999</v>
      </c>
    </row>
    <row r="371" spans="1:4" ht="27.75" customHeight="1">
      <c r="A371" s="7" t="s">
        <v>8775</v>
      </c>
      <c r="B371" s="8" t="s">
        <v>8735</v>
      </c>
      <c r="C371" s="215">
        <v>0.18650994286900002</v>
      </c>
      <c r="D371" s="215">
        <v>0.10661698753</v>
      </c>
    </row>
    <row r="372" spans="1:4" ht="27.75" customHeight="1">
      <c r="A372" s="7" t="s">
        <v>8776</v>
      </c>
      <c r="B372" s="8" t="s">
        <v>8735</v>
      </c>
      <c r="C372" s="215">
        <v>5.60742795564E-2</v>
      </c>
      <c r="D372" s="215">
        <v>0.15408057566599997</v>
      </c>
    </row>
    <row r="373" spans="1:4" ht="27.75" customHeight="1">
      <c r="A373" s="7" t="s">
        <v>8777</v>
      </c>
      <c r="B373" s="8" t="s">
        <v>8735</v>
      </c>
      <c r="C373" s="215">
        <v>1.24850121089</v>
      </c>
      <c r="D373" s="215">
        <v>2.8692461904500002</v>
      </c>
    </row>
    <row r="374" spans="1:4" ht="27.75" customHeight="1">
      <c r="A374" s="7" t="s">
        <v>8778</v>
      </c>
      <c r="B374" s="8" t="s">
        <v>8735</v>
      </c>
      <c r="C374" s="215">
        <v>1.19450427877</v>
      </c>
      <c r="D374" s="215">
        <v>5.8519219868599999</v>
      </c>
    </row>
    <row r="375" spans="1:4" ht="27.75" customHeight="1">
      <c r="A375" s="7" t="s">
        <v>8779</v>
      </c>
      <c r="B375" s="8" t="s">
        <v>8735</v>
      </c>
      <c r="C375" s="215">
        <v>0.85470424888599994</v>
      </c>
      <c r="D375" s="215">
        <v>4.6383980721899993</v>
      </c>
    </row>
    <row r="376" spans="1:4" ht="27.75" customHeight="1">
      <c r="A376" s="7" t="s">
        <v>8780</v>
      </c>
      <c r="B376" s="8" t="s">
        <v>8735</v>
      </c>
      <c r="C376" s="215">
        <v>1.3170209722199999</v>
      </c>
      <c r="D376" s="215">
        <v>3.0736465283900003</v>
      </c>
    </row>
    <row r="377" spans="1:4" ht="27.75" customHeight="1">
      <c r="A377" s="7" t="s">
        <v>8781</v>
      </c>
      <c r="B377" s="8" t="s">
        <v>8735</v>
      </c>
      <c r="C377" s="215">
        <v>0.33668595451</v>
      </c>
      <c r="D377" s="215">
        <v>2.2011624762999999</v>
      </c>
    </row>
    <row r="378" spans="1:4" ht="27.75" customHeight="1">
      <c r="A378" s="7" t="s">
        <v>8782</v>
      </c>
      <c r="B378" s="8" t="s">
        <v>8735</v>
      </c>
      <c r="C378" s="215">
        <v>1.6146820029800002E-2</v>
      </c>
      <c r="D378" s="215">
        <v>0.15870213014099999</v>
      </c>
    </row>
    <row r="379" spans="1:4" ht="27.75" customHeight="1">
      <c r="A379" s="7" t="s">
        <v>8783</v>
      </c>
      <c r="B379" s="8" t="s">
        <v>8735</v>
      </c>
      <c r="C379" s="215">
        <v>0.89487181173500008</v>
      </c>
      <c r="D379" s="215">
        <v>4.1736862082700004</v>
      </c>
    </row>
    <row r="380" spans="1:4" ht="27.75" customHeight="1">
      <c r="A380" s="7" t="s">
        <v>8784</v>
      </c>
      <c r="B380" s="8" t="s">
        <v>8735</v>
      </c>
      <c r="C380" s="215">
        <v>0.149933172117</v>
      </c>
      <c r="D380" s="215">
        <v>3.13103783626</v>
      </c>
    </row>
    <row r="381" spans="1:4" ht="27.75" customHeight="1">
      <c r="A381" s="7" t="s">
        <v>8785</v>
      </c>
      <c r="B381" s="8" t="s">
        <v>8735</v>
      </c>
      <c r="C381" s="215">
        <v>2.2339425618099997</v>
      </c>
      <c r="D381" s="215">
        <v>1.3398474998500001</v>
      </c>
    </row>
    <row r="382" spans="1:4" ht="27.75" customHeight="1">
      <c r="A382" s="7" t="s">
        <v>8786</v>
      </c>
      <c r="B382" s="8" t="s">
        <v>8787</v>
      </c>
      <c r="C382" s="215">
        <v>1.29768386245E-2</v>
      </c>
      <c r="D382" s="215">
        <v>0</v>
      </c>
    </row>
    <row r="383" spans="1:4" ht="27.75" customHeight="1">
      <c r="A383" s="7" t="s">
        <v>8788</v>
      </c>
      <c r="B383" s="8" t="s">
        <v>8787</v>
      </c>
      <c r="C383" s="215">
        <v>3.0467970195900002E-2</v>
      </c>
      <c r="D383" s="215">
        <v>0</v>
      </c>
    </row>
    <row r="384" spans="1:4" ht="27.75" customHeight="1">
      <c r="A384" s="7" t="s">
        <v>8789</v>
      </c>
      <c r="B384" s="8" t="s">
        <v>8787</v>
      </c>
      <c r="C384" s="215">
        <v>0</v>
      </c>
      <c r="D384" s="215">
        <v>0</v>
      </c>
    </row>
    <row r="385" spans="1:4" ht="27.75" customHeight="1">
      <c r="A385" s="7" t="s">
        <v>8790</v>
      </c>
      <c r="B385" s="8" t="s">
        <v>8787</v>
      </c>
      <c r="C385" s="215">
        <v>0</v>
      </c>
      <c r="D385" s="215">
        <v>4.7710737011499998E-3</v>
      </c>
    </row>
    <row r="386" spans="1:4" ht="27.75" customHeight="1">
      <c r="A386" s="7" t="s">
        <v>8791</v>
      </c>
      <c r="B386" s="8" t="s">
        <v>8787</v>
      </c>
      <c r="C386" s="215">
        <v>4.3520141177499994E-3</v>
      </c>
      <c r="D386" s="215">
        <v>0</v>
      </c>
    </row>
    <row r="387" spans="1:4" ht="27.75" customHeight="1">
      <c r="A387" s="7" t="s">
        <v>8792</v>
      </c>
      <c r="B387" s="8" t="s">
        <v>8787</v>
      </c>
      <c r="C387" s="215">
        <v>-2.7781878012700001E-3</v>
      </c>
      <c r="D387" s="215">
        <v>0</v>
      </c>
    </row>
    <row r="388" spans="1:4" ht="27.75" customHeight="1">
      <c r="A388" s="7" t="s">
        <v>8793</v>
      </c>
      <c r="B388" s="8" t="s">
        <v>8787</v>
      </c>
      <c r="C388" s="215">
        <v>0.71757636122599999</v>
      </c>
      <c r="D388" s="215">
        <v>4.6281210189399999E-2</v>
      </c>
    </row>
    <row r="389" spans="1:4" ht="27.75" customHeight="1">
      <c r="A389" s="7" t="s">
        <v>8794</v>
      </c>
      <c r="B389" s="8" t="s">
        <v>8787</v>
      </c>
      <c r="C389" s="215">
        <v>0.38474849319400001</v>
      </c>
      <c r="D389" s="215">
        <v>2.01565900734E-2</v>
      </c>
    </row>
    <row r="390" spans="1:4" ht="27.75" customHeight="1">
      <c r="A390" s="7" t="s">
        <v>8795</v>
      </c>
      <c r="B390" s="8" t="s">
        <v>8787</v>
      </c>
      <c r="C390" s="215">
        <v>0.18421832497400001</v>
      </c>
      <c r="D390" s="215">
        <v>1.6605894569800002E-2</v>
      </c>
    </row>
    <row r="391" spans="1:4" ht="27.75" customHeight="1">
      <c r="A391" s="7" t="s">
        <v>8796</v>
      </c>
      <c r="B391" s="8" t="s">
        <v>8787</v>
      </c>
      <c r="C391" s="215">
        <v>0.98234799061199995</v>
      </c>
      <c r="D391" s="215">
        <v>0.24337437588399999</v>
      </c>
    </row>
    <row r="392" spans="1:4" ht="27.75" customHeight="1">
      <c r="A392" s="7" t="s">
        <v>8797</v>
      </c>
      <c r="B392" s="8" t="s">
        <v>8787</v>
      </c>
      <c r="C392" s="215">
        <v>0.46005785021000001</v>
      </c>
      <c r="D392" s="215">
        <v>0.107359912441</v>
      </c>
    </row>
    <row r="393" spans="1:4" ht="27.75" customHeight="1">
      <c r="A393" s="7" t="s">
        <v>8798</v>
      </c>
      <c r="B393" s="8" t="s">
        <v>8787</v>
      </c>
      <c r="C393" s="215">
        <v>0.64879085665199998</v>
      </c>
      <c r="D393" s="215">
        <v>6.5449587613000001E-2</v>
      </c>
    </row>
    <row r="394" spans="1:4" ht="27.75" customHeight="1">
      <c r="A394" s="7" t="s">
        <v>8799</v>
      </c>
      <c r="B394" s="8" t="s">
        <v>8787</v>
      </c>
      <c r="C394" s="215">
        <v>0.864634754231</v>
      </c>
      <c r="D394" s="215">
        <v>0.75013584745299999</v>
      </c>
    </row>
    <row r="395" spans="1:4" ht="27.75" customHeight="1">
      <c r="A395" s="7" t="s">
        <v>8800</v>
      </c>
      <c r="B395" s="8" t="s">
        <v>8787</v>
      </c>
      <c r="C395" s="215">
        <v>1.1253563143699999E-2</v>
      </c>
      <c r="D395" s="215">
        <v>1.1645300653999999</v>
      </c>
    </row>
    <row r="396" spans="1:4" ht="27.75" customHeight="1">
      <c r="A396" s="7" t="s">
        <v>8801</v>
      </c>
      <c r="B396" s="8" t="s">
        <v>8787</v>
      </c>
      <c r="C396" s="215">
        <v>0.47458443049599996</v>
      </c>
      <c r="D396" s="215">
        <v>3.6133715168399998E-3</v>
      </c>
    </row>
    <row r="397" spans="1:4" ht="27.75" customHeight="1">
      <c r="A397" s="7" t="s">
        <v>8802</v>
      </c>
      <c r="B397" s="8" t="s">
        <v>8787</v>
      </c>
      <c r="C397" s="215">
        <v>1.35927797317</v>
      </c>
      <c r="D397" s="215">
        <v>0.61428839827299997</v>
      </c>
    </row>
    <row r="398" spans="1:4" ht="27.75" customHeight="1">
      <c r="A398" s="7" t="s">
        <v>8803</v>
      </c>
      <c r="B398" s="8" t="s">
        <v>8787</v>
      </c>
      <c r="C398" s="215">
        <v>5.7450682846400002E-2</v>
      </c>
      <c r="D398" s="215">
        <v>6.1148427243300002E-3</v>
      </c>
    </row>
    <row r="399" spans="1:4" ht="27.75" customHeight="1">
      <c r="A399" s="7" t="s">
        <v>8804</v>
      </c>
      <c r="B399" s="8" t="s">
        <v>8805</v>
      </c>
      <c r="C399" s="215">
        <v>-0.24320066764099998</v>
      </c>
      <c r="D399" s="215">
        <v>6.1608365589100003E-2</v>
      </c>
    </row>
    <row r="400" spans="1:4" ht="27.75" customHeight="1">
      <c r="A400" s="7" t="s">
        <v>8806</v>
      </c>
      <c r="B400" s="8" t="s">
        <v>8805</v>
      </c>
      <c r="C400" s="215">
        <v>-0.24320066764099998</v>
      </c>
      <c r="D400" s="215">
        <v>6.1608365589100003E-2</v>
      </c>
    </row>
    <row r="401" spans="1:4" ht="27.75" customHeight="1">
      <c r="A401" s="7" t="s">
        <v>8807</v>
      </c>
      <c r="B401" s="8" t="s">
        <v>8805</v>
      </c>
      <c r="C401" s="215">
        <v>0.59889689823000003</v>
      </c>
      <c r="D401" s="215">
        <v>1.29267156397E-2</v>
      </c>
    </row>
    <row r="402" spans="1:4" ht="27.75" customHeight="1">
      <c r="A402" s="7" t="s">
        <v>8808</v>
      </c>
      <c r="B402" s="8" t="s">
        <v>8805</v>
      </c>
      <c r="C402" s="215">
        <v>1.1152366436600001</v>
      </c>
      <c r="D402" s="215">
        <v>2.5873952290900001E-2</v>
      </c>
    </row>
    <row r="403" spans="1:4" ht="27.75" customHeight="1">
      <c r="A403" s="7" t="s">
        <v>8809</v>
      </c>
      <c r="B403" s="8" t="s">
        <v>8805</v>
      </c>
      <c r="C403" s="215">
        <v>1.90990362284E-2</v>
      </c>
      <c r="D403" s="215">
        <v>0.411728973926</v>
      </c>
    </row>
    <row r="404" spans="1:4" ht="27.75" customHeight="1">
      <c r="A404" s="7" t="s">
        <v>8810</v>
      </c>
      <c r="B404" s="8" t="s">
        <v>8805</v>
      </c>
      <c r="C404" s="215">
        <v>-0.242800768896</v>
      </c>
      <c r="D404" s="215">
        <v>6.1225864903999998E-2</v>
      </c>
    </row>
    <row r="405" spans="1:4" ht="27.75" customHeight="1">
      <c r="A405" s="7" t="s">
        <v>8811</v>
      </c>
      <c r="B405" s="8" t="s">
        <v>8805</v>
      </c>
      <c r="C405" s="215">
        <v>0.95117258361300006</v>
      </c>
      <c r="D405" s="215">
        <v>0.43014112124100001</v>
      </c>
    </row>
    <row r="406" spans="1:4" ht="27.75" customHeight="1">
      <c r="A406" s="7" t="s">
        <v>8812</v>
      </c>
      <c r="B406" s="8" t="s">
        <v>8805</v>
      </c>
      <c r="C406" s="215">
        <v>6.6539762282699991E-2</v>
      </c>
      <c r="D406" s="215">
        <v>0.81929210889499993</v>
      </c>
    </row>
    <row r="407" spans="1:4" ht="27.75" customHeight="1">
      <c r="A407" s="7" t="s">
        <v>8813</v>
      </c>
      <c r="B407" s="8" t="s">
        <v>8805</v>
      </c>
      <c r="C407" s="215">
        <v>1.05118618596</v>
      </c>
      <c r="D407" s="215">
        <v>2.4180430354700001E-2</v>
      </c>
    </row>
    <row r="408" spans="1:4" ht="27.75" customHeight="1">
      <c r="A408" s="7" t="s">
        <v>8814</v>
      </c>
      <c r="B408" s="8" t="s">
        <v>8805</v>
      </c>
      <c r="C408" s="215">
        <v>0</v>
      </c>
      <c r="D408" s="215">
        <v>0</v>
      </c>
    </row>
    <row r="409" spans="1:4" ht="27.75" customHeight="1">
      <c r="A409" s="7" t="s">
        <v>8815</v>
      </c>
      <c r="B409" s="8" t="s">
        <v>8805</v>
      </c>
      <c r="C409" s="215">
        <v>4.9292240072100001E-2</v>
      </c>
      <c r="D409" s="215">
        <v>6.4526487558200007E-2</v>
      </c>
    </row>
    <row r="410" spans="1:4" ht="27.75" customHeight="1">
      <c r="A410" s="7" t="s">
        <v>8816</v>
      </c>
      <c r="B410" s="8" t="s">
        <v>8805</v>
      </c>
      <c r="C410" s="215">
        <v>-0.23595117324700002</v>
      </c>
      <c r="D410" s="215">
        <v>5.9696695703899995E-2</v>
      </c>
    </row>
    <row r="411" spans="1:4" ht="27.75" customHeight="1">
      <c r="A411" s="7" t="s">
        <v>8817</v>
      </c>
      <c r="B411" s="8" t="s">
        <v>8805</v>
      </c>
      <c r="C411" s="215">
        <v>0.16675858825500001</v>
      </c>
      <c r="D411" s="215">
        <v>1.170293781</v>
      </c>
    </row>
    <row r="412" spans="1:4" ht="27.75" customHeight="1">
      <c r="A412" s="7" t="s">
        <v>8818</v>
      </c>
      <c r="B412" s="8" t="s">
        <v>8805</v>
      </c>
      <c r="C412" s="215">
        <v>8.7577227529900006E-2</v>
      </c>
      <c r="D412" s="215">
        <v>0.956168240778</v>
      </c>
    </row>
    <row r="413" spans="1:4" ht="27.75" customHeight="1">
      <c r="A413" s="7" t="s">
        <v>8819</v>
      </c>
      <c r="B413" s="8" t="s">
        <v>8805</v>
      </c>
      <c r="C413" s="215">
        <v>0.473502285568</v>
      </c>
      <c r="D413" s="215">
        <v>0.34859800473800001</v>
      </c>
    </row>
    <row r="414" spans="1:4" ht="27.75" customHeight="1">
      <c r="A414" s="7" t="s">
        <v>8820</v>
      </c>
      <c r="B414" s="8" t="s">
        <v>8805</v>
      </c>
      <c r="C414" s="215">
        <v>0.365484715184</v>
      </c>
      <c r="D414" s="215">
        <v>0.55263076932800004</v>
      </c>
    </row>
    <row r="415" spans="1:4" ht="27.75" customHeight="1">
      <c r="A415" s="7" t="s">
        <v>8821</v>
      </c>
      <c r="B415" s="8" t="s">
        <v>8805</v>
      </c>
      <c r="C415" s="215">
        <v>0.27393331516199998</v>
      </c>
      <c r="D415" s="215">
        <v>2.1768739044700003</v>
      </c>
    </row>
    <row r="416" spans="1:4" ht="27.75" customHeight="1">
      <c r="A416" s="7" t="s">
        <v>8822</v>
      </c>
      <c r="B416" s="8" t="s">
        <v>8805</v>
      </c>
      <c r="C416" s="215">
        <v>1.5143797089100002</v>
      </c>
      <c r="D416" s="215">
        <v>1.44756901219</v>
      </c>
    </row>
    <row r="417" spans="1:4" ht="27.75" customHeight="1">
      <c r="A417" s="7" t="s">
        <v>8823</v>
      </c>
      <c r="B417" s="8" t="s">
        <v>8805</v>
      </c>
      <c r="C417" s="215">
        <v>0.31010678362999999</v>
      </c>
      <c r="D417" s="215">
        <v>1.3344750427300001</v>
      </c>
    </row>
    <row r="418" spans="1:4" ht="27.75" customHeight="1">
      <c r="A418" s="7" t="s">
        <v>8824</v>
      </c>
      <c r="B418" s="8" t="s">
        <v>8805</v>
      </c>
      <c r="C418" s="215">
        <v>0.251241936848</v>
      </c>
      <c r="D418" s="215">
        <v>1.1471873187500001</v>
      </c>
    </row>
    <row r="419" spans="1:4" ht="27.75" customHeight="1">
      <c r="A419" s="7" t="s">
        <v>8825</v>
      </c>
      <c r="B419" s="8" t="s">
        <v>8805</v>
      </c>
      <c r="C419" s="215">
        <v>0.105609401226</v>
      </c>
      <c r="D419" s="215">
        <v>1.10302318959</v>
      </c>
    </row>
    <row r="420" spans="1:4" ht="27.75" customHeight="1">
      <c r="A420" s="7" t="s">
        <v>8826</v>
      </c>
      <c r="B420" s="8" t="s">
        <v>8805</v>
      </c>
      <c r="C420" s="215">
        <v>1.07561426447</v>
      </c>
      <c r="D420" s="215">
        <v>0.33450928532900004</v>
      </c>
    </row>
    <row r="421" spans="1:4" ht="27.75" customHeight="1">
      <c r="A421" s="7" t="s">
        <v>8827</v>
      </c>
      <c r="B421" s="8" t="s">
        <v>8805</v>
      </c>
      <c r="C421" s="215">
        <v>0.253614221212</v>
      </c>
      <c r="D421" s="215">
        <v>0.64765477385500003</v>
      </c>
    </row>
    <row r="422" spans="1:4" ht="27.75" customHeight="1">
      <c r="A422" s="7" t="s">
        <v>8828</v>
      </c>
      <c r="B422" s="8" t="s">
        <v>8805</v>
      </c>
      <c r="C422" s="215">
        <v>0.41197546897500004</v>
      </c>
      <c r="D422" s="215">
        <v>0.98189066123400004</v>
      </c>
    </row>
    <row r="423" spans="1:4" ht="27.75" customHeight="1">
      <c r="A423" s="7" t="s">
        <v>8829</v>
      </c>
      <c r="B423" s="8" t="s">
        <v>8805</v>
      </c>
      <c r="C423" s="215">
        <v>6.7821854958299996E-2</v>
      </c>
      <c r="D423" s="215">
        <v>0.946350465039</v>
      </c>
    </row>
    <row r="424" spans="1:4" ht="27.75" customHeight="1">
      <c r="A424" s="7" t="s">
        <v>8830</v>
      </c>
      <c r="B424" s="8" t="s">
        <v>8805</v>
      </c>
      <c r="C424" s="215">
        <v>2.2346876455599998</v>
      </c>
      <c r="D424" s="215">
        <v>1.03090938792</v>
      </c>
    </row>
    <row r="425" spans="1:4" ht="27.75" customHeight="1">
      <c r="A425" s="7" t="s">
        <v>8831</v>
      </c>
      <c r="B425" s="8" t="s">
        <v>8805</v>
      </c>
      <c r="C425" s="215">
        <v>0.15468153105900001</v>
      </c>
      <c r="D425" s="215">
        <v>0.84729301080800001</v>
      </c>
    </row>
    <row r="426" spans="1:4" ht="27.75" customHeight="1">
      <c r="A426" s="7" t="s">
        <v>8832</v>
      </c>
      <c r="B426" s="8" t="s">
        <v>8805</v>
      </c>
      <c r="C426" s="215">
        <v>1.0856319827900001E-3</v>
      </c>
      <c r="D426" s="215">
        <v>1.0593645902600002</v>
      </c>
    </row>
    <row r="427" spans="1:4" ht="27.75" customHeight="1">
      <c r="A427" s="7" t="s">
        <v>8833</v>
      </c>
      <c r="B427" s="8" t="s">
        <v>8805</v>
      </c>
      <c r="C427" s="215">
        <v>0.46030014196000002</v>
      </c>
      <c r="D427" s="215">
        <v>1.1601815071700001</v>
      </c>
    </row>
    <row r="428" spans="1:4" ht="27.75" customHeight="1">
      <c r="A428" s="7" t="s">
        <v>8834</v>
      </c>
      <c r="B428" s="8" t="s">
        <v>8805</v>
      </c>
      <c r="C428" s="215">
        <v>0.42595665494500001</v>
      </c>
      <c r="D428" s="215">
        <v>1.1271134007499999</v>
      </c>
    </row>
    <row r="429" spans="1:4" ht="27.75" customHeight="1">
      <c r="A429" s="7" t="s">
        <v>8835</v>
      </c>
      <c r="B429" s="8" t="s">
        <v>8805</v>
      </c>
      <c r="C429" s="215">
        <v>3.3523815619600002E-2</v>
      </c>
      <c r="D429" s="215">
        <v>0.41291903793400003</v>
      </c>
    </row>
    <row r="430" spans="1:4" ht="27.75" customHeight="1">
      <c r="A430" s="7" t="s">
        <v>8836</v>
      </c>
      <c r="B430" s="8" t="s">
        <v>8805</v>
      </c>
      <c r="C430" s="215">
        <v>0</v>
      </c>
      <c r="D430" s="215">
        <v>0.23263895375099999</v>
      </c>
    </row>
    <row r="431" spans="1:4" ht="27.75" customHeight="1">
      <c r="A431" s="7" t="s">
        <v>8837</v>
      </c>
      <c r="B431" s="8" t="s">
        <v>8805</v>
      </c>
      <c r="C431" s="215">
        <v>0.37620862376199998</v>
      </c>
      <c r="D431" s="215">
        <v>0.54129085037799995</v>
      </c>
    </row>
    <row r="432" spans="1:4" ht="27.75" customHeight="1">
      <c r="A432" s="7" t="s">
        <v>8838</v>
      </c>
      <c r="B432" s="8" t="s">
        <v>8805</v>
      </c>
      <c r="C432" s="215">
        <v>0.20359814428</v>
      </c>
      <c r="D432" s="215">
        <v>1.06913359137</v>
      </c>
    </row>
    <row r="433" spans="1:4" ht="27.75" customHeight="1">
      <c r="A433" s="7" t="s">
        <v>8839</v>
      </c>
      <c r="B433" s="8" t="s">
        <v>8805</v>
      </c>
      <c r="C433" s="215">
        <v>0.18395583337599999</v>
      </c>
      <c r="D433" s="215">
        <v>0.98500073405099997</v>
      </c>
    </row>
    <row r="434" spans="1:4" ht="27.75" customHeight="1">
      <c r="A434" s="7" t="s">
        <v>8840</v>
      </c>
      <c r="B434" s="8" t="s">
        <v>8805</v>
      </c>
      <c r="C434" s="215">
        <v>0.18395583337599999</v>
      </c>
      <c r="D434" s="215">
        <v>0.98500073405099997</v>
      </c>
    </row>
    <row r="435" spans="1:4" ht="27.75" customHeight="1">
      <c r="A435" s="7" t="s">
        <v>8841</v>
      </c>
      <c r="B435" s="8" t="s">
        <v>8805</v>
      </c>
      <c r="C435" s="215">
        <v>6.7133595267600002E-2</v>
      </c>
      <c r="D435" s="215">
        <v>0.87431065206000003</v>
      </c>
    </row>
    <row r="436" spans="1:4" ht="27.75" customHeight="1">
      <c r="A436" s="7" t="s">
        <v>8842</v>
      </c>
      <c r="B436" s="8" t="s">
        <v>8805</v>
      </c>
      <c r="C436" s="215">
        <v>5.4970130558599999E-2</v>
      </c>
      <c r="D436" s="215">
        <v>0.73146425081400002</v>
      </c>
    </row>
    <row r="437" spans="1:4" ht="27.75" customHeight="1">
      <c r="A437" s="7" t="s">
        <v>8843</v>
      </c>
      <c r="B437" s="8" t="s">
        <v>8805</v>
      </c>
      <c r="C437" s="215">
        <v>0.140769977405</v>
      </c>
      <c r="D437" s="215">
        <v>0.28294280335899996</v>
      </c>
    </row>
    <row r="438" spans="1:4" ht="27.75" customHeight="1">
      <c r="A438" s="7" t="s">
        <v>8844</v>
      </c>
      <c r="B438" s="8" t="s">
        <v>8805</v>
      </c>
      <c r="C438" s="215">
        <v>3.7089069037199995E-2</v>
      </c>
      <c r="D438" s="215">
        <v>0.41297545100799998</v>
      </c>
    </row>
    <row r="439" spans="1:4" ht="27.75" customHeight="1">
      <c r="A439" s="7" t="s">
        <v>8845</v>
      </c>
      <c r="B439" s="8" t="s">
        <v>8805</v>
      </c>
      <c r="C439" s="215">
        <v>0.25630573951500002</v>
      </c>
      <c r="D439" s="215">
        <v>1.36647954778</v>
      </c>
    </row>
    <row r="440" spans="1:4" ht="27.75" customHeight="1">
      <c r="A440" s="7" t="s">
        <v>8846</v>
      </c>
      <c r="B440" s="8" t="s">
        <v>8805</v>
      </c>
      <c r="C440" s="215">
        <v>4.1018604875000003E-2</v>
      </c>
      <c r="D440" s="215">
        <v>1.58408424594</v>
      </c>
    </row>
    <row r="441" spans="1:4" ht="27.75" customHeight="1">
      <c r="A441" s="7" t="s">
        <v>8847</v>
      </c>
      <c r="B441" s="8" t="s">
        <v>8805</v>
      </c>
      <c r="C441" s="215">
        <v>1.0025604828499999</v>
      </c>
      <c r="D441" s="215">
        <v>0.57358930285800003</v>
      </c>
    </row>
    <row r="442" spans="1:4" ht="27.75" customHeight="1">
      <c r="A442" s="7" t="s">
        <v>8848</v>
      </c>
      <c r="B442" s="8" t="s">
        <v>8805</v>
      </c>
      <c r="C442" s="215">
        <v>0.20618833829400002</v>
      </c>
      <c r="D442" s="215">
        <v>0.92586117474900009</v>
      </c>
    </row>
    <row r="443" spans="1:4" ht="27.75" customHeight="1">
      <c r="A443" s="7" t="s">
        <v>8849</v>
      </c>
      <c r="B443" s="8" t="s">
        <v>8805</v>
      </c>
      <c r="C443" s="215">
        <v>1.0995169781899998</v>
      </c>
      <c r="D443" s="215">
        <v>0.96609407690399995</v>
      </c>
    </row>
    <row r="444" spans="1:4" ht="27.75" customHeight="1">
      <c r="A444" s="7" t="s">
        <v>8850</v>
      </c>
      <c r="B444" s="8" t="s">
        <v>8805</v>
      </c>
      <c r="C444" s="215">
        <v>1.3506560566499999</v>
      </c>
      <c r="D444" s="215">
        <v>0.5349891624319999</v>
      </c>
    </row>
    <row r="445" spans="1:4" ht="27.75" customHeight="1">
      <c r="A445" s="7" t="s">
        <v>8851</v>
      </c>
      <c r="B445" s="8" t="s">
        <v>8805</v>
      </c>
      <c r="C445" s="215">
        <v>0.121122184792</v>
      </c>
      <c r="D445" s="215">
        <v>0.66749804602399998</v>
      </c>
    </row>
    <row r="446" spans="1:4" ht="27.75" customHeight="1">
      <c r="A446" s="7" t="s">
        <v>8852</v>
      </c>
      <c r="B446" s="8" t="s">
        <v>8805</v>
      </c>
      <c r="C446" s="215">
        <v>3.0632225807899998</v>
      </c>
      <c r="D446" s="215">
        <v>0.33428716319099999</v>
      </c>
    </row>
    <row r="447" spans="1:4" ht="27.75" customHeight="1">
      <c r="A447" s="7" t="s">
        <v>8853</v>
      </c>
      <c r="B447" s="8" t="s">
        <v>8805</v>
      </c>
      <c r="C447" s="215">
        <v>-0.22932783029999998</v>
      </c>
      <c r="D447" s="215">
        <v>6.6069065649400002E-2</v>
      </c>
    </row>
    <row r="448" spans="1:4" ht="27.75" customHeight="1">
      <c r="A448" s="7" t="s">
        <v>8854</v>
      </c>
      <c r="B448" s="8" t="s">
        <v>8805</v>
      </c>
      <c r="C448" s="215">
        <v>0.22659737681799999</v>
      </c>
      <c r="D448" s="215">
        <v>2.3437427723599997</v>
      </c>
    </row>
    <row r="449" spans="1:4" ht="27.75" customHeight="1">
      <c r="A449" s="7" t="s">
        <v>8855</v>
      </c>
      <c r="B449" s="8" t="s">
        <v>8805</v>
      </c>
      <c r="C449" s="215">
        <v>0.64729640487200002</v>
      </c>
      <c r="D449" s="215">
        <v>0.90265754188699998</v>
      </c>
    </row>
    <row r="450" spans="1:4" ht="27.75" customHeight="1">
      <c r="A450" s="7" t="s">
        <v>8856</v>
      </c>
      <c r="B450" s="8" t="s">
        <v>8805</v>
      </c>
      <c r="C450" s="215">
        <v>6.7090136992899993E-2</v>
      </c>
      <c r="D450" s="215">
        <v>0.75509944459200007</v>
      </c>
    </row>
    <row r="451" spans="1:4" ht="27.75" customHeight="1">
      <c r="A451" s="7" t="s">
        <v>8857</v>
      </c>
      <c r="B451" s="8" t="s">
        <v>8805</v>
      </c>
      <c r="C451" s="215">
        <v>2.61794520196</v>
      </c>
      <c r="D451" s="215">
        <v>0.98023728230100005</v>
      </c>
    </row>
    <row r="452" spans="1:4" ht="27.75" customHeight="1">
      <c r="A452" s="7" t="s">
        <v>8858</v>
      </c>
      <c r="B452" s="8" t="s">
        <v>8805</v>
      </c>
      <c r="C452" s="215">
        <v>3.9488502043499998</v>
      </c>
      <c r="D452" s="215">
        <v>0.99560830467999994</v>
      </c>
    </row>
    <row r="453" spans="1:4" ht="27.75" customHeight="1">
      <c r="A453" s="7" t="s">
        <v>8859</v>
      </c>
      <c r="B453" s="8" t="s">
        <v>8805</v>
      </c>
      <c r="C453" s="215">
        <v>0.104632643872</v>
      </c>
      <c r="D453" s="215">
        <v>2.2501922881200001</v>
      </c>
    </row>
    <row r="454" spans="1:4" ht="27.75" customHeight="1">
      <c r="A454" s="7" t="s">
        <v>8860</v>
      </c>
      <c r="B454" s="8" t="s">
        <v>8805</v>
      </c>
      <c r="C454" s="215">
        <v>2.5037963933299996</v>
      </c>
      <c r="D454" s="215">
        <v>0.73578882009999991</v>
      </c>
    </row>
    <row r="455" spans="1:4" ht="27.75" customHeight="1">
      <c r="A455" s="7" t="s">
        <v>8861</v>
      </c>
      <c r="B455" s="8" t="s">
        <v>8805</v>
      </c>
      <c r="C455" s="215">
        <v>0.76511208414800003</v>
      </c>
      <c r="D455" s="215">
        <v>1.2053433845800001</v>
      </c>
    </row>
    <row r="456" spans="1:4" ht="27.75" customHeight="1">
      <c r="A456" s="7" t="s">
        <v>8862</v>
      </c>
      <c r="B456" s="8" t="s">
        <v>8805</v>
      </c>
      <c r="C456" s="215">
        <v>0.17656211217500001</v>
      </c>
      <c r="D456" s="215">
        <v>0.86712529430700003</v>
      </c>
    </row>
    <row r="457" spans="1:4" ht="27.75" customHeight="1">
      <c r="A457" s="7" t="s">
        <v>8863</v>
      </c>
      <c r="B457" s="8" t="s">
        <v>8805</v>
      </c>
      <c r="C457" s="215">
        <v>1.15027286217</v>
      </c>
      <c r="D457" s="215">
        <v>1.1007612718899999</v>
      </c>
    </row>
    <row r="458" spans="1:4" ht="27.75" customHeight="1">
      <c r="A458" s="7" t="s">
        <v>8864</v>
      </c>
      <c r="B458" s="8" t="s">
        <v>8805</v>
      </c>
      <c r="C458" s="215">
        <v>0.38541824824699999</v>
      </c>
      <c r="D458" s="215">
        <v>0.14392403160699999</v>
      </c>
    </row>
    <row r="459" spans="1:4" ht="27.75" customHeight="1">
      <c r="A459" s="7" t="s">
        <v>8865</v>
      </c>
      <c r="B459" s="8" t="s">
        <v>8805</v>
      </c>
      <c r="C459" s="215">
        <v>0.11280746090799999</v>
      </c>
      <c r="D459" s="215">
        <v>0.52940222129500003</v>
      </c>
    </row>
    <row r="460" spans="1:4" ht="27.75" customHeight="1">
      <c r="A460" s="7" t="s">
        <v>8866</v>
      </c>
      <c r="B460" s="8" t="s">
        <v>8805</v>
      </c>
      <c r="C460" s="215">
        <v>0.51019494507700003</v>
      </c>
      <c r="D460" s="215">
        <v>1.1624810593800001</v>
      </c>
    </row>
    <row r="461" spans="1:4" ht="27.75" customHeight="1">
      <c r="A461" s="7" t="s">
        <v>8867</v>
      </c>
      <c r="B461" s="8" t="s">
        <v>8805</v>
      </c>
      <c r="C461" s="215">
        <v>0.74673954222600003</v>
      </c>
      <c r="D461" s="215">
        <v>1.1055818591100002</v>
      </c>
    </row>
    <row r="462" spans="1:4" ht="27.75" customHeight="1">
      <c r="A462" s="7" t="s">
        <v>8868</v>
      </c>
      <c r="B462" s="8" t="s">
        <v>8805</v>
      </c>
      <c r="C462" s="215">
        <v>0.71170817288900001</v>
      </c>
      <c r="D462" s="215">
        <v>1.10671928711</v>
      </c>
    </row>
    <row r="463" spans="1:4" ht="27.75" customHeight="1">
      <c r="A463" s="7" t="s">
        <v>8869</v>
      </c>
      <c r="B463" s="8" t="s">
        <v>8805</v>
      </c>
      <c r="C463" s="215">
        <v>2.9219320495300001</v>
      </c>
      <c r="D463" s="215">
        <v>0.30907338818000002</v>
      </c>
    </row>
    <row r="464" spans="1:4" ht="27.75" customHeight="1">
      <c r="A464" s="7" t="s">
        <v>8870</v>
      </c>
      <c r="B464" s="8" t="s">
        <v>8805</v>
      </c>
      <c r="C464" s="215">
        <v>5.6721244409199997E-2</v>
      </c>
      <c r="D464" s="215">
        <v>0.97010585848200004</v>
      </c>
    </row>
    <row r="465" spans="1:4" ht="27.75" customHeight="1">
      <c r="A465" s="7" t="s">
        <v>8871</v>
      </c>
      <c r="B465" s="8" t="s">
        <v>8805</v>
      </c>
      <c r="C465" s="215">
        <v>0.188688578848</v>
      </c>
      <c r="D465" s="215">
        <v>0.556735243627</v>
      </c>
    </row>
    <row r="466" spans="1:4" ht="27.75" customHeight="1">
      <c r="A466" s="7" t="s">
        <v>8872</v>
      </c>
      <c r="B466" s="8" t="s">
        <v>8805</v>
      </c>
      <c r="C466" s="215">
        <v>1.0121472650499999E-2</v>
      </c>
      <c r="D466" s="215">
        <v>0.38470553407800001</v>
      </c>
    </row>
    <row r="467" spans="1:4" ht="27.75" customHeight="1">
      <c r="A467" s="7" t="s">
        <v>8873</v>
      </c>
      <c r="B467" s="8" t="s">
        <v>8805</v>
      </c>
      <c r="C467" s="215">
        <v>0.44335714245700003</v>
      </c>
      <c r="D467" s="215">
        <v>1.1252715342900002</v>
      </c>
    </row>
    <row r="468" spans="1:4" ht="27.75" customHeight="1">
      <c r="A468" s="7" t="s">
        <v>8874</v>
      </c>
      <c r="B468" s="8" t="s">
        <v>8805</v>
      </c>
      <c r="C468" s="215">
        <v>1.40063763458</v>
      </c>
      <c r="D468" s="215">
        <v>2.1589961798999999</v>
      </c>
    </row>
    <row r="469" spans="1:4" ht="27.75" customHeight="1">
      <c r="A469" s="7" t="s">
        <v>8875</v>
      </c>
      <c r="B469" s="8" t="s">
        <v>8805</v>
      </c>
      <c r="C469" s="215">
        <v>0.40738907476899999</v>
      </c>
      <c r="D469" s="215">
        <v>0.88447726795899995</v>
      </c>
    </row>
    <row r="470" spans="1:4" ht="27.75" customHeight="1">
      <c r="A470" s="7" t="s">
        <v>8876</v>
      </c>
      <c r="B470" s="8" t="s">
        <v>8805</v>
      </c>
      <c r="C470" s="215">
        <v>0.29999314444999997</v>
      </c>
      <c r="D470" s="215">
        <v>0.76284111867399995</v>
      </c>
    </row>
    <row r="471" spans="1:4" ht="27.75" customHeight="1">
      <c r="A471" s="7" t="s">
        <v>8877</v>
      </c>
      <c r="B471" s="8" t="s">
        <v>8805</v>
      </c>
      <c r="C471" s="215">
        <v>0.54433798755700002</v>
      </c>
      <c r="D471" s="215">
        <v>0.66060966827000001</v>
      </c>
    </row>
    <row r="472" spans="1:4" ht="27.75" customHeight="1">
      <c r="A472" s="7" t="s">
        <v>8878</v>
      </c>
      <c r="B472" s="8" t="s">
        <v>8805</v>
      </c>
      <c r="C472" s="215">
        <v>9.4189379275600005E-2</v>
      </c>
      <c r="D472" s="215">
        <v>0.569955873861</v>
      </c>
    </row>
    <row r="473" spans="1:4" ht="27.75" customHeight="1">
      <c r="A473" s="7" t="s">
        <v>8879</v>
      </c>
      <c r="B473" s="8" t="s">
        <v>8805</v>
      </c>
      <c r="C473" s="215">
        <v>0.19253971174599999</v>
      </c>
      <c r="D473" s="215">
        <v>1.1270076716699999</v>
      </c>
    </row>
    <row r="474" spans="1:4" ht="27.75" customHeight="1">
      <c r="A474" s="7" t="s">
        <v>8880</v>
      </c>
      <c r="B474" s="8" t="s">
        <v>8805</v>
      </c>
      <c r="C474" s="215">
        <v>0.76680532031600002</v>
      </c>
      <c r="D474" s="215">
        <v>1.0765505497800001</v>
      </c>
    </row>
    <row r="475" spans="1:4" ht="27.75" customHeight="1">
      <c r="A475" s="7" t="s">
        <v>8881</v>
      </c>
      <c r="B475" s="8" t="s">
        <v>8805</v>
      </c>
      <c r="C475" s="215">
        <v>0.13925325342799999</v>
      </c>
      <c r="D475" s="215">
        <v>0.710879916256</v>
      </c>
    </row>
    <row r="476" spans="1:4" ht="27.75" customHeight="1">
      <c r="A476" s="7" t="s">
        <v>8882</v>
      </c>
      <c r="B476" s="8" t="s">
        <v>8883</v>
      </c>
      <c r="C476" s="215">
        <v>0</v>
      </c>
      <c r="D476" s="215">
        <v>0</v>
      </c>
    </row>
    <row r="477" spans="1:4" ht="27.75" customHeight="1">
      <c r="A477" s="7" t="s">
        <v>8884</v>
      </c>
      <c r="B477" s="8" t="s">
        <v>8883</v>
      </c>
      <c r="C477" s="215">
        <v>3.1470038155600004E-2</v>
      </c>
      <c r="D477" s="215">
        <v>6.1058434770300006E-2</v>
      </c>
    </row>
    <row r="478" spans="1:4" ht="27.75" customHeight="1">
      <c r="A478" s="7" t="s">
        <v>8885</v>
      </c>
      <c r="B478" s="8" t="s">
        <v>8883</v>
      </c>
      <c r="C478" s="215">
        <v>5.6606144435399997E-4</v>
      </c>
      <c r="D478" s="215">
        <v>3.6230560992999997E-2</v>
      </c>
    </row>
    <row r="479" spans="1:4" ht="27.75" customHeight="1">
      <c r="A479" s="7" t="s">
        <v>8886</v>
      </c>
      <c r="B479" s="8" t="s">
        <v>8883</v>
      </c>
      <c r="C479" s="215">
        <v>0.21128159182799999</v>
      </c>
      <c r="D479" s="215">
        <v>6.8883463880700005E-2</v>
      </c>
    </row>
    <row r="480" spans="1:4" ht="27.75" customHeight="1">
      <c r="A480" s="7" t="s">
        <v>8887</v>
      </c>
      <c r="B480" s="8" t="s">
        <v>8883</v>
      </c>
      <c r="C480" s="215">
        <v>7.7911650542400006E-3</v>
      </c>
      <c r="D480" s="215">
        <v>2.2165811233600001E-2</v>
      </c>
    </row>
  </sheetData>
  <sheetProtection selectLockedCells="1" selectUnlockedCells="1"/>
  <mergeCells count="1">
    <mergeCell ref="A2:D2"/>
  </mergeCells>
  <hyperlinks>
    <hyperlink ref="A1" location="Overview!A1" display="Back to Overview" xr:uid="{00000000-0004-0000-3D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1">
    <pageSetUpPr fitToPage="1"/>
  </sheetPr>
  <dimension ref="A1:H764"/>
  <sheetViews>
    <sheetView zoomScale="90" zoomScaleNormal="90" zoomScaleSheetLayoutView="100" workbookViewId="0"/>
  </sheetViews>
  <sheetFormatPr defaultColWidth="11.54296875" defaultRowHeight="12.5"/>
  <cols>
    <col min="1" max="1" width="13.81640625" style="148" customWidth="1"/>
    <col min="2" max="2" width="37.453125" style="148" bestFit="1" customWidth="1"/>
    <col min="3" max="3" width="19" style="149" customWidth="1"/>
    <col min="4" max="4" width="5.26953125" style="148" bestFit="1" customWidth="1"/>
    <col min="5" max="5" width="4.7265625" style="148" customWidth="1"/>
    <col min="6" max="6" width="29.1796875" style="148" bestFit="1" customWidth="1"/>
    <col min="7" max="7" width="11.54296875" style="148"/>
    <col min="8" max="8" width="64.54296875" style="148" bestFit="1" customWidth="1"/>
    <col min="9" max="16384" width="11.54296875" style="148"/>
  </cols>
  <sheetData>
    <row r="1" spans="1:8" ht="26.25" customHeight="1">
      <c r="A1" s="151" t="s">
        <v>36</v>
      </c>
      <c r="H1" s="150"/>
    </row>
    <row r="2" spans="1:8" ht="12.75" customHeight="1">
      <c r="A2" s="151"/>
    </row>
    <row r="3" spans="1:8" ht="12.75" customHeight="1">
      <c r="A3" s="151"/>
    </row>
    <row r="4" spans="1:8" ht="12.75" customHeight="1">
      <c r="A4" s="151"/>
    </row>
    <row r="5" spans="1:8" ht="12.75" customHeight="1">
      <c r="A5" s="151"/>
    </row>
    <row r="6" spans="1:8" ht="12.75" customHeight="1">
      <c r="A6" s="151"/>
    </row>
    <row r="7" spans="1:8" ht="12.75" customHeight="1">
      <c r="A7" s="151"/>
    </row>
    <row r="8" spans="1:8" ht="12.75" customHeight="1">
      <c r="A8" s="151"/>
    </row>
    <row r="9" spans="1:8" ht="12.75" customHeight="1">
      <c r="A9" s="151"/>
    </row>
    <row r="10" spans="1:8" ht="12.75" customHeight="1">
      <c r="A10" s="151"/>
    </row>
    <row r="11" spans="1:8" ht="12.75" customHeight="1">
      <c r="A11" s="151"/>
    </row>
    <row r="12" spans="1:8" ht="12.75" customHeight="1">
      <c r="A12" s="151"/>
    </row>
    <row r="13" spans="1:8" ht="12.75" customHeight="1">
      <c r="A13" s="151"/>
    </row>
    <row r="14" spans="1:8" ht="12.75" customHeight="1">
      <c r="A14" s="151"/>
    </row>
    <row r="15" spans="1:8" ht="12.75" customHeight="1">
      <c r="A15" s="151"/>
    </row>
    <row r="16" spans="1:8" ht="12.75" customHeight="1">
      <c r="A16" s="151"/>
    </row>
    <row r="17" spans="1:8" ht="12.75" customHeight="1">
      <c r="A17" s="151"/>
    </row>
    <row r="18" spans="1:8" ht="12.75" customHeight="1">
      <c r="A18" s="151"/>
    </row>
    <row r="19" spans="1:8" ht="12.75" customHeight="1">
      <c r="A19" s="151"/>
    </row>
    <row r="20" spans="1:8" ht="12.75" customHeight="1">
      <c r="A20" s="151"/>
    </row>
    <row r="21" spans="1:8" ht="12.75" customHeight="1">
      <c r="A21" s="151"/>
    </row>
    <row r="22" spans="1:8" ht="12.75" customHeight="1">
      <c r="A22" s="151"/>
    </row>
    <row r="23" spans="1:8" ht="12.75" customHeight="1">
      <c r="A23" s="151"/>
    </row>
    <row r="24" spans="1:8" ht="12.75" customHeight="1">
      <c r="A24" s="151"/>
    </row>
    <row r="25" spans="1:8" ht="12.75" customHeight="1">
      <c r="A25" s="151"/>
    </row>
    <row r="26" spans="1:8" ht="12.75" customHeight="1">
      <c r="A26" s="151"/>
    </row>
    <row r="27" spans="1:8" ht="12.75" customHeight="1">
      <c r="A27" s="151"/>
    </row>
    <row r="28" spans="1:8" s="153" customFormat="1" ht="52">
      <c r="A28" s="55" t="s">
        <v>8888</v>
      </c>
      <c r="B28" s="55" t="s">
        <v>8889</v>
      </c>
      <c r="C28" s="55" t="s">
        <v>8890</v>
      </c>
      <c r="D28" s="152"/>
      <c r="E28" s="152"/>
      <c r="F28" s="55" t="s">
        <v>8891</v>
      </c>
      <c r="G28" s="55" t="s">
        <v>8892</v>
      </c>
      <c r="H28" s="55" t="s">
        <v>8893</v>
      </c>
    </row>
    <row r="29" spans="1:8">
      <c r="A29" s="158">
        <v>3</v>
      </c>
      <c r="B29" s="154" t="s">
        <v>8894</v>
      </c>
      <c r="C29" s="157" t="s">
        <v>8895</v>
      </c>
      <c r="F29" s="148" t="s">
        <v>8896</v>
      </c>
      <c r="G29" s="155">
        <v>43626</v>
      </c>
      <c r="H29" s="148" t="s">
        <v>8897</v>
      </c>
    </row>
    <row r="30" spans="1:8">
      <c r="A30" s="158">
        <v>4</v>
      </c>
      <c r="B30" s="154" t="s">
        <v>8894</v>
      </c>
      <c r="C30" s="157" t="s">
        <v>8895</v>
      </c>
      <c r="F30" s="148" t="s">
        <v>8898</v>
      </c>
      <c r="G30" s="155">
        <v>43626</v>
      </c>
      <c r="H30" s="148" t="s">
        <v>8897</v>
      </c>
    </row>
    <row r="31" spans="1:8">
      <c r="A31" s="158">
        <v>5</v>
      </c>
      <c r="B31" s="154" t="s">
        <v>8899</v>
      </c>
      <c r="C31" s="157" t="s">
        <v>8895</v>
      </c>
      <c r="F31" s="148" t="s">
        <v>8900</v>
      </c>
      <c r="G31" s="155">
        <v>43626</v>
      </c>
      <c r="H31" s="148" t="s">
        <v>8897</v>
      </c>
    </row>
    <row r="32" spans="1:8">
      <c r="A32" s="158">
        <v>6</v>
      </c>
      <c r="B32" s="154" t="s">
        <v>8901</v>
      </c>
      <c r="C32" s="157" t="s">
        <v>8895</v>
      </c>
      <c r="F32" s="148" t="s">
        <v>8902</v>
      </c>
      <c r="G32" s="155">
        <v>43626</v>
      </c>
      <c r="H32" s="148" t="s">
        <v>8903</v>
      </c>
    </row>
    <row r="33" spans="1:8">
      <c r="A33" s="158">
        <v>7</v>
      </c>
      <c r="B33" s="154" t="s">
        <v>8901</v>
      </c>
      <c r="C33" s="157" t="s">
        <v>8895</v>
      </c>
      <c r="G33" s="155"/>
      <c r="H33" s="156"/>
    </row>
    <row r="34" spans="1:8">
      <c r="A34" s="158">
        <v>8</v>
      </c>
      <c r="B34" s="154" t="s">
        <v>8901</v>
      </c>
      <c r="C34" s="157" t="s">
        <v>8895</v>
      </c>
      <c r="F34" s="156"/>
      <c r="G34" s="155"/>
    </row>
    <row r="35" spans="1:8">
      <c r="A35" s="158">
        <v>9</v>
      </c>
      <c r="B35" s="154" t="s">
        <v>8901</v>
      </c>
      <c r="C35" s="157" t="s">
        <v>8895</v>
      </c>
      <c r="G35" s="155"/>
      <c r="H35" s="156"/>
    </row>
    <row r="36" spans="1:8">
      <c r="A36" s="158">
        <v>10</v>
      </c>
      <c r="B36" s="154" t="s">
        <v>8901</v>
      </c>
      <c r="C36" s="157" t="s">
        <v>8895</v>
      </c>
      <c r="G36" s="155"/>
      <c r="H36" s="156"/>
    </row>
    <row r="37" spans="1:8">
      <c r="A37" s="158">
        <v>11</v>
      </c>
      <c r="B37" s="154" t="s">
        <v>8901</v>
      </c>
      <c r="C37" s="157" t="s">
        <v>8895</v>
      </c>
      <c r="G37" s="155"/>
    </row>
    <row r="38" spans="1:8">
      <c r="A38" s="158">
        <v>12</v>
      </c>
      <c r="B38" s="154" t="s">
        <v>8901</v>
      </c>
      <c r="C38" s="157" t="s">
        <v>8895</v>
      </c>
      <c r="G38" s="155"/>
    </row>
    <row r="39" spans="1:8">
      <c r="A39" s="158">
        <v>13</v>
      </c>
      <c r="B39" s="154" t="s">
        <v>8904</v>
      </c>
      <c r="C39" s="157" t="s">
        <v>8895</v>
      </c>
      <c r="G39" s="155"/>
    </row>
    <row r="40" spans="1:8">
      <c r="A40" s="158">
        <v>15</v>
      </c>
      <c r="B40" s="154" t="s">
        <v>8904</v>
      </c>
      <c r="C40" s="157" t="s">
        <v>8895</v>
      </c>
      <c r="F40" s="156"/>
      <c r="G40" s="155"/>
      <c r="H40" s="156"/>
    </row>
    <row r="41" spans="1:8">
      <c r="A41" s="158">
        <v>16</v>
      </c>
      <c r="B41" s="154" t="s">
        <v>8905</v>
      </c>
      <c r="C41" s="157" t="s">
        <v>8895</v>
      </c>
      <c r="G41" s="155"/>
      <c r="H41" s="156"/>
    </row>
    <row r="42" spans="1:8">
      <c r="A42" s="158">
        <v>17</v>
      </c>
      <c r="B42" s="154" t="s">
        <v>8905</v>
      </c>
      <c r="C42" s="157" t="s">
        <v>8895</v>
      </c>
      <c r="G42" s="155"/>
    </row>
    <row r="43" spans="1:8">
      <c r="A43" s="158">
        <v>18</v>
      </c>
      <c r="B43" s="154" t="s">
        <v>8905</v>
      </c>
      <c r="C43" s="157" t="s">
        <v>8895</v>
      </c>
      <c r="G43" s="155"/>
    </row>
    <row r="44" spans="1:8">
      <c r="A44" s="158">
        <v>19</v>
      </c>
      <c r="B44" s="154" t="s">
        <v>8905</v>
      </c>
      <c r="C44" s="157" t="s">
        <v>8895</v>
      </c>
      <c r="G44" s="155"/>
    </row>
    <row r="45" spans="1:8">
      <c r="A45" s="158">
        <v>20</v>
      </c>
      <c r="B45" s="154" t="s">
        <v>8905</v>
      </c>
      <c r="C45" s="157" t="s">
        <v>8895</v>
      </c>
      <c r="G45" s="155"/>
    </row>
    <row r="46" spans="1:8">
      <c r="A46" s="158">
        <v>21</v>
      </c>
      <c r="B46" s="154" t="s">
        <v>8905</v>
      </c>
      <c r="C46" s="157" t="s">
        <v>8895</v>
      </c>
      <c r="G46" s="155"/>
    </row>
    <row r="47" spans="1:8">
      <c r="A47" s="158">
        <v>22</v>
      </c>
      <c r="B47" s="154" t="s">
        <v>8905</v>
      </c>
      <c r="C47" s="157" t="s">
        <v>8895</v>
      </c>
      <c r="G47" s="155"/>
    </row>
    <row r="48" spans="1:8">
      <c r="A48" s="158">
        <v>23</v>
      </c>
      <c r="B48" s="154" t="s">
        <v>8906</v>
      </c>
      <c r="C48" s="157" t="s">
        <v>8895</v>
      </c>
      <c r="G48" s="155"/>
    </row>
    <row r="49" spans="1:8">
      <c r="A49" s="158">
        <v>24</v>
      </c>
      <c r="B49" s="154" t="s">
        <v>8906</v>
      </c>
      <c r="C49" s="157" t="s">
        <v>8895</v>
      </c>
      <c r="G49" s="155"/>
    </row>
    <row r="50" spans="1:8">
      <c r="A50" s="158">
        <v>25</v>
      </c>
      <c r="B50" s="154" t="s">
        <v>8906</v>
      </c>
      <c r="C50" s="157" t="s">
        <v>8895</v>
      </c>
      <c r="G50" s="155"/>
    </row>
    <row r="51" spans="1:8">
      <c r="A51" s="158">
        <v>26</v>
      </c>
      <c r="B51" s="154" t="s">
        <v>8906</v>
      </c>
      <c r="C51" s="157" t="s">
        <v>8895</v>
      </c>
      <c r="G51" s="155"/>
    </row>
    <row r="52" spans="1:8">
      <c r="A52" s="158">
        <v>28</v>
      </c>
      <c r="B52" s="154" t="s">
        <v>8906</v>
      </c>
      <c r="C52" s="157" t="s">
        <v>8895</v>
      </c>
      <c r="G52" s="155"/>
    </row>
    <row r="53" spans="1:8">
      <c r="A53" s="158">
        <v>29</v>
      </c>
      <c r="B53" s="154" t="s">
        <v>8906</v>
      </c>
      <c r="C53" s="157" t="s">
        <v>8895</v>
      </c>
      <c r="G53" s="155"/>
    </row>
    <row r="54" spans="1:8">
      <c r="A54" s="158">
        <v>30</v>
      </c>
      <c r="B54" s="154" t="s">
        <v>8906</v>
      </c>
      <c r="C54" s="157" t="s">
        <v>8895</v>
      </c>
      <c r="G54" s="155"/>
    </row>
    <row r="55" spans="1:8">
      <c r="A55" s="158">
        <v>31</v>
      </c>
      <c r="B55" s="154" t="s">
        <v>8906</v>
      </c>
      <c r="C55" s="157" t="s">
        <v>8895</v>
      </c>
      <c r="G55" s="155"/>
    </row>
    <row r="56" spans="1:8">
      <c r="A56" s="158">
        <v>32</v>
      </c>
      <c r="B56" s="154" t="s">
        <v>8906</v>
      </c>
      <c r="C56" s="157" t="s">
        <v>8895</v>
      </c>
      <c r="F56" s="156"/>
      <c r="G56" s="155"/>
      <c r="H56" s="156"/>
    </row>
    <row r="57" spans="1:8">
      <c r="A57" s="158">
        <v>33</v>
      </c>
      <c r="B57" s="154" t="s">
        <v>8906</v>
      </c>
      <c r="C57" s="157" t="s">
        <v>8895</v>
      </c>
      <c r="F57" s="156"/>
      <c r="G57" s="155"/>
      <c r="H57" s="156"/>
    </row>
    <row r="58" spans="1:8">
      <c r="A58" s="158">
        <v>34</v>
      </c>
      <c r="B58" s="154" t="s">
        <v>8906</v>
      </c>
      <c r="C58" s="157" t="s">
        <v>8895</v>
      </c>
      <c r="F58" s="156"/>
      <c r="G58" s="155"/>
      <c r="H58" s="156"/>
    </row>
    <row r="59" spans="1:8">
      <c r="A59" s="158">
        <v>35</v>
      </c>
      <c r="B59" s="154" t="s">
        <v>8906</v>
      </c>
      <c r="C59" s="157" t="s">
        <v>8895</v>
      </c>
      <c r="F59" s="156"/>
      <c r="G59" s="155"/>
      <c r="H59" s="156"/>
    </row>
    <row r="60" spans="1:8">
      <c r="A60" s="158">
        <v>36</v>
      </c>
      <c r="B60" s="154" t="s">
        <v>8906</v>
      </c>
      <c r="C60" s="157" t="s">
        <v>8895</v>
      </c>
      <c r="F60" s="156"/>
      <c r="G60" s="155"/>
      <c r="H60" s="156"/>
    </row>
    <row r="61" spans="1:8">
      <c r="A61" s="158">
        <v>37</v>
      </c>
      <c r="B61" s="154" t="s">
        <v>8906</v>
      </c>
      <c r="C61" s="157" t="s">
        <v>8895</v>
      </c>
      <c r="F61" s="156"/>
      <c r="G61" s="155"/>
      <c r="H61" s="156"/>
    </row>
    <row r="62" spans="1:8">
      <c r="A62" s="158">
        <v>38</v>
      </c>
      <c r="B62" s="154" t="s">
        <v>8906</v>
      </c>
      <c r="C62" s="157" t="s">
        <v>8895</v>
      </c>
      <c r="F62" s="156"/>
      <c r="G62" s="155"/>
      <c r="H62" s="156"/>
    </row>
    <row r="63" spans="1:8">
      <c r="A63" s="158">
        <v>39</v>
      </c>
      <c r="B63" s="154" t="s">
        <v>8906</v>
      </c>
      <c r="C63" s="157" t="s">
        <v>8895</v>
      </c>
      <c r="F63" s="156"/>
      <c r="G63" s="155"/>
      <c r="H63" s="156"/>
    </row>
    <row r="64" spans="1:8">
      <c r="A64" s="158">
        <v>40</v>
      </c>
      <c r="B64" s="154" t="s">
        <v>8905</v>
      </c>
      <c r="C64" s="157" t="s">
        <v>8895</v>
      </c>
      <c r="F64" s="156"/>
      <c r="G64" s="155"/>
      <c r="H64" s="156"/>
    </row>
    <row r="65" spans="1:8">
      <c r="A65" s="158">
        <v>41</v>
      </c>
      <c r="B65" s="154" t="s">
        <v>8907</v>
      </c>
      <c r="C65" s="157" t="s">
        <v>8895</v>
      </c>
      <c r="F65" s="156"/>
      <c r="G65" s="155"/>
      <c r="H65" s="156"/>
    </row>
    <row r="66" spans="1:8">
      <c r="A66" s="158">
        <v>42</v>
      </c>
      <c r="B66" s="154" t="s">
        <v>8908</v>
      </c>
      <c r="C66" s="157" t="s">
        <v>8895</v>
      </c>
      <c r="F66" s="156"/>
      <c r="G66" s="155"/>
      <c r="H66" s="156"/>
    </row>
    <row r="67" spans="1:8">
      <c r="A67" s="158">
        <v>43</v>
      </c>
      <c r="B67" s="154" t="s">
        <v>8908</v>
      </c>
      <c r="C67" s="157" t="s">
        <v>8895</v>
      </c>
      <c r="F67" s="156"/>
      <c r="G67" s="155"/>
      <c r="H67" s="156"/>
    </row>
    <row r="68" spans="1:8">
      <c r="A68" s="158">
        <v>44</v>
      </c>
      <c r="B68" s="154" t="s">
        <v>8907</v>
      </c>
      <c r="C68" s="157" t="s">
        <v>8895</v>
      </c>
      <c r="F68" s="156"/>
      <c r="G68" s="155"/>
      <c r="H68" s="156"/>
    </row>
    <row r="69" spans="1:8">
      <c r="A69" s="158">
        <v>45</v>
      </c>
      <c r="B69" s="154" t="s">
        <v>8909</v>
      </c>
      <c r="C69" s="157" t="s">
        <v>8895</v>
      </c>
      <c r="F69" s="156"/>
      <c r="G69" s="155"/>
      <c r="H69" s="156"/>
    </row>
    <row r="70" spans="1:8">
      <c r="A70" s="158">
        <v>46</v>
      </c>
      <c r="B70" s="154" t="s">
        <v>8910</v>
      </c>
      <c r="C70" s="157" t="s">
        <v>8895</v>
      </c>
      <c r="F70" s="156"/>
      <c r="G70" s="155"/>
      <c r="H70" s="156"/>
    </row>
    <row r="71" spans="1:8">
      <c r="A71" s="158">
        <v>47</v>
      </c>
      <c r="B71" s="154" t="s">
        <v>8911</v>
      </c>
      <c r="C71" s="157" t="s">
        <v>8895</v>
      </c>
      <c r="F71" s="156"/>
      <c r="G71" s="155"/>
      <c r="H71" s="156"/>
    </row>
    <row r="72" spans="1:8">
      <c r="A72" s="158">
        <v>48</v>
      </c>
      <c r="B72" s="154" t="s">
        <v>8912</v>
      </c>
      <c r="C72" s="157" t="s">
        <v>8895</v>
      </c>
      <c r="F72" s="156"/>
      <c r="G72" s="155"/>
      <c r="H72" s="156"/>
    </row>
    <row r="73" spans="1:8">
      <c r="A73" s="158">
        <v>49</v>
      </c>
      <c r="B73" s="154" t="s">
        <v>8905</v>
      </c>
      <c r="C73" s="157" t="s">
        <v>8895</v>
      </c>
      <c r="F73" s="156"/>
      <c r="G73" s="155"/>
      <c r="H73" s="156"/>
    </row>
    <row r="74" spans="1:8">
      <c r="A74" s="158">
        <v>50</v>
      </c>
      <c r="B74" s="154" t="s">
        <v>8913</v>
      </c>
      <c r="C74" s="157" t="s">
        <v>8895</v>
      </c>
      <c r="F74" s="156"/>
      <c r="G74" s="155"/>
      <c r="H74" s="156"/>
    </row>
    <row r="75" spans="1:8">
      <c r="A75" s="158">
        <v>51</v>
      </c>
      <c r="B75" s="154" t="s">
        <v>8914</v>
      </c>
      <c r="C75" s="157" t="s">
        <v>8915</v>
      </c>
      <c r="F75" s="156"/>
      <c r="G75" s="155"/>
      <c r="H75" s="156"/>
    </row>
    <row r="76" spans="1:8">
      <c r="A76" s="158">
        <v>52</v>
      </c>
      <c r="B76" s="154" t="s">
        <v>8916</v>
      </c>
      <c r="C76" s="157" t="s">
        <v>8895</v>
      </c>
      <c r="F76" s="156"/>
      <c r="G76" s="155"/>
      <c r="H76" s="156"/>
    </row>
    <row r="77" spans="1:8">
      <c r="A77" s="158">
        <v>53</v>
      </c>
      <c r="B77" s="154" t="s">
        <v>8916</v>
      </c>
      <c r="C77" s="157" t="s">
        <v>8895</v>
      </c>
      <c r="F77" s="156"/>
      <c r="G77" s="155"/>
      <c r="H77" s="156"/>
    </row>
    <row r="78" spans="1:8">
      <c r="A78" s="158">
        <v>55</v>
      </c>
      <c r="B78" s="154" t="s">
        <v>8916</v>
      </c>
      <c r="C78" s="157" t="s">
        <v>8895</v>
      </c>
      <c r="F78" s="156"/>
      <c r="G78" s="155"/>
      <c r="H78" s="156"/>
    </row>
    <row r="79" spans="1:8">
      <c r="A79" s="158">
        <v>56</v>
      </c>
      <c r="B79" s="154" t="s">
        <v>8916</v>
      </c>
      <c r="C79" s="157" t="s">
        <v>8895</v>
      </c>
      <c r="F79" s="156"/>
      <c r="G79" s="155"/>
      <c r="H79" s="156"/>
    </row>
    <row r="80" spans="1:8">
      <c r="A80" s="158">
        <v>57</v>
      </c>
      <c r="B80" s="154" t="s">
        <v>8916</v>
      </c>
      <c r="C80" s="157" t="s">
        <v>8895</v>
      </c>
      <c r="F80" s="156"/>
      <c r="G80" s="155"/>
      <c r="H80" s="156"/>
    </row>
    <row r="81" spans="1:8">
      <c r="A81" s="158">
        <v>58</v>
      </c>
      <c r="B81" s="154" t="s">
        <v>8917</v>
      </c>
      <c r="C81" s="157" t="s">
        <v>8915</v>
      </c>
      <c r="F81" s="156"/>
      <c r="G81" s="155"/>
      <c r="H81" s="156"/>
    </row>
    <row r="82" spans="1:8">
      <c r="A82" s="158">
        <v>59</v>
      </c>
      <c r="B82" s="154" t="s">
        <v>8916</v>
      </c>
      <c r="C82" s="157" t="s">
        <v>8895</v>
      </c>
      <c r="F82" s="156"/>
      <c r="G82" s="155"/>
      <c r="H82" s="156"/>
    </row>
    <row r="83" spans="1:8">
      <c r="A83" s="158">
        <v>60</v>
      </c>
      <c r="B83" s="154" t="s">
        <v>8916</v>
      </c>
      <c r="C83" s="157" t="s">
        <v>8895</v>
      </c>
      <c r="F83" s="156"/>
      <c r="G83" s="155"/>
      <c r="H83" s="156"/>
    </row>
    <row r="84" spans="1:8">
      <c r="A84" s="158">
        <v>62</v>
      </c>
      <c r="B84" s="154" t="s">
        <v>8918</v>
      </c>
      <c r="C84" s="157" t="s">
        <v>8915</v>
      </c>
    </row>
    <row r="85" spans="1:8">
      <c r="A85" s="158">
        <v>63</v>
      </c>
      <c r="B85" s="154" t="s">
        <v>8908</v>
      </c>
      <c r="C85" s="157" t="s">
        <v>8895</v>
      </c>
    </row>
    <row r="86" spans="1:8">
      <c r="A86" s="158">
        <v>64</v>
      </c>
      <c r="B86" s="154" t="s">
        <v>8916</v>
      </c>
      <c r="C86" s="157" t="s">
        <v>8895</v>
      </c>
    </row>
    <row r="87" spans="1:8">
      <c r="A87" s="158">
        <v>65</v>
      </c>
      <c r="B87" s="154" t="s">
        <v>8919</v>
      </c>
      <c r="C87" s="157" t="s">
        <v>8895</v>
      </c>
    </row>
    <row r="88" spans="1:8">
      <c r="A88" s="158">
        <v>66</v>
      </c>
      <c r="B88" s="154" t="s">
        <v>8919</v>
      </c>
      <c r="C88" s="157" t="s">
        <v>8895</v>
      </c>
    </row>
    <row r="89" spans="1:8">
      <c r="A89" s="158">
        <v>67</v>
      </c>
      <c r="B89" s="154" t="s">
        <v>8920</v>
      </c>
      <c r="C89" s="157" t="s">
        <v>8895</v>
      </c>
    </row>
    <row r="90" spans="1:8">
      <c r="A90" s="158">
        <v>71</v>
      </c>
      <c r="B90" s="154" t="s">
        <v>8920</v>
      </c>
      <c r="C90" s="157" t="s">
        <v>8895</v>
      </c>
    </row>
    <row r="91" spans="1:8">
      <c r="A91" s="158">
        <v>72</v>
      </c>
      <c r="B91" s="154" t="s">
        <v>8920</v>
      </c>
      <c r="C91" s="157" t="s">
        <v>8895</v>
      </c>
    </row>
    <row r="92" spans="1:8">
      <c r="A92" s="158">
        <v>73</v>
      </c>
      <c r="B92" s="154" t="s">
        <v>8920</v>
      </c>
      <c r="C92" s="157" t="s">
        <v>8895</v>
      </c>
    </row>
    <row r="93" spans="1:8">
      <c r="A93" s="158">
        <v>74</v>
      </c>
      <c r="B93" s="154" t="s">
        <v>8921</v>
      </c>
      <c r="C93" s="157" t="s">
        <v>8895</v>
      </c>
    </row>
    <row r="94" spans="1:8">
      <c r="A94" s="158">
        <v>75</v>
      </c>
      <c r="B94" s="154" t="s">
        <v>8922</v>
      </c>
      <c r="C94" s="157" t="s">
        <v>8895</v>
      </c>
    </row>
    <row r="95" spans="1:8">
      <c r="A95" s="158">
        <v>76</v>
      </c>
      <c r="B95" s="154" t="s">
        <v>8922</v>
      </c>
      <c r="C95" s="157" t="s">
        <v>8895</v>
      </c>
    </row>
    <row r="96" spans="1:8">
      <c r="A96" s="158">
        <v>77</v>
      </c>
      <c r="B96" s="154" t="s">
        <v>8922</v>
      </c>
      <c r="C96" s="157" t="s">
        <v>8895</v>
      </c>
    </row>
    <row r="97" spans="1:3">
      <c r="A97" s="158">
        <v>78</v>
      </c>
      <c r="B97" s="154" t="s">
        <v>8923</v>
      </c>
      <c r="C97" s="157" t="s">
        <v>8895</v>
      </c>
    </row>
    <row r="98" spans="1:3">
      <c r="A98" s="158">
        <v>79</v>
      </c>
      <c r="B98" s="154" t="s">
        <v>8924</v>
      </c>
      <c r="C98" s="157" t="s">
        <v>8915</v>
      </c>
    </row>
    <row r="99" spans="1:3">
      <c r="A99" s="158">
        <v>80</v>
      </c>
      <c r="B99" s="154" t="s">
        <v>8925</v>
      </c>
      <c r="C99" s="157" t="s">
        <v>8895</v>
      </c>
    </row>
    <row r="100" spans="1:3">
      <c r="A100" s="158">
        <v>81</v>
      </c>
      <c r="B100" s="154" t="s">
        <v>8926</v>
      </c>
      <c r="C100" s="157" t="s">
        <v>8895</v>
      </c>
    </row>
    <row r="101" spans="1:3">
      <c r="A101" s="158">
        <v>82</v>
      </c>
      <c r="B101" s="154" t="s">
        <v>8927</v>
      </c>
      <c r="C101" s="157" t="s">
        <v>8895</v>
      </c>
    </row>
    <row r="102" spans="1:3">
      <c r="A102" s="158">
        <v>83</v>
      </c>
      <c r="B102" s="154" t="s">
        <v>8927</v>
      </c>
      <c r="C102" s="157" t="s">
        <v>8895</v>
      </c>
    </row>
    <row r="103" spans="1:3">
      <c r="A103" s="158">
        <v>84</v>
      </c>
      <c r="B103" s="154" t="s">
        <v>8927</v>
      </c>
      <c r="C103" s="157" t="s">
        <v>8895</v>
      </c>
    </row>
    <row r="104" spans="1:3">
      <c r="A104" s="158">
        <v>85</v>
      </c>
      <c r="B104" s="154" t="s">
        <v>8927</v>
      </c>
      <c r="C104" s="157" t="s">
        <v>8895</v>
      </c>
    </row>
    <row r="105" spans="1:3">
      <c r="A105" s="158">
        <v>86</v>
      </c>
      <c r="B105" s="154" t="s">
        <v>8927</v>
      </c>
      <c r="C105" s="157" t="s">
        <v>8895</v>
      </c>
    </row>
    <row r="106" spans="1:3">
      <c r="A106" s="158">
        <v>87</v>
      </c>
      <c r="B106" s="154" t="s">
        <v>8927</v>
      </c>
      <c r="C106" s="157" t="s">
        <v>8895</v>
      </c>
    </row>
    <row r="107" spans="1:3">
      <c r="A107" s="158">
        <v>88</v>
      </c>
      <c r="B107" s="154" t="s">
        <v>8927</v>
      </c>
      <c r="C107" s="157" t="s">
        <v>8895</v>
      </c>
    </row>
    <row r="108" spans="1:3">
      <c r="A108" s="158">
        <v>91</v>
      </c>
      <c r="B108" s="154" t="s">
        <v>8928</v>
      </c>
      <c r="C108" s="157" t="s">
        <v>8895</v>
      </c>
    </row>
    <row r="109" spans="1:3">
      <c r="A109" s="158">
        <v>92</v>
      </c>
      <c r="B109" s="154" t="s">
        <v>8928</v>
      </c>
      <c r="C109" s="157" t="s">
        <v>8895</v>
      </c>
    </row>
    <row r="110" spans="1:3">
      <c r="A110" s="158">
        <v>93</v>
      </c>
      <c r="B110" s="154" t="s">
        <v>8929</v>
      </c>
      <c r="C110" s="157" t="s">
        <v>8915</v>
      </c>
    </row>
    <row r="111" spans="1:3">
      <c r="A111" s="158">
        <v>94</v>
      </c>
      <c r="B111" s="154" t="s">
        <v>8928</v>
      </c>
      <c r="C111" s="157" t="s">
        <v>8895</v>
      </c>
    </row>
    <row r="112" spans="1:3">
      <c r="A112" s="158">
        <v>95</v>
      </c>
      <c r="B112" s="154" t="s">
        <v>8928</v>
      </c>
      <c r="C112" s="157" t="s">
        <v>8895</v>
      </c>
    </row>
    <row r="113" spans="1:3">
      <c r="A113" s="158">
        <v>96</v>
      </c>
      <c r="B113" s="154" t="s">
        <v>8928</v>
      </c>
      <c r="C113" s="157" t="s">
        <v>8895</v>
      </c>
    </row>
    <row r="114" spans="1:3">
      <c r="A114" s="158">
        <v>97</v>
      </c>
      <c r="B114" s="154" t="s">
        <v>8930</v>
      </c>
      <c r="C114" s="157" t="s">
        <v>8895</v>
      </c>
    </row>
    <row r="115" spans="1:3">
      <c r="A115" s="158">
        <v>98</v>
      </c>
      <c r="B115" s="154" t="s">
        <v>8931</v>
      </c>
      <c r="C115" s="157" t="s">
        <v>8895</v>
      </c>
    </row>
    <row r="116" spans="1:3">
      <c r="A116" s="158">
        <v>99</v>
      </c>
      <c r="B116" s="154" t="s">
        <v>8932</v>
      </c>
      <c r="C116" s="157" t="s">
        <v>8895</v>
      </c>
    </row>
    <row r="117" spans="1:3">
      <c r="A117" s="158">
        <v>100</v>
      </c>
      <c r="B117" s="154" t="s">
        <v>8932</v>
      </c>
      <c r="C117" s="157" t="s">
        <v>8895</v>
      </c>
    </row>
    <row r="118" spans="1:3">
      <c r="A118" s="158">
        <v>101</v>
      </c>
      <c r="B118" s="154" t="s">
        <v>8933</v>
      </c>
      <c r="C118" s="157" t="s">
        <v>8895</v>
      </c>
    </row>
    <row r="119" spans="1:3">
      <c r="A119" s="158">
        <v>102</v>
      </c>
      <c r="B119" s="154" t="s">
        <v>8933</v>
      </c>
      <c r="C119" s="157" t="s">
        <v>8895</v>
      </c>
    </row>
    <row r="120" spans="1:3">
      <c r="A120" s="158">
        <v>103</v>
      </c>
      <c r="B120" s="154" t="s">
        <v>8933</v>
      </c>
      <c r="C120" s="157" t="s">
        <v>8895</v>
      </c>
    </row>
    <row r="121" spans="1:3">
      <c r="A121" s="158">
        <v>104</v>
      </c>
      <c r="B121" s="154" t="s">
        <v>8934</v>
      </c>
      <c r="C121" s="157" t="s">
        <v>8895</v>
      </c>
    </row>
    <row r="122" spans="1:3">
      <c r="A122" s="158">
        <v>105</v>
      </c>
      <c r="B122" s="154" t="s">
        <v>8934</v>
      </c>
      <c r="C122" s="157" t="s">
        <v>8895</v>
      </c>
    </row>
    <row r="123" spans="1:3">
      <c r="A123" s="158">
        <v>106</v>
      </c>
      <c r="B123" s="154" t="s">
        <v>8934</v>
      </c>
      <c r="C123" s="157" t="s">
        <v>8895</v>
      </c>
    </row>
    <row r="124" spans="1:3">
      <c r="A124" s="158">
        <v>107</v>
      </c>
      <c r="B124" s="154" t="s">
        <v>8934</v>
      </c>
      <c r="C124" s="157" t="s">
        <v>8895</v>
      </c>
    </row>
    <row r="125" spans="1:3">
      <c r="A125" s="158">
        <v>108</v>
      </c>
      <c r="B125" s="154" t="s">
        <v>8934</v>
      </c>
      <c r="C125" s="157" t="s">
        <v>8895</v>
      </c>
    </row>
    <row r="126" spans="1:3">
      <c r="A126" s="158">
        <v>109</v>
      </c>
      <c r="B126" s="154" t="s">
        <v>8934</v>
      </c>
      <c r="C126" s="157" t="s">
        <v>8895</v>
      </c>
    </row>
    <row r="127" spans="1:3">
      <c r="A127" s="158">
        <v>110</v>
      </c>
      <c r="B127" s="154" t="s">
        <v>8934</v>
      </c>
      <c r="C127" s="157" t="s">
        <v>8895</v>
      </c>
    </row>
    <row r="128" spans="1:3">
      <c r="A128" s="158">
        <v>111</v>
      </c>
      <c r="B128" s="154" t="s">
        <v>8935</v>
      </c>
      <c r="C128" s="157" t="s">
        <v>8895</v>
      </c>
    </row>
    <row r="129" spans="1:3">
      <c r="A129" s="158">
        <v>112</v>
      </c>
      <c r="B129" s="154" t="s">
        <v>8936</v>
      </c>
      <c r="C129" s="157" t="s">
        <v>8895</v>
      </c>
    </row>
    <row r="130" spans="1:3">
      <c r="A130" s="158">
        <v>113</v>
      </c>
      <c r="B130" s="154" t="s">
        <v>8936</v>
      </c>
      <c r="C130" s="157" t="s">
        <v>8895</v>
      </c>
    </row>
    <row r="131" spans="1:3">
      <c r="A131" s="158">
        <v>115</v>
      </c>
      <c r="B131" s="154" t="s">
        <v>8936</v>
      </c>
      <c r="C131" s="157" t="s">
        <v>8895</v>
      </c>
    </row>
    <row r="132" spans="1:3">
      <c r="A132" s="158">
        <v>116</v>
      </c>
      <c r="B132" s="154" t="s">
        <v>8936</v>
      </c>
      <c r="C132" s="157" t="s">
        <v>8895</v>
      </c>
    </row>
    <row r="133" spans="1:3">
      <c r="A133" s="158">
        <v>117</v>
      </c>
      <c r="B133" s="154" t="s">
        <v>8936</v>
      </c>
      <c r="C133" s="157" t="s">
        <v>8895</v>
      </c>
    </row>
    <row r="134" spans="1:3">
      <c r="A134" s="158">
        <v>118</v>
      </c>
      <c r="B134" s="154" t="s">
        <v>8937</v>
      </c>
      <c r="C134" s="157" t="s">
        <v>8895</v>
      </c>
    </row>
    <row r="135" spans="1:3">
      <c r="A135" s="158">
        <v>119</v>
      </c>
      <c r="B135" s="154" t="s">
        <v>8937</v>
      </c>
      <c r="C135" s="157" t="s">
        <v>8895</v>
      </c>
    </row>
    <row r="136" spans="1:3">
      <c r="A136" s="158">
        <v>120</v>
      </c>
      <c r="B136" s="154" t="s">
        <v>8908</v>
      </c>
      <c r="C136" s="157" t="s">
        <v>8895</v>
      </c>
    </row>
    <row r="137" spans="1:3">
      <c r="A137" s="158">
        <v>121</v>
      </c>
      <c r="B137" s="154" t="s">
        <v>8938</v>
      </c>
      <c r="C137" s="157" t="s">
        <v>8915</v>
      </c>
    </row>
    <row r="138" spans="1:3">
      <c r="A138" s="158">
        <v>122</v>
      </c>
      <c r="B138" s="154" t="s">
        <v>8939</v>
      </c>
      <c r="C138" s="157" t="s">
        <v>8915</v>
      </c>
    </row>
    <row r="139" spans="1:3">
      <c r="A139" s="158">
        <v>123</v>
      </c>
      <c r="B139" s="154" t="s">
        <v>8940</v>
      </c>
      <c r="C139" s="157" t="s">
        <v>8915</v>
      </c>
    </row>
    <row r="140" spans="1:3">
      <c r="A140" s="158">
        <v>124</v>
      </c>
      <c r="B140" s="154" t="s">
        <v>8940</v>
      </c>
      <c r="C140" s="157" t="s">
        <v>8915</v>
      </c>
    </row>
    <row r="141" spans="1:3">
      <c r="A141" s="158">
        <v>125</v>
      </c>
      <c r="B141" s="154" t="s">
        <v>8940</v>
      </c>
      <c r="C141" s="157" t="s">
        <v>8915</v>
      </c>
    </row>
    <row r="142" spans="1:3">
      <c r="A142" s="158">
        <v>126</v>
      </c>
      <c r="B142" s="154" t="s">
        <v>8941</v>
      </c>
      <c r="C142" s="157" t="s">
        <v>8915</v>
      </c>
    </row>
    <row r="143" spans="1:3">
      <c r="A143" s="158">
        <v>127</v>
      </c>
      <c r="B143" s="154" t="s">
        <v>8942</v>
      </c>
      <c r="C143" s="157" t="s">
        <v>8915</v>
      </c>
    </row>
    <row r="144" spans="1:3">
      <c r="A144" s="158">
        <v>128</v>
      </c>
      <c r="B144" s="154" t="s">
        <v>8943</v>
      </c>
      <c r="C144" s="157" t="s">
        <v>8915</v>
      </c>
    </row>
    <row r="145" spans="1:3">
      <c r="A145" s="158">
        <v>129</v>
      </c>
      <c r="B145" s="154" t="s">
        <v>8942</v>
      </c>
      <c r="C145" s="157" t="s">
        <v>8915</v>
      </c>
    </row>
    <row r="146" spans="1:3">
      <c r="A146" s="158">
        <v>130</v>
      </c>
      <c r="B146" s="154" t="s">
        <v>8944</v>
      </c>
      <c r="C146" s="157" t="s">
        <v>8915</v>
      </c>
    </row>
    <row r="147" spans="1:3">
      <c r="A147" s="158">
        <v>131</v>
      </c>
      <c r="B147" s="154" t="s">
        <v>8944</v>
      </c>
      <c r="C147" s="157" t="s">
        <v>8915</v>
      </c>
    </row>
    <row r="148" spans="1:3">
      <c r="A148" s="158">
        <v>132</v>
      </c>
      <c r="B148" s="154" t="s">
        <v>8945</v>
      </c>
      <c r="C148" s="157" t="s">
        <v>8915</v>
      </c>
    </row>
    <row r="149" spans="1:3">
      <c r="A149" s="158">
        <v>133</v>
      </c>
      <c r="B149" s="154" t="s">
        <v>8945</v>
      </c>
      <c r="C149" s="157" t="s">
        <v>8915</v>
      </c>
    </row>
    <row r="150" spans="1:3">
      <c r="A150" s="158">
        <v>134</v>
      </c>
      <c r="B150" s="154" t="s">
        <v>8945</v>
      </c>
      <c r="C150" s="157" t="s">
        <v>8915</v>
      </c>
    </row>
    <row r="151" spans="1:3">
      <c r="A151" s="158">
        <v>135</v>
      </c>
      <c r="B151" s="154" t="s">
        <v>8945</v>
      </c>
      <c r="C151" s="157" t="s">
        <v>8915</v>
      </c>
    </row>
    <row r="152" spans="1:3">
      <c r="A152" s="158">
        <v>136</v>
      </c>
      <c r="B152" s="154" t="s">
        <v>8945</v>
      </c>
      <c r="C152" s="157" t="s">
        <v>8915</v>
      </c>
    </row>
    <row r="153" spans="1:3">
      <c r="A153" s="158">
        <v>137</v>
      </c>
      <c r="B153" s="154" t="s">
        <v>8945</v>
      </c>
      <c r="C153" s="157" t="s">
        <v>8915</v>
      </c>
    </row>
    <row r="154" spans="1:3">
      <c r="A154" s="158">
        <v>138</v>
      </c>
      <c r="B154" s="154" t="s">
        <v>8945</v>
      </c>
      <c r="C154" s="157" t="s">
        <v>8915</v>
      </c>
    </row>
    <row r="155" spans="1:3">
      <c r="A155" s="158">
        <v>140</v>
      </c>
      <c r="B155" s="154" t="s">
        <v>8929</v>
      </c>
      <c r="C155" s="157" t="s">
        <v>8915</v>
      </c>
    </row>
    <row r="156" spans="1:3">
      <c r="A156" s="158">
        <v>141</v>
      </c>
      <c r="B156" s="154" t="s">
        <v>8946</v>
      </c>
      <c r="C156" s="157" t="s">
        <v>8915</v>
      </c>
    </row>
    <row r="157" spans="1:3">
      <c r="A157" s="158">
        <v>142</v>
      </c>
      <c r="B157" s="154" t="s">
        <v>8946</v>
      </c>
      <c r="C157" s="157" t="s">
        <v>8915</v>
      </c>
    </row>
    <row r="158" spans="1:3">
      <c r="A158" s="158">
        <v>143</v>
      </c>
      <c r="B158" s="154" t="s">
        <v>8932</v>
      </c>
      <c r="C158" s="157" t="s">
        <v>8895</v>
      </c>
    </row>
    <row r="159" spans="1:3">
      <c r="A159" s="158">
        <v>144</v>
      </c>
      <c r="B159" s="154" t="s">
        <v>8947</v>
      </c>
      <c r="C159" s="157" t="s">
        <v>8915</v>
      </c>
    </row>
    <row r="160" spans="1:3">
      <c r="A160" s="158">
        <v>145</v>
      </c>
      <c r="B160" s="154" t="s">
        <v>8947</v>
      </c>
      <c r="C160" s="157" t="s">
        <v>8915</v>
      </c>
    </row>
    <row r="161" spans="1:3">
      <c r="A161" s="158">
        <v>146</v>
      </c>
      <c r="B161" s="154" t="s">
        <v>8947</v>
      </c>
      <c r="C161" s="157" t="s">
        <v>8915</v>
      </c>
    </row>
    <row r="162" spans="1:3">
      <c r="A162" s="158">
        <v>147</v>
      </c>
      <c r="B162" s="154" t="s">
        <v>8947</v>
      </c>
      <c r="C162" s="157" t="s">
        <v>8915</v>
      </c>
    </row>
    <row r="163" spans="1:3">
      <c r="A163" s="158">
        <v>148</v>
      </c>
      <c r="B163" s="154" t="s">
        <v>8948</v>
      </c>
      <c r="C163" s="157" t="s">
        <v>8915</v>
      </c>
    </row>
    <row r="164" spans="1:3">
      <c r="A164" s="158">
        <v>149</v>
      </c>
      <c r="B164" s="154" t="s">
        <v>8949</v>
      </c>
      <c r="C164" s="157" t="s">
        <v>8915</v>
      </c>
    </row>
    <row r="165" spans="1:3">
      <c r="A165" s="158">
        <v>150</v>
      </c>
      <c r="B165" s="154" t="s">
        <v>8941</v>
      </c>
      <c r="C165" s="157" t="s">
        <v>8915</v>
      </c>
    </row>
    <row r="166" spans="1:3">
      <c r="A166" s="158">
        <v>151</v>
      </c>
      <c r="B166" s="154" t="s">
        <v>8941</v>
      </c>
      <c r="C166" s="157" t="s">
        <v>8915</v>
      </c>
    </row>
    <row r="167" spans="1:3">
      <c r="A167" s="158">
        <v>152</v>
      </c>
      <c r="B167" s="154" t="s">
        <v>8941</v>
      </c>
      <c r="C167" s="157" t="s">
        <v>8915</v>
      </c>
    </row>
    <row r="168" spans="1:3">
      <c r="A168" s="158">
        <v>153</v>
      </c>
      <c r="B168" s="154" t="s">
        <v>8941</v>
      </c>
      <c r="C168" s="157" t="s">
        <v>8915</v>
      </c>
    </row>
    <row r="169" spans="1:3">
      <c r="A169" s="158">
        <v>154</v>
      </c>
      <c r="B169" s="154" t="s">
        <v>8941</v>
      </c>
      <c r="C169" s="157" t="s">
        <v>8915</v>
      </c>
    </row>
    <row r="170" spans="1:3">
      <c r="A170" s="158">
        <v>155</v>
      </c>
      <c r="B170" s="154" t="s">
        <v>8929</v>
      </c>
      <c r="C170" s="157" t="s">
        <v>8895</v>
      </c>
    </row>
    <row r="171" spans="1:3">
      <c r="A171" s="158">
        <v>156</v>
      </c>
      <c r="B171" s="154" t="s">
        <v>8941</v>
      </c>
      <c r="C171" s="157" t="s">
        <v>8915</v>
      </c>
    </row>
    <row r="172" spans="1:3">
      <c r="A172" s="158">
        <v>157</v>
      </c>
      <c r="B172" s="154" t="s">
        <v>8941</v>
      </c>
      <c r="C172" s="157" t="s">
        <v>8915</v>
      </c>
    </row>
    <row r="173" spans="1:3">
      <c r="A173" s="158">
        <v>158</v>
      </c>
      <c r="B173" s="154" t="s">
        <v>8941</v>
      </c>
      <c r="C173" s="157" t="s">
        <v>8915</v>
      </c>
    </row>
    <row r="174" spans="1:3">
      <c r="A174" s="158">
        <v>159</v>
      </c>
      <c r="B174" s="154" t="s">
        <v>8916</v>
      </c>
      <c r="C174" s="157" t="s">
        <v>8895</v>
      </c>
    </row>
    <row r="175" spans="1:3">
      <c r="A175" s="158">
        <v>160</v>
      </c>
      <c r="B175" s="154" t="s">
        <v>8941</v>
      </c>
      <c r="C175" s="157" t="s">
        <v>8915</v>
      </c>
    </row>
    <row r="176" spans="1:3">
      <c r="A176" s="158">
        <v>161</v>
      </c>
      <c r="B176" s="154" t="s">
        <v>8941</v>
      </c>
      <c r="C176" s="157" t="s">
        <v>8915</v>
      </c>
    </row>
    <row r="177" spans="1:3">
      <c r="A177" s="158">
        <v>162</v>
      </c>
      <c r="B177" s="154" t="s">
        <v>8941</v>
      </c>
      <c r="C177" s="157" t="s">
        <v>8915</v>
      </c>
    </row>
    <row r="178" spans="1:3">
      <c r="A178" s="158">
        <v>163</v>
      </c>
      <c r="B178" s="154" t="s">
        <v>8941</v>
      </c>
      <c r="C178" s="157" t="s">
        <v>8915</v>
      </c>
    </row>
    <row r="179" spans="1:3">
      <c r="A179" s="158">
        <v>164</v>
      </c>
      <c r="B179" s="154" t="s">
        <v>8941</v>
      </c>
      <c r="C179" s="157" t="s">
        <v>8915</v>
      </c>
    </row>
    <row r="180" spans="1:3">
      <c r="A180" s="158">
        <v>165</v>
      </c>
      <c r="B180" s="154" t="s">
        <v>8941</v>
      </c>
      <c r="C180" s="157" t="s">
        <v>8915</v>
      </c>
    </row>
    <row r="181" spans="1:3">
      <c r="A181" s="158">
        <v>166</v>
      </c>
      <c r="B181" s="154" t="s">
        <v>8941</v>
      </c>
      <c r="C181" s="157" t="s">
        <v>8915</v>
      </c>
    </row>
    <row r="182" spans="1:3">
      <c r="A182" s="158">
        <v>167</v>
      </c>
      <c r="B182" s="154" t="s">
        <v>8941</v>
      </c>
      <c r="C182" s="157" t="s">
        <v>8915</v>
      </c>
    </row>
    <row r="183" spans="1:3">
      <c r="A183" s="158">
        <v>168</v>
      </c>
      <c r="B183" s="154" t="s">
        <v>8941</v>
      </c>
      <c r="C183" s="157" t="s">
        <v>8915</v>
      </c>
    </row>
    <row r="184" spans="1:3">
      <c r="A184" s="158">
        <v>169</v>
      </c>
      <c r="B184" s="154" t="s">
        <v>8941</v>
      </c>
      <c r="C184" s="157" t="s">
        <v>8915</v>
      </c>
    </row>
    <row r="185" spans="1:3">
      <c r="A185" s="158">
        <v>170</v>
      </c>
      <c r="B185" s="154" t="s">
        <v>8941</v>
      </c>
      <c r="C185" s="157" t="s">
        <v>8915</v>
      </c>
    </row>
    <row r="186" spans="1:3">
      <c r="A186" s="158">
        <v>171</v>
      </c>
      <c r="B186" s="154" t="s">
        <v>8941</v>
      </c>
      <c r="C186" s="157" t="s">
        <v>8915</v>
      </c>
    </row>
    <row r="187" spans="1:3">
      <c r="A187" s="158">
        <v>172</v>
      </c>
      <c r="B187" s="154" t="s">
        <v>8941</v>
      </c>
      <c r="C187" s="157" t="s">
        <v>8915</v>
      </c>
    </row>
    <row r="188" spans="1:3">
      <c r="A188" s="158">
        <v>173</v>
      </c>
      <c r="B188" s="154" t="s">
        <v>8941</v>
      </c>
      <c r="C188" s="157" t="s">
        <v>8915</v>
      </c>
    </row>
    <row r="189" spans="1:3">
      <c r="A189" s="158">
        <v>174</v>
      </c>
      <c r="B189" s="154" t="s">
        <v>8941</v>
      </c>
      <c r="C189" s="157" t="s">
        <v>8915</v>
      </c>
    </row>
    <row r="190" spans="1:3">
      <c r="A190" s="158">
        <v>175</v>
      </c>
      <c r="B190" s="154" t="s">
        <v>8941</v>
      </c>
      <c r="C190" s="157" t="s">
        <v>8915</v>
      </c>
    </row>
    <row r="191" spans="1:3">
      <c r="A191" s="158">
        <v>176</v>
      </c>
      <c r="B191" s="154" t="s">
        <v>8941</v>
      </c>
      <c r="C191" s="157" t="s">
        <v>8915</v>
      </c>
    </row>
    <row r="192" spans="1:3">
      <c r="A192" s="158">
        <v>177</v>
      </c>
      <c r="B192" s="154" t="s">
        <v>8941</v>
      </c>
      <c r="C192" s="157" t="s">
        <v>8915</v>
      </c>
    </row>
    <row r="193" spans="1:3">
      <c r="A193" s="158">
        <v>178</v>
      </c>
      <c r="B193" s="154" t="s">
        <v>8950</v>
      </c>
      <c r="C193" s="157" t="s">
        <v>8915</v>
      </c>
    </row>
    <row r="194" spans="1:3">
      <c r="A194" s="158">
        <v>179</v>
      </c>
      <c r="B194" s="154" t="s">
        <v>8941</v>
      </c>
      <c r="C194" s="157" t="s">
        <v>8915</v>
      </c>
    </row>
    <row r="195" spans="1:3">
      <c r="A195" s="158">
        <v>180</v>
      </c>
      <c r="B195" s="154" t="s">
        <v>8941</v>
      </c>
      <c r="C195" s="157" t="s">
        <v>8915</v>
      </c>
    </row>
    <row r="196" spans="1:3">
      <c r="A196" s="158">
        <v>181</v>
      </c>
      <c r="B196" s="154" t="s">
        <v>8941</v>
      </c>
      <c r="C196" s="157" t="s">
        <v>8915</v>
      </c>
    </row>
    <row r="197" spans="1:3">
      <c r="A197" s="158">
        <v>182</v>
      </c>
      <c r="B197" s="154" t="s">
        <v>8941</v>
      </c>
      <c r="C197" s="157" t="s">
        <v>8915</v>
      </c>
    </row>
    <row r="198" spans="1:3">
      <c r="A198" s="158">
        <v>183</v>
      </c>
      <c r="B198" s="154" t="s">
        <v>8941</v>
      </c>
      <c r="C198" s="157" t="s">
        <v>8915</v>
      </c>
    </row>
    <row r="199" spans="1:3">
      <c r="A199" s="158">
        <v>184</v>
      </c>
      <c r="B199" s="154" t="s">
        <v>8941</v>
      </c>
      <c r="C199" s="157" t="s">
        <v>8915</v>
      </c>
    </row>
    <row r="200" spans="1:3">
      <c r="A200" s="158">
        <v>185</v>
      </c>
      <c r="B200" s="154" t="s">
        <v>8941</v>
      </c>
      <c r="C200" s="157" t="s">
        <v>8915</v>
      </c>
    </row>
    <row r="201" spans="1:3">
      <c r="A201" s="158">
        <v>186</v>
      </c>
      <c r="B201" s="154" t="s">
        <v>8941</v>
      </c>
      <c r="C201" s="157" t="s">
        <v>8915</v>
      </c>
    </row>
    <row r="202" spans="1:3">
      <c r="A202" s="158">
        <v>187</v>
      </c>
      <c r="B202" s="154" t="s">
        <v>8941</v>
      </c>
      <c r="C202" s="157" t="s">
        <v>8915</v>
      </c>
    </row>
    <row r="203" spans="1:3">
      <c r="A203" s="158">
        <v>188</v>
      </c>
      <c r="B203" s="154" t="s">
        <v>8941</v>
      </c>
      <c r="C203" s="157" t="s">
        <v>8915</v>
      </c>
    </row>
    <row r="204" spans="1:3">
      <c r="A204" s="158">
        <v>189</v>
      </c>
      <c r="B204" s="154" t="s">
        <v>8941</v>
      </c>
      <c r="C204" s="157" t="s">
        <v>8895</v>
      </c>
    </row>
    <row r="205" spans="1:3">
      <c r="A205" s="158">
        <v>190</v>
      </c>
      <c r="B205" s="154" t="s">
        <v>8941</v>
      </c>
      <c r="C205" s="157" t="s">
        <v>8895</v>
      </c>
    </row>
    <row r="206" spans="1:3">
      <c r="A206" s="158">
        <v>191</v>
      </c>
      <c r="B206" s="154" t="s">
        <v>8941</v>
      </c>
      <c r="C206" s="157" t="s">
        <v>8895</v>
      </c>
    </row>
    <row r="207" spans="1:3">
      <c r="A207" s="158">
        <v>192</v>
      </c>
      <c r="B207" s="154" t="s">
        <v>8941</v>
      </c>
      <c r="C207" s="157" t="s">
        <v>8895</v>
      </c>
    </row>
    <row r="208" spans="1:3">
      <c r="A208" s="158">
        <v>193</v>
      </c>
      <c r="B208" s="154" t="s">
        <v>8941</v>
      </c>
      <c r="C208" s="157" t="s">
        <v>8895</v>
      </c>
    </row>
    <row r="209" spans="1:3">
      <c r="A209" s="158">
        <v>194</v>
      </c>
      <c r="B209" s="154" t="s">
        <v>8941</v>
      </c>
      <c r="C209" s="157" t="s">
        <v>8895</v>
      </c>
    </row>
    <row r="210" spans="1:3">
      <c r="A210" s="158">
        <v>195</v>
      </c>
      <c r="B210" s="154" t="s">
        <v>8941</v>
      </c>
      <c r="C210" s="157" t="s">
        <v>8895</v>
      </c>
    </row>
    <row r="211" spans="1:3">
      <c r="A211" s="158">
        <v>196</v>
      </c>
      <c r="B211" s="154" t="s">
        <v>8941</v>
      </c>
      <c r="C211" s="157" t="s">
        <v>8895</v>
      </c>
    </row>
    <row r="212" spans="1:3">
      <c r="A212" s="158">
        <v>197</v>
      </c>
      <c r="B212" s="154" t="s">
        <v>8941</v>
      </c>
      <c r="C212" s="157" t="s">
        <v>8895</v>
      </c>
    </row>
    <row r="213" spans="1:3">
      <c r="A213" s="158">
        <v>198</v>
      </c>
      <c r="B213" s="154" t="s">
        <v>8941</v>
      </c>
      <c r="C213" s="157" t="s">
        <v>8895</v>
      </c>
    </row>
    <row r="214" spans="1:3">
      <c r="A214" s="158">
        <v>199</v>
      </c>
      <c r="B214" s="154" t="s">
        <v>8941</v>
      </c>
      <c r="C214" s="157" t="s">
        <v>8895</v>
      </c>
    </row>
    <row r="215" spans="1:3">
      <c r="A215" s="158">
        <v>201</v>
      </c>
      <c r="B215" s="154" t="s">
        <v>8941</v>
      </c>
      <c r="C215" s="157" t="s">
        <v>8895</v>
      </c>
    </row>
    <row r="216" spans="1:3">
      <c r="A216" s="158">
        <v>202</v>
      </c>
      <c r="B216" s="154" t="s">
        <v>8941</v>
      </c>
      <c r="C216" s="157" t="s">
        <v>8895</v>
      </c>
    </row>
    <row r="217" spans="1:3">
      <c r="A217" s="158">
        <v>203</v>
      </c>
      <c r="B217" s="154" t="s">
        <v>8941</v>
      </c>
      <c r="C217" s="157" t="s">
        <v>8895</v>
      </c>
    </row>
    <row r="218" spans="1:3">
      <c r="A218" s="158">
        <v>204</v>
      </c>
      <c r="B218" s="154" t="s">
        <v>8941</v>
      </c>
      <c r="C218" s="157" t="s">
        <v>8895</v>
      </c>
    </row>
    <row r="219" spans="1:3">
      <c r="A219" s="158">
        <v>205</v>
      </c>
      <c r="B219" s="154" t="s">
        <v>8941</v>
      </c>
      <c r="C219" s="157" t="s">
        <v>8895</v>
      </c>
    </row>
    <row r="220" spans="1:3">
      <c r="A220" s="158">
        <v>206</v>
      </c>
      <c r="B220" s="154" t="s">
        <v>8941</v>
      </c>
      <c r="C220" s="157" t="s">
        <v>8895</v>
      </c>
    </row>
    <row r="221" spans="1:3">
      <c r="A221" s="158">
        <v>207</v>
      </c>
      <c r="B221" s="154" t="s">
        <v>8941</v>
      </c>
      <c r="C221" s="157" t="s">
        <v>8895</v>
      </c>
    </row>
    <row r="222" spans="1:3">
      <c r="A222" s="158">
        <v>208</v>
      </c>
      <c r="B222" s="154" t="s">
        <v>8941</v>
      </c>
      <c r="C222" s="157" t="s">
        <v>8895</v>
      </c>
    </row>
    <row r="223" spans="1:3">
      <c r="A223" s="158">
        <v>209</v>
      </c>
      <c r="B223" s="154" t="s">
        <v>8941</v>
      </c>
      <c r="C223" s="157" t="s">
        <v>8915</v>
      </c>
    </row>
    <row r="224" spans="1:3">
      <c r="A224" s="158">
        <v>210</v>
      </c>
      <c r="B224" s="154" t="s">
        <v>8941</v>
      </c>
      <c r="C224" s="157" t="s">
        <v>8915</v>
      </c>
    </row>
    <row r="225" spans="1:3">
      <c r="A225" s="158">
        <v>211</v>
      </c>
      <c r="B225" s="154" t="s">
        <v>8941</v>
      </c>
      <c r="C225" s="157" t="s">
        <v>8915</v>
      </c>
    </row>
    <row r="226" spans="1:3">
      <c r="A226" s="158">
        <v>212</v>
      </c>
      <c r="B226" s="154" t="s">
        <v>8941</v>
      </c>
      <c r="C226" s="157" t="s">
        <v>8915</v>
      </c>
    </row>
    <row r="227" spans="1:3">
      <c r="A227" s="158">
        <v>213</v>
      </c>
      <c r="B227" s="154" t="s">
        <v>8941</v>
      </c>
      <c r="C227" s="157" t="s">
        <v>8915</v>
      </c>
    </row>
    <row r="228" spans="1:3">
      <c r="A228" s="158">
        <v>214</v>
      </c>
      <c r="B228" s="154" t="s">
        <v>8941</v>
      </c>
      <c r="C228" s="157" t="s">
        <v>8915</v>
      </c>
    </row>
    <row r="229" spans="1:3">
      <c r="A229" s="158">
        <v>215</v>
      </c>
      <c r="B229" s="154" t="s">
        <v>8941</v>
      </c>
      <c r="C229" s="157" t="s">
        <v>8915</v>
      </c>
    </row>
    <row r="230" spans="1:3">
      <c r="A230" s="158">
        <v>216</v>
      </c>
      <c r="B230" s="154" t="s">
        <v>8941</v>
      </c>
      <c r="C230" s="157" t="s">
        <v>8915</v>
      </c>
    </row>
    <row r="231" spans="1:3">
      <c r="A231" s="158">
        <v>217</v>
      </c>
      <c r="B231" s="154" t="s">
        <v>8941</v>
      </c>
      <c r="C231" s="157" t="s">
        <v>8915</v>
      </c>
    </row>
    <row r="232" spans="1:3">
      <c r="A232" s="158">
        <v>218</v>
      </c>
      <c r="B232" s="154" t="s">
        <v>8941</v>
      </c>
      <c r="C232" s="157" t="s">
        <v>8915</v>
      </c>
    </row>
    <row r="233" spans="1:3">
      <c r="A233" s="158">
        <v>219</v>
      </c>
      <c r="B233" s="154" t="s">
        <v>8941</v>
      </c>
      <c r="C233" s="157" t="s">
        <v>8915</v>
      </c>
    </row>
    <row r="234" spans="1:3">
      <c r="A234" s="158">
        <v>220</v>
      </c>
      <c r="B234" s="154" t="s">
        <v>8941</v>
      </c>
      <c r="C234" s="157" t="s">
        <v>8915</v>
      </c>
    </row>
    <row r="235" spans="1:3">
      <c r="A235" s="158">
        <v>221</v>
      </c>
      <c r="B235" s="154" t="s">
        <v>8941</v>
      </c>
      <c r="C235" s="157" t="s">
        <v>8915</v>
      </c>
    </row>
    <row r="236" spans="1:3">
      <c r="A236" s="158">
        <v>222</v>
      </c>
      <c r="B236" s="154" t="s">
        <v>8941</v>
      </c>
      <c r="C236" s="157" t="s">
        <v>8915</v>
      </c>
    </row>
    <row r="237" spans="1:3">
      <c r="A237" s="158">
        <v>223</v>
      </c>
      <c r="B237" s="154" t="s">
        <v>8941</v>
      </c>
      <c r="C237" s="157" t="s">
        <v>8915</v>
      </c>
    </row>
    <row r="238" spans="1:3">
      <c r="A238" s="158">
        <v>224</v>
      </c>
      <c r="B238" s="154" t="s">
        <v>8941</v>
      </c>
      <c r="C238" s="157" t="s">
        <v>8915</v>
      </c>
    </row>
    <row r="239" spans="1:3">
      <c r="A239" s="158">
        <v>225</v>
      </c>
      <c r="B239" s="154" t="s">
        <v>8941</v>
      </c>
      <c r="C239" s="157" t="s">
        <v>8915</v>
      </c>
    </row>
    <row r="240" spans="1:3">
      <c r="A240" s="158">
        <v>226</v>
      </c>
      <c r="B240" s="154" t="s">
        <v>8941</v>
      </c>
      <c r="C240" s="157" t="s">
        <v>8915</v>
      </c>
    </row>
    <row r="241" spans="1:3">
      <c r="A241" s="158">
        <v>227</v>
      </c>
      <c r="B241" s="154" t="s">
        <v>8941</v>
      </c>
      <c r="C241" s="157" t="s">
        <v>8915</v>
      </c>
    </row>
    <row r="242" spans="1:3">
      <c r="A242" s="158">
        <v>228</v>
      </c>
      <c r="B242" s="154" t="s">
        <v>8951</v>
      </c>
      <c r="C242" s="157" t="s">
        <v>8895</v>
      </c>
    </row>
    <row r="243" spans="1:3">
      <c r="A243" s="158">
        <v>229</v>
      </c>
      <c r="B243" s="154" t="s">
        <v>8951</v>
      </c>
      <c r="C243" s="157" t="s">
        <v>8895</v>
      </c>
    </row>
    <row r="244" spans="1:3">
      <c r="A244" s="158">
        <v>230</v>
      </c>
      <c r="B244" s="154" t="s">
        <v>8941</v>
      </c>
      <c r="C244" s="157" t="s">
        <v>8895</v>
      </c>
    </row>
    <row r="245" spans="1:3">
      <c r="A245" s="158">
        <v>231</v>
      </c>
      <c r="B245" s="154" t="s">
        <v>8929</v>
      </c>
      <c r="C245" s="157" t="s">
        <v>8915</v>
      </c>
    </row>
    <row r="246" spans="1:3">
      <c r="A246" s="158">
        <v>233</v>
      </c>
      <c r="B246" s="154" t="s">
        <v>8929</v>
      </c>
      <c r="C246" s="157" t="s">
        <v>8915</v>
      </c>
    </row>
    <row r="247" spans="1:3">
      <c r="A247" s="158">
        <v>234</v>
      </c>
      <c r="B247" s="154" t="s">
        <v>8929</v>
      </c>
      <c r="C247" s="157" t="s">
        <v>8915</v>
      </c>
    </row>
    <row r="248" spans="1:3">
      <c r="A248" s="158">
        <v>235</v>
      </c>
      <c r="B248" s="154" t="s">
        <v>8929</v>
      </c>
      <c r="C248" s="157" t="s">
        <v>8915</v>
      </c>
    </row>
    <row r="249" spans="1:3">
      <c r="A249" s="158">
        <v>236</v>
      </c>
      <c r="B249" s="154" t="s">
        <v>8929</v>
      </c>
      <c r="C249" s="157" t="s">
        <v>8915</v>
      </c>
    </row>
    <row r="250" spans="1:3">
      <c r="A250" s="158">
        <v>237</v>
      </c>
      <c r="B250" s="154" t="s">
        <v>8929</v>
      </c>
      <c r="C250" s="157" t="s">
        <v>8915</v>
      </c>
    </row>
    <row r="251" spans="1:3">
      <c r="A251" s="158">
        <v>238</v>
      </c>
      <c r="B251" s="154" t="s">
        <v>8941</v>
      </c>
      <c r="C251" s="157" t="s">
        <v>8915</v>
      </c>
    </row>
    <row r="252" spans="1:3">
      <c r="A252" s="158">
        <v>241</v>
      </c>
      <c r="B252" s="154" t="s">
        <v>8952</v>
      </c>
      <c r="C252" s="157" t="s">
        <v>8915</v>
      </c>
    </row>
    <row r="253" spans="1:3">
      <c r="A253" s="158">
        <v>242</v>
      </c>
      <c r="B253" s="154" t="s">
        <v>8953</v>
      </c>
      <c r="C253" s="157" t="s">
        <v>8915</v>
      </c>
    </row>
    <row r="254" spans="1:3">
      <c r="A254" s="158">
        <v>243</v>
      </c>
      <c r="B254" s="154" t="s">
        <v>8917</v>
      </c>
      <c r="C254" s="157" t="s">
        <v>8915</v>
      </c>
    </row>
    <row r="255" spans="1:3">
      <c r="A255" s="158">
        <v>244</v>
      </c>
      <c r="B255" s="154" t="s">
        <v>8941</v>
      </c>
      <c r="C255" s="157" t="s">
        <v>8915</v>
      </c>
    </row>
    <row r="256" spans="1:3">
      <c r="A256" s="158">
        <v>245</v>
      </c>
      <c r="B256" s="154" t="s">
        <v>8953</v>
      </c>
      <c r="C256" s="157" t="s">
        <v>8915</v>
      </c>
    </row>
    <row r="257" spans="1:3">
      <c r="A257" s="158">
        <v>246</v>
      </c>
      <c r="B257" s="154" t="s">
        <v>8954</v>
      </c>
      <c r="C257" s="157" t="s">
        <v>8915</v>
      </c>
    </row>
    <row r="258" spans="1:3">
      <c r="A258" s="158">
        <v>247</v>
      </c>
      <c r="B258" s="154" t="s">
        <v>8953</v>
      </c>
      <c r="C258" s="157" t="s">
        <v>8915</v>
      </c>
    </row>
    <row r="259" spans="1:3">
      <c r="A259" s="158">
        <v>248</v>
      </c>
      <c r="B259" s="154" t="s">
        <v>8941</v>
      </c>
      <c r="C259" s="157" t="s">
        <v>8915</v>
      </c>
    </row>
    <row r="260" spans="1:3">
      <c r="A260" s="158">
        <v>249</v>
      </c>
      <c r="B260" s="154" t="s">
        <v>8953</v>
      </c>
      <c r="C260" s="157" t="s">
        <v>8915</v>
      </c>
    </row>
    <row r="261" spans="1:3">
      <c r="A261" s="158">
        <v>250</v>
      </c>
      <c r="B261" s="154" t="s">
        <v>8955</v>
      </c>
      <c r="C261" s="157" t="s">
        <v>8895</v>
      </c>
    </row>
    <row r="262" spans="1:3">
      <c r="A262" s="158">
        <v>251</v>
      </c>
      <c r="B262" s="154" t="s">
        <v>8955</v>
      </c>
      <c r="C262" s="157" t="s">
        <v>8895</v>
      </c>
    </row>
    <row r="263" spans="1:3">
      <c r="A263" s="158">
        <v>252</v>
      </c>
      <c r="B263" s="154" t="s">
        <v>8955</v>
      </c>
      <c r="C263" s="157" t="s">
        <v>8895</v>
      </c>
    </row>
    <row r="264" spans="1:3">
      <c r="A264" s="158">
        <v>253</v>
      </c>
      <c r="B264" s="154" t="s">
        <v>8955</v>
      </c>
      <c r="C264" s="157" t="s">
        <v>8895</v>
      </c>
    </row>
    <row r="265" spans="1:3">
      <c r="A265" s="158">
        <v>254</v>
      </c>
      <c r="B265" s="154" t="s">
        <v>8956</v>
      </c>
      <c r="C265" s="157" t="s">
        <v>8915</v>
      </c>
    </row>
    <row r="266" spans="1:3">
      <c r="A266" s="158">
        <v>255</v>
      </c>
      <c r="B266" s="154" t="s">
        <v>8957</v>
      </c>
      <c r="C266" s="157" t="s">
        <v>8915</v>
      </c>
    </row>
    <row r="267" spans="1:3">
      <c r="A267" s="158">
        <v>257</v>
      </c>
      <c r="B267" s="154" t="s">
        <v>8958</v>
      </c>
      <c r="C267" s="157" t="s">
        <v>8915</v>
      </c>
    </row>
    <row r="268" spans="1:3">
      <c r="A268" s="158">
        <v>258</v>
      </c>
      <c r="B268" s="154" t="s">
        <v>8959</v>
      </c>
      <c r="C268" s="157" t="s">
        <v>8915</v>
      </c>
    </row>
    <row r="269" spans="1:3">
      <c r="A269" s="158">
        <v>259</v>
      </c>
      <c r="B269" s="154" t="s">
        <v>8960</v>
      </c>
      <c r="C269" s="157" t="s">
        <v>8915</v>
      </c>
    </row>
    <row r="270" spans="1:3">
      <c r="A270" s="158">
        <v>260</v>
      </c>
      <c r="B270" s="154" t="s">
        <v>8959</v>
      </c>
      <c r="C270" s="157" t="s">
        <v>8895</v>
      </c>
    </row>
    <row r="271" spans="1:3">
      <c r="A271" s="158">
        <v>261</v>
      </c>
      <c r="B271" s="154" t="s">
        <v>8959</v>
      </c>
      <c r="C271" s="157" t="s">
        <v>8915</v>
      </c>
    </row>
    <row r="272" spans="1:3">
      <c r="A272" s="158">
        <v>262</v>
      </c>
      <c r="B272" s="154" t="s">
        <v>8959</v>
      </c>
      <c r="C272" s="157" t="s">
        <v>8915</v>
      </c>
    </row>
    <row r="273" spans="1:3">
      <c r="A273" s="158">
        <v>263</v>
      </c>
      <c r="B273" s="154" t="s">
        <v>8959</v>
      </c>
      <c r="C273" s="157" t="s">
        <v>8915</v>
      </c>
    </row>
    <row r="274" spans="1:3">
      <c r="A274" s="158">
        <v>264</v>
      </c>
      <c r="B274" s="154" t="s">
        <v>8959</v>
      </c>
      <c r="C274" s="157" t="s">
        <v>8915</v>
      </c>
    </row>
    <row r="275" spans="1:3">
      <c r="A275" s="158">
        <v>265</v>
      </c>
      <c r="B275" s="154" t="s">
        <v>8961</v>
      </c>
      <c r="C275" s="157" t="s">
        <v>8895</v>
      </c>
    </row>
    <row r="276" spans="1:3">
      <c r="A276" s="158">
        <v>266</v>
      </c>
      <c r="B276" s="154" t="s">
        <v>8961</v>
      </c>
      <c r="C276" s="157" t="s">
        <v>8895</v>
      </c>
    </row>
    <row r="277" spans="1:3">
      <c r="A277" s="158">
        <v>267</v>
      </c>
      <c r="B277" s="154" t="s">
        <v>8961</v>
      </c>
      <c r="C277" s="157" t="s">
        <v>8895</v>
      </c>
    </row>
    <row r="278" spans="1:3">
      <c r="A278" s="158">
        <v>268</v>
      </c>
      <c r="B278" s="154" t="s">
        <v>8961</v>
      </c>
      <c r="C278" s="157" t="s">
        <v>8895</v>
      </c>
    </row>
    <row r="279" spans="1:3">
      <c r="A279" s="158">
        <v>269</v>
      </c>
      <c r="B279" s="154" t="s">
        <v>8961</v>
      </c>
      <c r="C279" s="157" t="s">
        <v>8895</v>
      </c>
    </row>
    <row r="280" spans="1:3">
      <c r="A280" s="158">
        <v>270</v>
      </c>
      <c r="B280" s="154" t="s">
        <v>8961</v>
      </c>
      <c r="C280" s="157" t="s">
        <v>8895</v>
      </c>
    </row>
    <row r="281" spans="1:3">
      <c r="A281" s="158">
        <v>271</v>
      </c>
      <c r="B281" s="154" t="s">
        <v>8961</v>
      </c>
      <c r="C281" s="157" t="s">
        <v>8895</v>
      </c>
    </row>
    <row r="282" spans="1:3">
      <c r="A282" s="158">
        <v>272</v>
      </c>
      <c r="B282" s="154" t="s">
        <v>8961</v>
      </c>
      <c r="C282" s="157" t="s">
        <v>8895</v>
      </c>
    </row>
    <row r="283" spans="1:3">
      <c r="A283" s="158">
        <v>273</v>
      </c>
      <c r="B283" s="154" t="s">
        <v>8961</v>
      </c>
      <c r="C283" s="157" t="s">
        <v>8895</v>
      </c>
    </row>
    <row r="284" spans="1:3">
      <c r="A284" s="158">
        <v>274</v>
      </c>
      <c r="B284" s="154" t="s">
        <v>8961</v>
      </c>
      <c r="C284" s="157" t="s">
        <v>8895</v>
      </c>
    </row>
    <row r="285" spans="1:3">
      <c r="A285" s="158">
        <v>276</v>
      </c>
      <c r="B285" s="154" t="s">
        <v>8961</v>
      </c>
      <c r="C285" s="157" t="s">
        <v>8895</v>
      </c>
    </row>
    <row r="286" spans="1:3">
      <c r="A286" s="158">
        <v>277</v>
      </c>
      <c r="B286" s="154" t="s">
        <v>8962</v>
      </c>
      <c r="C286" s="157" t="s">
        <v>8895</v>
      </c>
    </row>
    <row r="287" spans="1:3">
      <c r="A287" s="158">
        <v>278</v>
      </c>
      <c r="B287" s="154" t="s">
        <v>8963</v>
      </c>
      <c r="C287" s="157" t="s">
        <v>8895</v>
      </c>
    </row>
    <row r="288" spans="1:3">
      <c r="A288" s="158">
        <v>279</v>
      </c>
      <c r="B288" s="154" t="s">
        <v>8964</v>
      </c>
      <c r="C288" s="157" t="s">
        <v>8895</v>
      </c>
    </row>
    <row r="289" spans="1:3">
      <c r="A289" s="158">
        <v>280</v>
      </c>
      <c r="B289" s="154" t="s">
        <v>8965</v>
      </c>
      <c r="C289" s="157" t="s">
        <v>8895</v>
      </c>
    </row>
    <row r="290" spans="1:3">
      <c r="A290" s="158">
        <v>281</v>
      </c>
      <c r="B290" s="154" t="s">
        <v>8966</v>
      </c>
      <c r="C290" s="157" t="s">
        <v>8915</v>
      </c>
    </row>
    <row r="291" spans="1:3">
      <c r="A291" s="158">
        <v>283</v>
      </c>
      <c r="B291" s="154" t="s">
        <v>8967</v>
      </c>
      <c r="C291" s="157" t="s">
        <v>8915</v>
      </c>
    </row>
    <row r="292" spans="1:3">
      <c r="A292" s="158">
        <v>284</v>
      </c>
      <c r="B292" s="154" t="s">
        <v>8908</v>
      </c>
      <c r="C292" s="157" t="s">
        <v>8895</v>
      </c>
    </row>
    <row r="293" spans="1:3">
      <c r="A293" s="158">
        <v>285</v>
      </c>
      <c r="B293" s="154" t="s">
        <v>8908</v>
      </c>
      <c r="C293" s="157" t="s">
        <v>8895</v>
      </c>
    </row>
    <row r="294" spans="1:3">
      <c r="A294" s="158">
        <v>286</v>
      </c>
      <c r="B294" s="154" t="s">
        <v>8968</v>
      </c>
      <c r="C294" s="157" t="s">
        <v>8895</v>
      </c>
    </row>
    <row r="295" spans="1:3">
      <c r="A295" s="158">
        <v>287</v>
      </c>
      <c r="B295" s="154" t="s">
        <v>8969</v>
      </c>
      <c r="C295" s="157" t="s">
        <v>8895</v>
      </c>
    </row>
    <row r="296" spans="1:3">
      <c r="A296" s="158">
        <v>288</v>
      </c>
      <c r="B296" s="154" t="s">
        <v>8970</v>
      </c>
      <c r="C296" s="157" t="s">
        <v>8895</v>
      </c>
    </row>
    <row r="297" spans="1:3">
      <c r="A297" s="158">
        <v>289</v>
      </c>
      <c r="B297" s="154" t="s">
        <v>8970</v>
      </c>
      <c r="C297" s="157" t="s">
        <v>8895</v>
      </c>
    </row>
    <row r="298" spans="1:3">
      <c r="A298" s="158">
        <v>290</v>
      </c>
      <c r="B298" s="154" t="s">
        <v>8970</v>
      </c>
      <c r="C298" s="157" t="s">
        <v>8895</v>
      </c>
    </row>
    <row r="299" spans="1:3">
      <c r="A299" s="158">
        <v>291</v>
      </c>
      <c r="B299" s="154" t="s">
        <v>8970</v>
      </c>
      <c r="C299" s="157" t="s">
        <v>8895</v>
      </c>
    </row>
    <row r="300" spans="1:3">
      <c r="A300" s="158">
        <v>292</v>
      </c>
      <c r="B300" s="154" t="s">
        <v>8970</v>
      </c>
      <c r="C300" s="157" t="s">
        <v>8895</v>
      </c>
    </row>
    <row r="301" spans="1:3">
      <c r="A301" s="158">
        <v>297</v>
      </c>
      <c r="B301" s="154" t="s">
        <v>8970</v>
      </c>
      <c r="C301" s="157" t="s">
        <v>8895</v>
      </c>
    </row>
    <row r="302" spans="1:3">
      <c r="A302" s="158">
        <v>298</v>
      </c>
      <c r="B302" s="154" t="s">
        <v>8970</v>
      </c>
      <c r="C302" s="157" t="s">
        <v>8895</v>
      </c>
    </row>
    <row r="303" spans="1:3">
      <c r="A303" s="158">
        <v>299</v>
      </c>
      <c r="B303" s="154" t="s">
        <v>8970</v>
      </c>
      <c r="C303" s="157" t="s">
        <v>8895</v>
      </c>
    </row>
    <row r="304" spans="1:3">
      <c r="A304" s="158">
        <v>300</v>
      </c>
      <c r="B304" s="154" t="s">
        <v>8971</v>
      </c>
      <c r="C304" s="157" t="s">
        <v>8915</v>
      </c>
    </row>
    <row r="305" spans="1:3">
      <c r="A305" s="158">
        <v>301</v>
      </c>
      <c r="B305" s="154" t="s">
        <v>8972</v>
      </c>
      <c r="C305" s="157" t="s">
        <v>8915</v>
      </c>
    </row>
    <row r="306" spans="1:3">
      <c r="A306" s="158">
        <v>302</v>
      </c>
      <c r="B306" s="154" t="s">
        <v>8973</v>
      </c>
      <c r="C306" s="157" t="s">
        <v>8915</v>
      </c>
    </row>
    <row r="307" spans="1:3">
      <c r="A307" s="158">
        <v>303</v>
      </c>
      <c r="B307" s="154" t="s">
        <v>8970</v>
      </c>
      <c r="C307" s="157" t="s">
        <v>8895</v>
      </c>
    </row>
    <row r="308" spans="1:3">
      <c r="A308" s="158">
        <v>304</v>
      </c>
      <c r="B308" s="154" t="s">
        <v>8970</v>
      </c>
      <c r="C308" s="157" t="s">
        <v>8895</v>
      </c>
    </row>
    <row r="309" spans="1:3">
      <c r="A309" s="158">
        <v>305</v>
      </c>
      <c r="B309" s="154" t="s">
        <v>8974</v>
      </c>
      <c r="C309" s="157" t="s">
        <v>8915</v>
      </c>
    </row>
    <row r="310" spans="1:3">
      <c r="A310" s="158">
        <v>306</v>
      </c>
      <c r="B310" s="154" t="s">
        <v>8974</v>
      </c>
      <c r="C310" s="157" t="s">
        <v>8915</v>
      </c>
    </row>
    <row r="311" spans="1:3">
      <c r="A311" s="158">
        <v>307</v>
      </c>
      <c r="B311" s="154" t="s">
        <v>8974</v>
      </c>
      <c r="C311" s="157" t="s">
        <v>8915</v>
      </c>
    </row>
    <row r="312" spans="1:3">
      <c r="A312" s="158">
        <v>308</v>
      </c>
      <c r="B312" s="154" t="s">
        <v>8974</v>
      </c>
      <c r="C312" s="157" t="s">
        <v>8915</v>
      </c>
    </row>
    <row r="313" spans="1:3">
      <c r="A313" s="158">
        <v>309</v>
      </c>
      <c r="B313" s="154" t="s">
        <v>8975</v>
      </c>
      <c r="C313" s="157" t="s">
        <v>8915</v>
      </c>
    </row>
    <row r="314" spans="1:3">
      <c r="A314" s="158">
        <v>310</v>
      </c>
      <c r="B314" s="154" t="s">
        <v>8976</v>
      </c>
      <c r="C314" s="157" t="s">
        <v>8915</v>
      </c>
    </row>
    <row r="315" spans="1:3">
      <c r="A315" s="158">
        <v>312</v>
      </c>
      <c r="B315" s="154" t="s">
        <v>8977</v>
      </c>
      <c r="C315" s="157" t="s">
        <v>8915</v>
      </c>
    </row>
    <row r="316" spans="1:3">
      <c r="A316" s="158">
        <v>313</v>
      </c>
      <c r="B316" s="154" t="s">
        <v>8978</v>
      </c>
      <c r="C316" s="157" t="s">
        <v>8895</v>
      </c>
    </row>
    <row r="317" spans="1:3">
      <c r="A317" s="158">
        <v>314</v>
      </c>
      <c r="B317" s="154" t="s">
        <v>8979</v>
      </c>
      <c r="C317" s="157" t="s">
        <v>8895</v>
      </c>
    </row>
    <row r="318" spans="1:3">
      <c r="A318" s="158">
        <v>315</v>
      </c>
      <c r="B318" s="154" t="s">
        <v>8980</v>
      </c>
      <c r="C318" s="157" t="s">
        <v>8895</v>
      </c>
    </row>
    <row r="319" spans="1:3">
      <c r="A319" s="158">
        <v>316</v>
      </c>
      <c r="B319" s="154" t="s">
        <v>8981</v>
      </c>
      <c r="C319" s="157" t="s">
        <v>8915</v>
      </c>
    </row>
    <row r="320" spans="1:3">
      <c r="A320" s="158">
        <v>317</v>
      </c>
      <c r="B320" s="154" t="s">
        <v>8981</v>
      </c>
      <c r="C320" s="157" t="s">
        <v>8915</v>
      </c>
    </row>
    <row r="321" spans="1:3">
      <c r="A321" s="158">
        <v>318</v>
      </c>
      <c r="B321" s="154" t="s">
        <v>8981</v>
      </c>
      <c r="C321" s="157" t="s">
        <v>8915</v>
      </c>
    </row>
    <row r="322" spans="1:3">
      <c r="A322" s="158">
        <v>319</v>
      </c>
      <c r="B322" s="154" t="s">
        <v>8982</v>
      </c>
      <c r="C322" s="157" t="s">
        <v>8915</v>
      </c>
    </row>
    <row r="323" spans="1:3">
      <c r="A323" s="158">
        <v>320</v>
      </c>
      <c r="B323" s="154" t="s">
        <v>8981</v>
      </c>
      <c r="C323" s="157" t="s">
        <v>8915</v>
      </c>
    </row>
    <row r="324" spans="1:3">
      <c r="A324" s="158">
        <v>321</v>
      </c>
      <c r="B324" s="154" t="s">
        <v>8981</v>
      </c>
      <c r="C324" s="157" t="s">
        <v>8915</v>
      </c>
    </row>
    <row r="325" spans="1:3">
      <c r="A325" s="158">
        <v>322</v>
      </c>
      <c r="B325" s="154" t="s">
        <v>8981</v>
      </c>
      <c r="C325" s="157" t="s">
        <v>8915</v>
      </c>
    </row>
    <row r="326" spans="1:3">
      <c r="A326" s="158">
        <v>323</v>
      </c>
      <c r="B326" s="154" t="s">
        <v>8981</v>
      </c>
      <c r="C326" s="157" t="s">
        <v>8915</v>
      </c>
    </row>
    <row r="327" spans="1:3">
      <c r="A327" s="158">
        <v>324</v>
      </c>
      <c r="B327" s="154" t="s">
        <v>8983</v>
      </c>
      <c r="C327" s="157" t="s">
        <v>8915</v>
      </c>
    </row>
    <row r="328" spans="1:3">
      <c r="A328" s="158">
        <v>325</v>
      </c>
      <c r="B328" s="154" t="s">
        <v>8984</v>
      </c>
      <c r="C328" s="157" t="s">
        <v>8915</v>
      </c>
    </row>
    <row r="329" spans="1:3">
      <c r="A329" s="158">
        <v>326</v>
      </c>
      <c r="B329" s="154" t="s">
        <v>8984</v>
      </c>
      <c r="C329" s="157" t="s">
        <v>8915</v>
      </c>
    </row>
    <row r="330" spans="1:3">
      <c r="A330" s="158">
        <v>327</v>
      </c>
      <c r="B330" s="154" t="s">
        <v>8984</v>
      </c>
      <c r="C330" s="157" t="s">
        <v>8915</v>
      </c>
    </row>
    <row r="331" spans="1:3">
      <c r="A331" s="158">
        <v>328</v>
      </c>
      <c r="B331" s="154" t="s">
        <v>8984</v>
      </c>
      <c r="C331" s="157" t="s">
        <v>8915</v>
      </c>
    </row>
    <row r="332" spans="1:3">
      <c r="A332" s="158">
        <v>329</v>
      </c>
      <c r="B332" s="154" t="s">
        <v>8984</v>
      </c>
      <c r="C332" s="157" t="s">
        <v>8915</v>
      </c>
    </row>
    <row r="333" spans="1:3">
      <c r="A333" s="158">
        <v>330</v>
      </c>
      <c r="B333" s="154" t="s">
        <v>8984</v>
      </c>
      <c r="C333" s="157" t="s">
        <v>8915</v>
      </c>
    </row>
    <row r="334" spans="1:3">
      <c r="A334" s="158">
        <v>331</v>
      </c>
      <c r="B334" s="154" t="s">
        <v>8984</v>
      </c>
      <c r="C334" s="157" t="s">
        <v>8915</v>
      </c>
    </row>
    <row r="335" spans="1:3">
      <c r="A335" s="158">
        <v>332</v>
      </c>
      <c r="B335" s="154" t="s">
        <v>8984</v>
      </c>
      <c r="C335" s="157" t="s">
        <v>8895</v>
      </c>
    </row>
    <row r="336" spans="1:3">
      <c r="A336" s="158">
        <v>334</v>
      </c>
      <c r="B336" s="154" t="s">
        <v>8985</v>
      </c>
      <c r="C336" s="157" t="s">
        <v>8915</v>
      </c>
    </row>
    <row r="337" spans="1:3">
      <c r="A337" s="158">
        <v>335</v>
      </c>
      <c r="B337" s="154" t="s">
        <v>8986</v>
      </c>
      <c r="C337" s="157" t="s">
        <v>8915</v>
      </c>
    </row>
    <row r="338" spans="1:3">
      <c r="A338" s="158">
        <v>336</v>
      </c>
      <c r="B338" s="154" t="s">
        <v>8987</v>
      </c>
      <c r="C338" s="157" t="s">
        <v>8895</v>
      </c>
    </row>
    <row r="339" spans="1:3">
      <c r="A339" s="158">
        <v>337</v>
      </c>
      <c r="B339" s="154" t="s">
        <v>8987</v>
      </c>
      <c r="C339" s="157" t="s">
        <v>8895</v>
      </c>
    </row>
    <row r="340" spans="1:3">
      <c r="A340" s="158">
        <v>338</v>
      </c>
      <c r="B340" s="154" t="s">
        <v>8988</v>
      </c>
      <c r="C340" s="157" t="s">
        <v>8915</v>
      </c>
    </row>
    <row r="341" spans="1:3">
      <c r="A341" s="158">
        <v>339</v>
      </c>
      <c r="B341" s="154" t="s">
        <v>8989</v>
      </c>
      <c r="C341" s="157" t="s">
        <v>8895</v>
      </c>
    </row>
    <row r="342" spans="1:3">
      <c r="A342" s="158">
        <v>340</v>
      </c>
      <c r="B342" s="154" t="s">
        <v>8989</v>
      </c>
      <c r="C342" s="157" t="s">
        <v>8895</v>
      </c>
    </row>
    <row r="343" spans="1:3">
      <c r="A343" s="158">
        <v>341</v>
      </c>
      <c r="B343" s="154" t="s">
        <v>8989</v>
      </c>
      <c r="C343" s="157" t="s">
        <v>8895</v>
      </c>
    </row>
    <row r="344" spans="1:3">
      <c r="A344" s="158">
        <v>342</v>
      </c>
      <c r="B344" s="154" t="s">
        <v>8990</v>
      </c>
      <c r="C344" s="157" t="s">
        <v>8915</v>
      </c>
    </row>
    <row r="345" spans="1:3">
      <c r="A345" s="158">
        <v>343</v>
      </c>
      <c r="B345" s="154" t="s">
        <v>8991</v>
      </c>
      <c r="C345" s="157" t="s">
        <v>8915</v>
      </c>
    </row>
    <row r="346" spans="1:3">
      <c r="A346" s="158">
        <v>344</v>
      </c>
      <c r="B346" s="154" t="s">
        <v>8992</v>
      </c>
      <c r="C346" s="157" t="s">
        <v>8915</v>
      </c>
    </row>
    <row r="347" spans="1:3">
      <c r="A347" s="158">
        <v>344</v>
      </c>
      <c r="B347" s="154" t="s">
        <v>8992</v>
      </c>
      <c r="C347" s="157" t="s">
        <v>8895</v>
      </c>
    </row>
    <row r="348" spans="1:3">
      <c r="A348" s="158">
        <v>345</v>
      </c>
      <c r="B348" s="154" t="s">
        <v>8993</v>
      </c>
      <c r="C348" s="157" t="s">
        <v>8915</v>
      </c>
    </row>
    <row r="349" spans="1:3">
      <c r="A349" s="158">
        <v>346</v>
      </c>
      <c r="B349" s="154" t="s">
        <v>8994</v>
      </c>
      <c r="C349" s="157" t="s">
        <v>8895</v>
      </c>
    </row>
    <row r="350" spans="1:3">
      <c r="A350" s="158">
        <v>347</v>
      </c>
      <c r="B350" s="154" t="s">
        <v>8995</v>
      </c>
      <c r="C350" s="157" t="s">
        <v>8895</v>
      </c>
    </row>
    <row r="351" spans="1:3">
      <c r="A351" s="158">
        <v>348</v>
      </c>
      <c r="B351" s="154" t="s">
        <v>8995</v>
      </c>
      <c r="C351" s="157" t="s">
        <v>8895</v>
      </c>
    </row>
    <row r="352" spans="1:3">
      <c r="A352" s="158">
        <v>349</v>
      </c>
      <c r="B352" s="154" t="s">
        <v>8941</v>
      </c>
      <c r="C352" s="157" t="s">
        <v>8915</v>
      </c>
    </row>
    <row r="353" spans="1:3">
      <c r="A353" s="158">
        <v>350</v>
      </c>
      <c r="B353" s="154" t="s">
        <v>8996</v>
      </c>
      <c r="C353" s="157" t="s">
        <v>8895</v>
      </c>
    </row>
    <row r="354" spans="1:3">
      <c r="A354" s="158">
        <v>351</v>
      </c>
      <c r="B354" s="154" t="s">
        <v>8997</v>
      </c>
      <c r="C354" s="157" t="s">
        <v>8915</v>
      </c>
    </row>
    <row r="355" spans="1:3">
      <c r="A355" s="158">
        <v>352</v>
      </c>
      <c r="B355" s="154" t="s">
        <v>8998</v>
      </c>
      <c r="C355" s="157" t="s">
        <v>8915</v>
      </c>
    </row>
    <row r="356" spans="1:3">
      <c r="A356" s="158">
        <v>353</v>
      </c>
      <c r="B356" s="154" t="s">
        <v>8999</v>
      </c>
      <c r="C356" s="157" t="s">
        <v>8915</v>
      </c>
    </row>
    <row r="357" spans="1:3">
      <c r="A357" s="158">
        <v>354</v>
      </c>
      <c r="B357" s="154" t="s">
        <v>8916</v>
      </c>
      <c r="C357" s="157" t="s">
        <v>8895</v>
      </c>
    </row>
    <row r="358" spans="1:3">
      <c r="A358" s="158">
        <v>355</v>
      </c>
      <c r="B358" s="154" t="s">
        <v>9000</v>
      </c>
      <c r="C358" s="157" t="s">
        <v>8915</v>
      </c>
    </row>
    <row r="359" spans="1:3">
      <c r="A359" s="158">
        <v>357</v>
      </c>
      <c r="B359" s="154" t="s">
        <v>9001</v>
      </c>
      <c r="C359" s="157" t="s">
        <v>8895</v>
      </c>
    </row>
    <row r="360" spans="1:3">
      <c r="A360" s="158">
        <v>358</v>
      </c>
      <c r="B360" s="154" t="s">
        <v>9001</v>
      </c>
      <c r="C360" s="157" t="s">
        <v>8895</v>
      </c>
    </row>
    <row r="361" spans="1:3">
      <c r="A361" s="158">
        <v>359</v>
      </c>
      <c r="B361" s="154" t="s">
        <v>9001</v>
      </c>
      <c r="C361" s="157" t="s">
        <v>8895</v>
      </c>
    </row>
    <row r="362" spans="1:3">
      <c r="A362" s="158">
        <v>360</v>
      </c>
      <c r="B362" s="154" t="s">
        <v>9001</v>
      </c>
      <c r="C362" s="157" t="s">
        <v>8895</v>
      </c>
    </row>
    <row r="363" spans="1:3">
      <c r="A363" s="158">
        <v>361</v>
      </c>
      <c r="B363" s="154" t="s">
        <v>9001</v>
      </c>
      <c r="C363" s="157" t="s">
        <v>8895</v>
      </c>
    </row>
    <row r="364" spans="1:3">
      <c r="A364" s="158">
        <v>362</v>
      </c>
      <c r="B364" s="154" t="s">
        <v>9001</v>
      </c>
      <c r="C364" s="157" t="s">
        <v>8895</v>
      </c>
    </row>
    <row r="365" spans="1:3">
      <c r="A365" s="158">
        <v>363</v>
      </c>
      <c r="B365" s="154" t="s">
        <v>9001</v>
      </c>
      <c r="C365" s="157" t="s">
        <v>8895</v>
      </c>
    </row>
    <row r="366" spans="1:3">
      <c r="A366" s="158">
        <v>364</v>
      </c>
      <c r="B366" s="154" t="s">
        <v>9001</v>
      </c>
      <c r="C366" s="157" t="s">
        <v>8895</v>
      </c>
    </row>
    <row r="367" spans="1:3">
      <c r="A367" s="158">
        <v>365</v>
      </c>
      <c r="B367" s="154" t="s">
        <v>9001</v>
      </c>
      <c r="C367" s="157" t="s">
        <v>8895</v>
      </c>
    </row>
    <row r="368" spans="1:3">
      <c r="A368" s="158">
        <v>366</v>
      </c>
      <c r="B368" s="154" t="s">
        <v>9001</v>
      </c>
      <c r="C368" s="157" t="s">
        <v>8895</v>
      </c>
    </row>
    <row r="369" spans="1:3">
      <c r="A369" s="158">
        <v>367</v>
      </c>
      <c r="B369" s="154" t="s">
        <v>9001</v>
      </c>
      <c r="C369" s="157" t="s">
        <v>8895</v>
      </c>
    </row>
    <row r="370" spans="1:3">
      <c r="A370" s="158">
        <v>368</v>
      </c>
      <c r="B370" s="154" t="s">
        <v>9001</v>
      </c>
      <c r="C370" s="157" t="s">
        <v>8895</v>
      </c>
    </row>
    <row r="371" spans="1:3">
      <c r="A371" s="158">
        <v>369</v>
      </c>
      <c r="B371" s="154" t="s">
        <v>9001</v>
      </c>
      <c r="C371" s="157" t="s">
        <v>8895</v>
      </c>
    </row>
    <row r="372" spans="1:3">
      <c r="A372" s="158">
        <v>370</v>
      </c>
      <c r="B372" s="154" t="s">
        <v>9001</v>
      </c>
      <c r="C372" s="157" t="s">
        <v>8895</v>
      </c>
    </row>
    <row r="373" spans="1:3">
      <c r="A373" s="158">
        <v>371</v>
      </c>
      <c r="B373" s="154" t="s">
        <v>9001</v>
      </c>
      <c r="C373" s="157" t="s">
        <v>8895</v>
      </c>
    </row>
    <row r="374" spans="1:3">
      <c r="A374" s="158">
        <v>372</v>
      </c>
      <c r="B374" s="154" t="s">
        <v>8981</v>
      </c>
      <c r="C374" s="157" t="s">
        <v>8915</v>
      </c>
    </row>
    <row r="375" spans="1:3">
      <c r="A375" s="158">
        <v>373</v>
      </c>
      <c r="B375" s="154" t="s">
        <v>8929</v>
      </c>
      <c r="C375" s="157" t="s">
        <v>8915</v>
      </c>
    </row>
    <row r="376" spans="1:3">
      <c r="A376" s="158">
        <v>374</v>
      </c>
      <c r="B376" s="154" t="s">
        <v>8929</v>
      </c>
      <c r="C376" s="157" t="s">
        <v>8915</v>
      </c>
    </row>
    <row r="377" spans="1:3">
      <c r="A377" s="158">
        <v>375</v>
      </c>
      <c r="B377" s="154" t="s">
        <v>8929</v>
      </c>
      <c r="C377" s="157" t="s">
        <v>8915</v>
      </c>
    </row>
    <row r="378" spans="1:3">
      <c r="A378" s="158">
        <v>376</v>
      </c>
      <c r="B378" s="154" t="s">
        <v>8929</v>
      </c>
      <c r="C378" s="157" t="s">
        <v>8915</v>
      </c>
    </row>
    <row r="379" spans="1:3">
      <c r="A379" s="158">
        <v>377</v>
      </c>
      <c r="B379" s="154" t="s">
        <v>8929</v>
      </c>
      <c r="C379" s="157" t="s">
        <v>8915</v>
      </c>
    </row>
    <row r="380" spans="1:3">
      <c r="A380" s="158">
        <v>378</v>
      </c>
      <c r="B380" s="154" t="s">
        <v>8929</v>
      </c>
      <c r="C380" s="157" t="s">
        <v>8915</v>
      </c>
    </row>
    <row r="381" spans="1:3">
      <c r="A381" s="158">
        <v>380</v>
      </c>
      <c r="B381" s="154" t="s">
        <v>8929</v>
      </c>
      <c r="C381" s="157" t="s">
        <v>8915</v>
      </c>
    </row>
    <row r="382" spans="1:3">
      <c r="A382" s="158">
        <v>381</v>
      </c>
      <c r="B382" s="154" t="s">
        <v>8929</v>
      </c>
      <c r="C382" s="157" t="s">
        <v>8915</v>
      </c>
    </row>
    <row r="383" spans="1:3">
      <c r="A383" s="158">
        <v>382</v>
      </c>
      <c r="B383" s="154" t="s">
        <v>8929</v>
      </c>
      <c r="C383" s="157" t="s">
        <v>8915</v>
      </c>
    </row>
    <row r="384" spans="1:3">
      <c r="A384" s="158">
        <v>384</v>
      </c>
      <c r="B384" s="154" t="s">
        <v>8941</v>
      </c>
      <c r="C384" s="157" t="s">
        <v>8915</v>
      </c>
    </row>
    <row r="385" spans="1:3">
      <c r="A385" s="158">
        <v>385</v>
      </c>
      <c r="B385" s="154" t="s">
        <v>8929</v>
      </c>
      <c r="C385" s="157" t="s">
        <v>8895</v>
      </c>
    </row>
    <row r="386" spans="1:3">
      <c r="A386" s="158">
        <v>386</v>
      </c>
      <c r="B386" s="154" t="s">
        <v>8908</v>
      </c>
      <c r="C386" s="157" t="s">
        <v>8895</v>
      </c>
    </row>
    <row r="387" spans="1:3">
      <c r="A387" s="158">
        <v>387</v>
      </c>
      <c r="B387" s="154" t="s">
        <v>8934</v>
      </c>
      <c r="C387" s="157" t="s">
        <v>8895</v>
      </c>
    </row>
    <row r="388" spans="1:3">
      <c r="A388" s="158">
        <v>388</v>
      </c>
      <c r="B388" s="154" t="s">
        <v>8929</v>
      </c>
      <c r="C388" s="157" t="s">
        <v>8895</v>
      </c>
    </row>
    <row r="389" spans="1:3">
      <c r="A389" s="158">
        <v>389</v>
      </c>
      <c r="B389" s="154" t="s">
        <v>8920</v>
      </c>
      <c r="C389" s="157" t="s">
        <v>8895</v>
      </c>
    </row>
    <row r="390" spans="1:3">
      <c r="A390" s="158">
        <v>390</v>
      </c>
      <c r="B390" s="154" t="s">
        <v>8929</v>
      </c>
      <c r="C390" s="157" t="s">
        <v>8915</v>
      </c>
    </row>
    <row r="391" spans="1:3">
      <c r="A391" s="158">
        <v>391</v>
      </c>
      <c r="B391" s="154" t="s">
        <v>9002</v>
      </c>
      <c r="C391" s="157" t="s">
        <v>8895</v>
      </c>
    </row>
    <row r="392" spans="1:3">
      <c r="A392" s="158">
        <v>392</v>
      </c>
      <c r="B392" s="154" t="s">
        <v>9003</v>
      </c>
      <c r="C392" s="157" t="s">
        <v>8915</v>
      </c>
    </row>
    <row r="393" spans="1:3">
      <c r="A393" s="158">
        <v>393</v>
      </c>
      <c r="B393" s="154" t="s">
        <v>9004</v>
      </c>
      <c r="C393" s="157" t="s">
        <v>8915</v>
      </c>
    </row>
    <row r="394" spans="1:3">
      <c r="A394" s="158">
        <v>394</v>
      </c>
      <c r="B394" s="154" t="s">
        <v>8960</v>
      </c>
      <c r="C394" s="157" t="s">
        <v>8915</v>
      </c>
    </row>
    <row r="395" spans="1:3">
      <c r="A395" s="158">
        <v>395</v>
      </c>
      <c r="B395" s="154" t="s">
        <v>9005</v>
      </c>
      <c r="C395" s="157" t="s">
        <v>8915</v>
      </c>
    </row>
    <row r="396" spans="1:3">
      <c r="A396" s="158">
        <v>396</v>
      </c>
      <c r="B396" s="154" t="s">
        <v>8939</v>
      </c>
      <c r="C396" s="157" t="s">
        <v>8915</v>
      </c>
    </row>
    <row r="397" spans="1:3">
      <c r="A397" s="158">
        <v>397</v>
      </c>
      <c r="B397" s="154" t="s">
        <v>9006</v>
      </c>
      <c r="C397" s="157" t="s">
        <v>8915</v>
      </c>
    </row>
    <row r="398" spans="1:3">
      <c r="A398" s="158">
        <v>398</v>
      </c>
      <c r="B398" s="154" t="s">
        <v>9007</v>
      </c>
      <c r="C398" s="157" t="s">
        <v>8915</v>
      </c>
    </row>
    <row r="399" spans="1:3">
      <c r="A399" s="158">
        <v>399</v>
      </c>
      <c r="B399" s="154" t="s">
        <v>9008</v>
      </c>
      <c r="C399" s="157" t="s">
        <v>8895</v>
      </c>
    </row>
    <row r="400" spans="1:3">
      <c r="A400" s="158">
        <v>400</v>
      </c>
      <c r="B400" s="154" t="s">
        <v>8959</v>
      </c>
      <c r="C400" s="157" t="s">
        <v>8915</v>
      </c>
    </row>
    <row r="401" spans="1:3">
      <c r="A401" s="158">
        <v>401</v>
      </c>
      <c r="B401" s="154" t="s">
        <v>9009</v>
      </c>
      <c r="C401" s="157" t="s">
        <v>8895</v>
      </c>
    </row>
    <row r="402" spans="1:3">
      <c r="A402" s="158">
        <v>403</v>
      </c>
      <c r="B402" s="154" t="s">
        <v>8914</v>
      </c>
      <c r="C402" s="157" t="s">
        <v>8915</v>
      </c>
    </row>
    <row r="403" spans="1:3">
      <c r="A403" s="158">
        <v>404</v>
      </c>
      <c r="B403" s="154" t="s">
        <v>9010</v>
      </c>
      <c r="C403" s="157" t="s">
        <v>8915</v>
      </c>
    </row>
    <row r="404" spans="1:3">
      <c r="A404" s="158">
        <v>405</v>
      </c>
      <c r="B404" s="154" t="s">
        <v>9011</v>
      </c>
      <c r="C404" s="157" t="s">
        <v>8895</v>
      </c>
    </row>
    <row r="405" spans="1:3">
      <c r="A405" s="158">
        <v>406</v>
      </c>
      <c r="B405" s="154" t="s">
        <v>9012</v>
      </c>
      <c r="C405" s="157" t="s">
        <v>8895</v>
      </c>
    </row>
    <row r="406" spans="1:3">
      <c r="A406" s="158">
        <v>407</v>
      </c>
      <c r="B406" s="154" t="s">
        <v>9013</v>
      </c>
      <c r="C406" s="157" t="s">
        <v>8895</v>
      </c>
    </row>
    <row r="407" spans="1:3">
      <c r="A407" s="158">
        <v>408</v>
      </c>
      <c r="B407" s="154" t="s">
        <v>9014</v>
      </c>
      <c r="C407" s="157" t="s">
        <v>8895</v>
      </c>
    </row>
    <row r="408" spans="1:3">
      <c r="A408" s="158">
        <v>409</v>
      </c>
      <c r="B408" s="154" t="s">
        <v>9015</v>
      </c>
      <c r="C408" s="157" t="s">
        <v>8895</v>
      </c>
    </row>
    <row r="409" spans="1:3">
      <c r="A409" s="158">
        <v>410</v>
      </c>
      <c r="B409" s="154" t="s">
        <v>9016</v>
      </c>
      <c r="C409" s="157" t="s">
        <v>8895</v>
      </c>
    </row>
    <row r="410" spans="1:3">
      <c r="A410" s="158">
        <v>411</v>
      </c>
      <c r="B410" s="154" t="s">
        <v>9017</v>
      </c>
      <c r="C410" s="157" t="s">
        <v>8895</v>
      </c>
    </row>
    <row r="411" spans="1:3">
      <c r="A411" s="158">
        <v>412</v>
      </c>
      <c r="B411" s="154" t="s">
        <v>9018</v>
      </c>
      <c r="C411" s="157" t="s">
        <v>8895</v>
      </c>
    </row>
    <row r="412" spans="1:3">
      <c r="A412" s="158">
        <v>413</v>
      </c>
      <c r="B412" s="154" t="s">
        <v>9019</v>
      </c>
      <c r="C412" s="157" t="s">
        <v>8895</v>
      </c>
    </row>
    <row r="413" spans="1:3">
      <c r="A413" s="158">
        <v>414</v>
      </c>
      <c r="B413" s="154" t="s">
        <v>9020</v>
      </c>
      <c r="C413" s="157" t="s">
        <v>8895</v>
      </c>
    </row>
    <row r="414" spans="1:3">
      <c r="A414" s="158">
        <v>415</v>
      </c>
      <c r="B414" s="154" t="s">
        <v>9021</v>
      </c>
      <c r="C414" s="157" t="s">
        <v>8895</v>
      </c>
    </row>
    <row r="415" spans="1:3">
      <c r="A415" s="158">
        <v>416</v>
      </c>
      <c r="B415" s="154" t="s">
        <v>9022</v>
      </c>
      <c r="C415" s="157" t="s">
        <v>8895</v>
      </c>
    </row>
    <row r="416" spans="1:3">
      <c r="A416" s="158">
        <v>417</v>
      </c>
      <c r="B416" s="154" t="s">
        <v>9023</v>
      </c>
      <c r="C416" s="157" t="s">
        <v>8895</v>
      </c>
    </row>
    <row r="417" spans="1:3">
      <c r="A417" s="158">
        <v>418</v>
      </c>
      <c r="B417" s="154" t="s">
        <v>9024</v>
      </c>
      <c r="C417" s="157" t="s">
        <v>8895</v>
      </c>
    </row>
    <row r="418" spans="1:3">
      <c r="A418" s="158">
        <v>419</v>
      </c>
      <c r="B418" s="154" t="s">
        <v>9025</v>
      </c>
      <c r="C418" s="157" t="s">
        <v>8895</v>
      </c>
    </row>
    <row r="419" spans="1:3">
      <c r="A419" s="158">
        <v>420</v>
      </c>
      <c r="B419" s="154" t="s">
        <v>9026</v>
      </c>
      <c r="C419" s="157" t="s">
        <v>8895</v>
      </c>
    </row>
    <row r="420" spans="1:3">
      <c r="A420" s="158">
        <v>421</v>
      </c>
      <c r="B420" s="154" t="s">
        <v>9027</v>
      </c>
      <c r="C420" s="157" t="s">
        <v>8895</v>
      </c>
    </row>
    <row r="421" spans="1:3">
      <c r="A421" s="158">
        <v>422</v>
      </c>
      <c r="B421" s="154" t="s">
        <v>9028</v>
      </c>
      <c r="C421" s="157" t="s">
        <v>8895</v>
      </c>
    </row>
    <row r="422" spans="1:3">
      <c r="A422" s="158">
        <v>423</v>
      </c>
      <c r="B422" s="154" t="s">
        <v>9029</v>
      </c>
      <c r="C422" s="157" t="s">
        <v>8895</v>
      </c>
    </row>
    <row r="423" spans="1:3">
      <c r="A423" s="158">
        <v>424</v>
      </c>
      <c r="B423" s="154" t="s">
        <v>9030</v>
      </c>
      <c r="C423" s="157" t="s">
        <v>8895</v>
      </c>
    </row>
    <row r="424" spans="1:3">
      <c r="A424" s="158">
        <v>425</v>
      </c>
      <c r="B424" s="154" t="s">
        <v>9031</v>
      </c>
      <c r="C424" s="157" t="s">
        <v>8915</v>
      </c>
    </row>
    <row r="425" spans="1:3">
      <c r="A425" s="158">
        <v>426</v>
      </c>
      <c r="B425" s="154" t="s">
        <v>8941</v>
      </c>
      <c r="C425" s="157" t="s">
        <v>8915</v>
      </c>
    </row>
    <row r="426" spans="1:3">
      <c r="A426" s="158">
        <v>427</v>
      </c>
      <c r="B426" s="154" t="s">
        <v>9032</v>
      </c>
      <c r="C426" s="157" t="s">
        <v>8915</v>
      </c>
    </row>
    <row r="427" spans="1:3">
      <c r="A427" s="158">
        <v>428</v>
      </c>
      <c r="B427" s="154" t="s">
        <v>9033</v>
      </c>
      <c r="C427" s="157" t="s">
        <v>9034</v>
      </c>
    </row>
    <row r="428" spans="1:3">
      <c r="A428" s="158">
        <v>429</v>
      </c>
      <c r="B428" s="154" t="s">
        <v>9035</v>
      </c>
      <c r="C428" s="157" t="s">
        <v>9034</v>
      </c>
    </row>
    <row r="429" spans="1:3">
      <c r="A429" s="158">
        <v>430</v>
      </c>
      <c r="B429" s="154" t="s">
        <v>9036</v>
      </c>
      <c r="C429" s="157" t="s">
        <v>9034</v>
      </c>
    </row>
    <row r="430" spans="1:3">
      <c r="A430" s="158">
        <v>431</v>
      </c>
      <c r="B430" s="154" t="s">
        <v>9037</v>
      </c>
      <c r="C430" s="157" t="s">
        <v>9034</v>
      </c>
    </row>
    <row r="431" spans="1:3">
      <c r="A431" s="158">
        <v>432</v>
      </c>
      <c r="B431" s="154" t="s">
        <v>8941</v>
      </c>
      <c r="C431" s="157" t="s">
        <v>8915</v>
      </c>
    </row>
    <row r="432" spans="1:3">
      <c r="A432" s="158">
        <v>434</v>
      </c>
      <c r="B432" s="154" t="s">
        <v>9038</v>
      </c>
      <c r="C432" s="157" t="s">
        <v>8895</v>
      </c>
    </row>
    <row r="433" spans="1:3">
      <c r="A433" s="158">
        <v>435</v>
      </c>
      <c r="B433" s="154" t="s">
        <v>9039</v>
      </c>
      <c r="C433" s="157" t="s">
        <v>8915</v>
      </c>
    </row>
    <row r="434" spans="1:3">
      <c r="A434" s="158">
        <v>436</v>
      </c>
      <c r="B434" s="154" t="s">
        <v>9040</v>
      </c>
      <c r="C434" s="157" t="s">
        <v>8915</v>
      </c>
    </row>
    <row r="435" spans="1:3">
      <c r="A435" s="158">
        <v>437</v>
      </c>
      <c r="B435" s="154" t="s">
        <v>9041</v>
      </c>
      <c r="C435" s="157" t="s">
        <v>8915</v>
      </c>
    </row>
    <row r="436" spans="1:3">
      <c r="A436" s="158">
        <v>439</v>
      </c>
      <c r="B436" s="154" t="s">
        <v>9042</v>
      </c>
      <c r="C436" s="157" t="s">
        <v>8915</v>
      </c>
    </row>
    <row r="437" spans="1:3">
      <c r="A437" s="158">
        <v>440</v>
      </c>
      <c r="B437" s="154" t="s">
        <v>9043</v>
      </c>
      <c r="C437" s="157" t="s">
        <v>8915</v>
      </c>
    </row>
    <row r="438" spans="1:3">
      <c r="A438" s="158">
        <v>441</v>
      </c>
      <c r="B438" s="154" t="s">
        <v>8945</v>
      </c>
      <c r="C438" s="157" t="s">
        <v>8915</v>
      </c>
    </row>
    <row r="439" spans="1:3">
      <c r="A439" s="158">
        <v>442</v>
      </c>
      <c r="B439" s="154" t="s">
        <v>8941</v>
      </c>
      <c r="C439" s="157" t="s">
        <v>8895</v>
      </c>
    </row>
    <row r="440" spans="1:3">
      <c r="A440" s="158">
        <v>443</v>
      </c>
      <c r="B440" s="154" t="s">
        <v>8981</v>
      </c>
      <c r="C440" s="157" t="s">
        <v>8915</v>
      </c>
    </row>
    <row r="441" spans="1:3">
      <c r="A441" s="158">
        <v>444</v>
      </c>
      <c r="B441" s="154" t="s">
        <v>8984</v>
      </c>
      <c r="C441" s="157" t="s">
        <v>8915</v>
      </c>
    </row>
    <row r="442" spans="1:3">
      <c r="A442" s="158">
        <v>444</v>
      </c>
      <c r="B442" s="154" t="s">
        <v>8984</v>
      </c>
      <c r="C442" s="157" t="s">
        <v>8895</v>
      </c>
    </row>
    <row r="443" spans="1:3">
      <c r="A443" s="158">
        <v>445</v>
      </c>
      <c r="B443" s="154" t="s">
        <v>9044</v>
      </c>
      <c r="C443" s="157" t="s">
        <v>8915</v>
      </c>
    </row>
    <row r="444" spans="1:3">
      <c r="A444" s="158">
        <v>446</v>
      </c>
      <c r="B444" s="154" t="s">
        <v>9044</v>
      </c>
      <c r="C444" s="157" t="s">
        <v>8915</v>
      </c>
    </row>
    <row r="445" spans="1:3">
      <c r="A445" s="158">
        <v>447</v>
      </c>
      <c r="B445" s="154" t="s">
        <v>8955</v>
      </c>
      <c r="C445" s="157" t="s">
        <v>8915</v>
      </c>
    </row>
    <row r="446" spans="1:3">
      <c r="A446" s="158">
        <v>448</v>
      </c>
      <c r="B446" s="154" t="s">
        <v>8955</v>
      </c>
      <c r="C446" s="157" t="s">
        <v>8915</v>
      </c>
    </row>
    <row r="447" spans="1:3">
      <c r="A447" s="158">
        <v>449</v>
      </c>
      <c r="B447" s="154" t="s">
        <v>8955</v>
      </c>
      <c r="C447" s="157" t="s">
        <v>8915</v>
      </c>
    </row>
    <row r="448" spans="1:3">
      <c r="A448" s="158">
        <v>450</v>
      </c>
      <c r="B448" s="154" t="s">
        <v>8955</v>
      </c>
      <c r="C448" s="157" t="s">
        <v>8915</v>
      </c>
    </row>
    <row r="449" spans="1:3">
      <c r="A449" s="158">
        <v>451</v>
      </c>
      <c r="B449" s="154" t="s">
        <v>8955</v>
      </c>
      <c r="C449" s="157" t="s">
        <v>8915</v>
      </c>
    </row>
    <row r="450" spans="1:3">
      <c r="A450" s="158">
        <v>452</v>
      </c>
      <c r="B450" s="154" t="s">
        <v>8955</v>
      </c>
      <c r="C450" s="157" t="s">
        <v>8915</v>
      </c>
    </row>
    <row r="451" spans="1:3">
      <c r="A451" s="158">
        <v>453</v>
      </c>
      <c r="B451" s="154" t="s">
        <v>8955</v>
      </c>
      <c r="C451" s="157" t="s">
        <v>8915</v>
      </c>
    </row>
    <row r="452" spans="1:3">
      <c r="A452" s="158">
        <v>454</v>
      </c>
      <c r="B452" s="154" t="s">
        <v>8955</v>
      </c>
      <c r="C452" s="157" t="s">
        <v>8915</v>
      </c>
    </row>
    <row r="453" spans="1:3">
      <c r="A453" s="158">
        <v>455</v>
      </c>
      <c r="B453" s="154" t="s">
        <v>8955</v>
      </c>
      <c r="C453" s="157" t="s">
        <v>8915</v>
      </c>
    </row>
    <row r="454" spans="1:3">
      <c r="A454" s="158">
        <v>456</v>
      </c>
      <c r="B454" s="154" t="s">
        <v>8955</v>
      </c>
      <c r="C454" s="157" t="s">
        <v>8915</v>
      </c>
    </row>
    <row r="455" spans="1:3">
      <c r="A455" s="158">
        <v>459</v>
      </c>
      <c r="B455" s="154" t="s">
        <v>8955</v>
      </c>
      <c r="C455" s="157" t="s">
        <v>8915</v>
      </c>
    </row>
    <row r="456" spans="1:3">
      <c r="A456" s="158">
        <v>460</v>
      </c>
      <c r="B456" s="154" t="s">
        <v>9045</v>
      </c>
      <c r="C456" s="157" t="s">
        <v>8895</v>
      </c>
    </row>
    <row r="457" spans="1:3">
      <c r="A457" s="158">
        <v>461</v>
      </c>
      <c r="B457" s="154" t="s">
        <v>9045</v>
      </c>
      <c r="C457" s="157" t="s">
        <v>8895</v>
      </c>
    </row>
    <row r="458" spans="1:3">
      <c r="A458" s="158">
        <v>462</v>
      </c>
      <c r="B458" s="154" t="s">
        <v>9046</v>
      </c>
      <c r="C458" s="157" t="s">
        <v>8895</v>
      </c>
    </row>
    <row r="459" spans="1:3">
      <c r="A459" s="158">
        <v>463</v>
      </c>
      <c r="B459" s="154" t="s">
        <v>9047</v>
      </c>
      <c r="C459" s="157" t="s">
        <v>8895</v>
      </c>
    </row>
    <row r="460" spans="1:3">
      <c r="A460" s="158">
        <v>464</v>
      </c>
      <c r="B460" s="154" t="s">
        <v>9048</v>
      </c>
      <c r="C460" s="157" t="s">
        <v>8915</v>
      </c>
    </row>
    <row r="461" spans="1:3">
      <c r="A461" s="158">
        <v>465</v>
      </c>
      <c r="B461" s="154" t="s">
        <v>9049</v>
      </c>
      <c r="C461" s="157" t="s">
        <v>8915</v>
      </c>
    </row>
    <row r="462" spans="1:3">
      <c r="A462" s="158">
        <v>466</v>
      </c>
      <c r="B462" s="154" t="s">
        <v>9050</v>
      </c>
      <c r="C462" s="157" t="s">
        <v>8915</v>
      </c>
    </row>
    <row r="463" spans="1:3">
      <c r="A463" s="158">
        <v>467</v>
      </c>
      <c r="B463" s="154" t="s">
        <v>9050</v>
      </c>
      <c r="C463" s="157" t="s">
        <v>8915</v>
      </c>
    </row>
    <row r="464" spans="1:3">
      <c r="A464" s="158">
        <v>468</v>
      </c>
      <c r="B464" s="154" t="s">
        <v>9050</v>
      </c>
      <c r="C464" s="157" t="s">
        <v>8915</v>
      </c>
    </row>
    <row r="465" spans="1:3">
      <c r="A465" s="158">
        <v>469</v>
      </c>
      <c r="B465" s="154" t="s">
        <v>9050</v>
      </c>
      <c r="C465" s="157" t="s">
        <v>8915</v>
      </c>
    </row>
    <row r="466" spans="1:3">
      <c r="A466" s="158">
        <v>470</v>
      </c>
      <c r="B466" s="154" t="s">
        <v>9050</v>
      </c>
      <c r="C466" s="157" t="s">
        <v>8915</v>
      </c>
    </row>
    <row r="467" spans="1:3">
      <c r="A467" s="158">
        <v>473</v>
      </c>
      <c r="B467" s="154" t="s">
        <v>9051</v>
      </c>
      <c r="C467" s="157" t="s">
        <v>8915</v>
      </c>
    </row>
    <row r="468" spans="1:3">
      <c r="A468" s="158">
        <v>474</v>
      </c>
      <c r="B468" s="154" t="s">
        <v>9052</v>
      </c>
      <c r="C468" s="157" t="s">
        <v>8895</v>
      </c>
    </row>
    <row r="469" spans="1:3">
      <c r="A469" s="158">
        <v>475</v>
      </c>
      <c r="B469" s="154" t="s">
        <v>9053</v>
      </c>
      <c r="C469" s="157" t="s">
        <v>8915</v>
      </c>
    </row>
    <row r="470" spans="1:3">
      <c r="A470" s="158">
        <v>476</v>
      </c>
      <c r="B470" s="154" t="s">
        <v>9054</v>
      </c>
      <c r="C470" s="157" t="s">
        <v>8895</v>
      </c>
    </row>
    <row r="471" spans="1:3">
      <c r="A471" s="158">
        <v>477</v>
      </c>
      <c r="B471" s="154" t="s">
        <v>9054</v>
      </c>
      <c r="C471" s="157" t="s">
        <v>8895</v>
      </c>
    </row>
    <row r="472" spans="1:3">
      <c r="A472" s="158">
        <v>478</v>
      </c>
      <c r="B472" s="154" t="s">
        <v>8984</v>
      </c>
      <c r="C472" s="157" t="s">
        <v>8915</v>
      </c>
    </row>
    <row r="473" spans="1:3">
      <c r="A473" s="158">
        <v>479</v>
      </c>
      <c r="B473" s="154" t="s">
        <v>9042</v>
      </c>
      <c r="C473" s="157" t="s">
        <v>8915</v>
      </c>
    </row>
    <row r="474" spans="1:3">
      <c r="A474" s="158">
        <v>480</v>
      </c>
      <c r="B474" s="154" t="s">
        <v>9042</v>
      </c>
      <c r="C474" s="157" t="s">
        <v>8915</v>
      </c>
    </row>
    <row r="475" spans="1:3">
      <c r="A475" s="158">
        <v>481</v>
      </c>
      <c r="B475" s="154" t="s">
        <v>9042</v>
      </c>
      <c r="C475" s="157" t="s">
        <v>8915</v>
      </c>
    </row>
    <row r="476" spans="1:3">
      <c r="A476" s="158">
        <v>482</v>
      </c>
      <c r="B476" s="154" t="s">
        <v>9055</v>
      </c>
      <c r="C476" s="157" t="s">
        <v>9056</v>
      </c>
    </row>
    <row r="477" spans="1:3">
      <c r="A477" s="158">
        <v>483</v>
      </c>
      <c r="B477" s="154" t="s">
        <v>9057</v>
      </c>
      <c r="C477" s="157" t="s">
        <v>9056</v>
      </c>
    </row>
    <row r="478" spans="1:3">
      <c r="A478" s="158">
        <v>484</v>
      </c>
      <c r="B478" s="154" t="s">
        <v>9058</v>
      </c>
      <c r="C478" s="157" t="s">
        <v>9056</v>
      </c>
    </row>
    <row r="479" spans="1:3">
      <c r="A479" s="158">
        <v>485</v>
      </c>
      <c r="B479" s="154" t="s">
        <v>9059</v>
      </c>
      <c r="C479" s="157" t="s">
        <v>9056</v>
      </c>
    </row>
    <row r="480" spans="1:3">
      <c r="A480" s="158">
        <v>486</v>
      </c>
      <c r="B480" s="154" t="s">
        <v>9060</v>
      </c>
      <c r="C480" s="157" t="s">
        <v>9056</v>
      </c>
    </row>
    <row r="481" spans="1:3">
      <c r="A481" s="158">
        <v>487</v>
      </c>
      <c r="B481" s="154" t="s">
        <v>9061</v>
      </c>
      <c r="C481" s="157" t="s">
        <v>9056</v>
      </c>
    </row>
    <row r="482" spans="1:3">
      <c r="A482" s="158">
        <v>488</v>
      </c>
      <c r="B482" s="154" t="s">
        <v>9062</v>
      </c>
      <c r="C482" s="157" t="s">
        <v>9056</v>
      </c>
    </row>
    <row r="483" spans="1:3">
      <c r="A483" s="158">
        <v>489</v>
      </c>
      <c r="B483" s="154" t="s">
        <v>9063</v>
      </c>
      <c r="C483" s="157" t="s">
        <v>9056</v>
      </c>
    </row>
    <row r="484" spans="1:3">
      <c r="A484" s="158">
        <v>490</v>
      </c>
      <c r="B484" s="154" t="s">
        <v>9064</v>
      </c>
      <c r="C484" s="157" t="s">
        <v>9056</v>
      </c>
    </row>
    <row r="485" spans="1:3">
      <c r="A485" s="158">
        <v>491</v>
      </c>
      <c r="B485" s="154" t="s">
        <v>9065</v>
      </c>
      <c r="C485" s="157" t="s">
        <v>9056</v>
      </c>
    </row>
    <row r="486" spans="1:3">
      <c r="A486" s="158">
        <v>492</v>
      </c>
      <c r="B486" s="154" t="s">
        <v>9066</v>
      </c>
      <c r="C486" s="157" t="s">
        <v>9056</v>
      </c>
    </row>
    <row r="487" spans="1:3">
      <c r="A487" s="158">
        <v>493</v>
      </c>
      <c r="B487" s="154" t="s">
        <v>9067</v>
      </c>
      <c r="C487" s="157" t="s">
        <v>9056</v>
      </c>
    </row>
    <row r="488" spans="1:3">
      <c r="A488" s="158">
        <v>494</v>
      </c>
      <c r="B488" s="154" t="s">
        <v>9068</v>
      </c>
      <c r="C488" s="157" t="s">
        <v>9056</v>
      </c>
    </row>
    <row r="489" spans="1:3">
      <c r="A489" s="158">
        <v>495</v>
      </c>
      <c r="B489" s="154" t="s">
        <v>9069</v>
      </c>
      <c r="C489" s="157" t="s">
        <v>9056</v>
      </c>
    </row>
    <row r="490" spans="1:3">
      <c r="A490" s="158">
        <v>496</v>
      </c>
      <c r="B490" s="154" t="s">
        <v>9070</v>
      </c>
      <c r="C490" s="157" t="s">
        <v>9056</v>
      </c>
    </row>
    <row r="491" spans="1:3">
      <c r="A491" s="158">
        <v>497</v>
      </c>
      <c r="B491" s="154" t="s">
        <v>9071</v>
      </c>
      <c r="C491" s="157" t="s">
        <v>9056</v>
      </c>
    </row>
    <row r="492" spans="1:3">
      <c r="A492" s="158">
        <v>498</v>
      </c>
      <c r="B492" s="154" t="s">
        <v>9072</v>
      </c>
      <c r="C492" s="157" t="s">
        <v>9056</v>
      </c>
    </row>
    <row r="493" spans="1:3">
      <c r="A493" s="158">
        <v>701</v>
      </c>
      <c r="B493" s="154" t="s">
        <v>9073</v>
      </c>
      <c r="C493" s="157" t="s">
        <v>8895</v>
      </c>
    </row>
    <row r="494" spans="1:3">
      <c r="A494" s="158">
        <v>702</v>
      </c>
      <c r="B494" s="154" t="s">
        <v>9073</v>
      </c>
      <c r="C494" s="157" t="s">
        <v>8895</v>
      </c>
    </row>
    <row r="495" spans="1:3">
      <c r="A495" s="158">
        <v>703</v>
      </c>
      <c r="B495" s="154" t="s">
        <v>9007</v>
      </c>
      <c r="C495" s="157" t="s">
        <v>8895</v>
      </c>
    </row>
    <row r="496" spans="1:3">
      <c r="A496" s="158">
        <v>704</v>
      </c>
      <c r="B496" s="154" t="s">
        <v>9007</v>
      </c>
      <c r="C496" s="157" t="s">
        <v>8895</v>
      </c>
    </row>
    <row r="497" spans="1:3">
      <c r="A497" s="158">
        <v>705</v>
      </c>
      <c r="B497" s="154" t="s">
        <v>9007</v>
      </c>
      <c r="C497" s="157" t="s">
        <v>8895</v>
      </c>
    </row>
    <row r="498" spans="1:3">
      <c r="A498" s="158">
        <v>706</v>
      </c>
      <c r="B498" s="154" t="s">
        <v>9007</v>
      </c>
      <c r="C498" s="157" t="s">
        <v>8895</v>
      </c>
    </row>
    <row r="499" spans="1:3">
      <c r="A499" s="158">
        <v>707</v>
      </c>
      <c r="B499" s="154" t="s">
        <v>9007</v>
      </c>
      <c r="C499" s="157" t="s">
        <v>8895</v>
      </c>
    </row>
    <row r="500" spans="1:3">
      <c r="A500" s="158">
        <v>708</v>
      </c>
      <c r="B500" s="154" t="s">
        <v>9007</v>
      </c>
      <c r="C500" s="157" t="s">
        <v>8895</v>
      </c>
    </row>
    <row r="501" spans="1:3">
      <c r="A501" s="158">
        <v>709</v>
      </c>
      <c r="B501" s="154" t="s">
        <v>9007</v>
      </c>
      <c r="C501" s="157" t="s">
        <v>8895</v>
      </c>
    </row>
    <row r="502" spans="1:3">
      <c r="A502" s="158">
        <v>710</v>
      </c>
      <c r="B502" s="154" t="s">
        <v>9007</v>
      </c>
      <c r="C502" s="157" t="s">
        <v>8895</v>
      </c>
    </row>
    <row r="503" spans="1:3">
      <c r="A503" s="158">
        <v>711</v>
      </c>
      <c r="B503" s="154" t="s">
        <v>9007</v>
      </c>
      <c r="C503" s="157" t="s">
        <v>8895</v>
      </c>
    </row>
    <row r="504" spans="1:3">
      <c r="A504" s="158">
        <v>712</v>
      </c>
      <c r="B504" s="154" t="s">
        <v>9074</v>
      </c>
      <c r="C504" s="157" t="s">
        <v>8895</v>
      </c>
    </row>
    <row r="505" spans="1:3">
      <c r="A505" s="158">
        <v>713</v>
      </c>
      <c r="B505" s="154" t="s">
        <v>9074</v>
      </c>
      <c r="C505" s="157" t="s">
        <v>8895</v>
      </c>
    </row>
    <row r="506" spans="1:3">
      <c r="A506" s="158">
        <v>714</v>
      </c>
      <c r="B506" s="154" t="s">
        <v>9074</v>
      </c>
      <c r="C506" s="157" t="s">
        <v>8895</v>
      </c>
    </row>
    <row r="507" spans="1:3">
      <c r="A507" s="158">
        <v>715</v>
      </c>
      <c r="B507" s="154" t="s">
        <v>9074</v>
      </c>
      <c r="C507" s="157" t="s">
        <v>8895</v>
      </c>
    </row>
    <row r="508" spans="1:3">
      <c r="A508" s="158">
        <v>716</v>
      </c>
      <c r="B508" s="154" t="s">
        <v>9075</v>
      </c>
      <c r="C508" s="157" t="s">
        <v>8895</v>
      </c>
    </row>
    <row r="509" spans="1:3">
      <c r="A509" s="158">
        <v>717</v>
      </c>
      <c r="B509" s="154" t="s">
        <v>9075</v>
      </c>
      <c r="C509" s="157" t="s">
        <v>8895</v>
      </c>
    </row>
    <row r="510" spans="1:3">
      <c r="A510" s="158">
        <v>718</v>
      </c>
      <c r="B510" s="154" t="s">
        <v>9076</v>
      </c>
      <c r="C510" s="157" t="s">
        <v>8895</v>
      </c>
    </row>
    <row r="511" spans="1:3">
      <c r="A511" s="158">
        <v>719</v>
      </c>
      <c r="B511" s="154" t="s">
        <v>9076</v>
      </c>
      <c r="C511" s="157" t="s">
        <v>8895</v>
      </c>
    </row>
    <row r="512" spans="1:3">
      <c r="A512" s="158">
        <v>720</v>
      </c>
      <c r="B512" s="154" t="s">
        <v>8942</v>
      </c>
      <c r="C512" s="157" t="s">
        <v>8915</v>
      </c>
    </row>
    <row r="513" spans="1:3">
      <c r="A513" s="158">
        <v>721</v>
      </c>
      <c r="B513" s="154" t="s">
        <v>9077</v>
      </c>
      <c r="C513" s="157" t="s">
        <v>8915</v>
      </c>
    </row>
    <row r="514" spans="1:3">
      <c r="A514" s="158">
        <v>722</v>
      </c>
      <c r="B514" s="154" t="s">
        <v>9077</v>
      </c>
      <c r="C514" s="157" t="s">
        <v>8915</v>
      </c>
    </row>
    <row r="515" spans="1:3">
      <c r="A515" s="158">
        <v>723</v>
      </c>
      <c r="B515" s="154" t="s">
        <v>9077</v>
      </c>
      <c r="C515" s="157" t="s">
        <v>8915</v>
      </c>
    </row>
    <row r="516" spans="1:3">
      <c r="A516" s="158">
        <v>724</v>
      </c>
      <c r="B516" s="154" t="s">
        <v>9077</v>
      </c>
      <c r="C516" s="157" t="s">
        <v>8915</v>
      </c>
    </row>
    <row r="517" spans="1:3">
      <c r="A517" s="158">
        <v>725</v>
      </c>
      <c r="B517" s="154" t="s">
        <v>9077</v>
      </c>
      <c r="C517" s="157" t="s">
        <v>8915</v>
      </c>
    </row>
    <row r="518" spans="1:3">
      <c r="A518" s="158">
        <v>726</v>
      </c>
      <c r="B518" s="154" t="s">
        <v>9077</v>
      </c>
      <c r="C518" s="157" t="s">
        <v>8915</v>
      </c>
    </row>
    <row r="519" spans="1:3">
      <c r="A519" s="158">
        <v>727</v>
      </c>
      <c r="B519" s="154" t="s">
        <v>9077</v>
      </c>
      <c r="C519" s="157" t="s">
        <v>8915</v>
      </c>
    </row>
    <row r="520" spans="1:3">
      <c r="A520" s="158">
        <v>728</v>
      </c>
      <c r="B520" s="154" t="s">
        <v>9078</v>
      </c>
      <c r="C520" s="157" t="s">
        <v>8915</v>
      </c>
    </row>
    <row r="521" spans="1:3">
      <c r="A521" s="158">
        <v>729</v>
      </c>
      <c r="B521" s="154" t="s">
        <v>9077</v>
      </c>
      <c r="C521" s="157" t="s">
        <v>8915</v>
      </c>
    </row>
    <row r="522" spans="1:3">
      <c r="A522" s="158">
        <v>730</v>
      </c>
      <c r="B522" s="154" t="s">
        <v>9078</v>
      </c>
      <c r="C522" s="157" t="s">
        <v>8915</v>
      </c>
    </row>
    <row r="523" spans="1:3">
      <c r="A523" s="158">
        <v>731</v>
      </c>
      <c r="B523" s="154" t="s">
        <v>9077</v>
      </c>
      <c r="C523" s="157" t="s">
        <v>8915</v>
      </c>
    </row>
    <row r="524" spans="1:3">
      <c r="A524" s="158">
        <v>732</v>
      </c>
      <c r="B524" s="154" t="s">
        <v>9078</v>
      </c>
      <c r="C524" s="157" t="s">
        <v>8915</v>
      </c>
    </row>
    <row r="525" spans="1:3">
      <c r="A525" s="158">
        <v>733</v>
      </c>
      <c r="B525" s="154" t="s">
        <v>9077</v>
      </c>
      <c r="C525" s="157" t="s">
        <v>8915</v>
      </c>
    </row>
    <row r="526" spans="1:3">
      <c r="A526" s="158">
        <v>734</v>
      </c>
      <c r="B526" s="154" t="s">
        <v>9078</v>
      </c>
      <c r="C526" s="157" t="s">
        <v>8915</v>
      </c>
    </row>
    <row r="527" spans="1:3">
      <c r="A527" s="158">
        <v>735</v>
      </c>
      <c r="B527" s="154" t="s">
        <v>9077</v>
      </c>
      <c r="C527" s="157" t="s">
        <v>8915</v>
      </c>
    </row>
    <row r="528" spans="1:3">
      <c r="A528" s="158">
        <v>736</v>
      </c>
      <c r="B528" s="154" t="s">
        <v>9078</v>
      </c>
      <c r="C528" s="157" t="s">
        <v>8915</v>
      </c>
    </row>
    <row r="529" spans="1:3">
      <c r="A529" s="158">
        <v>737</v>
      </c>
      <c r="B529" s="154" t="s">
        <v>9077</v>
      </c>
      <c r="C529" s="157" t="s">
        <v>8915</v>
      </c>
    </row>
    <row r="530" spans="1:3">
      <c r="A530" s="158">
        <v>738</v>
      </c>
      <c r="B530" s="154" t="s">
        <v>9078</v>
      </c>
      <c r="C530" s="157" t="s">
        <v>8915</v>
      </c>
    </row>
    <row r="531" spans="1:3">
      <c r="A531" s="158">
        <v>739</v>
      </c>
      <c r="B531" s="154" t="s">
        <v>9077</v>
      </c>
      <c r="C531" s="157" t="s">
        <v>8915</v>
      </c>
    </row>
    <row r="532" spans="1:3">
      <c r="A532" s="158">
        <v>740</v>
      </c>
      <c r="B532" s="154" t="s">
        <v>9078</v>
      </c>
      <c r="C532" s="157" t="s">
        <v>8915</v>
      </c>
    </row>
    <row r="533" spans="1:3">
      <c r="A533" s="158">
        <v>741</v>
      </c>
      <c r="B533" s="154" t="s">
        <v>9077</v>
      </c>
      <c r="C533" s="157" t="s">
        <v>8915</v>
      </c>
    </row>
    <row r="534" spans="1:3">
      <c r="A534" s="158">
        <v>742</v>
      </c>
      <c r="B534" s="154" t="s">
        <v>9078</v>
      </c>
      <c r="C534" s="157" t="s">
        <v>8915</v>
      </c>
    </row>
    <row r="535" spans="1:3">
      <c r="A535" s="158">
        <v>743</v>
      </c>
      <c r="B535" s="154" t="s">
        <v>9077</v>
      </c>
      <c r="C535" s="157" t="s">
        <v>8915</v>
      </c>
    </row>
    <row r="536" spans="1:3">
      <c r="A536" s="158">
        <v>744</v>
      </c>
      <c r="B536" s="154" t="s">
        <v>9078</v>
      </c>
      <c r="C536" s="157" t="s">
        <v>8915</v>
      </c>
    </row>
    <row r="537" spans="1:3">
      <c r="A537" s="158">
        <v>745</v>
      </c>
      <c r="B537" s="154" t="s">
        <v>9077</v>
      </c>
      <c r="C537" s="157" t="s">
        <v>8915</v>
      </c>
    </row>
    <row r="538" spans="1:3">
      <c r="A538" s="158">
        <v>746</v>
      </c>
      <c r="B538" s="154" t="s">
        <v>9078</v>
      </c>
      <c r="C538" s="157" t="s">
        <v>8915</v>
      </c>
    </row>
    <row r="539" spans="1:3">
      <c r="A539" s="158">
        <v>747</v>
      </c>
      <c r="B539" s="154" t="s">
        <v>9077</v>
      </c>
      <c r="C539" s="157" t="s">
        <v>8915</v>
      </c>
    </row>
    <row r="540" spans="1:3">
      <c r="A540" s="158">
        <v>748</v>
      </c>
      <c r="B540" s="154" t="s">
        <v>9077</v>
      </c>
      <c r="C540" s="157" t="s">
        <v>8915</v>
      </c>
    </row>
    <row r="541" spans="1:3">
      <c r="A541" s="158">
        <v>749</v>
      </c>
      <c r="B541" s="154" t="s">
        <v>9078</v>
      </c>
      <c r="C541" s="157" t="s">
        <v>8915</v>
      </c>
    </row>
    <row r="542" spans="1:3">
      <c r="A542" s="158">
        <v>752</v>
      </c>
      <c r="B542" s="154" t="s">
        <v>9077</v>
      </c>
      <c r="C542" s="157" t="s">
        <v>8915</v>
      </c>
    </row>
    <row r="543" spans="1:3">
      <c r="A543" s="158">
        <v>753</v>
      </c>
      <c r="B543" s="154" t="s">
        <v>9079</v>
      </c>
      <c r="C543" s="157" t="s">
        <v>8915</v>
      </c>
    </row>
    <row r="544" spans="1:3">
      <c r="A544" s="158">
        <v>754</v>
      </c>
      <c r="B544" s="154" t="s">
        <v>9077</v>
      </c>
      <c r="C544" s="157" t="s">
        <v>8915</v>
      </c>
    </row>
    <row r="545" spans="1:3">
      <c r="A545" s="158">
        <v>755</v>
      </c>
      <c r="B545" s="154" t="s">
        <v>9079</v>
      </c>
      <c r="C545" s="157" t="s">
        <v>8915</v>
      </c>
    </row>
    <row r="546" spans="1:3">
      <c r="A546" s="158">
        <v>756</v>
      </c>
      <c r="B546" s="154" t="s">
        <v>9077</v>
      </c>
      <c r="C546" s="157" t="s">
        <v>8915</v>
      </c>
    </row>
    <row r="547" spans="1:3">
      <c r="A547" s="158">
        <v>757</v>
      </c>
      <c r="B547" s="154" t="s">
        <v>9079</v>
      </c>
      <c r="C547" s="157" t="s">
        <v>8915</v>
      </c>
    </row>
    <row r="548" spans="1:3">
      <c r="A548" s="158">
        <v>758</v>
      </c>
      <c r="B548" s="154" t="s">
        <v>9077</v>
      </c>
      <c r="C548" s="157" t="s">
        <v>8915</v>
      </c>
    </row>
    <row r="549" spans="1:3">
      <c r="A549" s="158">
        <v>759</v>
      </c>
      <c r="B549" s="154" t="s">
        <v>9079</v>
      </c>
      <c r="C549" s="157" t="s">
        <v>8915</v>
      </c>
    </row>
    <row r="550" spans="1:3">
      <c r="A550" s="158">
        <v>760</v>
      </c>
      <c r="B550" s="154" t="s">
        <v>9077</v>
      </c>
      <c r="C550" s="157" t="s">
        <v>8915</v>
      </c>
    </row>
    <row r="551" spans="1:3">
      <c r="A551" s="158">
        <v>761</v>
      </c>
      <c r="B551" s="154" t="s">
        <v>9079</v>
      </c>
      <c r="C551" s="157" t="s">
        <v>8915</v>
      </c>
    </row>
    <row r="552" spans="1:3">
      <c r="A552" s="158">
        <v>762</v>
      </c>
      <c r="B552" s="154" t="s">
        <v>9077</v>
      </c>
      <c r="C552" s="157" t="s">
        <v>8915</v>
      </c>
    </row>
    <row r="553" spans="1:3">
      <c r="A553" s="158">
        <v>763</v>
      </c>
      <c r="B553" s="154" t="s">
        <v>9079</v>
      </c>
      <c r="C553" s="157" t="s">
        <v>8915</v>
      </c>
    </row>
    <row r="554" spans="1:3">
      <c r="A554" s="158">
        <v>764</v>
      </c>
      <c r="B554" s="154" t="s">
        <v>9077</v>
      </c>
      <c r="C554" s="157" t="s">
        <v>8915</v>
      </c>
    </row>
    <row r="555" spans="1:3">
      <c r="A555" s="158">
        <v>765</v>
      </c>
      <c r="B555" s="154" t="s">
        <v>9079</v>
      </c>
      <c r="C555" s="157" t="s">
        <v>8915</v>
      </c>
    </row>
    <row r="556" spans="1:3">
      <c r="A556" s="158">
        <v>766</v>
      </c>
      <c r="B556" s="154" t="s">
        <v>9077</v>
      </c>
      <c r="C556" s="157" t="s">
        <v>8915</v>
      </c>
    </row>
    <row r="557" spans="1:3">
      <c r="A557" s="158">
        <v>767</v>
      </c>
      <c r="B557" s="154" t="s">
        <v>9079</v>
      </c>
      <c r="C557" s="157" t="s">
        <v>8915</v>
      </c>
    </row>
    <row r="558" spans="1:3">
      <c r="A558" s="158">
        <v>768</v>
      </c>
      <c r="B558" s="154" t="s">
        <v>9077</v>
      </c>
      <c r="C558" s="157" t="s">
        <v>8915</v>
      </c>
    </row>
    <row r="559" spans="1:3">
      <c r="A559" s="158">
        <v>769</v>
      </c>
      <c r="B559" s="154" t="s">
        <v>9079</v>
      </c>
      <c r="C559" s="157" t="s">
        <v>8915</v>
      </c>
    </row>
    <row r="560" spans="1:3">
      <c r="A560" s="158">
        <v>770</v>
      </c>
      <c r="B560" s="154" t="s">
        <v>9080</v>
      </c>
      <c r="C560" s="157" t="s">
        <v>8915</v>
      </c>
    </row>
    <row r="561" spans="1:3">
      <c r="A561" s="158">
        <v>775</v>
      </c>
      <c r="B561" s="154" t="s">
        <v>9081</v>
      </c>
      <c r="C561" s="157" t="s">
        <v>8915</v>
      </c>
    </row>
    <row r="562" spans="1:3">
      <c r="A562" s="158">
        <v>776</v>
      </c>
      <c r="B562" s="154" t="s">
        <v>9081</v>
      </c>
      <c r="C562" s="157" t="s">
        <v>8915</v>
      </c>
    </row>
    <row r="563" spans="1:3">
      <c r="A563" s="158">
        <v>781</v>
      </c>
      <c r="B563" s="154" t="s">
        <v>9077</v>
      </c>
      <c r="C563" s="157" t="s">
        <v>8895</v>
      </c>
    </row>
    <row r="564" spans="1:3">
      <c r="A564" s="158">
        <v>782</v>
      </c>
      <c r="B564" s="154" t="s">
        <v>9077</v>
      </c>
      <c r="C564" s="157" t="s">
        <v>8915</v>
      </c>
    </row>
    <row r="565" spans="1:3">
      <c r="A565" s="158">
        <v>783</v>
      </c>
      <c r="B565" s="154" t="s">
        <v>9077</v>
      </c>
      <c r="C565" s="157" t="s">
        <v>8915</v>
      </c>
    </row>
    <row r="566" spans="1:3">
      <c r="A566" s="158">
        <v>784</v>
      </c>
      <c r="B566" s="154" t="s">
        <v>9077</v>
      </c>
      <c r="C566" s="157" t="s">
        <v>8915</v>
      </c>
    </row>
    <row r="567" spans="1:3">
      <c r="A567" s="158">
        <v>785</v>
      </c>
      <c r="B567" s="154" t="s">
        <v>9077</v>
      </c>
      <c r="C567" s="157" t="s">
        <v>8915</v>
      </c>
    </row>
    <row r="568" spans="1:3">
      <c r="A568" s="158">
        <v>786</v>
      </c>
      <c r="B568" s="154" t="s">
        <v>9077</v>
      </c>
      <c r="C568" s="157" t="s">
        <v>8915</v>
      </c>
    </row>
    <row r="569" spans="1:3">
      <c r="A569" s="158">
        <v>787</v>
      </c>
      <c r="B569" s="154" t="s">
        <v>9082</v>
      </c>
      <c r="C569" s="157" t="s">
        <v>8915</v>
      </c>
    </row>
    <row r="570" spans="1:3">
      <c r="A570" s="158">
        <v>788</v>
      </c>
      <c r="B570" s="154" t="s">
        <v>9083</v>
      </c>
      <c r="C570" s="157" t="s">
        <v>8915</v>
      </c>
    </row>
    <row r="571" spans="1:3">
      <c r="A571" s="158">
        <v>789</v>
      </c>
      <c r="B571" s="154" t="s">
        <v>9084</v>
      </c>
      <c r="C571" s="157" t="s">
        <v>8915</v>
      </c>
    </row>
    <row r="572" spans="1:3">
      <c r="A572" s="158">
        <v>790</v>
      </c>
      <c r="B572" s="154" t="s">
        <v>9085</v>
      </c>
      <c r="C572" s="157" t="s">
        <v>8915</v>
      </c>
    </row>
    <row r="573" spans="1:3">
      <c r="A573" s="158">
        <v>791</v>
      </c>
      <c r="B573" s="154" t="s">
        <v>9086</v>
      </c>
      <c r="C573" s="157" t="s">
        <v>8915</v>
      </c>
    </row>
    <row r="574" spans="1:3">
      <c r="A574" s="158">
        <v>792</v>
      </c>
      <c r="B574" s="154" t="s">
        <v>9087</v>
      </c>
      <c r="C574" s="157" t="s">
        <v>8915</v>
      </c>
    </row>
    <row r="575" spans="1:3">
      <c r="A575" s="158">
        <v>793</v>
      </c>
      <c r="B575" s="154" t="s">
        <v>9077</v>
      </c>
      <c r="C575" s="157" t="s">
        <v>8915</v>
      </c>
    </row>
    <row r="576" spans="1:3">
      <c r="A576" s="158">
        <v>794</v>
      </c>
      <c r="B576" s="154" t="s">
        <v>9078</v>
      </c>
      <c r="C576" s="157" t="s">
        <v>8915</v>
      </c>
    </row>
    <row r="577" spans="1:3">
      <c r="A577" s="158">
        <v>801</v>
      </c>
      <c r="B577" s="154" t="s">
        <v>9004</v>
      </c>
      <c r="C577" s="157" t="s">
        <v>8915</v>
      </c>
    </row>
    <row r="578" spans="1:3">
      <c r="A578" s="158">
        <v>802</v>
      </c>
      <c r="B578" s="154" t="s">
        <v>9088</v>
      </c>
      <c r="C578" s="157" t="s">
        <v>8915</v>
      </c>
    </row>
    <row r="579" spans="1:3">
      <c r="A579" s="158">
        <v>803</v>
      </c>
      <c r="B579" s="154" t="s">
        <v>9089</v>
      </c>
      <c r="C579" s="157" t="s">
        <v>8895</v>
      </c>
    </row>
    <row r="580" spans="1:3">
      <c r="A580" s="158">
        <v>804</v>
      </c>
      <c r="B580" s="154" t="s">
        <v>9088</v>
      </c>
      <c r="C580" s="157" t="s">
        <v>8915</v>
      </c>
    </row>
    <row r="581" spans="1:3">
      <c r="A581" s="158">
        <v>805</v>
      </c>
      <c r="B581" s="154" t="s">
        <v>9089</v>
      </c>
      <c r="C581" s="157" t="s">
        <v>8895</v>
      </c>
    </row>
    <row r="582" spans="1:3">
      <c r="A582" s="158">
        <v>806</v>
      </c>
      <c r="B582" s="154" t="s">
        <v>9088</v>
      </c>
      <c r="C582" s="157" t="s">
        <v>8915</v>
      </c>
    </row>
    <row r="583" spans="1:3">
      <c r="A583" s="158">
        <v>807</v>
      </c>
      <c r="B583" s="154" t="s">
        <v>9089</v>
      </c>
      <c r="C583" s="157" t="s">
        <v>8895</v>
      </c>
    </row>
    <row r="584" spans="1:3">
      <c r="A584" s="158">
        <v>808</v>
      </c>
      <c r="B584" s="154" t="s">
        <v>9088</v>
      </c>
      <c r="C584" s="157" t="s">
        <v>8915</v>
      </c>
    </row>
    <row r="585" spans="1:3">
      <c r="A585" s="158">
        <v>809</v>
      </c>
      <c r="B585" s="154" t="s">
        <v>9089</v>
      </c>
      <c r="C585" s="157" t="s">
        <v>8895</v>
      </c>
    </row>
    <row r="586" spans="1:3">
      <c r="A586" s="158">
        <v>810</v>
      </c>
      <c r="B586" s="154" t="s">
        <v>9088</v>
      </c>
      <c r="C586" s="157" t="s">
        <v>8915</v>
      </c>
    </row>
    <row r="587" spans="1:3">
      <c r="A587" s="158">
        <v>811</v>
      </c>
      <c r="B587" s="154" t="s">
        <v>9089</v>
      </c>
      <c r="C587" s="157" t="s">
        <v>8895</v>
      </c>
    </row>
    <row r="588" spans="1:3">
      <c r="A588" s="158">
        <v>812</v>
      </c>
      <c r="B588" s="154" t="s">
        <v>9088</v>
      </c>
      <c r="C588" s="157" t="s">
        <v>8915</v>
      </c>
    </row>
    <row r="589" spans="1:3">
      <c r="A589" s="158">
        <v>813</v>
      </c>
      <c r="B589" s="154" t="s">
        <v>9089</v>
      </c>
      <c r="C589" s="157" t="s">
        <v>8895</v>
      </c>
    </row>
    <row r="590" spans="1:3">
      <c r="A590" s="158">
        <v>814</v>
      </c>
      <c r="B590" s="154" t="s">
        <v>9088</v>
      </c>
      <c r="C590" s="157" t="s">
        <v>8915</v>
      </c>
    </row>
    <row r="591" spans="1:3">
      <c r="A591" s="158">
        <v>815</v>
      </c>
      <c r="B591" s="154" t="s">
        <v>9089</v>
      </c>
      <c r="C591" s="157" t="s">
        <v>8895</v>
      </c>
    </row>
    <row r="592" spans="1:3">
      <c r="A592" s="158">
        <v>816</v>
      </c>
      <c r="B592" s="154" t="s">
        <v>9088</v>
      </c>
      <c r="C592" s="157" t="s">
        <v>8915</v>
      </c>
    </row>
    <row r="593" spans="1:3">
      <c r="A593" s="158">
        <v>817</v>
      </c>
      <c r="B593" s="154" t="s">
        <v>9089</v>
      </c>
      <c r="C593" s="157" t="s">
        <v>8895</v>
      </c>
    </row>
    <row r="594" spans="1:3">
      <c r="A594" s="158">
        <v>818</v>
      </c>
      <c r="B594" s="154" t="s">
        <v>9088</v>
      </c>
      <c r="C594" s="157" t="s">
        <v>8915</v>
      </c>
    </row>
    <row r="595" spans="1:3">
      <c r="A595" s="158">
        <v>819</v>
      </c>
      <c r="B595" s="154" t="s">
        <v>9089</v>
      </c>
      <c r="C595" s="157" t="s">
        <v>8895</v>
      </c>
    </row>
    <row r="596" spans="1:3">
      <c r="A596" s="158">
        <v>820</v>
      </c>
      <c r="B596" s="154" t="s">
        <v>9088</v>
      </c>
      <c r="C596" s="157" t="s">
        <v>8915</v>
      </c>
    </row>
    <row r="597" spans="1:3">
      <c r="A597" s="158">
        <v>821</v>
      </c>
      <c r="B597" s="154" t="s">
        <v>9089</v>
      </c>
      <c r="C597" s="157" t="s">
        <v>8895</v>
      </c>
    </row>
    <row r="598" spans="1:3">
      <c r="A598" s="158">
        <v>822</v>
      </c>
      <c r="B598" s="154" t="s">
        <v>9088</v>
      </c>
      <c r="C598" s="157" t="s">
        <v>8915</v>
      </c>
    </row>
    <row r="599" spans="1:3">
      <c r="A599" s="158">
        <v>823</v>
      </c>
      <c r="B599" s="154" t="s">
        <v>9089</v>
      </c>
      <c r="C599" s="157" t="s">
        <v>8895</v>
      </c>
    </row>
    <row r="600" spans="1:3">
      <c r="A600" s="158">
        <v>824</v>
      </c>
      <c r="B600" s="154" t="s">
        <v>9088</v>
      </c>
      <c r="C600" s="157" t="s">
        <v>8915</v>
      </c>
    </row>
    <row r="601" spans="1:3">
      <c r="A601" s="158">
        <v>825</v>
      </c>
      <c r="B601" s="154" t="s">
        <v>9089</v>
      </c>
      <c r="C601" s="157" t="s">
        <v>8895</v>
      </c>
    </row>
    <row r="602" spans="1:3">
      <c r="A602" s="158">
        <v>826</v>
      </c>
      <c r="B602" s="154" t="s">
        <v>9088</v>
      </c>
      <c r="C602" s="157" t="s">
        <v>8915</v>
      </c>
    </row>
    <row r="603" spans="1:3">
      <c r="A603" s="158">
        <v>827</v>
      </c>
      <c r="B603" s="154" t="s">
        <v>9089</v>
      </c>
      <c r="C603" s="157" t="s">
        <v>8895</v>
      </c>
    </row>
    <row r="604" spans="1:3">
      <c r="A604" s="158">
        <v>828</v>
      </c>
      <c r="B604" s="154" t="s">
        <v>9088</v>
      </c>
      <c r="C604" s="157" t="s">
        <v>8915</v>
      </c>
    </row>
    <row r="605" spans="1:3">
      <c r="A605" s="158">
        <v>829</v>
      </c>
      <c r="B605" s="154" t="s">
        <v>9089</v>
      </c>
      <c r="C605" s="157" t="s">
        <v>8895</v>
      </c>
    </row>
    <row r="606" spans="1:3">
      <c r="A606" s="158">
        <v>830</v>
      </c>
      <c r="B606" s="154" t="s">
        <v>9088</v>
      </c>
      <c r="C606" s="157" t="s">
        <v>8915</v>
      </c>
    </row>
    <row r="607" spans="1:3">
      <c r="A607" s="158">
        <v>831</v>
      </c>
      <c r="B607" s="154" t="s">
        <v>9089</v>
      </c>
      <c r="C607" s="157" t="s">
        <v>8895</v>
      </c>
    </row>
    <row r="608" spans="1:3">
      <c r="A608" s="158">
        <v>832</v>
      </c>
      <c r="B608" s="154" t="s">
        <v>9088</v>
      </c>
      <c r="C608" s="157" t="s">
        <v>8915</v>
      </c>
    </row>
    <row r="609" spans="1:3">
      <c r="A609" s="158">
        <v>833</v>
      </c>
      <c r="B609" s="154" t="s">
        <v>9089</v>
      </c>
      <c r="C609" s="157" t="s">
        <v>8895</v>
      </c>
    </row>
    <row r="610" spans="1:3">
      <c r="A610" s="158">
        <v>834</v>
      </c>
      <c r="B610" s="154" t="s">
        <v>9088</v>
      </c>
      <c r="C610" s="157" t="s">
        <v>8915</v>
      </c>
    </row>
    <row r="611" spans="1:3">
      <c r="A611" s="158">
        <v>835</v>
      </c>
      <c r="B611" s="154" t="s">
        <v>9089</v>
      </c>
      <c r="C611" s="157" t="s">
        <v>8895</v>
      </c>
    </row>
    <row r="612" spans="1:3">
      <c r="A612" s="158">
        <v>836</v>
      </c>
      <c r="B612" s="154" t="s">
        <v>9088</v>
      </c>
      <c r="C612" s="157" t="s">
        <v>8915</v>
      </c>
    </row>
    <row r="613" spans="1:3">
      <c r="A613" s="158">
        <v>837</v>
      </c>
      <c r="B613" s="154" t="s">
        <v>9089</v>
      </c>
      <c r="C613" s="157" t="s">
        <v>8895</v>
      </c>
    </row>
    <row r="614" spans="1:3">
      <c r="A614" s="158">
        <v>838</v>
      </c>
      <c r="B614" s="154" t="s">
        <v>9088</v>
      </c>
      <c r="C614" s="157" t="s">
        <v>8915</v>
      </c>
    </row>
    <row r="615" spans="1:3">
      <c r="A615" s="158">
        <v>839</v>
      </c>
      <c r="B615" s="154" t="s">
        <v>9089</v>
      </c>
      <c r="C615" s="157" t="s">
        <v>8895</v>
      </c>
    </row>
    <row r="616" spans="1:3">
      <c r="A616" s="158">
        <v>840</v>
      </c>
      <c r="B616" s="154" t="s">
        <v>9088</v>
      </c>
      <c r="C616" s="157" t="s">
        <v>8915</v>
      </c>
    </row>
    <row r="617" spans="1:3">
      <c r="A617" s="158">
        <v>841</v>
      </c>
      <c r="B617" s="154" t="s">
        <v>9089</v>
      </c>
      <c r="C617" s="157" t="s">
        <v>8895</v>
      </c>
    </row>
    <row r="618" spans="1:3">
      <c r="A618" s="158">
        <v>842</v>
      </c>
      <c r="B618" s="154" t="s">
        <v>9088</v>
      </c>
      <c r="C618" s="157" t="s">
        <v>8915</v>
      </c>
    </row>
    <row r="619" spans="1:3">
      <c r="A619" s="158">
        <v>843</v>
      </c>
      <c r="B619" s="154" t="s">
        <v>9089</v>
      </c>
      <c r="C619" s="157" t="s">
        <v>8895</v>
      </c>
    </row>
    <row r="620" spans="1:3">
      <c r="A620" s="158">
        <v>844</v>
      </c>
      <c r="B620" s="154" t="s">
        <v>9088</v>
      </c>
      <c r="C620" s="157" t="s">
        <v>8915</v>
      </c>
    </row>
    <row r="621" spans="1:3">
      <c r="A621" s="158">
        <v>845</v>
      </c>
      <c r="B621" s="154" t="s">
        <v>9089</v>
      </c>
      <c r="C621" s="157" t="s">
        <v>8895</v>
      </c>
    </row>
    <row r="622" spans="1:3">
      <c r="A622" s="158">
        <v>846</v>
      </c>
      <c r="B622" s="154" t="s">
        <v>9088</v>
      </c>
      <c r="C622" s="157" t="s">
        <v>8915</v>
      </c>
    </row>
    <row r="623" spans="1:3">
      <c r="A623" s="158">
        <v>847</v>
      </c>
      <c r="B623" s="154" t="s">
        <v>9089</v>
      </c>
      <c r="C623" s="157" t="s">
        <v>8895</v>
      </c>
    </row>
    <row r="624" spans="1:3">
      <c r="A624" s="158">
        <v>848</v>
      </c>
      <c r="B624" s="154" t="s">
        <v>9088</v>
      </c>
      <c r="C624" s="157" t="s">
        <v>8915</v>
      </c>
    </row>
    <row r="625" spans="1:3">
      <c r="A625" s="158">
        <v>849</v>
      </c>
      <c r="B625" s="154" t="s">
        <v>9089</v>
      </c>
      <c r="C625" s="157" t="s">
        <v>8895</v>
      </c>
    </row>
    <row r="626" spans="1:3">
      <c r="A626" s="158">
        <v>850</v>
      </c>
      <c r="B626" s="154" t="s">
        <v>9089</v>
      </c>
      <c r="C626" s="157" t="s">
        <v>8895</v>
      </c>
    </row>
    <row r="627" spans="1:3">
      <c r="A627" s="158">
        <v>851</v>
      </c>
      <c r="B627" s="154" t="s">
        <v>9089</v>
      </c>
      <c r="C627" s="157" t="s">
        <v>8895</v>
      </c>
    </row>
    <row r="628" spans="1:3">
      <c r="A628" s="158">
        <v>852</v>
      </c>
      <c r="B628" s="154" t="s">
        <v>9088</v>
      </c>
      <c r="C628" s="157" t="s">
        <v>8915</v>
      </c>
    </row>
    <row r="629" spans="1:3">
      <c r="A629" s="158">
        <v>853</v>
      </c>
      <c r="B629" s="154" t="s">
        <v>9088</v>
      </c>
      <c r="C629" s="157" t="s">
        <v>8915</v>
      </c>
    </row>
    <row r="630" spans="1:3">
      <c r="A630" s="158">
        <v>854</v>
      </c>
      <c r="B630" s="154" t="s">
        <v>9088</v>
      </c>
      <c r="C630" s="157" t="s">
        <v>8915</v>
      </c>
    </row>
    <row r="631" spans="1:3">
      <c r="A631" s="158">
        <v>855</v>
      </c>
      <c r="B631" s="154" t="s">
        <v>9088</v>
      </c>
      <c r="C631" s="157" t="s">
        <v>8915</v>
      </c>
    </row>
    <row r="632" spans="1:3">
      <c r="A632" s="158">
        <v>856</v>
      </c>
      <c r="B632" s="154" t="s">
        <v>9088</v>
      </c>
      <c r="C632" s="157" t="s">
        <v>8915</v>
      </c>
    </row>
    <row r="633" spans="1:3">
      <c r="A633" s="158">
        <v>857</v>
      </c>
      <c r="B633" s="154" t="s">
        <v>9088</v>
      </c>
      <c r="C633" s="157" t="s">
        <v>8915</v>
      </c>
    </row>
    <row r="634" spans="1:3">
      <c r="A634" s="158">
        <v>858</v>
      </c>
      <c r="B634" s="154" t="s">
        <v>9088</v>
      </c>
      <c r="C634" s="157" t="s">
        <v>8915</v>
      </c>
    </row>
    <row r="635" spans="1:3">
      <c r="A635" s="158">
        <v>859</v>
      </c>
      <c r="B635" s="154" t="s">
        <v>9088</v>
      </c>
      <c r="C635" s="157" t="s">
        <v>8915</v>
      </c>
    </row>
    <row r="636" spans="1:3">
      <c r="A636" s="158">
        <v>860</v>
      </c>
      <c r="B636" s="154" t="s">
        <v>9088</v>
      </c>
      <c r="C636" s="157" t="s">
        <v>8915</v>
      </c>
    </row>
    <row r="637" spans="1:3">
      <c r="A637" s="158">
        <v>861</v>
      </c>
      <c r="B637" s="154" t="s">
        <v>9088</v>
      </c>
      <c r="C637" s="157" t="s">
        <v>8915</v>
      </c>
    </row>
    <row r="638" spans="1:3">
      <c r="A638" s="158">
        <v>862</v>
      </c>
      <c r="B638" s="154" t="s">
        <v>9088</v>
      </c>
      <c r="C638" s="157" t="s">
        <v>8915</v>
      </c>
    </row>
    <row r="639" spans="1:3">
      <c r="A639" s="158">
        <v>863</v>
      </c>
      <c r="B639" s="154" t="s">
        <v>9088</v>
      </c>
      <c r="C639" s="157" t="s">
        <v>8915</v>
      </c>
    </row>
    <row r="640" spans="1:3">
      <c r="A640" s="158">
        <v>864</v>
      </c>
      <c r="B640" s="154" t="s">
        <v>9088</v>
      </c>
      <c r="C640" s="157" t="s">
        <v>8915</v>
      </c>
    </row>
    <row r="641" spans="1:3">
      <c r="A641" s="158">
        <v>865</v>
      </c>
      <c r="B641" s="154" t="s">
        <v>9088</v>
      </c>
      <c r="C641" s="157" t="s">
        <v>8915</v>
      </c>
    </row>
    <row r="642" spans="1:3">
      <c r="A642" s="158">
        <v>866</v>
      </c>
      <c r="B642" s="154" t="s">
        <v>9089</v>
      </c>
      <c r="C642" s="157" t="s">
        <v>8895</v>
      </c>
    </row>
    <row r="643" spans="1:3">
      <c r="A643" s="158">
        <v>867</v>
      </c>
      <c r="B643" s="154" t="s">
        <v>9088</v>
      </c>
      <c r="C643" s="157" t="s">
        <v>8915</v>
      </c>
    </row>
    <row r="644" spans="1:3">
      <c r="A644" s="158">
        <v>868</v>
      </c>
      <c r="B644" s="154" t="s">
        <v>9089</v>
      </c>
      <c r="C644" s="157" t="s">
        <v>8895</v>
      </c>
    </row>
    <row r="645" spans="1:3">
      <c r="A645" s="158">
        <v>869</v>
      </c>
      <c r="B645" s="154" t="s">
        <v>9088</v>
      </c>
      <c r="C645" s="157" t="s">
        <v>8915</v>
      </c>
    </row>
    <row r="646" spans="1:3">
      <c r="A646" s="158">
        <v>870</v>
      </c>
      <c r="B646" s="154" t="s">
        <v>9089</v>
      </c>
      <c r="C646" s="157" t="s">
        <v>8895</v>
      </c>
    </row>
    <row r="647" spans="1:3">
      <c r="A647" s="158">
        <v>871</v>
      </c>
      <c r="B647" s="154" t="s">
        <v>9088</v>
      </c>
      <c r="C647" s="157" t="s">
        <v>8915</v>
      </c>
    </row>
    <row r="648" spans="1:3">
      <c r="A648" s="158">
        <v>872</v>
      </c>
      <c r="B648" s="154" t="s">
        <v>9089</v>
      </c>
      <c r="C648" s="157" t="s">
        <v>8895</v>
      </c>
    </row>
    <row r="649" spans="1:3">
      <c r="A649" s="158">
        <v>873</v>
      </c>
      <c r="B649" s="154" t="s">
        <v>9088</v>
      </c>
      <c r="C649" s="157" t="s">
        <v>8915</v>
      </c>
    </row>
    <row r="650" spans="1:3">
      <c r="A650" s="158">
        <v>874</v>
      </c>
      <c r="B650" s="154" t="s">
        <v>9089</v>
      </c>
      <c r="C650" s="157" t="s">
        <v>8895</v>
      </c>
    </row>
    <row r="651" spans="1:3">
      <c r="A651" s="158">
        <v>875</v>
      </c>
      <c r="B651" s="154" t="s">
        <v>9088</v>
      </c>
      <c r="C651" s="157" t="s">
        <v>8915</v>
      </c>
    </row>
    <row r="652" spans="1:3">
      <c r="A652" s="158">
        <v>876</v>
      </c>
      <c r="B652" s="154" t="s">
        <v>9089</v>
      </c>
      <c r="C652" s="157" t="s">
        <v>8895</v>
      </c>
    </row>
    <row r="653" spans="1:3">
      <c r="A653" s="158">
        <v>877</v>
      </c>
      <c r="B653" s="154" t="s">
        <v>9088</v>
      </c>
      <c r="C653" s="157" t="s">
        <v>8915</v>
      </c>
    </row>
    <row r="654" spans="1:3">
      <c r="A654" s="158">
        <v>878</v>
      </c>
      <c r="B654" s="154" t="s">
        <v>9089</v>
      </c>
      <c r="C654" s="157" t="s">
        <v>8895</v>
      </c>
    </row>
    <row r="655" spans="1:3">
      <c r="A655" s="158">
        <v>879</v>
      </c>
      <c r="B655" s="154" t="s">
        <v>9088</v>
      </c>
      <c r="C655" s="157" t="s">
        <v>8915</v>
      </c>
    </row>
    <row r="656" spans="1:3">
      <c r="A656" s="158">
        <v>880</v>
      </c>
      <c r="B656" s="154" t="s">
        <v>9089</v>
      </c>
      <c r="C656" s="157" t="s">
        <v>8895</v>
      </c>
    </row>
    <row r="657" spans="1:3">
      <c r="A657" s="158">
        <v>881</v>
      </c>
      <c r="B657" s="154" t="s">
        <v>9088</v>
      </c>
      <c r="C657" s="157" t="s">
        <v>8915</v>
      </c>
    </row>
    <row r="658" spans="1:3">
      <c r="A658" s="158">
        <v>882</v>
      </c>
      <c r="B658" s="154" t="s">
        <v>9089</v>
      </c>
      <c r="C658" s="157" t="s">
        <v>8895</v>
      </c>
    </row>
    <row r="659" spans="1:3">
      <c r="A659" s="158">
        <v>883</v>
      </c>
      <c r="B659" s="154" t="s">
        <v>9088</v>
      </c>
      <c r="C659" s="157" t="s">
        <v>8915</v>
      </c>
    </row>
    <row r="660" spans="1:3">
      <c r="A660" s="158">
        <v>884</v>
      </c>
      <c r="B660" s="154" t="s">
        <v>9089</v>
      </c>
      <c r="C660" s="157" t="s">
        <v>8895</v>
      </c>
    </row>
    <row r="661" spans="1:3">
      <c r="A661" s="158">
        <v>885</v>
      </c>
      <c r="B661" s="154" t="s">
        <v>9088</v>
      </c>
      <c r="C661" s="157" t="s">
        <v>8915</v>
      </c>
    </row>
    <row r="662" spans="1:3">
      <c r="A662" s="158">
        <v>886</v>
      </c>
      <c r="B662" s="154" t="s">
        <v>9089</v>
      </c>
      <c r="C662" s="157" t="s">
        <v>8895</v>
      </c>
    </row>
    <row r="663" spans="1:3">
      <c r="A663" s="158">
        <v>887</v>
      </c>
      <c r="B663" s="154" t="s">
        <v>9088</v>
      </c>
      <c r="C663" s="157" t="s">
        <v>8915</v>
      </c>
    </row>
    <row r="664" spans="1:3">
      <c r="A664" s="158">
        <v>888</v>
      </c>
      <c r="B664" s="154" t="s">
        <v>9089</v>
      </c>
      <c r="C664" s="157" t="s">
        <v>8895</v>
      </c>
    </row>
    <row r="665" spans="1:3">
      <c r="A665" s="158">
        <v>889</v>
      </c>
      <c r="B665" s="154" t="s">
        <v>9088</v>
      </c>
      <c r="C665" s="157" t="s">
        <v>8915</v>
      </c>
    </row>
    <row r="666" spans="1:3">
      <c r="A666" s="158">
        <v>890</v>
      </c>
      <c r="B666" s="154" t="s">
        <v>9089</v>
      </c>
      <c r="C666" s="157" t="s">
        <v>8895</v>
      </c>
    </row>
    <row r="667" spans="1:3">
      <c r="A667" s="158">
        <v>891</v>
      </c>
      <c r="B667" s="154" t="s">
        <v>9089</v>
      </c>
      <c r="C667" s="157" t="s">
        <v>8895</v>
      </c>
    </row>
    <row r="668" spans="1:3">
      <c r="A668" s="158">
        <v>892</v>
      </c>
      <c r="B668" s="154" t="s">
        <v>9089</v>
      </c>
      <c r="C668" s="157" t="s">
        <v>8895</v>
      </c>
    </row>
    <row r="669" spans="1:3">
      <c r="A669" s="158">
        <v>893</v>
      </c>
      <c r="B669" s="154" t="s">
        <v>9089</v>
      </c>
      <c r="C669" s="157" t="s">
        <v>8895</v>
      </c>
    </row>
    <row r="670" spans="1:3">
      <c r="A670" s="158">
        <v>894</v>
      </c>
      <c r="B670" s="154" t="s">
        <v>9046</v>
      </c>
      <c r="C670" s="157" t="s">
        <v>8895</v>
      </c>
    </row>
    <row r="671" spans="1:3">
      <c r="A671" s="158">
        <v>895</v>
      </c>
      <c r="B671" s="154" t="s">
        <v>9046</v>
      </c>
      <c r="C671" s="157" t="s">
        <v>8895</v>
      </c>
    </row>
    <row r="672" spans="1:3">
      <c r="A672" s="158">
        <v>896</v>
      </c>
      <c r="B672" s="154" t="s">
        <v>9046</v>
      </c>
      <c r="C672" s="157" t="s">
        <v>8895</v>
      </c>
    </row>
    <row r="673" spans="1:3">
      <c r="A673" s="158">
        <v>897</v>
      </c>
      <c r="B673" s="154" t="s">
        <v>9089</v>
      </c>
      <c r="C673" s="157" t="s">
        <v>8895</v>
      </c>
    </row>
    <row r="674" spans="1:3">
      <c r="A674" s="158">
        <v>898</v>
      </c>
      <c r="B674" s="154" t="s">
        <v>9089</v>
      </c>
      <c r="C674" s="157" t="s">
        <v>8895</v>
      </c>
    </row>
    <row r="675" spans="1:3">
      <c r="A675" s="158">
        <v>899</v>
      </c>
      <c r="B675" s="154" t="s">
        <v>9090</v>
      </c>
      <c r="C675" s="157" t="s">
        <v>8895</v>
      </c>
    </row>
    <row r="676" spans="1:3">
      <c r="A676" s="158">
        <v>900</v>
      </c>
      <c r="B676" s="154" t="s">
        <v>9090</v>
      </c>
      <c r="C676" s="157" t="s">
        <v>8895</v>
      </c>
    </row>
    <row r="677" spans="1:3">
      <c r="A677" s="158">
        <v>901</v>
      </c>
      <c r="B677" s="154" t="s">
        <v>9090</v>
      </c>
      <c r="C677" s="157" t="s">
        <v>8895</v>
      </c>
    </row>
    <row r="678" spans="1:3">
      <c r="A678" s="158">
        <v>902</v>
      </c>
      <c r="B678" s="154" t="s">
        <v>9090</v>
      </c>
      <c r="C678" s="157" t="s">
        <v>8895</v>
      </c>
    </row>
    <row r="679" spans="1:3">
      <c r="A679" s="158">
        <v>903</v>
      </c>
      <c r="B679" s="154" t="s">
        <v>9090</v>
      </c>
      <c r="C679" s="157" t="s">
        <v>8895</v>
      </c>
    </row>
    <row r="680" spans="1:3">
      <c r="A680" s="158">
        <v>904</v>
      </c>
      <c r="B680" s="154" t="s">
        <v>9091</v>
      </c>
      <c r="C680" s="157" t="s">
        <v>8895</v>
      </c>
    </row>
    <row r="681" spans="1:3">
      <c r="A681" s="158">
        <v>905</v>
      </c>
      <c r="B681" s="154" t="s">
        <v>9091</v>
      </c>
      <c r="C681" s="157" t="s">
        <v>8895</v>
      </c>
    </row>
    <row r="682" spans="1:3">
      <c r="A682" s="158">
        <v>906</v>
      </c>
      <c r="B682" s="154" t="s">
        <v>9091</v>
      </c>
      <c r="C682" s="157" t="s">
        <v>8895</v>
      </c>
    </row>
    <row r="683" spans="1:3">
      <c r="A683" s="158">
        <v>907</v>
      </c>
      <c r="B683" s="154" t="s">
        <v>9092</v>
      </c>
      <c r="C683" s="157" t="s">
        <v>8895</v>
      </c>
    </row>
    <row r="684" spans="1:3">
      <c r="A684" s="158">
        <v>908</v>
      </c>
      <c r="B684" s="154" t="s">
        <v>9092</v>
      </c>
      <c r="C684" s="157" t="s">
        <v>8895</v>
      </c>
    </row>
    <row r="685" spans="1:3">
      <c r="A685" s="158">
        <v>909</v>
      </c>
      <c r="B685" s="154" t="s">
        <v>9092</v>
      </c>
      <c r="C685" s="157" t="s">
        <v>8895</v>
      </c>
    </row>
    <row r="686" spans="1:3">
      <c r="A686" s="158">
        <v>910</v>
      </c>
      <c r="B686" s="154" t="s">
        <v>9092</v>
      </c>
      <c r="C686" s="157" t="s">
        <v>8895</v>
      </c>
    </row>
    <row r="687" spans="1:3">
      <c r="A687" s="158">
        <v>911</v>
      </c>
      <c r="B687" s="154" t="s">
        <v>9092</v>
      </c>
      <c r="C687" s="157" t="s">
        <v>8895</v>
      </c>
    </row>
    <row r="688" spans="1:3">
      <c r="A688" s="158">
        <v>912</v>
      </c>
      <c r="B688" s="154" t="s">
        <v>9092</v>
      </c>
      <c r="C688" s="157" t="s">
        <v>8895</v>
      </c>
    </row>
    <row r="689" spans="1:3">
      <c r="A689" s="158">
        <v>913</v>
      </c>
      <c r="B689" s="154" t="s">
        <v>9092</v>
      </c>
      <c r="C689" s="157" t="s">
        <v>8895</v>
      </c>
    </row>
    <row r="690" spans="1:3">
      <c r="A690" s="158">
        <v>914</v>
      </c>
      <c r="B690" s="154" t="s">
        <v>9093</v>
      </c>
      <c r="C690" s="157" t="s">
        <v>8915</v>
      </c>
    </row>
    <row r="691" spans="1:3">
      <c r="A691" s="158">
        <v>915</v>
      </c>
      <c r="B691" s="154" t="s">
        <v>9046</v>
      </c>
      <c r="C691" s="157" t="s">
        <v>8915</v>
      </c>
    </row>
    <row r="692" spans="1:3">
      <c r="A692" s="158">
        <v>916</v>
      </c>
      <c r="B692" s="154" t="s">
        <v>9046</v>
      </c>
      <c r="C692" s="157" t="s">
        <v>8915</v>
      </c>
    </row>
    <row r="693" spans="1:3">
      <c r="A693" s="158">
        <v>917</v>
      </c>
      <c r="B693" s="154" t="s">
        <v>9046</v>
      </c>
      <c r="C693" s="157" t="s">
        <v>8915</v>
      </c>
    </row>
    <row r="694" spans="1:3">
      <c r="A694" s="158">
        <v>918</v>
      </c>
      <c r="B694" s="154" t="s">
        <v>8981</v>
      </c>
      <c r="C694" s="157" t="s">
        <v>8915</v>
      </c>
    </row>
    <row r="695" spans="1:3">
      <c r="A695" s="158">
        <v>919</v>
      </c>
      <c r="B695" s="154" t="s">
        <v>9094</v>
      </c>
      <c r="C695" s="157" t="s">
        <v>8915</v>
      </c>
    </row>
    <row r="696" spans="1:3">
      <c r="A696" s="158">
        <v>920</v>
      </c>
      <c r="B696" s="154" t="s">
        <v>9094</v>
      </c>
      <c r="C696" s="157" t="s">
        <v>8915</v>
      </c>
    </row>
    <row r="697" spans="1:3">
      <c r="A697" s="158">
        <v>922</v>
      </c>
      <c r="B697" s="154" t="s">
        <v>9004</v>
      </c>
      <c r="C697" s="157" t="s">
        <v>8915</v>
      </c>
    </row>
    <row r="698" spans="1:3">
      <c r="A698" s="158">
        <v>923</v>
      </c>
      <c r="B698" s="154" t="s">
        <v>9004</v>
      </c>
      <c r="C698" s="157" t="s">
        <v>8915</v>
      </c>
    </row>
    <row r="699" spans="1:3">
      <c r="A699" s="158">
        <v>924</v>
      </c>
      <c r="B699" s="154" t="s">
        <v>9004</v>
      </c>
      <c r="C699" s="157" t="s">
        <v>8915</v>
      </c>
    </row>
    <row r="700" spans="1:3">
      <c r="A700" s="158">
        <v>925</v>
      </c>
      <c r="B700" s="154" t="s">
        <v>9095</v>
      </c>
      <c r="C700" s="157" t="s">
        <v>9034</v>
      </c>
    </row>
    <row r="701" spans="1:3">
      <c r="A701" s="158">
        <v>926</v>
      </c>
      <c r="B701" s="154" t="s">
        <v>9035</v>
      </c>
      <c r="C701" s="157" t="s">
        <v>9034</v>
      </c>
    </row>
    <row r="702" spans="1:3">
      <c r="A702" s="158">
        <v>927</v>
      </c>
      <c r="B702" s="154" t="s">
        <v>9037</v>
      </c>
      <c r="C702" s="157" t="s">
        <v>9034</v>
      </c>
    </row>
    <row r="703" spans="1:3">
      <c r="A703" s="158">
        <v>928</v>
      </c>
      <c r="B703" s="154" t="s">
        <v>9036</v>
      </c>
      <c r="C703" s="157" t="s">
        <v>9034</v>
      </c>
    </row>
    <row r="704" spans="1:3">
      <c r="A704" s="158">
        <v>929</v>
      </c>
      <c r="B704" s="154" t="s">
        <v>9090</v>
      </c>
      <c r="C704" s="157" t="s">
        <v>8895</v>
      </c>
    </row>
    <row r="705" spans="1:3">
      <c r="A705" s="158">
        <v>930</v>
      </c>
      <c r="B705" s="154" t="s">
        <v>9090</v>
      </c>
      <c r="C705" s="157" t="s">
        <v>8895</v>
      </c>
    </row>
    <row r="706" spans="1:3">
      <c r="A706" s="158">
        <v>931</v>
      </c>
      <c r="B706" s="154" t="s">
        <v>9090</v>
      </c>
      <c r="C706" s="157" t="s">
        <v>8895</v>
      </c>
    </row>
    <row r="707" spans="1:3">
      <c r="A707" s="158">
        <v>932</v>
      </c>
      <c r="B707" s="154" t="s">
        <v>9096</v>
      </c>
      <c r="C707" s="157" t="s">
        <v>8915</v>
      </c>
    </row>
    <row r="708" spans="1:3">
      <c r="A708" s="158">
        <v>933</v>
      </c>
      <c r="B708" s="154" t="s">
        <v>9088</v>
      </c>
      <c r="C708" s="157" t="s">
        <v>8915</v>
      </c>
    </row>
    <row r="709" spans="1:3">
      <c r="A709" s="158">
        <v>934</v>
      </c>
      <c r="B709" s="154" t="s">
        <v>9089</v>
      </c>
      <c r="C709" s="157" t="s">
        <v>8895</v>
      </c>
    </row>
    <row r="710" spans="1:3">
      <c r="A710" s="158">
        <v>935</v>
      </c>
      <c r="B710" s="154" t="s">
        <v>9097</v>
      </c>
      <c r="C710" s="157" t="s">
        <v>8915</v>
      </c>
    </row>
    <row r="711" spans="1:3">
      <c r="A711" s="158">
        <v>936</v>
      </c>
      <c r="B711" s="154" t="s">
        <v>9097</v>
      </c>
      <c r="C711" s="157" t="s">
        <v>8915</v>
      </c>
    </row>
    <row r="712" spans="1:3">
      <c r="A712" s="158">
        <v>937</v>
      </c>
      <c r="B712" s="154" t="s">
        <v>9097</v>
      </c>
      <c r="C712" s="157" t="s">
        <v>8915</v>
      </c>
    </row>
    <row r="713" spans="1:3">
      <c r="A713" s="158">
        <v>938</v>
      </c>
      <c r="B713" s="154" t="s">
        <v>9097</v>
      </c>
      <c r="C713" s="157" t="s">
        <v>8915</v>
      </c>
    </row>
    <row r="714" spans="1:3">
      <c r="A714" s="158">
        <v>939</v>
      </c>
      <c r="B714" s="154" t="s">
        <v>9097</v>
      </c>
      <c r="C714" s="157" t="s">
        <v>8915</v>
      </c>
    </row>
    <row r="715" spans="1:3">
      <c r="A715" s="158">
        <v>940</v>
      </c>
      <c r="B715" s="154" t="s">
        <v>9098</v>
      </c>
      <c r="C715" s="157" t="s">
        <v>9056</v>
      </c>
    </row>
    <row r="716" spans="1:3">
      <c r="A716" s="158">
        <v>941</v>
      </c>
      <c r="B716" s="154" t="s">
        <v>9099</v>
      </c>
      <c r="C716" s="157" t="s">
        <v>9056</v>
      </c>
    </row>
    <row r="717" spans="1:3">
      <c r="A717" s="158">
        <v>942</v>
      </c>
      <c r="B717" s="154" t="s">
        <v>8950</v>
      </c>
      <c r="C717" s="157" t="s">
        <v>8915</v>
      </c>
    </row>
    <row r="718" spans="1:3">
      <c r="A718" s="158">
        <v>943</v>
      </c>
      <c r="B718" s="154" t="s">
        <v>8941</v>
      </c>
      <c r="C718" s="157" t="s">
        <v>8915</v>
      </c>
    </row>
    <row r="719" spans="1:3">
      <c r="A719" s="158">
        <v>944</v>
      </c>
      <c r="B719" s="154" t="s">
        <v>8941</v>
      </c>
      <c r="C719" s="157" t="s">
        <v>8915</v>
      </c>
    </row>
    <row r="720" spans="1:3">
      <c r="A720" s="158">
        <v>945</v>
      </c>
      <c r="B720" s="154" t="s">
        <v>8941</v>
      </c>
      <c r="C720" s="157" t="s">
        <v>8915</v>
      </c>
    </row>
    <row r="721" spans="1:3">
      <c r="A721" s="158">
        <v>946</v>
      </c>
      <c r="B721" s="154" t="s">
        <v>8941</v>
      </c>
      <c r="C721" s="157" t="s">
        <v>8915</v>
      </c>
    </row>
    <row r="722" spans="1:3">
      <c r="A722" s="158">
        <v>947</v>
      </c>
      <c r="B722" s="154" t="s">
        <v>9100</v>
      </c>
      <c r="C722" s="157" t="s">
        <v>8915</v>
      </c>
    </row>
    <row r="723" spans="1:3">
      <c r="A723" s="158">
        <v>948</v>
      </c>
      <c r="B723" s="154" t="s">
        <v>9101</v>
      </c>
      <c r="C723" s="157" t="s">
        <v>8915</v>
      </c>
    </row>
    <row r="724" spans="1:3">
      <c r="A724" s="158">
        <v>949</v>
      </c>
      <c r="B724" s="154" t="s">
        <v>9102</v>
      </c>
      <c r="C724" s="157" t="s">
        <v>8915</v>
      </c>
    </row>
    <row r="725" spans="1:3">
      <c r="A725" s="158">
        <v>950</v>
      </c>
      <c r="B725" s="154" t="s">
        <v>9103</v>
      </c>
      <c r="C725" s="157" t="s">
        <v>8895</v>
      </c>
    </row>
    <row r="726" spans="1:3">
      <c r="A726" s="158">
        <v>951</v>
      </c>
      <c r="B726" s="154" t="s">
        <v>9104</v>
      </c>
      <c r="C726" s="157" t="s">
        <v>8895</v>
      </c>
    </row>
    <row r="727" spans="1:3">
      <c r="A727" s="158">
        <v>952</v>
      </c>
      <c r="B727" s="154" t="s">
        <v>9105</v>
      </c>
      <c r="C727" s="157" t="s">
        <v>8915</v>
      </c>
    </row>
    <row r="728" spans="1:3">
      <c r="A728" s="158">
        <v>953</v>
      </c>
      <c r="B728" s="154" t="s">
        <v>9106</v>
      </c>
      <c r="C728" s="157" t="s">
        <v>8915</v>
      </c>
    </row>
    <row r="729" spans="1:3">
      <c r="A729" s="158">
        <v>954</v>
      </c>
      <c r="B729" s="154" t="s">
        <v>9107</v>
      </c>
      <c r="C729" s="157" t="s">
        <v>8915</v>
      </c>
    </row>
    <row r="730" spans="1:3">
      <c r="A730" s="158">
        <v>955</v>
      </c>
      <c r="B730" s="154" t="s">
        <v>9108</v>
      </c>
      <c r="C730" s="157" t="s">
        <v>8915</v>
      </c>
    </row>
    <row r="731" spans="1:3">
      <c r="A731" s="158">
        <v>956</v>
      </c>
      <c r="B731" s="154" t="s">
        <v>9109</v>
      </c>
      <c r="C731" s="157" t="s">
        <v>8915</v>
      </c>
    </row>
    <row r="732" spans="1:3">
      <c r="A732" s="158">
        <v>957</v>
      </c>
      <c r="B732" s="154" t="s">
        <v>9110</v>
      </c>
      <c r="C732" s="157" t="s">
        <v>8915</v>
      </c>
    </row>
    <row r="733" spans="1:3">
      <c r="A733" s="158">
        <v>958</v>
      </c>
      <c r="B733" s="154" t="s">
        <v>9111</v>
      </c>
      <c r="C733" s="157" t="s">
        <v>8915</v>
      </c>
    </row>
    <row r="734" spans="1:3">
      <c r="A734" s="158">
        <v>959</v>
      </c>
      <c r="B734" s="154" t="s">
        <v>9112</v>
      </c>
      <c r="C734" s="157" t="s">
        <v>8915</v>
      </c>
    </row>
    <row r="735" spans="1:3">
      <c r="A735" s="158">
        <v>960</v>
      </c>
      <c r="B735" s="154" t="s">
        <v>9113</v>
      </c>
      <c r="C735" s="157" t="s">
        <v>8915</v>
      </c>
    </row>
    <row r="736" spans="1:3">
      <c r="A736" s="158">
        <v>961</v>
      </c>
      <c r="B736" s="154" t="s">
        <v>9114</v>
      </c>
      <c r="C736" s="157" t="s">
        <v>8915</v>
      </c>
    </row>
    <row r="737" spans="1:3">
      <c r="A737" s="158">
        <v>962</v>
      </c>
      <c r="B737" s="154" t="s">
        <v>9115</v>
      </c>
      <c r="C737" s="157" t="s">
        <v>8915</v>
      </c>
    </row>
    <row r="738" spans="1:3">
      <c r="A738" s="158">
        <v>963</v>
      </c>
      <c r="B738" s="154" t="s">
        <v>9116</v>
      </c>
      <c r="C738" s="157" t="s">
        <v>8915</v>
      </c>
    </row>
    <row r="739" spans="1:3">
      <c r="A739" s="158">
        <v>964</v>
      </c>
      <c r="B739" s="154" t="s">
        <v>9117</v>
      </c>
      <c r="C739" s="157" t="s">
        <v>8915</v>
      </c>
    </row>
    <row r="740" spans="1:3">
      <c r="A740" s="158">
        <v>965</v>
      </c>
      <c r="B740" s="154" t="s">
        <v>9118</v>
      </c>
      <c r="C740" s="157" t="s">
        <v>8915</v>
      </c>
    </row>
    <row r="741" spans="1:3">
      <c r="A741" s="158">
        <v>966</v>
      </c>
      <c r="B741" s="154" t="s">
        <v>8961</v>
      </c>
      <c r="C741" s="157" t="s">
        <v>8895</v>
      </c>
    </row>
    <row r="742" spans="1:3">
      <c r="A742" s="158">
        <v>967</v>
      </c>
      <c r="B742" s="154" t="s">
        <v>8973</v>
      </c>
      <c r="C742" s="157" t="s">
        <v>8915</v>
      </c>
    </row>
    <row r="743" spans="1:3">
      <c r="A743" s="158">
        <v>968</v>
      </c>
      <c r="B743" s="154" t="s">
        <v>8973</v>
      </c>
      <c r="C743" s="157" t="s">
        <v>8915</v>
      </c>
    </row>
    <row r="744" spans="1:3">
      <c r="A744" s="158">
        <v>969</v>
      </c>
      <c r="B744" s="154" t="s">
        <v>9118</v>
      </c>
      <c r="C744" s="157" t="s">
        <v>8915</v>
      </c>
    </row>
    <row r="745" spans="1:3">
      <c r="A745" s="158">
        <v>970</v>
      </c>
      <c r="B745" s="154" t="s">
        <v>8929</v>
      </c>
      <c r="C745" s="157" t="s">
        <v>8915</v>
      </c>
    </row>
    <row r="746" spans="1:3">
      <c r="A746" s="158">
        <v>971</v>
      </c>
      <c r="B746" s="154" t="s">
        <v>9119</v>
      </c>
      <c r="C746" s="157" t="s">
        <v>8915</v>
      </c>
    </row>
    <row r="747" spans="1:3">
      <c r="A747" s="158">
        <v>972</v>
      </c>
      <c r="B747" s="154" t="s">
        <v>9120</v>
      </c>
      <c r="C747" s="157" t="s">
        <v>8915</v>
      </c>
    </row>
    <row r="748" spans="1:3">
      <c r="A748" s="158">
        <v>973</v>
      </c>
      <c r="B748" s="154" t="s">
        <v>8971</v>
      </c>
      <c r="C748" s="157" t="s">
        <v>8915</v>
      </c>
    </row>
    <row r="749" spans="1:3">
      <c r="A749" s="158">
        <v>974</v>
      </c>
      <c r="B749" s="154" t="s">
        <v>8997</v>
      </c>
      <c r="C749" s="157" t="s">
        <v>8915</v>
      </c>
    </row>
    <row r="750" spans="1:3">
      <c r="A750" s="158">
        <v>975</v>
      </c>
      <c r="B750" s="154" t="s">
        <v>9121</v>
      </c>
      <c r="C750" s="157" t="s">
        <v>8915</v>
      </c>
    </row>
    <row r="751" spans="1:3">
      <c r="A751" s="158">
        <v>976</v>
      </c>
      <c r="B751" s="154" t="s">
        <v>9122</v>
      </c>
      <c r="C751" s="157" t="s">
        <v>8915</v>
      </c>
    </row>
    <row r="752" spans="1:3">
      <c r="A752" s="158">
        <v>978</v>
      </c>
      <c r="B752" s="154" t="s">
        <v>8955</v>
      </c>
      <c r="C752" s="157" t="s">
        <v>8895</v>
      </c>
    </row>
    <row r="753" spans="1:3">
      <c r="A753" s="158">
        <v>979</v>
      </c>
      <c r="B753" s="154" t="s">
        <v>8994</v>
      </c>
      <c r="C753" s="157" t="s">
        <v>8895</v>
      </c>
    </row>
    <row r="754" spans="1:3">
      <c r="A754" s="158">
        <v>980</v>
      </c>
      <c r="B754" s="154" t="s">
        <v>9123</v>
      </c>
      <c r="C754" s="157" t="s">
        <v>8915</v>
      </c>
    </row>
    <row r="755" spans="1:3">
      <c r="A755" s="158">
        <v>981</v>
      </c>
      <c r="B755" s="154" t="s">
        <v>9124</v>
      </c>
      <c r="C755" s="157" t="s">
        <v>8895</v>
      </c>
    </row>
    <row r="756" spans="1:3">
      <c r="A756" s="158">
        <v>982</v>
      </c>
      <c r="B756" s="154" t="s">
        <v>9125</v>
      </c>
      <c r="C756" s="157" t="s">
        <v>8915</v>
      </c>
    </row>
    <row r="757" spans="1:3">
      <c r="A757" s="158">
        <v>983</v>
      </c>
      <c r="B757" s="154" t="s">
        <v>9126</v>
      </c>
      <c r="C757" s="157" t="s">
        <v>8915</v>
      </c>
    </row>
    <row r="758" spans="1:3">
      <c r="A758" s="158">
        <v>984</v>
      </c>
      <c r="B758" s="154" t="s">
        <v>9127</v>
      </c>
      <c r="C758" s="157" t="s">
        <v>8915</v>
      </c>
    </row>
    <row r="759" spans="1:3">
      <c r="A759" s="158">
        <v>985</v>
      </c>
      <c r="B759" s="154" t="s">
        <v>9128</v>
      </c>
      <c r="C759" s="157" t="s">
        <v>8915</v>
      </c>
    </row>
    <row r="760" spans="1:3">
      <c r="A760" s="158">
        <v>989</v>
      </c>
      <c r="B760" s="154" t="s">
        <v>9010</v>
      </c>
      <c r="C760" s="157" t="s">
        <v>8915</v>
      </c>
    </row>
    <row r="761" spans="1:3">
      <c r="A761" s="158">
        <v>990</v>
      </c>
      <c r="B761" s="154" t="s">
        <v>9011</v>
      </c>
      <c r="C761" s="157" t="s">
        <v>8895</v>
      </c>
    </row>
    <row r="762" spans="1:3">
      <c r="A762" s="158">
        <v>991</v>
      </c>
      <c r="B762" s="154" t="s">
        <v>8961</v>
      </c>
      <c r="C762" s="157" t="s">
        <v>8895</v>
      </c>
    </row>
    <row r="763" spans="1:3">
      <c r="A763" s="158">
        <v>996</v>
      </c>
      <c r="B763" s="154" t="s">
        <v>9041</v>
      </c>
      <c r="C763" s="157" t="s">
        <v>8915</v>
      </c>
    </row>
    <row r="764" spans="1:3">
      <c r="A764" s="158">
        <v>997</v>
      </c>
      <c r="B764" s="154" t="s">
        <v>9129</v>
      </c>
      <c r="C764" s="157" t="s">
        <v>8915</v>
      </c>
    </row>
  </sheetData>
  <hyperlinks>
    <hyperlink ref="A1" location="Overview!A1" display="Back to Overview" xr:uid="{00000000-0004-0000-3E00-000000000000}"/>
    <hyperlink ref="A1" location="Overview!A1" display="Back to Overview" xr:uid="{00000000-0004-0000-3E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776C6-E92C-46EE-B22C-432E43A7DDB3}">
  <dimension ref="A1:I263"/>
  <sheetViews>
    <sheetView showGridLines="0" zoomScale="85" zoomScaleNormal="85" workbookViewId="0">
      <selection activeCell="H2" sqref="H2"/>
    </sheetView>
  </sheetViews>
  <sheetFormatPr defaultRowHeight="12.5"/>
  <cols>
    <col min="1" max="1" width="32.1796875" bestFit="1" customWidth="1"/>
    <col min="2" max="2" width="11.81640625" bestFit="1" customWidth="1"/>
    <col min="3" max="3" width="5.453125" bestFit="1" customWidth="1"/>
    <col min="4" max="4" width="16.453125" customWidth="1"/>
    <col min="5" max="5" width="16.1796875" bestFit="1" customWidth="1"/>
    <col min="6" max="6" width="14.26953125" customWidth="1"/>
  </cols>
  <sheetData>
    <row r="1" spans="1:6">
      <c r="A1" s="151" t="s">
        <v>36</v>
      </c>
      <c r="B1" s="151"/>
    </row>
    <row r="2" spans="1:6" ht="36.65" customHeight="1">
      <c r="A2" s="422" t="str">
        <f>Overview!B4&amp; " - Effective from "&amp;Overview!D4&amp;" - "&amp;Overview!E4&amp;" Residual Charging Bands in UKPN EPN Area (GSP Group _A)"</f>
        <v>Southern Electric Power Distribution plc - Effective from 1 April 2022 - Final Residual Charging Bands in UKPN EPN Area (GSP Group _A)</v>
      </c>
      <c r="B2" s="423"/>
      <c r="C2" s="423"/>
      <c r="D2" s="423"/>
      <c r="E2" s="423"/>
      <c r="F2" s="423"/>
    </row>
    <row r="4" spans="1:6" ht="52">
      <c r="A4" s="250" t="s">
        <v>9130</v>
      </c>
      <c r="B4" s="250" t="s">
        <v>9131</v>
      </c>
      <c r="C4" s="250" t="s">
        <v>9132</v>
      </c>
      <c r="D4" s="250" t="s">
        <v>9133</v>
      </c>
      <c r="E4" s="250" t="s">
        <v>9134</v>
      </c>
      <c r="F4" s="214" t="s">
        <v>9135</v>
      </c>
    </row>
    <row r="5" spans="1:6" ht="14">
      <c r="A5" s="251" t="s">
        <v>9136</v>
      </c>
      <c r="B5" s="252" t="s">
        <v>9137</v>
      </c>
      <c r="C5" s="252" t="s">
        <v>711</v>
      </c>
      <c r="D5" s="253" t="s">
        <v>711</v>
      </c>
      <c r="E5" s="253" t="s">
        <v>711</v>
      </c>
      <c r="F5" s="254">
        <v>2.7344750867441223</v>
      </c>
    </row>
    <row r="6" spans="1:6" ht="14">
      <c r="A6" s="424" t="s">
        <v>9138</v>
      </c>
      <c r="B6" s="252">
        <v>1</v>
      </c>
      <c r="C6" s="252" t="s">
        <v>9139</v>
      </c>
      <c r="D6" s="253">
        <v>0</v>
      </c>
      <c r="E6" s="253">
        <v>3571</v>
      </c>
      <c r="F6" s="254">
        <v>1.1266213628185884</v>
      </c>
    </row>
    <row r="7" spans="1:6" ht="14">
      <c r="A7" s="425"/>
      <c r="B7" s="252">
        <v>2</v>
      </c>
      <c r="C7" s="252" t="s">
        <v>9139</v>
      </c>
      <c r="D7" s="253">
        <v>3571</v>
      </c>
      <c r="E7" s="253">
        <v>12553</v>
      </c>
      <c r="F7" s="254">
        <v>6.3061276091847667</v>
      </c>
    </row>
    <row r="8" spans="1:6" ht="14">
      <c r="A8" s="425"/>
      <c r="B8" s="252">
        <v>3</v>
      </c>
      <c r="C8" s="252" t="s">
        <v>9139</v>
      </c>
      <c r="D8" s="253">
        <v>12553</v>
      </c>
      <c r="E8" s="253">
        <v>25279</v>
      </c>
      <c r="F8" s="254">
        <v>15.734593562749785</v>
      </c>
    </row>
    <row r="9" spans="1:6" ht="14">
      <c r="A9" s="426"/>
      <c r="B9" s="252">
        <v>4</v>
      </c>
      <c r="C9" s="252" t="s">
        <v>9139</v>
      </c>
      <c r="D9" s="253">
        <v>25279</v>
      </c>
      <c r="E9" s="253" t="s">
        <v>9140</v>
      </c>
      <c r="F9" s="254">
        <v>48.593084974215571</v>
      </c>
    </row>
    <row r="10" spans="1:6" ht="14">
      <c r="A10" s="424" t="s">
        <v>9141</v>
      </c>
      <c r="B10" s="252">
        <v>1</v>
      </c>
      <c r="C10" s="252" t="s">
        <v>9142</v>
      </c>
      <c r="D10" s="253">
        <v>0</v>
      </c>
      <c r="E10" s="253">
        <v>80</v>
      </c>
      <c r="F10" s="254">
        <v>87.63156560608958</v>
      </c>
    </row>
    <row r="11" spans="1:6" ht="14">
      <c r="A11" s="425"/>
      <c r="B11" s="252">
        <v>2</v>
      </c>
      <c r="C11" s="252" t="s">
        <v>9142</v>
      </c>
      <c r="D11" s="253">
        <v>80</v>
      </c>
      <c r="E11" s="253">
        <v>150</v>
      </c>
      <c r="F11" s="254">
        <v>131.15724333963334</v>
      </c>
    </row>
    <row r="12" spans="1:6" ht="14">
      <c r="A12" s="425"/>
      <c r="B12" s="252">
        <v>3</v>
      </c>
      <c r="C12" s="252" t="s">
        <v>9142</v>
      </c>
      <c r="D12" s="253">
        <v>150</v>
      </c>
      <c r="E12" s="253">
        <v>231</v>
      </c>
      <c r="F12" s="254">
        <v>223.24876533162319</v>
      </c>
    </row>
    <row r="13" spans="1:6" ht="14">
      <c r="A13" s="426"/>
      <c r="B13" s="252">
        <v>4</v>
      </c>
      <c r="C13" s="252" t="s">
        <v>9142</v>
      </c>
      <c r="D13" s="253">
        <v>231</v>
      </c>
      <c r="E13" s="253" t="s">
        <v>9140</v>
      </c>
      <c r="F13" s="254">
        <v>479.18039839791726</v>
      </c>
    </row>
    <row r="14" spans="1:6" ht="14">
      <c r="A14" s="424" t="s">
        <v>9143</v>
      </c>
      <c r="B14" s="252">
        <v>1</v>
      </c>
      <c r="C14" s="252" t="s">
        <v>9142</v>
      </c>
      <c r="D14" s="253">
        <v>0</v>
      </c>
      <c r="E14" s="253">
        <v>422</v>
      </c>
      <c r="F14" s="254">
        <v>528.40364794353638</v>
      </c>
    </row>
    <row r="15" spans="1:6" ht="14">
      <c r="A15" s="425"/>
      <c r="B15" s="252">
        <v>2</v>
      </c>
      <c r="C15" s="252" t="s">
        <v>9142</v>
      </c>
      <c r="D15" s="253">
        <v>422</v>
      </c>
      <c r="E15" s="253">
        <v>1000</v>
      </c>
      <c r="F15" s="254">
        <v>1330.9579982255318</v>
      </c>
    </row>
    <row r="16" spans="1:6" ht="14">
      <c r="A16" s="425"/>
      <c r="B16" s="252">
        <v>3</v>
      </c>
      <c r="C16" s="252" t="s">
        <v>9142</v>
      </c>
      <c r="D16" s="253">
        <v>1000</v>
      </c>
      <c r="E16" s="253">
        <v>1800</v>
      </c>
      <c r="F16" s="254">
        <v>2724.6230242205661</v>
      </c>
    </row>
    <row r="17" spans="1:6" ht="14">
      <c r="A17" s="426"/>
      <c r="B17" s="252">
        <v>4</v>
      </c>
      <c r="C17" s="252" t="s">
        <v>9142</v>
      </c>
      <c r="D17" s="253">
        <v>1800</v>
      </c>
      <c r="E17" s="253" t="s">
        <v>9140</v>
      </c>
      <c r="F17" s="254">
        <v>6660.8375588609561</v>
      </c>
    </row>
    <row r="18" spans="1:6" ht="14">
      <c r="A18" s="427" t="s">
        <v>9144</v>
      </c>
      <c r="B18" s="252">
        <v>1</v>
      </c>
      <c r="C18" s="252" t="s">
        <v>9142</v>
      </c>
      <c r="D18" s="253">
        <v>0</v>
      </c>
      <c r="E18" s="253">
        <v>5000</v>
      </c>
      <c r="F18" s="254">
        <v>968.96452405505386</v>
      </c>
    </row>
    <row r="19" spans="1:6" ht="14">
      <c r="A19" s="428"/>
      <c r="B19" s="252">
        <v>2</v>
      </c>
      <c r="C19" s="252" t="s">
        <v>9142</v>
      </c>
      <c r="D19" s="253">
        <v>5000</v>
      </c>
      <c r="E19" s="253">
        <v>12000</v>
      </c>
      <c r="F19" s="254">
        <v>12448.754444889237</v>
      </c>
    </row>
    <row r="20" spans="1:6" ht="14">
      <c r="A20" s="428"/>
      <c r="B20" s="252">
        <v>3</v>
      </c>
      <c r="C20" s="252" t="s">
        <v>9142</v>
      </c>
      <c r="D20" s="253">
        <v>12000</v>
      </c>
      <c r="E20" s="253">
        <v>21500</v>
      </c>
      <c r="F20" s="254">
        <v>25714.33288122516</v>
      </c>
    </row>
    <row r="21" spans="1:6" ht="14">
      <c r="A21" s="429"/>
      <c r="B21" s="252">
        <v>4</v>
      </c>
      <c r="C21" s="252" t="s">
        <v>9142</v>
      </c>
      <c r="D21" s="253">
        <v>21500</v>
      </c>
      <c r="E21" s="253" t="s">
        <v>9140</v>
      </c>
      <c r="F21" s="254">
        <v>51831.396508666861</v>
      </c>
    </row>
    <row r="22" spans="1:6">
      <c r="A22" t="s">
        <v>9145</v>
      </c>
    </row>
    <row r="25" spans="1:6" ht="35.15" customHeight="1">
      <c r="A25" s="422" t="str">
        <f>Overview!B4&amp; " - Effective from "&amp;Overview!D4&amp;" - "&amp;Overview!E4&amp;" Residual Charging Bands in WPD EM Area (GSP Group _B)"</f>
        <v>Southern Electric Power Distribution plc - Effective from 1 April 2022 - Final Residual Charging Bands in WPD EM Area (GSP Group _B)</v>
      </c>
      <c r="B25" s="423"/>
      <c r="C25" s="423"/>
      <c r="D25" s="423"/>
      <c r="E25" s="423"/>
      <c r="F25" s="423"/>
    </row>
    <row r="27" spans="1:6" ht="39">
      <c r="A27" s="250" t="s">
        <v>9131</v>
      </c>
      <c r="B27" s="214" t="s">
        <v>9146</v>
      </c>
      <c r="C27" s="250"/>
      <c r="D27" s="214" t="s">
        <v>9146</v>
      </c>
      <c r="E27" s="214" t="s">
        <v>9135</v>
      </c>
    </row>
    <row r="28" spans="1:6" ht="14.15" customHeight="1">
      <c r="A28" s="251" t="s">
        <v>9136</v>
      </c>
      <c r="B28" s="252" t="s">
        <v>9137</v>
      </c>
      <c r="C28" s="252" t="s">
        <v>711</v>
      </c>
      <c r="D28" s="252" t="s">
        <v>711</v>
      </c>
      <c r="E28" s="277">
        <v>9.6914432630139675</v>
      </c>
    </row>
    <row r="29" spans="1:6" ht="14">
      <c r="A29" s="251" t="s">
        <v>74</v>
      </c>
      <c r="B29" s="252">
        <v>1</v>
      </c>
      <c r="C29" s="252" t="s">
        <v>9139</v>
      </c>
      <c r="D29" s="252" t="s">
        <v>9147</v>
      </c>
      <c r="E29" s="277">
        <v>4.0737632015838248</v>
      </c>
    </row>
    <row r="30" spans="1:6" ht="14">
      <c r="A30" s="251" t="s">
        <v>76</v>
      </c>
      <c r="B30" s="252">
        <v>2</v>
      </c>
      <c r="C30" s="252" t="s">
        <v>9139</v>
      </c>
      <c r="D30" s="252" t="s">
        <v>9148</v>
      </c>
      <c r="E30" s="277">
        <v>21.561819060021257</v>
      </c>
    </row>
    <row r="31" spans="1:6" ht="14">
      <c r="A31" s="251" t="s">
        <v>78</v>
      </c>
      <c r="B31" s="252">
        <v>3</v>
      </c>
      <c r="C31" s="252" t="s">
        <v>9139</v>
      </c>
      <c r="D31" s="252" t="s">
        <v>9149</v>
      </c>
      <c r="E31" s="277">
        <v>53.750423547960189</v>
      </c>
    </row>
    <row r="32" spans="1:6" ht="14">
      <c r="A32" s="251" t="s">
        <v>80</v>
      </c>
      <c r="B32" s="252">
        <v>4</v>
      </c>
      <c r="C32" s="252" t="s">
        <v>9139</v>
      </c>
      <c r="D32" s="252" t="s">
        <v>9150</v>
      </c>
      <c r="E32" s="277">
        <v>167.5246594491023</v>
      </c>
    </row>
    <row r="33" spans="1:5" ht="14">
      <c r="A33" s="251" t="s">
        <v>85</v>
      </c>
      <c r="B33" s="252">
        <v>1</v>
      </c>
      <c r="C33" s="252" t="s">
        <v>9142</v>
      </c>
      <c r="D33" s="252" t="s">
        <v>9151</v>
      </c>
      <c r="E33" s="277">
        <v>285.62702622159952</v>
      </c>
    </row>
    <row r="34" spans="1:5" ht="14">
      <c r="A34" s="251" t="s">
        <v>87</v>
      </c>
      <c r="B34" s="252">
        <v>2</v>
      </c>
      <c r="C34" s="252" t="s">
        <v>9142</v>
      </c>
      <c r="D34" s="252" t="s">
        <v>9152</v>
      </c>
      <c r="E34" s="277">
        <v>490.32319105297472</v>
      </c>
    </row>
    <row r="35" spans="1:5" ht="14">
      <c r="A35" s="251" t="s">
        <v>89</v>
      </c>
      <c r="B35" s="252">
        <v>3</v>
      </c>
      <c r="C35" s="252" t="s">
        <v>9142</v>
      </c>
      <c r="D35" s="252" t="s">
        <v>9153</v>
      </c>
      <c r="E35" s="277">
        <v>770.51189768473114</v>
      </c>
    </row>
    <row r="36" spans="1:5" ht="14">
      <c r="A36" s="251" t="s">
        <v>91</v>
      </c>
      <c r="B36" s="252">
        <v>4</v>
      </c>
      <c r="C36" s="252" t="s">
        <v>9142</v>
      </c>
      <c r="D36" s="252" t="s">
        <v>9154</v>
      </c>
      <c r="E36" s="277">
        <v>1424.3897665991497</v>
      </c>
    </row>
    <row r="37" spans="1:5" ht="14">
      <c r="A37" s="251" t="s">
        <v>95</v>
      </c>
      <c r="B37" s="252">
        <v>1</v>
      </c>
      <c r="C37" s="252" t="s">
        <v>9142</v>
      </c>
      <c r="D37" s="252" t="s">
        <v>9151</v>
      </c>
      <c r="E37" s="277">
        <v>285.62702622159958</v>
      </c>
    </row>
    <row r="38" spans="1:5" ht="14">
      <c r="A38" s="251" t="s">
        <v>97</v>
      </c>
      <c r="B38" s="252">
        <v>2</v>
      </c>
      <c r="C38" s="252" t="s">
        <v>9142</v>
      </c>
      <c r="D38" s="252" t="s">
        <v>9152</v>
      </c>
      <c r="E38" s="277">
        <v>490.32319105297472</v>
      </c>
    </row>
    <row r="39" spans="1:5" ht="14">
      <c r="A39" s="251" t="s">
        <v>99</v>
      </c>
      <c r="B39" s="252">
        <v>3</v>
      </c>
      <c r="C39" s="252" t="s">
        <v>9142</v>
      </c>
      <c r="D39" s="252" t="s">
        <v>9153</v>
      </c>
      <c r="E39" s="277">
        <v>770.51189768473103</v>
      </c>
    </row>
    <row r="40" spans="1:5" ht="14">
      <c r="A40" s="251" t="s">
        <v>101</v>
      </c>
      <c r="B40" s="252">
        <v>4</v>
      </c>
      <c r="C40" s="252" t="s">
        <v>9142</v>
      </c>
      <c r="D40" s="252" t="s">
        <v>9154</v>
      </c>
      <c r="E40" s="277">
        <v>1424.3897665991497</v>
      </c>
    </row>
    <row r="41" spans="1:5" ht="14">
      <c r="A41" s="251" t="s">
        <v>105</v>
      </c>
      <c r="B41" s="252">
        <v>1</v>
      </c>
      <c r="C41" s="252" t="s">
        <v>9142</v>
      </c>
      <c r="D41" s="252" t="s">
        <v>9155</v>
      </c>
      <c r="E41" s="277">
        <v>1202.0952039990182</v>
      </c>
    </row>
    <row r="42" spans="1:5" ht="14">
      <c r="A42" s="251" t="s">
        <v>107</v>
      </c>
      <c r="B42" s="252">
        <v>2</v>
      </c>
      <c r="C42" s="252" t="s">
        <v>9142</v>
      </c>
      <c r="D42" s="252" t="s">
        <v>9156</v>
      </c>
      <c r="E42" s="277">
        <v>4221.7788920613339</v>
      </c>
    </row>
    <row r="43" spans="1:5" ht="14">
      <c r="A43" s="251" t="s">
        <v>109</v>
      </c>
      <c r="B43" s="252">
        <v>3</v>
      </c>
      <c r="C43" s="252" t="s">
        <v>9142</v>
      </c>
      <c r="D43" s="252" t="s">
        <v>9157</v>
      </c>
      <c r="E43" s="277">
        <v>9342.8824066249181</v>
      </c>
    </row>
    <row r="44" spans="1:5" ht="14">
      <c r="A44" s="251" t="s">
        <v>111</v>
      </c>
      <c r="B44" s="252">
        <v>4</v>
      </c>
      <c r="C44" s="252" t="s">
        <v>9142</v>
      </c>
      <c r="D44" s="252" t="s">
        <v>9158</v>
      </c>
      <c r="E44" s="277">
        <v>24326.74904922615</v>
      </c>
    </row>
    <row r="45" spans="1:5" ht="14">
      <c r="A45" s="251" t="s">
        <v>9159</v>
      </c>
      <c r="B45" s="252">
        <v>1</v>
      </c>
      <c r="C45" s="252" t="s">
        <v>9142</v>
      </c>
      <c r="D45" s="252" t="s">
        <v>9160</v>
      </c>
      <c r="E45" s="277">
        <v>7380.7308771755288</v>
      </c>
    </row>
    <row r="46" spans="1:5" ht="14">
      <c r="A46" s="251" t="s">
        <v>9161</v>
      </c>
      <c r="B46" s="252">
        <v>2</v>
      </c>
      <c r="C46" s="252" t="s">
        <v>9142</v>
      </c>
      <c r="D46" s="252" t="s">
        <v>9162</v>
      </c>
      <c r="E46" s="277">
        <v>16190.699745096583</v>
      </c>
    </row>
    <row r="47" spans="1:5" ht="14">
      <c r="A47" s="251" t="s">
        <v>9163</v>
      </c>
      <c r="B47" s="252">
        <v>3</v>
      </c>
      <c r="C47" s="252" t="s">
        <v>9142</v>
      </c>
      <c r="D47" s="252" t="s">
        <v>9164</v>
      </c>
      <c r="E47" s="277">
        <v>23321.661992518228</v>
      </c>
    </row>
    <row r="48" spans="1:5" ht="14">
      <c r="A48" s="251" t="s">
        <v>9165</v>
      </c>
      <c r="B48" s="252">
        <v>4</v>
      </c>
      <c r="C48" s="252" t="s">
        <v>9142</v>
      </c>
      <c r="D48" s="252" t="s">
        <v>9166</v>
      </c>
      <c r="E48" s="277">
        <v>62732.488644433754</v>
      </c>
    </row>
    <row r="51" spans="1:9" ht="34" customHeight="1">
      <c r="A51" s="422" t="str">
        <f>Overview!B4&amp; " - Effective from "&amp;Overview!D4&amp;" - "&amp;Overview!E4&amp;" Residual Charging Bands in UKPN LPN Area (GSP Group _C)"</f>
        <v>Southern Electric Power Distribution plc - Effective from 1 April 2022 - Final Residual Charging Bands in UKPN LPN Area (GSP Group _C)</v>
      </c>
      <c r="B51" s="423"/>
      <c r="C51" s="423"/>
      <c r="D51" s="423"/>
      <c r="E51" s="423"/>
      <c r="F51" s="423"/>
      <c r="G51" s="423"/>
      <c r="H51" s="423"/>
      <c r="I51" s="423"/>
    </row>
    <row r="53" spans="1:9" ht="65">
      <c r="A53" s="250" t="s">
        <v>9130</v>
      </c>
      <c r="B53" s="250" t="s">
        <v>9131</v>
      </c>
      <c r="C53" s="250" t="s">
        <v>9132</v>
      </c>
      <c r="D53" s="250" t="s">
        <v>9133</v>
      </c>
      <c r="E53" s="250" t="s">
        <v>9134</v>
      </c>
      <c r="F53" s="255" t="s">
        <v>9167</v>
      </c>
      <c r="G53" s="255" t="s">
        <v>9168</v>
      </c>
      <c r="H53" s="255" t="s">
        <v>9169</v>
      </c>
      <c r="I53" s="255" t="s">
        <v>9170</v>
      </c>
    </row>
    <row r="54" spans="1:9" ht="14">
      <c r="A54" s="251" t="s">
        <v>9136</v>
      </c>
      <c r="B54" s="252" t="s">
        <v>9137</v>
      </c>
      <c r="C54" s="252" t="s">
        <v>711</v>
      </c>
      <c r="D54" s="256" t="s">
        <v>711</v>
      </c>
      <c r="E54" s="256" t="s">
        <v>711</v>
      </c>
      <c r="F54" s="257">
        <v>-1.9750803676645574</v>
      </c>
      <c r="G54" s="258"/>
      <c r="H54" s="258"/>
      <c r="I54" s="258"/>
    </row>
    <row r="55" spans="1:9" ht="14">
      <c r="A55" s="424" t="s">
        <v>9138</v>
      </c>
      <c r="B55" s="252">
        <v>1</v>
      </c>
      <c r="C55" s="252" t="s">
        <v>9139</v>
      </c>
      <c r="D55" s="256">
        <v>0</v>
      </c>
      <c r="E55" s="256">
        <v>3571</v>
      </c>
      <c r="F55" s="257">
        <v>-0.77548883717764883</v>
      </c>
      <c r="G55" s="258"/>
      <c r="H55" s="258"/>
      <c r="I55" s="258"/>
    </row>
    <row r="56" spans="1:9" ht="14">
      <c r="A56" s="425"/>
      <c r="B56" s="252">
        <v>2</v>
      </c>
      <c r="C56" s="252" t="s">
        <v>9139</v>
      </c>
      <c r="D56" s="256">
        <v>3571</v>
      </c>
      <c r="E56" s="256">
        <v>12553</v>
      </c>
      <c r="F56" s="257">
        <v>-3.2009280559646283</v>
      </c>
      <c r="G56" s="259">
        <v>-0.12510535080813531</v>
      </c>
      <c r="H56" s="259">
        <v>-0.12510535080813531</v>
      </c>
      <c r="I56" s="259">
        <v>-3.5050623551152175E-2</v>
      </c>
    </row>
    <row r="57" spans="1:9" ht="14">
      <c r="A57" s="425"/>
      <c r="B57" s="252">
        <v>3</v>
      </c>
      <c r="C57" s="252" t="s">
        <v>9139</v>
      </c>
      <c r="D57" s="256">
        <v>12553</v>
      </c>
      <c r="E57" s="256">
        <v>25279</v>
      </c>
      <c r="F57" s="257">
        <v>-3.2009280559646283</v>
      </c>
      <c r="G57" s="259">
        <v>-0.27387445640013791</v>
      </c>
      <c r="H57" s="259">
        <v>-0.27387445640013791</v>
      </c>
      <c r="I57" s="259">
        <v>-3.5050623551152175E-2</v>
      </c>
    </row>
    <row r="58" spans="1:9" ht="14">
      <c r="A58" s="426"/>
      <c r="B58" s="252">
        <v>4</v>
      </c>
      <c r="C58" s="252" t="s">
        <v>9139</v>
      </c>
      <c r="D58" s="256">
        <v>25279</v>
      </c>
      <c r="E58" s="256" t="s">
        <v>9140</v>
      </c>
      <c r="F58" s="257">
        <v>-3.2009280559646283</v>
      </c>
      <c r="G58" s="259">
        <v>-0.34815666205729651</v>
      </c>
      <c r="H58" s="259">
        <v>-0.34815666205729651</v>
      </c>
      <c r="I58" s="259">
        <v>-3.5050623551152175E-2</v>
      </c>
    </row>
    <row r="59" spans="1:9" ht="14">
      <c r="A59" s="424" t="s">
        <v>9141</v>
      </c>
      <c r="B59" s="252">
        <v>1</v>
      </c>
      <c r="C59" s="252" t="s">
        <v>9142</v>
      </c>
      <c r="D59" s="256">
        <v>0</v>
      </c>
      <c r="E59" s="256">
        <v>80</v>
      </c>
      <c r="F59" s="257">
        <v>-5.8566104238242449</v>
      </c>
      <c r="G59" s="259">
        <v>-0.3767897913154013</v>
      </c>
      <c r="H59" s="259">
        <v>-0.3767897913154013</v>
      </c>
      <c r="I59" s="259">
        <v>-2.4141973032184225E-2</v>
      </c>
    </row>
    <row r="60" spans="1:9" ht="14">
      <c r="A60" s="425"/>
      <c r="B60" s="252">
        <v>2</v>
      </c>
      <c r="C60" s="252" t="s">
        <v>9142</v>
      </c>
      <c r="D60" s="256">
        <v>80</v>
      </c>
      <c r="E60" s="256">
        <v>150</v>
      </c>
      <c r="F60" s="257">
        <v>-5.8566104238242449</v>
      </c>
      <c r="G60" s="259">
        <v>-0.38711404473667838</v>
      </c>
      <c r="H60" s="259">
        <v>-0.38711404473667838</v>
      </c>
      <c r="I60" s="259">
        <v>-2.4141973032184225E-2</v>
      </c>
    </row>
    <row r="61" spans="1:9" ht="14">
      <c r="A61" s="425"/>
      <c r="B61" s="252">
        <v>3</v>
      </c>
      <c r="C61" s="252" t="s">
        <v>9142</v>
      </c>
      <c r="D61" s="256">
        <v>150</v>
      </c>
      <c r="E61" s="256">
        <v>231</v>
      </c>
      <c r="F61" s="257">
        <v>-5.8566104238242449</v>
      </c>
      <c r="G61" s="259">
        <v>-0.39655100202230914</v>
      </c>
      <c r="H61" s="259">
        <v>-0.39655100202230914</v>
      </c>
      <c r="I61" s="259">
        <v>-2.4141973032184225E-2</v>
      </c>
    </row>
    <row r="62" spans="1:9" ht="14">
      <c r="A62" s="426"/>
      <c r="B62" s="252">
        <v>4</v>
      </c>
      <c r="C62" s="252" t="s">
        <v>9142</v>
      </c>
      <c r="D62" s="256">
        <v>231</v>
      </c>
      <c r="E62" s="256" t="s">
        <v>9140</v>
      </c>
      <c r="F62" s="257">
        <v>-5.8566104238242449</v>
      </c>
      <c r="G62" s="259">
        <v>-0.4041871969033205</v>
      </c>
      <c r="H62" s="259">
        <v>-0.4041871969033205</v>
      </c>
      <c r="I62" s="259">
        <v>-2.4141973032184225E-2</v>
      </c>
    </row>
    <row r="63" spans="1:9" ht="14">
      <c r="A63" s="424" t="s">
        <v>9143</v>
      </c>
      <c r="B63" s="252">
        <v>1</v>
      </c>
      <c r="C63" s="252" t="s">
        <v>9142</v>
      </c>
      <c r="D63" s="256">
        <v>0</v>
      </c>
      <c r="E63" s="256">
        <v>422</v>
      </c>
      <c r="F63" s="257">
        <v>-78.569805371831023</v>
      </c>
      <c r="G63" s="259">
        <v>-0.35119911065767984</v>
      </c>
      <c r="H63" s="259">
        <v>-0.35119911065767984</v>
      </c>
      <c r="I63" s="259">
        <v>-1.6837748694403586E-2</v>
      </c>
    </row>
    <row r="64" spans="1:9" ht="14">
      <c r="A64" s="425"/>
      <c r="B64" s="252">
        <v>2</v>
      </c>
      <c r="C64" s="252" t="s">
        <v>9142</v>
      </c>
      <c r="D64" s="256">
        <v>422</v>
      </c>
      <c r="E64" s="256">
        <v>1000</v>
      </c>
      <c r="F64" s="257">
        <v>-78.569805371831023</v>
      </c>
      <c r="G64" s="259">
        <v>-0.39731306102425173</v>
      </c>
      <c r="H64" s="259">
        <v>-0.39731306102425173</v>
      </c>
      <c r="I64" s="259">
        <v>-1.6837748694403586E-2</v>
      </c>
    </row>
    <row r="65" spans="1:9" ht="14">
      <c r="A65" s="425"/>
      <c r="B65" s="252">
        <v>3</v>
      </c>
      <c r="C65" s="252" t="s">
        <v>9142</v>
      </c>
      <c r="D65" s="256">
        <v>1000</v>
      </c>
      <c r="E65" s="256">
        <v>1800</v>
      </c>
      <c r="F65" s="257">
        <v>-78.569805371831023</v>
      </c>
      <c r="G65" s="259">
        <v>-0.40898000800501266</v>
      </c>
      <c r="H65" s="259">
        <v>-0.40898000800501266</v>
      </c>
      <c r="I65" s="259">
        <v>-1.6837748694403586E-2</v>
      </c>
    </row>
    <row r="66" spans="1:9" ht="14">
      <c r="A66" s="426"/>
      <c r="B66" s="252">
        <v>4</v>
      </c>
      <c r="C66" s="252" t="s">
        <v>9142</v>
      </c>
      <c r="D66" s="256">
        <v>1800</v>
      </c>
      <c r="E66" s="256" t="s">
        <v>9140</v>
      </c>
      <c r="F66" s="257">
        <v>-78.569805371831023</v>
      </c>
      <c r="G66" s="259">
        <v>-0.42047139104002218</v>
      </c>
      <c r="H66" s="259">
        <v>-0.42047139104002218</v>
      </c>
      <c r="I66" s="259">
        <v>-1.6837748694403586E-2</v>
      </c>
    </row>
    <row r="67" spans="1:9" ht="14">
      <c r="A67" s="427" t="s">
        <v>9144</v>
      </c>
      <c r="B67" s="252">
        <v>1</v>
      </c>
      <c r="C67" s="252" t="s">
        <v>9142</v>
      </c>
      <c r="D67" s="256">
        <v>0</v>
      </c>
      <c r="E67" s="256">
        <v>5000</v>
      </c>
      <c r="F67" s="257">
        <v>870.46143682717457</v>
      </c>
      <c r="G67" s="259"/>
      <c r="H67" s="259"/>
      <c r="I67" s="259"/>
    </row>
    <row r="68" spans="1:9" ht="14">
      <c r="A68" s="428"/>
      <c r="B68" s="252">
        <v>2</v>
      </c>
      <c r="C68" s="252" t="s">
        <v>9142</v>
      </c>
      <c r="D68" s="256">
        <v>5000</v>
      </c>
      <c r="E68" s="256">
        <v>12000</v>
      </c>
      <c r="F68" s="257">
        <v>5754.8514687512479</v>
      </c>
      <c r="G68" s="259"/>
      <c r="H68" s="259"/>
      <c r="I68" s="259"/>
    </row>
    <row r="69" spans="1:9" ht="14">
      <c r="A69" s="428"/>
      <c r="B69" s="252">
        <v>3</v>
      </c>
      <c r="C69" s="252" t="s">
        <v>9142</v>
      </c>
      <c r="D69" s="256">
        <v>12000</v>
      </c>
      <c r="E69" s="256">
        <v>21500</v>
      </c>
      <c r="F69" s="257">
        <v>17523.641323945685</v>
      </c>
      <c r="G69" s="259"/>
      <c r="H69" s="259"/>
      <c r="I69" s="259"/>
    </row>
    <row r="70" spans="1:9" ht="14">
      <c r="A70" s="429"/>
      <c r="B70" s="252">
        <v>4</v>
      </c>
      <c r="C70" s="252" t="s">
        <v>9142</v>
      </c>
      <c r="D70" s="256">
        <v>21500</v>
      </c>
      <c r="E70" s="256" t="s">
        <v>9140</v>
      </c>
      <c r="F70" s="257">
        <v>43861.686689076734</v>
      </c>
      <c r="G70" s="259"/>
      <c r="H70" s="259"/>
      <c r="I70" s="259"/>
    </row>
    <row r="71" spans="1:9">
      <c r="A71" s="430" t="s">
        <v>9145</v>
      </c>
      <c r="B71" s="430"/>
      <c r="C71" s="430"/>
      <c r="D71" s="430"/>
      <c r="E71" s="430"/>
      <c r="F71" s="430"/>
      <c r="G71" s="430"/>
      <c r="H71" s="430"/>
      <c r="I71" s="430"/>
    </row>
    <row r="72" spans="1:9" ht="25.5" customHeight="1">
      <c r="A72" s="431" t="s">
        <v>9171</v>
      </c>
      <c r="B72" s="431"/>
      <c r="C72" s="431"/>
      <c r="D72" s="431"/>
      <c r="E72" s="431"/>
      <c r="F72" s="431"/>
      <c r="G72" s="431"/>
      <c r="H72" s="431"/>
      <c r="I72" s="431"/>
    </row>
    <row r="75" spans="1:9" ht="33" customHeight="1">
      <c r="A75" s="422" t="str">
        <f>Overview!B4&amp; " - Effective from "&amp;Overview!D4&amp;" - "&amp;Overview!E4&amp;" Residual Charging Bands in SP Manweb Area (GSP Group _D)"</f>
        <v>Southern Electric Power Distribution plc - Effective from 1 April 2022 - Final Residual Charging Bands in SP Manweb Area (GSP Group _D)</v>
      </c>
      <c r="B75" s="423"/>
      <c r="C75" s="423"/>
      <c r="D75" s="423"/>
      <c r="E75" s="423"/>
      <c r="F75" s="423"/>
    </row>
    <row r="76" spans="1:9">
      <c r="F76" s="260"/>
    </row>
    <row r="77" spans="1:9" ht="39">
      <c r="A77" s="250" t="s">
        <v>9130</v>
      </c>
      <c r="B77" s="250" t="s">
        <v>9131</v>
      </c>
      <c r="C77" s="250" t="s">
        <v>9132</v>
      </c>
      <c r="D77" s="250" t="s">
        <v>9133</v>
      </c>
      <c r="E77" s="250" t="s">
        <v>9134</v>
      </c>
      <c r="F77" s="214" t="s">
        <v>9172</v>
      </c>
    </row>
    <row r="78" spans="1:9" ht="14">
      <c r="A78" s="251" t="s">
        <v>9136</v>
      </c>
      <c r="B78" s="252" t="s">
        <v>9137</v>
      </c>
      <c r="C78" s="252" t="s">
        <v>711</v>
      </c>
      <c r="D78" s="256" t="s">
        <v>711</v>
      </c>
      <c r="E78" s="256" t="s">
        <v>711</v>
      </c>
      <c r="F78" s="261">
        <v>41.713525128336315</v>
      </c>
    </row>
    <row r="79" spans="1:9" ht="14">
      <c r="A79" s="424" t="s">
        <v>9138</v>
      </c>
      <c r="B79" s="252">
        <v>1</v>
      </c>
      <c r="C79" s="252" t="s">
        <v>9139</v>
      </c>
      <c r="D79" s="262">
        <v>0</v>
      </c>
      <c r="E79" s="262">
        <v>3571</v>
      </c>
      <c r="F79" s="261">
        <v>14.879093687395686</v>
      </c>
    </row>
    <row r="80" spans="1:9" ht="14">
      <c r="A80" s="425"/>
      <c r="B80" s="252">
        <v>2</v>
      </c>
      <c r="C80" s="252" t="s">
        <v>9139</v>
      </c>
      <c r="D80" s="262">
        <v>3571</v>
      </c>
      <c r="E80" s="262">
        <v>12553</v>
      </c>
      <c r="F80" s="261">
        <v>80.415960550211452</v>
      </c>
    </row>
    <row r="81" spans="1:7" ht="14">
      <c r="A81" s="425"/>
      <c r="B81" s="252">
        <v>3</v>
      </c>
      <c r="C81" s="252" t="s">
        <v>9139</v>
      </c>
      <c r="D81" s="262">
        <v>12553</v>
      </c>
      <c r="E81" s="262">
        <v>25279</v>
      </c>
      <c r="F81" s="261">
        <v>199.23637796547106</v>
      </c>
    </row>
    <row r="82" spans="1:7" ht="14">
      <c r="A82" s="426"/>
      <c r="B82" s="252">
        <v>4</v>
      </c>
      <c r="C82" s="252" t="s">
        <v>9139</v>
      </c>
      <c r="D82" s="262">
        <v>25279</v>
      </c>
      <c r="E82" s="262" t="s">
        <v>9140</v>
      </c>
      <c r="F82" s="261">
        <v>642.57877664758996</v>
      </c>
    </row>
    <row r="83" spans="1:7" ht="14">
      <c r="A83" s="424" t="s">
        <v>9141</v>
      </c>
      <c r="B83" s="252">
        <v>1</v>
      </c>
      <c r="C83" s="252" t="s">
        <v>9142</v>
      </c>
      <c r="D83" s="262">
        <v>0</v>
      </c>
      <c r="E83" s="262">
        <v>80</v>
      </c>
      <c r="F83" s="261">
        <v>970.56131791563803</v>
      </c>
    </row>
    <row r="84" spans="1:7" ht="14">
      <c r="A84" s="425"/>
      <c r="B84" s="252">
        <v>2</v>
      </c>
      <c r="C84" s="252" t="s">
        <v>9142</v>
      </c>
      <c r="D84" s="262">
        <v>80</v>
      </c>
      <c r="E84" s="262">
        <v>150</v>
      </c>
      <c r="F84" s="261">
        <v>2232.618913694761</v>
      </c>
    </row>
    <row r="85" spans="1:7" ht="14">
      <c r="A85" s="425"/>
      <c r="B85" s="252">
        <v>3</v>
      </c>
      <c r="C85" s="252" t="s">
        <v>9142</v>
      </c>
      <c r="D85" s="262">
        <v>150</v>
      </c>
      <c r="E85" s="262">
        <v>231</v>
      </c>
      <c r="F85" s="261">
        <v>3760.7539218749848</v>
      </c>
    </row>
    <row r="86" spans="1:7" ht="14">
      <c r="A86" s="426"/>
      <c r="B86" s="252">
        <v>4</v>
      </c>
      <c r="C86" s="252" t="s">
        <v>9142</v>
      </c>
      <c r="D86" s="262">
        <v>231</v>
      </c>
      <c r="E86" s="262" t="s">
        <v>9140</v>
      </c>
      <c r="F86" s="261">
        <v>8193.9160993657952</v>
      </c>
    </row>
    <row r="87" spans="1:7" ht="14">
      <c r="A87" s="424" t="s">
        <v>9143</v>
      </c>
      <c r="B87" s="252">
        <v>1</v>
      </c>
      <c r="C87" s="252" t="s">
        <v>9142</v>
      </c>
      <c r="D87" s="262">
        <v>0</v>
      </c>
      <c r="E87" s="262">
        <v>422</v>
      </c>
      <c r="F87" s="261">
        <v>5546.7814558183172</v>
      </c>
    </row>
    <row r="88" spans="1:7" ht="14">
      <c r="A88" s="425"/>
      <c r="B88" s="252">
        <v>2</v>
      </c>
      <c r="C88" s="252" t="s">
        <v>9142</v>
      </c>
      <c r="D88" s="262">
        <v>422</v>
      </c>
      <c r="E88" s="262">
        <v>1000</v>
      </c>
      <c r="F88" s="261">
        <v>20632.556981837417</v>
      </c>
    </row>
    <row r="89" spans="1:7" ht="14">
      <c r="A89" s="425"/>
      <c r="B89" s="252">
        <v>3</v>
      </c>
      <c r="C89" s="252" t="s">
        <v>9142</v>
      </c>
      <c r="D89" s="262">
        <v>1000</v>
      </c>
      <c r="E89" s="262">
        <v>1800</v>
      </c>
      <c r="F89" s="261">
        <v>41787.680069196278</v>
      </c>
    </row>
    <row r="90" spans="1:7" ht="14">
      <c r="A90" s="426"/>
      <c r="B90" s="252">
        <v>4</v>
      </c>
      <c r="C90" s="252" t="s">
        <v>9142</v>
      </c>
      <c r="D90" s="262">
        <v>1800</v>
      </c>
      <c r="E90" s="262" t="s">
        <v>9140</v>
      </c>
      <c r="F90" s="261">
        <v>78522.023390432601</v>
      </c>
    </row>
    <row r="91" spans="1:7" ht="14">
      <c r="A91" s="427" t="s">
        <v>9144</v>
      </c>
      <c r="B91" s="252">
        <v>1</v>
      </c>
      <c r="C91" s="252" t="s">
        <v>9142</v>
      </c>
      <c r="D91" s="262">
        <v>0</v>
      </c>
      <c r="E91" s="262">
        <v>5000</v>
      </c>
      <c r="F91" s="261">
        <v>30938.657971085253</v>
      </c>
      <c r="G91" s="263"/>
    </row>
    <row r="92" spans="1:7" ht="14">
      <c r="A92" s="428"/>
      <c r="B92" s="252">
        <v>2</v>
      </c>
      <c r="C92" s="252" t="s">
        <v>9142</v>
      </c>
      <c r="D92" s="262">
        <v>5000</v>
      </c>
      <c r="E92" s="262">
        <v>12000</v>
      </c>
      <c r="F92" s="261">
        <v>91384.70459249425</v>
      </c>
      <c r="G92" s="263"/>
    </row>
    <row r="93" spans="1:7" ht="14">
      <c r="A93" s="428"/>
      <c r="B93" s="252">
        <v>3</v>
      </c>
      <c r="C93" s="252" t="s">
        <v>9142</v>
      </c>
      <c r="D93" s="262">
        <v>12000</v>
      </c>
      <c r="E93" s="262">
        <v>21500</v>
      </c>
      <c r="F93" s="261">
        <v>219027.72477346659</v>
      </c>
      <c r="G93" s="263"/>
    </row>
    <row r="94" spans="1:7" ht="14">
      <c r="A94" s="429"/>
      <c r="B94" s="252">
        <v>4</v>
      </c>
      <c r="C94" s="252" t="s">
        <v>9142</v>
      </c>
      <c r="D94" s="262">
        <v>21500</v>
      </c>
      <c r="E94" s="262" t="s">
        <v>9140</v>
      </c>
      <c r="F94" s="261">
        <v>387739.32795541291</v>
      </c>
      <c r="G94" s="263"/>
    </row>
    <row r="95" spans="1:7">
      <c r="A95" t="s">
        <v>9145</v>
      </c>
      <c r="G95" s="264"/>
    </row>
    <row r="98" spans="1:6" ht="32.5" customHeight="1">
      <c r="A98" s="422" t="str">
        <f>Overview!B4&amp; " - Effective from "&amp;Overview!D4&amp;" - "&amp;Overview!E4&amp;" Residual Charging Bands in WPD West Midlands Area (GSP Group _E)"</f>
        <v>Southern Electric Power Distribution plc - Effective from 1 April 2022 - Final Residual Charging Bands in WPD West Midlands Area (GSP Group _E)</v>
      </c>
      <c r="B98" s="423"/>
      <c r="C98" s="423"/>
      <c r="D98" s="423"/>
      <c r="E98" s="423"/>
      <c r="F98" s="423"/>
    </row>
    <row r="100" spans="1:6" ht="39">
      <c r="A100" s="250" t="s">
        <v>9131</v>
      </c>
      <c r="B100" s="214" t="s">
        <v>9146</v>
      </c>
      <c r="C100" s="250"/>
      <c r="D100" s="214" t="s">
        <v>9146</v>
      </c>
      <c r="E100" s="214" t="s">
        <v>9135</v>
      </c>
    </row>
    <row r="101" spans="1:6" ht="14.15" customHeight="1">
      <c r="A101" s="251" t="s">
        <v>9136</v>
      </c>
      <c r="B101" s="252" t="s">
        <v>9137</v>
      </c>
      <c r="C101" s="252" t="s">
        <v>711</v>
      </c>
      <c r="D101" s="252" t="s">
        <v>711</v>
      </c>
      <c r="E101" s="277">
        <v>11.57561586377283</v>
      </c>
    </row>
    <row r="102" spans="1:6" ht="14">
      <c r="A102" s="251" t="s">
        <v>74</v>
      </c>
      <c r="B102" s="252">
        <v>1</v>
      </c>
      <c r="C102" s="252" t="s">
        <v>9139</v>
      </c>
      <c r="D102" s="252" t="s">
        <v>9147</v>
      </c>
      <c r="E102" s="277">
        <v>4.4663173911016125</v>
      </c>
    </row>
    <row r="103" spans="1:6" ht="14">
      <c r="A103" s="251" t="s">
        <v>76</v>
      </c>
      <c r="B103" s="252">
        <v>2</v>
      </c>
      <c r="C103" s="252" t="s">
        <v>9139</v>
      </c>
      <c r="D103" s="252" t="s">
        <v>9148</v>
      </c>
      <c r="E103" s="277">
        <v>24.839839843761613</v>
      </c>
    </row>
    <row r="104" spans="1:6" ht="14">
      <c r="A104" s="251" t="s">
        <v>78</v>
      </c>
      <c r="B104" s="252">
        <v>3</v>
      </c>
      <c r="C104" s="252" t="s">
        <v>9139</v>
      </c>
      <c r="D104" s="252" t="s">
        <v>9149</v>
      </c>
      <c r="E104" s="277">
        <v>60.911589683145408</v>
      </c>
    </row>
    <row r="105" spans="1:6" ht="14">
      <c r="A105" s="251" t="s">
        <v>80</v>
      </c>
      <c r="B105" s="252">
        <v>4</v>
      </c>
      <c r="C105" s="252" t="s">
        <v>9139</v>
      </c>
      <c r="D105" s="252" t="s">
        <v>9150</v>
      </c>
      <c r="E105" s="277">
        <v>196.41678410719598</v>
      </c>
    </row>
    <row r="106" spans="1:6" ht="14">
      <c r="A106" s="251" t="s">
        <v>85</v>
      </c>
      <c r="B106" s="252">
        <v>1</v>
      </c>
      <c r="C106" s="252" t="s">
        <v>9142</v>
      </c>
      <c r="D106" s="252" t="s">
        <v>9151</v>
      </c>
      <c r="E106" s="277">
        <v>290.94073529026383</v>
      </c>
    </row>
    <row r="107" spans="1:6" ht="14">
      <c r="A107" s="251" t="s">
        <v>87</v>
      </c>
      <c r="B107" s="252">
        <v>2</v>
      </c>
      <c r="C107" s="252" t="s">
        <v>9142</v>
      </c>
      <c r="D107" s="252" t="s">
        <v>9152</v>
      </c>
      <c r="E107" s="277">
        <v>537.71688363377291</v>
      </c>
    </row>
    <row r="108" spans="1:6" ht="14">
      <c r="A108" s="251" t="s">
        <v>89</v>
      </c>
      <c r="B108" s="252">
        <v>3</v>
      </c>
      <c r="C108" s="252" t="s">
        <v>9142</v>
      </c>
      <c r="D108" s="252" t="s">
        <v>9153</v>
      </c>
      <c r="E108" s="277">
        <v>833.72913964977772</v>
      </c>
    </row>
    <row r="109" spans="1:6" ht="14">
      <c r="A109" s="251" t="s">
        <v>91</v>
      </c>
      <c r="B109" s="252">
        <v>4</v>
      </c>
      <c r="C109" s="252" t="s">
        <v>9142</v>
      </c>
      <c r="D109" s="252" t="s">
        <v>9154</v>
      </c>
      <c r="E109" s="277">
        <v>1301.6689879388691</v>
      </c>
    </row>
    <row r="110" spans="1:6" ht="14">
      <c r="A110" s="251" t="s">
        <v>95</v>
      </c>
      <c r="B110" s="252">
        <v>1</v>
      </c>
      <c r="C110" s="252" t="s">
        <v>9142</v>
      </c>
      <c r="D110" s="252" t="s">
        <v>9151</v>
      </c>
      <c r="E110" s="277">
        <v>290.94073529026383</v>
      </c>
    </row>
    <row r="111" spans="1:6" ht="14">
      <c r="A111" s="251" t="s">
        <v>97</v>
      </c>
      <c r="B111" s="252">
        <v>2</v>
      </c>
      <c r="C111" s="252" t="s">
        <v>9142</v>
      </c>
      <c r="D111" s="252" t="s">
        <v>9152</v>
      </c>
      <c r="E111" s="277">
        <v>537.71688363377302</v>
      </c>
    </row>
    <row r="112" spans="1:6" ht="14">
      <c r="A112" s="251" t="s">
        <v>99</v>
      </c>
      <c r="B112" s="252">
        <v>3</v>
      </c>
      <c r="C112" s="252" t="s">
        <v>9142</v>
      </c>
      <c r="D112" s="252" t="s">
        <v>9153</v>
      </c>
      <c r="E112" s="277">
        <v>833.72913964977738</v>
      </c>
    </row>
    <row r="113" spans="1:6" ht="14">
      <c r="A113" s="251" t="s">
        <v>101</v>
      </c>
      <c r="B113" s="252">
        <v>4</v>
      </c>
      <c r="C113" s="252" t="s">
        <v>9142</v>
      </c>
      <c r="D113" s="252" t="s">
        <v>9154</v>
      </c>
      <c r="E113" s="277">
        <v>1301.6689879388687</v>
      </c>
    </row>
    <row r="114" spans="1:6" ht="14">
      <c r="A114" s="251" t="s">
        <v>105</v>
      </c>
      <c r="B114" s="252">
        <v>1</v>
      </c>
      <c r="C114" s="252" t="s">
        <v>9142</v>
      </c>
      <c r="D114" s="252" t="s">
        <v>9155</v>
      </c>
      <c r="E114" s="277">
        <v>1409.0034056808352</v>
      </c>
    </row>
    <row r="115" spans="1:6" ht="14">
      <c r="A115" s="251" t="s">
        <v>107</v>
      </c>
      <c r="B115" s="252">
        <v>2</v>
      </c>
      <c r="C115" s="252" t="s">
        <v>9142</v>
      </c>
      <c r="D115" s="252" t="s">
        <v>9156</v>
      </c>
      <c r="E115" s="277">
        <v>4655.9457790266979</v>
      </c>
    </row>
    <row r="116" spans="1:6" ht="14">
      <c r="A116" s="251" t="s">
        <v>109</v>
      </c>
      <c r="B116" s="252">
        <v>3</v>
      </c>
      <c r="C116" s="252" t="s">
        <v>9142</v>
      </c>
      <c r="D116" s="252" t="s">
        <v>9157</v>
      </c>
      <c r="E116" s="277">
        <v>10378.732203202033</v>
      </c>
    </row>
    <row r="117" spans="1:6" ht="14">
      <c r="A117" s="251" t="s">
        <v>111</v>
      </c>
      <c r="B117" s="252">
        <v>4</v>
      </c>
      <c r="C117" s="252" t="s">
        <v>9142</v>
      </c>
      <c r="D117" s="252" t="s">
        <v>9158</v>
      </c>
      <c r="E117" s="277">
        <v>32016.03335585204</v>
      </c>
    </row>
    <row r="118" spans="1:6" ht="14">
      <c r="A118" s="251" t="s">
        <v>9159</v>
      </c>
      <c r="B118" s="252">
        <v>1</v>
      </c>
      <c r="C118" s="252" t="s">
        <v>9142</v>
      </c>
      <c r="D118" s="252" t="s">
        <v>9160</v>
      </c>
      <c r="E118" s="277">
        <v>2408.5113679082801</v>
      </c>
    </row>
    <row r="119" spans="1:6" ht="14">
      <c r="A119" s="251" t="s">
        <v>9161</v>
      </c>
      <c r="B119" s="252">
        <v>2</v>
      </c>
      <c r="C119" s="252" t="s">
        <v>9142</v>
      </c>
      <c r="D119" s="252" t="s">
        <v>9162</v>
      </c>
      <c r="E119" s="277">
        <v>10965.865109594783</v>
      </c>
    </row>
    <row r="120" spans="1:6" ht="14">
      <c r="A120" s="251" t="s">
        <v>9163</v>
      </c>
      <c r="B120" s="252">
        <v>3</v>
      </c>
      <c r="C120" s="252" t="s">
        <v>9142</v>
      </c>
      <c r="D120" s="252" t="s">
        <v>9164</v>
      </c>
      <c r="E120" s="277">
        <v>17792.644334508837</v>
      </c>
    </row>
    <row r="121" spans="1:6" ht="14">
      <c r="A121" s="251" t="s">
        <v>9165</v>
      </c>
      <c r="B121" s="252">
        <v>4</v>
      </c>
      <c r="C121" s="252" t="s">
        <v>9142</v>
      </c>
      <c r="D121" s="252" t="s">
        <v>9166</v>
      </c>
      <c r="E121" s="277">
        <v>110358.18769315381</v>
      </c>
    </row>
    <row r="124" spans="1:6" ht="33" customHeight="1">
      <c r="A124" s="413" t="str">
        <f>Overview!B4&amp; " - Effective from "&amp;Overview!D4&amp;" - "&amp;Overview!E4&amp;" Residual Charging Bands in NPG Northeast Area (GSP Group _F)"</f>
        <v>Southern Electric Power Distribution plc - Effective from 1 April 2022 - Final Residual Charging Bands in NPG Northeast Area (GSP Group _F)</v>
      </c>
      <c r="B124" s="414"/>
      <c r="C124" s="414"/>
      <c r="D124" s="414"/>
      <c r="E124" s="414"/>
      <c r="F124" s="415"/>
    </row>
    <row r="125" spans="1:6" ht="13.5">
      <c r="A125" s="265"/>
      <c r="B125" s="265"/>
      <c r="C125" s="265"/>
      <c r="D125" s="265"/>
      <c r="E125" s="265"/>
      <c r="F125" s="265"/>
    </row>
    <row r="126" spans="1:6" ht="54">
      <c r="A126" s="266" t="s">
        <v>9130</v>
      </c>
      <c r="B126" s="266" t="s">
        <v>9131</v>
      </c>
      <c r="C126" s="266" t="s">
        <v>9132</v>
      </c>
      <c r="D126" s="266" t="s">
        <v>9133</v>
      </c>
      <c r="E126" s="266" t="s">
        <v>9134</v>
      </c>
      <c r="F126" s="267" t="s">
        <v>9173</v>
      </c>
    </row>
    <row r="127" spans="1:6" ht="14.5">
      <c r="A127" s="268" t="s">
        <v>9136</v>
      </c>
      <c r="B127" s="269" t="s">
        <v>9137</v>
      </c>
      <c r="C127" s="269" t="s">
        <v>711</v>
      </c>
      <c r="D127" s="270" t="s">
        <v>711</v>
      </c>
      <c r="E127" s="270" t="s">
        <v>711</v>
      </c>
      <c r="F127" s="271">
        <v>42.395160591286114</v>
      </c>
    </row>
    <row r="128" spans="1:6" ht="14.5">
      <c r="A128" s="416" t="s">
        <v>9138</v>
      </c>
      <c r="B128" s="269">
        <v>1</v>
      </c>
      <c r="C128" s="269" t="s">
        <v>9139</v>
      </c>
      <c r="D128" s="272">
        <v>0</v>
      </c>
      <c r="E128" s="272">
        <v>3571</v>
      </c>
      <c r="F128" s="271">
        <v>20.830000777532405</v>
      </c>
    </row>
    <row r="129" spans="1:6" ht="14.5">
      <c r="A129" s="417"/>
      <c r="B129" s="269">
        <v>2</v>
      </c>
      <c r="C129" s="269" t="s">
        <v>9139</v>
      </c>
      <c r="D129" s="272">
        <v>3571</v>
      </c>
      <c r="E129" s="272">
        <v>12553</v>
      </c>
      <c r="F129" s="271">
        <v>109.97308377686977</v>
      </c>
    </row>
    <row r="130" spans="1:6" ht="14.5">
      <c r="A130" s="417"/>
      <c r="B130" s="269">
        <v>3</v>
      </c>
      <c r="C130" s="269" t="s">
        <v>9139</v>
      </c>
      <c r="D130" s="272">
        <v>12553</v>
      </c>
      <c r="E130" s="272">
        <v>25279</v>
      </c>
      <c r="F130" s="271">
        <v>273.61166855926206</v>
      </c>
    </row>
    <row r="131" spans="1:6" ht="14.5">
      <c r="A131" s="418"/>
      <c r="B131" s="269">
        <v>4</v>
      </c>
      <c r="C131" s="269" t="s">
        <v>9139</v>
      </c>
      <c r="D131" s="272">
        <v>25279</v>
      </c>
      <c r="E131" s="272" t="s">
        <v>9140</v>
      </c>
      <c r="F131" s="271">
        <v>827.85955057062779</v>
      </c>
    </row>
    <row r="132" spans="1:6" ht="14.5">
      <c r="A132" s="416" t="s">
        <v>9141</v>
      </c>
      <c r="B132" s="269">
        <v>1</v>
      </c>
      <c r="C132" s="269" t="s">
        <v>9142</v>
      </c>
      <c r="D132" s="272">
        <v>0</v>
      </c>
      <c r="E132" s="272">
        <v>80</v>
      </c>
      <c r="F132" s="271">
        <v>1243.2969299253693</v>
      </c>
    </row>
    <row r="133" spans="1:6" ht="14.5">
      <c r="A133" s="417"/>
      <c r="B133" s="269">
        <v>2</v>
      </c>
      <c r="C133" s="269" t="s">
        <v>9142</v>
      </c>
      <c r="D133" s="272">
        <v>80</v>
      </c>
      <c r="E133" s="272">
        <v>150</v>
      </c>
      <c r="F133" s="271">
        <v>2825.2216437771667</v>
      </c>
    </row>
    <row r="134" spans="1:6" ht="14.5">
      <c r="A134" s="417"/>
      <c r="B134" s="269">
        <v>3</v>
      </c>
      <c r="C134" s="269" t="s">
        <v>9142</v>
      </c>
      <c r="D134" s="272">
        <v>150</v>
      </c>
      <c r="E134" s="272">
        <v>231</v>
      </c>
      <c r="F134" s="271">
        <v>4326.616375449772</v>
      </c>
    </row>
    <row r="135" spans="1:6" ht="14.5">
      <c r="A135" s="418"/>
      <c r="B135" s="269">
        <v>4</v>
      </c>
      <c r="C135" s="269" t="s">
        <v>9142</v>
      </c>
      <c r="D135" s="272">
        <v>231</v>
      </c>
      <c r="E135" s="272" t="s">
        <v>9140</v>
      </c>
      <c r="F135" s="271">
        <v>11142.028847990294</v>
      </c>
    </row>
    <row r="136" spans="1:6" ht="14.5">
      <c r="A136" s="416" t="s">
        <v>9143</v>
      </c>
      <c r="B136" s="269">
        <v>1</v>
      </c>
      <c r="C136" s="269" t="s">
        <v>9142</v>
      </c>
      <c r="D136" s="272">
        <v>0</v>
      </c>
      <c r="E136" s="272">
        <v>422</v>
      </c>
      <c r="F136" s="271">
        <v>6773.7045288258259</v>
      </c>
    </row>
    <row r="137" spans="1:6" ht="14.5">
      <c r="A137" s="417"/>
      <c r="B137" s="269">
        <v>2</v>
      </c>
      <c r="C137" s="269" t="s">
        <v>9142</v>
      </c>
      <c r="D137" s="272">
        <v>422</v>
      </c>
      <c r="E137" s="272">
        <v>1000</v>
      </c>
      <c r="F137" s="271">
        <v>22763.077225427205</v>
      </c>
    </row>
    <row r="138" spans="1:6" ht="14.5">
      <c r="A138" s="417"/>
      <c r="B138" s="269">
        <v>3</v>
      </c>
      <c r="C138" s="269" t="s">
        <v>9142</v>
      </c>
      <c r="D138" s="272">
        <v>1000</v>
      </c>
      <c r="E138" s="272">
        <v>1800</v>
      </c>
      <c r="F138" s="271">
        <v>41599.400875296458</v>
      </c>
    </row>
    <row r="139" spans="1:6" ht="14.5">
      <c r="A139" s="418"/>
      <c r="B139" s="269">
        <v>4</v>
      </c>
      <c r="C139" s="269" t="s">
        <v>9142</v>
      </c>
      <c r="D139" s="272">
        <v>1800</v>
      </c>
      <c r="E139" s="272" t="s">
        <v>9140</v>
      </c>
      <c r="F139" s="271">
        <v>110345.61576200076</v>
      </c>
    </row>
    <row r="140" spans="1:6" ht="14.5">
      <c r="A140" s="419" t="s">
        <v>9144</v>
      </c>
      <c r="B140" s="269">
        <v>1</v>
      </c>
      <c r="C140" s="269" t="s">
        <v>9142</v>
      </c>
      <c r="D140" s="272">
        <v>0</v>
      </c>
      <c r="E140" s="272">
        <v>5000</v>
      </c>
      <c r="F140" s="271">
        <v>13053.996300841962</v>
      </c>
    </row>
    <row r="141" spans="1:6" ht="14.5">
      <c r="A141" s="420"/>
      <c r="B141" s="269">
        <v>2</v>
      </c>
      <c r="C141" s="269" t="s">
        <v>9142</v>
      </c>
      <c r="D141" s="272">
        <v>5000</v>
      </c>
      <c r="E141" s="272">
        <v>12000</v>
      </c>
      <c r="F141" s="271">
        <v>38771.705910427583</v>
      </c>
    </row>
    <row r="142" spans="1:6" ht="14.5">
      <c r="A142" s="420"/>
      <c r="B142" s="269">
        <v>3</v>
      </c>
      <c r="C142" s="269" t="s">
        <v>9142</v>
      </c>
      <c r="D142" s="272">
        <v>12000</v>
      </c>
      <c r="E142" s="272">
        <v>21500</v>
      </c>
      <c r="F142" s="271">
        <v>91480.90518579389</v>
      </c>
    </row>
    <row r="143" spans="1:6" ht="14.5">
      <c r="A143" s="421"/>
      <c r="B143" s="269">
        <v>4</v>
      </c>
      <c r="C143" s="269" t="s">
        <v>9142</v>
      </c>
      <c r="D143" s="272">
        <v>21500</v>
      </c>
      <c r="E143" s="272" t="s">
        <v>9140</v>
      </c>
      <c r="F143" s="271">
        <v>319150.02778447844</v>
      </c>
    </row>
    <row r="144" spans="1:6" ht="13.5">
      <c r="A144" s="265" t="s">
        <v>9145</v>
      </c>
      <c r="B144" s="265"/>
      <c r="C144" s="265"/>
      <c r="D144" s="265"/>
      <c r="E144" s="265"/>
      <c r="F144" s="265"/>
    </row>
    <row r="147" spans="1:6" ht="33.65" customHeight="1">
      <c r="A147" s="422" t="str">
        <f>Overview!B4&amp; " - Effective from "&amp;Overview!D4&amp;" - "&amp;Overview!E4&amp;" Residual Charging Bands in Electricity North West Area (GSP Group _G)"</f>
        <v>Southern Electric Power Distribution plc - Effective from 1 April 2022 - Final Residual Charging Bands in Electricity North West Area (GSP Group _G)</v>
      </c>
      <c r="B147" s="423"/>
      <c r="C147" s="423"/>
      <c r="D147" s="423"/>
      <c r="E147" s="423"/>
      <c r="F147" s="423"/>
    </row>
    <row r="149" spans="1:6" ht="52">
      <c r="A149" s="250" t="s">
        <v>9130</v>
      </c>
      <c r="B149" s="250" t="s">
        <v>9131</v>
      </c>
      <c r="C149" s="250" t="s">
        <v>9132</v>
      </c>
      <c r="D149" s="250" t="s">
        <v>9133</v>
      </c>
      <c r="E149" s="250" t="s">
        <v>9134</v>
      </c>
      <c r="F149" s="214" t="s">
        <v>9173</v>
      </c>
    </row>
    <row r="150" spans="1:6" ht="14">
      <c r="A150" s="251" t="s">
        <v>9136</v>
      </c>
      <c r="B150" s="252" t="s">
        <v>9137</v>
      </c>
      <c r="C150" s="252" t="s">
        <v>711</v>
      </c>
      <c r="D150" s="256" t="s">
        <v>711</v>
      </c>
      <c r="E150" s="256" t="s">
        <v>711</v>
      </c>
      <c r="F150" s="261">
        <v>23.707987258823426</v>
      </c>
    </row>
    <row r="151" spans="1:6" ht="14">
      <c r="A151" s="424" t="s">
        <v>9138</v>
      </c>
      <c r="B151" s="252">
        <v>1</v>
      </c>
      <c r="C151" s="252" t="s">
        <v>9139</v>
      </c>
      <c r="D151" s="262">
        <v>0</v>
      </c>
      <c r="E151" s="262">
        <v>3571</v>
      </c>
      <c r="F151" s="261">
        <v>11.231462485104899</v>
      </c>
    </row>
    <row r="152" spans="1:6" ht="14">
      <c r="A152" s="425"/>
      <c r="B152" s="252">
        <v>2</v>
      </c>
      <c r="C152" s="252" t="s">
        <v>9139</v>
      </c>
      <c r="D152" s="262">
        <v>3571</v>
      </c>
      <c r="E152" s="262">
        <v>12553</v>
      </c>
      <c r="F152" s="261">
        <v>55.411916975506081</v>
      </c>
    </row>
    <row r="153" spans="1:6" ht="14">
      <c r="A153" s="425"/>
      <c r="B153" s="252">
        <v>3</v>
      </c>
      <c r="C153" s="252" t="s">
        <v>9139</v>
      </c>
      <c r="D153" s="262">
        <v>12553</v>
      </c>
      <c r="E153" s="262">
        <v>25279</v>
      </c>
      <c r="F153" s="261">
        <v>137.28804125874754</v>
      </c>
    </row>
    <row r="154" spans="1:6" ht="14">
      <c r="A154" s="426"/>
      <c r="B154" s="252">
        <v>4</v>
      </c>
      <c r="C154" s="252" t="s">
        <v>9139</v>
      </c>
      <c r="D154" s="262">
        <v>25279</v>
      </c>
      <c r="E154" s="262" t="s">
        <v>9140</v>
      </c>
      <c r="F154" s="261">
        <v>427.53681596287214</v>
      </c>
    </row>
    <row r="155" spans="1:6" ht="14">
      <c r="A155" s="424" t="s">
        <v>9141</v>
      </c>
      <c r="B155" s="252">
        <v>1</v>
      </c>
      <c r="C155" s="252" t="s">
        <v>9142</v>
      </c>
      <c r="D155" s="262">
        <v>0</v>
      </c>
      <c r="E155" s="262">
        <v>80</v>
      </c>
      <c r="F155" s="261">
        <v>562.10721586347154</v>
      </c>
    </row>
    <row r="156" spans="1:6" ht="14">
      <c r="A156" s="425"/>
      <c r="B156" s="252">
        <v>2</v>
      </c>
      <c r="C156" s="252" t="s">
        <v>9142</v>
      </c>
      <c r="D156" s="262">
        <v>80</v>
      </c>
      <c r="E156" s="262">
        <v>150</v>
      </c>
      <c r="F156" s="261">
        <v>1401.6614976852866</v>
      </c>
    </row>
    <row r="157" spans="1:6" ht="14">
      <c r="A157" s="425"/>
      <c r="B157" s="252">
        <v>3</v>
      </c>
      <c r="C157" s="252" t="s">
        <v>9142</v>
      </c>
      <c r="D157" s="262">
        <v>150</v>
      </c>
      <c r="E157" s="262">
        <v>231</v>
      </c>
      <c r="F157" s="261">
        <v>2286.1872034158082</v>
      </c>
    </row>
    <row r="158" spans="1:6" ht="14">
      <c r="A158" s="426"/>
      <c r="B158" s="252">
        <v>4</v>
      </c>
      <c r="C158" s="252" t="s">
        <v>9142</v>
      </c>
      <c r="D158" s="262">
        <v>231</v>
      </c>
      <c r="E158" s="262" t="s">
        <v>9140</v>
      </c>
      <c r="F158" s="261">
        <v>4799.8216147856601</v>
      </c>
    </row>
    <row r="159" spans="1:6" ht="14">
      <c r="A159" s="424" t="s">
        <v>9143</v>
      </c>
      <c r="B159" s="252">
        <v>1</v>
      </c>
      <c r="C159" s="252" t="s">
        <v>9142</v>
      </c>
      <c r="D159" s="262">
        <v>0</v>
      </c>
      <c r="E159" s="262">
        <v>422</v>
      </c>
      <c r="F159" s="261">
        <v>3584.9710121985181</v>
      </c>
    </row>
    <row r="160" spans="1:6" ht="14">
      <c r="A160" s="425"/>
      <c r="B160" s="252">
        <v>2</v>
      </c>
      <c r="C160" s="252" t="s">
        <v>9142</v>
      </c>
      <c r="D160" s="262">
        <v>422</v>
      </c>
      <c r="E160" s="262">
        <v>1000</v>
      </c>
      <c r="F160" s="261">
        <v>11718.215106745798</v>
      </c>
    </row>
    <row r="161" spans="1:6" ht="14">
      <c r="A161" s="425"/>
      <c r="B161" s="252">
        <v>3</v>
      </c>
      <c r="C161" s="252" t="s">
        <v>9142</v>
      </c>
      <c r="D161" s="262">
        <v>1000</v>
      </c>
      <c r="E161" s="262">
        <v>1800</v>
      </c>
      <c r="F161" s="261">
        <v>24564.237009744164</v>
      </c>
    </row>
    <row r="162" spans="1:6" ht="14">
      <c r="A162" s="426"/>
      <c r="B162" s="252">
        <v>4</v>
      </c>
      <c r="C162" s="252" t="s">
        <v>9142</v>
      </c>
      <c r="D162" s="262">
        <v>1800</v>
      </c>
      <c r="E162" s="262" t="s">
        <v>9140</v>
      </c>
      <c r="F162" s="261">
        <v>57284.353465926441</v>
      </c>
    </row>
    <row r="163" spans="1:6" ht="14">
      <c r="A163" s="427" t="s">
        <v>9144</v>
      </c>
      <c r="B163" s="252">
        <v>1</v>
      </c>
      <c r="C163" s="252" t="s">
        <v>9142</v>
      </c>
      <c r="D163" s="262">
        <v>0</v>
      </c>
      <c r="E163" s="262">
        <v>5000</v>
      </c>
      <c r="F163" s="261">
        <v>36468.183996245774</v>
      </c>
    </row>
    <row r="164" spans="1:6" ht="14">
      <c r="A164" s="428"/>
      <c r="B164" s="252">
        <v>2</v>
      </c>
      <c r="C164" s="252" t="s">
        <v>9142</v>
      </c>
      <c r="D164" s="262">
        <v>5000</v>
      </c>
      <c r="E164" s="262">
        <v>12000</v>
      </c>
      <c r="F164" s="261">
        <v>122959.36276632574</v>
      </c>
    </row>
    <row r="165" spans="1:6" ht="14">
      <c r="A165" s="428"/>
      <c r="B165" s="252">
        <v>3</v>
      </c>
      <c r="C165" s="252" t="s">
        <v>9142</v>
      </c>
      <c r="D165" s="262">
        <v>12000</v>
      </c>
      <c r="E165" s="262">
        <v>21500</v>
      </c>
      <c r="F165" s="261">
        <v>222876.1319718528</v>
      </c>
    </row>
    <row r="166" spans="1:6" ht="14">
      <c r="A166" s="429"/>
      <c r="B166" s="252">
        <v>4</v>
      </c>
      <c r="C166" s="252" t="s">
        <v>9142</v>
      </c>
      <c r="D166" s="262">
        <v>21500</v>
      </c>
      <c r="E166" s="262" t="s">
        <v>9140</v>
      </c>
      <c r="F166" s="261">
        <v>239615.09244841349</v>
      </c>
    </row>
    <row r="167" spans="1:6">
      <c r="A167" t="s">
        <v>9145</v>
      </c>
    </row>
    <row r="170" spans="1:6" ht="34.5" customHeight="1">
      <c r="A170" s="422" t="str">
        <f>Overview!B4&amp; " - Effective from "&amp;Overview!D4&amp;" - "&amp;Overview!E4&amp;" Residual Charging Bands in UKPN SPN Area (GSP Group _J)"</f>
        <v>Southern Electric Power Distribution plc - Effective from 1 April 2022 - Final Residual Charging Bands in UKPN SPN Area (GSP Group _J)</v>
      </c>
      <c r="B170" s="423"/>
      <c r="C170" s="423"/>
      <c r="D170" s="423"/>
      <c r="E170" s="423"/>
      <c r="F170" s="423"/>
    </row>
    <row r="172" spans="1:6" ht="52">
      <c r="A172" s="250" t="s">
        <v>9130</v>
      </c>
      <c r="B172" s="250" t="s">
        <v>9131</v>
      </c>
      <c r="C172" s="250" t="s">
        <v>9132</v>
      </c>
      <c r="D172" s="250" t="s">
        <v>9133</v>
      </c>
      <c r="E172" s="250" t="s">
        <v>9134</v>
      </c>
      <c r="F172" s="214" t="s">
        <v>9135</v>
      </c>
    </row>
    <row r="173" spans="1:6" ht="14">
      <c r="A173" s="251" t="s">
        <v>9136</v>
      </c>
      <c r="B173" s="252" t="s">
        <v>9137</v>
      </c>
      <c r="C173" s="252" t="s">
        <v>711</v>
      </c>
      <c r="D173" s="256" t="s">
        <v>711</v>
      </c>
      <c r="E173" s="256" t="s">
        <v>711</v>
      </c>
      <c r="F173" s="254">
        <v>6.2559419310103754</v>
      </c>
    </row>
    <row r="174" spans="1:6" ht="14">
      <c r="A174" s="424" t="s">
        <v>9138</v>
      </c>
      <c r="B174" s="252">
        <v>1</v>
      </c>
      <c r="C174" s="252" t="s">
        <v>9139</v>
      </c>
      <c r="D174" s="253">
        <v>0</v>
      </c>
      <c r="E174" s="253">
        <v>3571</v>
      </c>
      <c r="F174" s="254">
        <v>2.518832912228639</v>
      </c>
    </row>
    <row r="175" spans="1:6" ht="14">
      <c r="A175" s="425"/>
      <c r="B175" s="252">
        <v>2</v>
      </c>
      <c r="C175" s="252" t="s">
        <v>9139</v>
      </c>
      <c r="D175" s="253">
        <v>3571</v>
      </c>
      <c r="E175" s="253">
        <v>12553</v>
      </c>
      <c r="F175" s="254">
        <v>15.270427221000579</v>
      </c>
    </row>
    <row r="176" spans="1:6" ht="14">
      <c r="A176" s="425"/>
      <c r="B176" s="252">
        <v>3</v>
      </c>
      <c r="C176" s="252" t="s">
        <v>9139</v>
      </c>
      <c r="D176" s="253">
        <v>12553</v>
      </c>
      <c r="E176" s="253">
        <v>25279</v>
      </c>
      <c r="F176" s="254">
        <v>37.802759461030426</v>
      </c>
    </row>
    <row r="177" spans="1:6" ht="14">
      <c r="A177" s="426"/>
      <c r="B177" s="252">
        <v>4</v>
      </c>
      <c r="C177" s="252" t="s">
        <v>9139</v>
      </c>
      <c r="D177" s="253">
        <v>25279</v>
      </c>
      <c r="E177" s="253" t="s">
        <v>9140</v>
      </c>
      <c r="F177" s="254">
        <v>110.59937877272073</v>
      </c>
    </row>
    <row r="178" spans="1:6" ht="14">
      <c r="A178" s="424" t="s">
        <v>9141</v>
      </c>
      <c r="B178" s="252">
        <v>1</v>
      </c>
      <c r="C178" s="252" t="s">
        <v>9142</v>
      </c>
      <c r="D178" s="253">
        <v>0</v>
      </c>
      <c r="E178" s="253">
        <v>80</v>
      </c>
      <c r="F178" s="254">
        <v>210.59938665142761</v>
      </c>
    </row>
    <row r="179" spans="1:6" ht="14">
      <c r="A179" s="425"/>
      <c r="B179" s="252">
        <v>2</v>
      </c>
      <c r="C179" s="252" t="s">
        <v>9142</v>
      </c>
      <c r="D179" s="253">
        <v>80</v>
      </c>
      <c r="E179" s="253">
        <v>150</v>
      </c>
      <c r="F179" s="254">
        <v>354.85235857891172</v>
      </c>
    </row>
    <row r="180" spans="1:6" ht="14">
      <c r="A180" s="425"/>
      <c r="B180" s="252">
        <v>3</v>
      </c>
      <c r="C180" s="252" t="s">
        <v>9142</v>
      </c>
      <c r="D180" s="253">
        <v>150</v>
      </c>
      <c r="E180" s="253">
        <v>231</v>
      </c>
      <c r="F180" s="254">
        <v>579.48090190610117</v>
      </c>
    </row>
    <row r="181" spans="1:6" ht="14">
      <c r="A181" s="426"/>
      <c r="B181" s="252">
        <v>4</v>
      </c>
      <c r="C181" s="252" t="s">
        <v>9142</v>
      </c>
      <c r="D181" s="253">
        <v>231</v>
      </c>
      <c r="E181" s="253" t="s">
        <v>9140</v>
      </c>
      <c r="F181" s="254">
        <v>1289.6828373155483</v>
      </c>
    </row>
    <row r="182" spans="1:6" ht="14">
      <c r="A182" s="424" t="s">
        <v>9143</v>
      </c>
      <c r="B182" s="252">
        <v>1</v>
      </c>
      <c r="C182" s="252" t="s">
        <v>9142</v>
      </c>
      <c r="D182" s="253">
        <v>0</v>
      </c>
      <c r="E182" s="253">
        <v>422</v>
      </c>
      <c r="F182" s="254">
        <v>815.77651497044167</v>
      </c>
    </row>
    <row r="183" spans="1:6" ht="14">
      <c r="A183" s="425"/>
      <c r="B183" s="252">
        <v>2</v>
      </c>
      <c r="C183" s="252" t="s">
        <v>9142</v>
      </c>
      <c r="D183" s="253">
        <v>422</v>
      </c>
      <c r="E183" s="253">
        <v>1000</v>
      </c>
      <c r="F183" s="254">
        <v>4606.5716498345664</v>
      </c>
    </row>
    <row r="184" spans="1:6" ht="14">
      <c r="A184" s="425"/>
      <c r="B184" s="252">
        <v>3</v>
      </c>
      <c r="C184" s="252" t="s">
        <v>9142</v>
      </c>
      <c r="D184" s="253">
        <v>1000</v>
      </c>
      <c r="E184" s="253">
        <v>1800</v>
      </c>
      <c r="F184" s="254">
        <v>4014.1275334887823</v>
      </c>
    </row>
    <row r="185" spans="1:6" ht="14">
      <c r="A185" s="426"/>
      <c r="B185" s="252">
        <v>4</v>
      </c>
      <c r="C185" s="252" t="s">
        <v>9142</v>
      </c>
      <c r="D185" s="253">
        <v>1800</v>
      </c>
      <c r="E185" s="253" t="s">
        <v>9140</v>
      </c>
      <c r="F185" s="254">
        <v>10352.773133831826</v>
      </c>
    </row>
    <row r="186" spans="1:6" ht="14">
      <c r="A186" s="427" t="s">
        <v>9144</v>
      </c>
      <c r="B186" s="252">
        <v>1</v>
      </c>
      <c r="C186" s="252" t="s">
        <v>9142</v>
      </c>
      <c r="D186" s="253">
        <v>0</v>
      </c>
      <c r="E186" s="253">
        <v>5000</v>
      </c>
      <c r="F186" s="254">
        <v>347.63190328796895</v>
      </c>
    </row>
    <row r="187" spans="1:6" ht="14">
      <c r="A187" s="428"/>
      <c r="B187" s="252">
        <v>2</v>
      </c>
      <c r="C187" s="252" t="s">
        <v>9142</v>
      </c>
      <c r="D187" s="253">
        <v>5000</v>
      </c>
      <c r="E187" s="253">
        <v>12000</v>
      </c>
      <c r="F187" s="254">
        <v>7373.4082903644467</v>
      </c>
    </row>
    <row r="188" spans="1:6" ht="14">
      <c r="A188" s="428"/>
      <c r="B188" s="252">
        <v>3</v>
      </c>
      <c r="C188" s="252" t="s">
        <v>9142</v>
      </c>
      <c r="D188" s="253">
        <v>12000</v>
      </c>
      <c r="E188" s="253">
        <v>21500</v>
      </c>
      <c r="F188" s="254">
        <v>18529.921679980005</v>
      </c>
    </row>
    <row r="189" spans="1:6" ht="14">
      <c r="A189" s="429"/>
      <c r="B189" s="252">
        <v>4</v>
      </c>
      <c r="C189" s="252" t="s">
        <v>9142</v>
      </c>
      <c r="D189" s="253">
        <v>21500</v>
      </c>
      <c r="E189" s="253" t="s">
        <v>9140</v>
      </c>
      <c r="F189" s="254">
        <v>32723.848676885227</v>
      </c>
    </row>
    <row r="190" spans="1:6">
      <c r="A190" t="s">
        <v>9145</v>
      </c>
    </row>
    <row r="193" spans="1:6" ht="31.5" customHeight="1">
      <c r="A193" s="422" t="str">
        <f>Overview!B4&amp; " - Effective from "&amp;Overview!D4&amp;" - "&amp;Overview!E4&amp;" Residual Charging Bands in WPD South Wales Area (GSP Group _K)"</f>
        <v>Southern Electric Power Distribution plc - Effective from 1 April 2022 - Final Residual Charging Bands in WPD South Wales Area (GSP Group _K)</v>
      </c>
      <c r="B193" s="423"/>
      <c r="C193" s="423"/>
      <c r="D193" s="423"/>
      <c r="E193" s="423"/>
      <c r="F193" s="423"/>
    </row>
    <row r="195" spans="1:6" ht="39">
      <c r="A195" s="250" t="s">
        <v>9131</v>
      </c>
      <c r="B195" s="214" t="s">
        <v>9146</v>
      </c>
      <c r="C195" s="250"/>
      <c r="D195" s="214" t="s">
        <v>9146</v>
      </c>
      <c r="E195" s="214" t="s">
        <v>9135</v>
      </c>
    </row>
    <row r="196" spans="1:6" ht="14.15" customHeight="1">
      <c r="A196" s="251" t="s">
        <v>9136</v>
      </c>
      <c r="B196" s="252" t="s">
        <v>9137</v>
      </c>
      <c r="C196" s="252" t="s">
        <v>711</v>
      </c>
      <c r="D196" s="252" t="s">
        <v>711</v>
      </c>
      <c r="E196" s="277">
        <v>11.182926641438</v>
      </c>
    </row>
    <row r="197" spans="1:6" ht="14">
      <c r="A197" s="251" t="s">
        <v>74</v>
      </c>
      <c r="B197" s="252">
        <v>1</v>
      </c>
      <c r="C197" s="252" t="s">
        <v>9139</v>
      </c>
      <c r="D197" s="252" t="s">
        <v>9147</v>
      </c>
      <c r="E197" s="277">
        <v>5.15455375786589</v>
      </c>
    </row>
    <row r="198" spans="1:6" ht="14">
      <c r="A198" s="251" t="s">
        <v>76</v>
      </c>
      <c r="B198" s="252">
        <v>2</v>
      </c>
      <c r="C198" s="252" t="s">
        <v>9139</v>
      </c>
      <c r="D198" s="252" t="s">
        <v>9148</v>
      </c>
      <c r="E198" s="277">
        <v>28.116208328754663</v>
      </c>
    </row>
    <row r="199" spans="1:6" ht="14">
      <c r="A199" s="251" t="s">
        <v>78</v>
      </c>
      <c r="B199" s="252">
        <v>3</v>
      </c>
      <c r="C199" s="252" t="s">
        <v>9139</v>
      </c>
      <c r="D199" s="252" t="s">
        <v>9149</v>
      </c>
      <c r="E199" s="277">
        <v>69.797256137948892</v>
      </c>
    </row>
    <row r="200" spans="1:6" ht="14">
      <c r="A200" s="251" t="s">
        <v>80</v>
      </c>
      <c r="B200" s="252">
        <v>4</v>
      </c>
      <c r="C200" s="252" t="s">
        <v>9139</v>
      </c>
      <c r="D200" s="252" t="s">
        <v>9150</v>
      </c>
      <c r="E200" s="277">
        <v>217.00190381722459</v>
      </c>
    </row>
    <row r="201" spans="1:6" ht="14">
      <c r="A201" s="251" t="s">
        <v>85</v>
      </c>
      <c r="B201" s="252">
        <v>1</v>
      </c>
      <c r="C201" s="252" t="s">
        <v>9142</v>
      </c>
      <c r="D201" s="252" t="s">
        <v>9151</v>
      </c>
      <c r="E201" s="277">
        <v>328.60066744800923</v>
      </c>
    </row>
    <row r="202" spans="1:6" ht="14">
      <c r="A202" s="251" t="s">
        <v>87</v>
      </c>
      <c r="B202" s="252">
        <v>2</v>
      </c>
      <c r="C202" s="252" t="s">
        <v>9142</v>
      </c>
      <c r="D202" s="252" t="s">
        <v>9152</v>
      </c>
      <c r="E202" s="277">
        <v>682.58029314714292</v>
      </c>
    </row>
    <row r="203" spans="1:6" ht="14">
      <c r="A203" s="251" t="s">
        <v>89</v>
      </c>
      <c r="B203" s="252">
        <v>3</v>
      </c>
      <c r="C203" s="252" t="s">
        <v>9142</v>
      </c>
      <c r="D203" s="252" t="s">
        <v>9153</v>
      </c>
      <c r="E203" s="277">
        <v>1091.2314458884791</v>
      </c>
    </row>
    <row r="204" spans="1:6" ht="14">
      <c r="A204" s="251" t="s">
        <v>91</v>
      </c>
      <c r="B204" s="252">
        <v>4</v>
      </c>
      <c r="C204" s="252" t="s">
        <v>9142</v>
      </c>
      <c r="D204" s="252" t="s">
        <v>9154</v>
      </c>
      <c r="E204" s="277">
        <v>2412.5713764988823</v>
      </c>
    </row>
    <row r="205" spans="1:6" ht="14">
      <c r="A205" s="251" t="s">
        <v>95</v>
      </c>
      <c r="B205" s="252">
        <v>1</v>
      </c>
      <c r="C205" s="252" t="s">
        <v>9142</v>
      </c>
      <c r="D205" s="252" t="s">
        <v>9151</v>
      </c>
      <c r="E205" s="277">
        <v>328.60066744800918</v>
      </c>
    </row>
    <row r="206" spans="1:6" ht="14">
      <c r="A206" s="251" t="s">
        <v>97</v>
      </c>
      <c r="B206" s="252">
        <v>2</v>
      </c>
      <c r="C206" s="252" t="s">
        <v>9142</v>
      </c>
      <c r="D206" s="252" t="s">
        <v>9152</v>
      </c>
      <c r="E206" s="277">
        <v>682.5802931471427</v>
      </c>
    </row>
    <row r="207" spans="1:6" ht="14">
      <c r="A207" s="251" t="s">
        <v>99</v>
      </c>
      <c r="B207" s="252">
        <v>3</v>
      </c>
      <c r="C207" s="252" t="s">
        <v>9142</v>
      </c>
      <c r="D207" s="252" t="s">
        <v>9153</v>
      </c>
      <c r="E207" s="277">
        <v>1091.2314458884791</v>
      </c>
    </row>
    <row r="208" spans="1:6" ht="14">
      <c r="A208" s="251" t="s">
        <v>101</v>
      </c>
      <c r="B208" s="252">
        <v>4</v>
      </c>
      <c r="C208" s="252" t="s">
        <v>9142</v>
      </c>
      <c r="D208" s="252" t="s">
        <v>9154</v>
      </c>
      <c r="E208" s="277">
        <v>2412.5713764988814</v>
      </c>
    </row>
    <row r="209" spans="1:6" ht="14">
      <c r="A209" s="251" t="s">
        <v>105</v>
      </c>
      <c r="B209" s="252">
        <v>1</v>
      </c>
      <c r="C209" s="252" t="s">
        <v>9142</v>
      </c>
      <c r="D209" s="252" t="s">
        <v>9155</v>
      </c>
      <c r="E209" s="277">
        <v>1073.6129198402332</v>
      </c>
    </row>
    <row r="210" spans="1:6" ht="14">
      <c r="A210" s="251" t="s">
        <v>107</v>
      </c>
      <c r="B210" s="252">
        <v>2</v>
      </c>
      <c r="C210" s="252" t="s">
        <v>9142</v>
      </c>
      <c r="D210" s="252" t="s">
        <v>9156</v>
      </c>
      <c r="E210" s="277">
        <v>5886.311869225854</v>
      </c>
    </row>
    <row r="211" spans="1:6" ht="14">
      <c r="A211" s="251" t="s">
        <v>109</v>
      </c>
      <c r="B211" s="252">
        <v>3</v>
      </c>
      <c r="C211" s="252" t="s">
        <v>9142</v>
      </c>
      <c r="D211" s="252" t="s">
        <v>9157</v>
      </c>
      <c r="E211" s="277">
        <v>12122.59403934186</v>
      </c>
    </row>
    <row r="212" spans="1:6" ht="14">
      <c r="A212" s="251" t="s">
        <v>111</v>
      </c>
      <c r="B212" s="252">
        <v>4</v>
      </c>
      <c r="C212" s="252" t="s">
        <v>9142</v>
      </c>
      <c r="D212" s="252" t="s">
        <v>9158</v>
      </c>
      <c r="E212" s="277">
        <v>27151.508853924937</v>
      </c>
    </row>
    <row r="213" spans="1:6" ht="14">
      <c r="A213" s="251" t="s">
        <v>9159</v>
      </c>
      <c r="B213" s="252">
        <v>1</v>
      </c>
      <c r="C213" s="252" t="s">
        <v>9142</v>
      </c>
      <c r="D213" s="252" t="s">
        <v>9160</v>
      </c>
      <c r="E213" s="277">
        <v>3731.5421288112693</v>
      </c>
    </row>
    <row r="214" spans="1:6" ht="14">
      <c r="A214" s="251" t="s">
        <v>9161</v>
      </c>
      <c r="B214" s="252">
        <v>2</v>
      </c>
      <c r="C214" s="252" t="s">
        <v>9142</v>
      </c>
      <c r="D214" s="252" t="s">
        <v>9162</v>
      </c>
      <c r="E214" s="277">
        <v>16301.62041018425</v>
      </c>
    </row>
    <row r="215" spans="1:6" ht="14">
      <c r="A215" s="251" t="s">
        <v>9163</v>
      </c>
      <c r="B215" s="252">
        <v>3</v>
      </c>
      <c r="C215" s="252" t="s">
        <v>9142</v>
      </c>
      <c r="D215" s="252" t="s">
        <v>9164</v>
      </c>
      <c r="E215" s="277">
        <v>39314.533348758843</v>
      </c>
    </row>
    <row r="216" spans="1:6" ht="14">
      <c r="A216" s="251" t="s">
        <v>9165</v>
      </c>
      <c r="B216" s="252">
        <v>4</v>
      </c>
      <c r="C216" s="252" t="s">
        <v>9142</v>
      </c>
      <c r="D216" s="252" t="s">
        <v>9166</v>
      </c>
      <c r="E216" s="277">
        <v>114642.29167368222</v>
      </c>
    </row>
    <row r="218" spans="1:6" ht="32.5" customHeight="1">
      <c r="A218" s="422" t="str">
        <f>Overview!B4&amp; " - Effective from "&amp;Overview!D4&amp;" - "&amp;Overview!E4&amp;" Residual Charging Bands in WPD South West Area (GSP Group _L)"</f>
        <v>Southern Electric Power Distribution plc - Effective from 1 April 2022 - Final Residual Charging Bands in WPD South West Area (GSP Group _L)</v>
      </c>
      <c r="B218" s="423"/>
      <c r="C218" s="423"/>
      <c r="D218" s="423"/>
      <c r="E218" s="423"/>
      <c r="F218" s="423"/>
    </row>
    <row r="220" spans="1:6" ht="39">
      <c r="A220" s="250" t="s">
        <v>9131</v>
      </c>
      <c r="B220" s="214" t="s">
        <v>9146</v>
      </c>
      <c r="C220" s="250"/>
      <c r="D220" s="214" t="s">
        <v>9146</v>
      </c>
      <c r="E220" s="214" t="s">
        <v>9135</v>
      </c>
    </row>
    <row r="221" spans="1:6" ht="14.15" customHeight="1">
      <c r="A221" s="251" t="s">
        <v>9136</v>
      </c>
      <c r="B221" s="252" t="s">
        <v>9137</v>
      </c>
      <c r="C221" s="252" t="s">
        <v>711</v>
      </c>
      <c r="D221" s="252" t="s">
        <v>711</v>
      </c>
      <c r="E221" s="277">
        <v>13.868449660182891</v>
      </c>
    </row>
    <row r="222" spans="1:6" ht="14">
      <c r="A222" s="251" t="s">
        <v>74</v>
      </c>
      <c r="B222" s="252">
        <v>1</v>
      </c>
      <c r="C222" s="252" t="s">
        <v>9139</v>
      </c>
      <c r="D222" s="252" t="s">
        <v>9147</v>
      </c>
      <c r="E222" s="277">
        <v>5.2723001677459074</v>
      </c>
    </row>
    <row r="223" spans="1:6" ht="14">
      <c r="A223" s="251" t="s">
        <v>76</v>
      </c>
      <c r="B223" s="252">
        <v>2</v>
      </c>
      <c r="C223" s="252" t="s">
        <v>9139</v>
      </c>
      <c r="D223" s="252" t="s">
        <v>9148</v>
      </c>
      <c r="E223" s="277">
        <v>31.427439944520422</v>
      </c>
    </row>
    <row r="224" spans="1:6" ht="14">
      <c r="A224" s="251" t="s">
        <v>78</v>
      </c>
      <c r="B224" s="252">
        <v>3</v>
      </c>
      <c r="C224" s="252" t="s">
        <v>9139</v>
      </c>
      <c r="D224" s="252" t="s">
        <v>9149</v>
      </c>
      <c r="E224" s="277">
        <v>75.407663725508854</v>
      </c>
    </row>
    <row r="225" spans="1:5" ht="14">
      <c r="A225" s="251" t="s">
        <v>80</v>
      </c>
      <c r="B225" s="252">
        <v>4</v>
      </c>
      <c r="C225" s="252" t="s">
        <v>9139</v>
      </c>
      <c r="D225" s="252" t="s">
        <v>9150</v>
      </c>
      <c r="E225" s="277">
        <v>243.42280198162246</v>
      </c>
    </row>
    <row r="226" spans="1:5" ht="14">
      <c r="A226" s="251" t="s">
        <v>85</v>
      </c>
      <c r="B226" s="252">
        <v>1</v>
      </c>
      <c r="C226" s="252" t="s">
        <v>9142</v>
      </c>
      <c r="D226" s="252" t="s">
        <v>9151</v>
      </c>
      <c r="E226" s="277">
        <v>341.3227709602686</v>
      </c>
    </row>
    <row r="227" spans="1:5" ht="14">
      <c r="A227" s="251" t="s">
        <v>87</v>
      </c>
      <c r="B227" s="252">
        <v>2</v>
      </c>
      <c r="C227" s="252" t="s">
        <v>9142</v>
      </c>
      <c r="D227" s="252" t="s">
        <v>9152</v>
      </c>
      <c r="E227" s="277">
        <v>676.37398621607178</v>
      </c>
    </row>
    <row r="228" spans="1:5" ht="14">
      <c r="A228" s="251" t="s">
        <v>89</v>
      </c>
      <c r="B228" s="252">
        <v>3</v>
      </c>
      <c r="C228" s="252" t="s">
        <v>9142</v>
      </c>
      <c r="D228" s="252" t="s">
        <v>9153</v>
      </c>
      <c r="E228" s="277">
        <v>1094.913131825951</v>
      </c>
    </row>
    <row r="229" spans="1:5" ht="14">
      <c r="A229" s="251" t="s">
        <v>91</v>
      </c>
      <c r="B229" s="252">
        <v>4</v>
      </c>
      <c r="C229" s="252" t="s">
        <v>9142</v>
      </c>
      <c r="D229" s="252" t="s">
        <v>9154</v>
      </c>
      <c r="E229" s="277">
        <v>2406.4569001728501</v>
      </c>
    </row>
    <row r="230" spans="1:5" ht="14">
      <c r="A230" s="251" t="s">
        <v>95</v>
      </c>
      <c r="B230" s="252">
        <v>1</v>
      </c>
      <c r="C230" s="252" t="s">
        <v>9142</v>
      </c>
      <c r="D230" s="252" t="s">
        <v>9151</v>
      </c>
      <c r="E230" s="277">
        <v>341.32277096026866</v>
      </c>
    </row>
    <row r="231" spans="1:5" ht="14">
      <c r="A231" s="251" t="s">
        <v>97</v>
      </c>
      <c r="B231" s="252">
        <v>2</v>
      </c>
      <c r="C231" s="252" t="s">
        <v>9142</v>
      </c>
      <c r="D231" s="252" t="s">
        <v>9152</v>
      </c>
      <c r="E231" s="277">
        <v>676.37398621607178</v>
      </c>
    </row>
    <row r="232" spans="1:5" ht="14">
      <c r="A232" s="251" t="s">
        <v>99</v>
      </c>
      <c r="B232" s="252">
        <v>3</v>
      </c>
      <c r="C232" s="252" t="s">
        <v>9142</v>
      </c>
      <c r="D232" s="252" t="s">
        <v>9153</v>
      </c>
      <c r="E232" s="277">
        <v>1094.9131318259508</v>
      </c>
    </row>
    <row r="233" spans="1:5" ht="14">
      <c r="A233" s="251" t="s">
        <v>101</v>
      </c>
      <c r="B233" s="252">
        <v>4</v>
      </c>
      <c r="C233" s="252" t="s">
        <v>9142</v>
      </c>
      <c r="D233" s="252" t="s">
        <v>9154</v>
      </c>
      <c r="E233" s="277">
        <v>2406.4569001728505</v>
      </c>
    </row>
    <row r="234" spans="1:5" ht="14">
      <c r="A234" s="251" t="s">
        <v>105</v>
      </c>
      <c r="B234" s="252">
        <v>1</v>
      </c>
      <c r="C234" s="252" t="s">
        <v>9142</v>
      </c>
      <c r="D234" s="252" t="s">
        <v>9155</v>
      </c>
      <c r="E234" s="277">
        <v>1588.9311005682598</v>
      </c>
    </row>
    <row r="235" spans="1:5" ht="14">
      <c r="A235" s="251" t="s">
        <v>107</v>
      </c>
      <c r="B235" s="252">
        <v>2</v>
      </c>
      <c r="C235" s="252" t="s">
        <v>9142</v>
      </c>
      <c r="D235" s="252" t="s">
        <v>9156</v>
      </c>
      <c r="E235" s="277">
        <v>5963.070870859372</v>
      </c>
    </row>
    <row r="236" spans="1:5" ht="14">
      <c r="A236" s="251" t="s">
        <v>109</v>
      </c>
      <c r="B236" s="252">
        <v>3</v>
      </c>
      <c r="C236" s="252" t="s">
        <v>9142</v>
      </c>
      <c r="D236" s="252" t="s">
        <v>9157</v>
      </c>
      <c r="E236" s="277">
        <v>12575.602085960889</v>
      </c>
    </row>
    <row r="237" spans="1:5" ht="14">
      <c r="A237" s="251" t="s">
        <v>111</v>
      </c>
      <c r="B237" s="252">
        <v>4</v>
      </c>
      <c r="C237" s="252" t="s">
        <v>9142</v>
      </c>
      <c r="D237" s="252" t="s">
        <v>9158</v>
      </c>
      <c r="E237" s="277">
        <v>32040.564097135546</v>
      </c>
    </row>
    <row r="238" spans="1:5" ht="14">
      <c r="A238" s="251" t="s">
        <v>9159</v>
      </c>
      <c r="B238" s="252">
        <v>1</v>
      </c>
      <c r="C238" s="252" t="s">
        <v>9142</v>
      </c>
      <c r="D238" s="252" t="s">
        <v>9160</v>
      </c>
      <c r="E238" s="277">
        <v>4435.9671219225465</v>
      </c>
    </row>
    <row r="239" spans="1:5" ht="14">
      <c r="A239" s="251" t="s">
        <v>9161</v>
      </c>
      <c r="B239" s="252">
        <v>2</v>
      </c>
      <c r="C239" s="252" t="s">
        <v>9142</v>
      </c>
      <c r="D239" s="252" t="s">
        <v>9162</v>
      </c>
      <c r="E239" s="277">
        <v>13521.658775466125</v>
      </c>
    </row>
    <row r="240" spans="1:5" ht="14">
      <c r="A240" s="251" t="s">
        <v>9163</v>
      </c>
      <c r="B240" s="252">
        <v>3</v>
      </c>
      <c r="C240" s="252" t="s">
        <v>9142</v>
      </c>
      <c r="D240" s="252" t="s">
        <v>9164</v>
      </c>
      <c r="E240" s="277">
        <v>13721.035900864375</v>
      </c>
    </row>
    <row r="241" spans="1:6" ht="14">
      <c r="A241" s="251" t="s">
        <v>9165</v>
      </c>
      <c r="B241" s="252">
        <v>4</v>
      </c>
      <c r="C241" s="252" t="s">
        <v>9142</v>
      </c>
      <c r="D241" s="252" t="s">
        <v>9166</v>
      </c>
      <c r="E241" s="277">
        <v>13721.035900864375</v>
      </c>
    </row>
    <row r="243" spans="1:6" ht="40" customHeight="1">
      <c r="A243" s="413" t="str">
        <f>Overview!B4&amp; " - Effective from "&amp;Overview!D4&amp;" - "&amp;Overview!E4&amp;" Residual Charging Bands in NPG Yorkshire Area (GSP Group _M)"</f>
        <v>Southern Electric Power Distribution plc - Effective from 1 April 2022 - Final Residual Charging Bands in NPG Yorkshire Area (GSP Group _M)</v>
      </c>
      <c r="B243" s="414"/>
      <c r="C243" s="414"/>
      <c r="D243" s="414"/>
      <c r="E243" s="414"/>
      <c r="F243" s="415"/>
    </row>
    <row r="244" spans="1:6" ht="13.5">
      <c r="A244" s="265"/>
      <c r="B244" s="265"/>
      <c r="C244" s="265"/>
      <c r="D244" s="265"/>
      <c r="E244" s="265"/>
      <c r="F244" s="265"/>
    </row>
    <row r="245" spans="1:6" ht="54">
      <c r="A245" s="266" t="s">
        <v>9130</v>
      </c>
      <c r="B245" s="266" t="s">
        <v>9131</v>
      </c>
      <c r="C245" s="266" t="s">
        <v>9132</v>
      </c>
      <c r="D245" s="266" t="s">
        <v>9133</v>
      </c>
      <c r="E245" s="266" t="s">
        <v>9134</v>
      </c>
      <c r="F245" s="267" t="s">
        <v>9173</v>
      </c>
    </row>
    <row r="246" spans="1:6" ht="14.5">
      <c r="A246" s="268" t="s">
        <v>9136</v>
      </c>
      <c r="B246" s="273" t="s">
        <v>9137</v>
      </c>
      <c r="C246" s="273" t="s">
        <v>711</v>
      </c>
      <c r="D246" s="274" t="s">
        <v>711</v>
      </c>
      <c r="E246" s="274" t="s">
        <v>711</v>
      </c>
      <c r="F246" s="275">
        <v>38.398955239307206</v>
      </c>
    </row>
    <row r="247" spans="1:6" ht="14.5">
      <c r="A247" s="416" t="s">
        <v>9138</v>
      </c>
      <c r="B247" s="273">
        <v>1</v>
      </c>
      <c r="C247" s="273" t="s">
        <v>9139</v>
      </c>
      <c r="D247" s="276">
        <v>0</v>
      </c>
      <c r="E247" s="276">
        <v>3571</v>
      </c>
      <c r="F247" s="275">
        <v>18.11498546613938</v>
      </c>
    </row>
    <row r="248" spans="1:6" ht="14.5">
      <c r="A248" s="417"/>
      <c r="B248" s="273">
        <v>2</v>
      </c>
      <c r="C248" s="273" t="s">
        <v>9139</v>
      </c>
      <c r="D248" s="276">
        <v>3571</v>
      </c>
      <c r="E248" s="276">
        <v>12553</v>
      </c>
      <c r="F248" s="275">
        <v>90.884929724370352</v>
      </c>
    </row>
    <row r="249" spans="1:6" ht="14.5">
      <c r="A249" s="417"/>
      <c r="B249" s="273">
        <v>3</v>
      </c>
      <c r="C249" s="273" t="s">
        <v>9139</v>
      </c>
      <c r="D249" s="276">
        <v>12553</v>
      </c>
      <c r="E249" s="276">
        <v>25279</v>
      </c>
      <c r="F249" s="275">
        <v>226.91221292071666</v>
      </c>
    </row>
    <row r="250" spans="1:6" ht="14.5">
      <c r="A250" s="418"/>
      <c r="B250" s="273">
        <v>4</v>
      </c>
      <c r="C250" s="273" t="s">
        <v>9139</v>
      </c>
      <c r="D250" s="276">
        <v>25279</v>
      </c>
      <c r="E250" s="276" t="s">
        <v>9140</v>
      </c>
      <c r="F250" s="275">
        <v>714.13227557825985</v>
      </c>
    </row>
    <row r="251" spans="1:6" ht="14.5">
      <c r="A251" s="416" t="s">
        <v>9141</v>
      </c>
      <c r="B251" s="273">
        <v>1</v>
      </c>
      <c r="C251" s="273" t="s">
        <v>9142</v>
      </c>
      <c r="D251" s="276">
        <v>0</v>
      </c>
      <c r="E251" s="276">
        <v>80</v>
      </c>
      <c r="F251" s="275">
        <v>1086.1831975026041</v>
      </c>
    </row>
    <row r="252" spans="1:6" ht="14.5">
      <c r="A252" s="417"/>
      <c r="B252" s="273">
        <v>2</v>
      </c>
      <c r="C252" s="273" t="s">
        <v>9142</v>
      </c>
      <c r="D252" s="276">
        <v>80</v>
      </c>
      <c r="E252" s="276">
        <v>150</v>
      </c>
      <c r="F252" s="275">
        <v>2215.0377197162206</v>
      </c>
    </row>
    <row r="253" spans="1:6" ht="14.5">
      <c r="A253" s="417"/>
      <c r="B253" s="273">
        <v>3</v>
      </c>
      <c r="C253" s="273" t="s">
        <v>9142</v>
      </c>
      <c r="D253" s="276">
        <v>150</v>
      </c>
      <c r="E253" s="276">
        <v>231</v>
      </c>
      <c r="F253" s="275">
        <v>3517.3040554783379</v>
      </c>
    </row>
    <row r="254" spans="1:6" ht="14.5">
      <c r="A254" s="418"/>
      <c r="B254" s="273">
        <v>4</v>
      </c>
      <c r="C254" s="273" t="s">
        <v>9142</v>
      </c>
      <c r="D254" s="276">
        <v>231</v>
      </c>
      <c r="E254" s="276" t="s">
        <v>9140</v>
      </c>
      <c r="F254" s="275">
        <v>6938.1857798078127</v>
      </c>
    </row>
    <row r="255" spans="1:6" ht="14.5">
      <c r="A255" s="416" t="s">
        <v>9143</v>
      </c>
      <c r="B255" s="273">
        <v>1</v>
      </c>
      <c r="C255" s="273" t="s">
        <v>9142</v>
      </c>
      <c r="D255" s="276">
        <v>0</v>
      </c>
      <c r="E255" s="276">
        <v>422</v>
      </c>
      <c r="F255" s="275">
        <v>5854.1717858308857</v>
      </c>
    </row>
    <row r="256" spans="1:6" ht="14.5">
      <c r="A256" s="417"/>
      <c r="B256" s="273">
        <v>2</v>
      </c>
      <c r="C256" s="273" t="s">
        <v>9142</v>
      </c>
      <c r="D256" s="276">
        <v>422</v>
      </c>
      <c r="E256" s="276">
        <v>1000</v>
      </c>
      <c r="F256" s="275">
        <v>19379.708930830613</v>
      </c>
    </row>
    <row r="257" spans="1:6" ht="14.5">
      <c r="A257" s="417"/>
      <c r="B257" s="273">
        <v>3</v>
      </c>
      <c r="C257" s="273" t="s">
        <v>9142</v>
      </c>
      <c r="D257" s="276">
        <v>1000</v>
      </c>
      <c r="E257" s="276">
        <v>1800</v>
      </c>
      <c r="F257" s="275">
        <v>41105.519094471878</v>
      </c>
    </row>
    <row r="258" spans="1:6" ht="14.5">
      <c r="A258" s="418"/>
      <c r="B258" s="273">
        <v>4</v>
      </c>
      <c r="C258" s="273" t="s">
        <v>9142</v>
      </c>
      <c r="D258" s="276">
        <v>1800</v>
      </c>
      <c r="E258" s="276" t="s">
        <v>9140</v>
      </c>
      <c r="F258" s="275">
        <v>98831.479246475763</v>
      </c>
    </row>
    <row r="259" spans="1:6" ht="14.5">
      <c r="A259" s="419" t="s">
        <v>9144</v>
      </c>
      <c r="B259" s="273">
        <v>1</v>
      </c>
      <c r="C259" s="273" t="s">
        <v>9142</v>
      </c>
      <c r="D259" s="276">
        <v>0</v>
      </c>
      <c r="E259" s="276">
        <v>5000</v>
      </c>
      <c r="F259" s="275">
        <v>12472.849067611583</v>
      </c>
    </row>
    <row r="260" spans="1:6" ht="14.5">
      <c r="A260" s="420"/>
      <c r="B260" s="273">
        <v>2</v>
      </c>
      <c r="C260" s="273" t="s">
        <v>9142</v>
      </c>
      <c r="D260" s="276">
        <v>5000</v>
      </c>
      <c r="E260" s="276">
        <v>12000</v>
      </c>
      <c r="F260" s="275">
        <v>62008.305078195204</v>
      </c>
    </row>
    <row r="261" spans="1:6" ht="14.5">
      <c r="A261" s="420"/>
      <c r="B261" s="273">
        <v>3</v>
      </c>
      <c r="C261" s="273" t="s">
        <v>9142</v>
      </c>
      <c r="D261" s="276">
        <v>12000</v>
      </c>
      <c r="E261" s="276">
        <v>21500</v>
      </c>
      <c r="F261" s="275">
        <v>130556.08988901251</v>
      </c>
    </row>
    <row r="262" spans="1:6" ht="14.5">
      <c r="A262" s="421"/>
      <c r="B262" s="273">
        <v>4</v>
      </c>
      <c r="C262" s="273" t="s">
        <v>9142</v>
      </c>
      <c r="D262" s="276">
        <v>21500</v>
      </c>
      <c r="E262" s="276" t="s">
        <v>9140</v>
      </c>
      <c r="F262" s="275">
        <v>350662.94599999994</v>
      </c>
    </row>
    <row r="263" spans="1:6" ht="13.5">
      <c r="A263" s="265" t="s">
        <v>9145</v>
      </c>
      <c r="B263" s="265"/>
      <c r="C263" s="265"/>
      <c r="D263" s="265"/>
      <c r="E263" s="265"/>
      <c r="F263" s="265"/>
    </row>
  </sheetData>
  <mergeCells count="41">
    <mergeCell ref="A75:F75"/>
    <mergeCell ref="A98:F98"/>
    <mergeCell ref="A51:I51"/>
    <mergeCell ref="A55:A58"/>
    <mergeCell ref="A2:F2"/>
    <mergeCell ref="A6:A9"/>
    <mergeCell ref="A10:A13"/>
    <mergeCell ref="A14:A17"/>
    <mergeCell ref="A18:A21"/>
    <mergeCell ref="A25:F25"/>
    <mergeCell ref="A59:A62"/>
    <mergeCell ref="A63:A66"/>
    <mergeCell ref="A67:A70"/>
    <mergeCell ref="A71:I71"/>
    <mergeCell ref="A72:I72"/>
    <mergeCell ref="A147:F147"/>
    <mergeCell ref="A79:A82"/>
    <mergeCell ref="A83:A86"/>
    <mergeCell ref="A87:A90"/>
    <mergeCell ref="A91:A94"/>
    <mergeCell ref="A124:F124"/>
    <mergeCell ref="A128:A131"/>
    <mergeCell ref="A132:A135"/>
    <mergeCell ref="A136:A139"/>
    <mergeCell ref="A140:A143"/>
    <mergeCell ref="A218:F218"/>
    <mergeCell ref="A178:A181"/>
    <mergeCell ref="A182:A185"/>
    <mergeCell ref="A186:A189"/>
    <mergeCell ref="A151:A154"/>
    <mergeCell ref="A155:A158"/>
    <mergeCell ref="A159:A162"/>
    <mergeCell ref="A163:A166"/>
    <mergeCell ref="A170:F170"/>
    <mergeCell ref="A174:A177"/>
    <mergeCell ref="A193:F193"/>
    <mergeCell ref="A243:F243"/>
    <mergeCell ref="A247:A250"/>
    <mergeCell ref="A251:A254"/>
    <mergeCell ref="A255:A258"/>
    <mergeCell ref="A259:A262"/>
  </mergeCells>
  <hyperlinks>
    <hyperlink ref="A1" location="Overview!A1" display="Back to Overview" xr:uid="{E2A1B4C5-5F26-4B06-83D2-6A04BE0C0B4C}"/>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12">
    <pageSetUpPr fitToPage="1"/>
  </sheetPr>
  <dimension ref="A1:EX24"/>
  <sheetViews>
    <sheetView zoomScaleNormal="100" workbookViewId="0"/>
  </sheetViews>
  <sheetFormatPr defaultColWidth="9.1796875" defaultRowHeight="1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c r="B1" s="88" t="s">
        <v>36</v>
      </c>
    </row>
    <row r="2" spans="1:154" s="2" customFormat="1" ht="21.75" customHeight="1">
      <c r="B2" s="432" t="str">
        <f>Overview!B4&amp; " - Effective from "&amp;Overview!D4&amp;" - "&amp;Overview!E4</f>
        <v>Southern Electric Power Distribution plc - Effective from 1 April 2022 - Final</v>
      </c>
      <c r="C2" s="433"/>
      <c r="D2" s="433"/>
      <c r="E2" s="433"/>
      <c r="F2" s="433"/>
      <c r="G2" s="433"/>
      <c r="H2" s="433"/>
      <c r="I2" s="433"/>
      <c r="J2" s="433"/>
      <c r="K2" s="433"/>
      <c r="L2" s="433"/>
      <c r="M2" s="433"/>
      <c r="N2" s="433"/>
      <c r="O2" s="433"/>
      <c r="P2" s="433"/>
      <c r="Q2" s="433"/>
      <c r="R2" s="433"/>
      <c r="S2" s="433"/>
      <c r="T2" s="434"/>
      <c r="U2"/>
      <c r="V2"/>
      <c r="W2"/>
      <c r="X2"/>
      <c r="Y2"/>
      <c r="Z2"/>
      <c r="AA2"/>
      <c r="AB2" s="25"/>
      <c r="AC2" s="54" t="s">
        <v>59</v>
      </c>
      <c r="AD2" s="54" t="s">
        <v>60</v>
      </c>
      <c r="AE2" s="54" t="s">
        <v>61</v>
      </c>
      <c r="AF2" s="165" t="s">
        <v>62</v>
      </c>
      <c r="AG2" s="165" t="s">
        <v>63</v>
      </c>
      <c r="AH2" s="25" t="s">
        <v>64</v>
      </c>
      <c r="AI2" s="165"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6" customFormat="1" ht="9" customHeight="1">
      <c r="A3" s="105"/>
      <c r="B3" s="105"/>
      <c r="C3" s="105"/>
      <c r="D3" s="105"/>
      <c r="E3" s="105"/>
      <c r="F3" s="105"/>
      <c r="G3" s="105"/>
      <c r="H3" s="105"/>
      <c r="I3" s="105"/>
      <c r="J3" s="105"/>
      <c r="K3" s="105"/>
      <c r="L3"/>
      <c r="M3"/>
      <c r="N3"/>
      <c r="O3"/>
      <c r="P3"/>
      <c r="Q3"/>
      <c r="R3"/>
      <c r="S3"/>
      <c r="T3"/>
      <c r="U3"/>
      <c r="V3"/>
      <c r="W3"/>
      <c r="X3"/>
      <c r="Y3"/>
      <c r="Z3"/>
      <c r="AA3"/>
      <c r="AB3" s="16" t="s">
        <v>9136</v>
      </c>
      <c r="AC3" s="137" t="s">
        <v>9174</v>
      </c>
      <c r="AD3" s="138" t="s">
        <v>9175</v>
      </c>
      <c r="AE3" s="139" t="s">
        <v>61</v>
      </c>
      <c r="AF3" s="145" t="s">
        <v>9176</v>
      </c>
      <c r="AG3" s="140" t="s">
        <v>9177</v>
      </c>
      <c r="AH3" s="140" t="s">
        <v>9177</v>
      </c>
      <c r="AI3" s="141" t="s">
        <v>9177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438" t="s">
        <v>9178</v>
      </c>
      <c r="C4" s="439"/>
      <c r="D4" s="439"/>
      <c r="E4" s="439"/>
      <c r="F4" s="439"/>
      <c r="G4" s="439"/>
      <c r="H4" s="439"/>
      <c r="I4" s="440"/>
      <c r="L4" s="438" t="s">
        <v>9179</v>
      </c>
      <c r="M4" s="439"/>
      <c r="N4" s="439"/>
      <c r="O4" s="439"/>
      <c r="P4" s="439"/>
      <c r="Q4" s="439"/>
      <c r="R4" s="439"/>
      <c r="S4" s="439"/>
      <c r="T4" s="440"/>
      <c r="AB4" s="16" t="s">
        <v>9180</v>
      </c>
      <c r="AC4" s="137" t="s">
        <v>9174</v>
      </c>
      <c r="AD4" s="138" t="s">
        <v>9175</v>
      </c>
      <c r="AE4" s="139" t="s">
        <v>61</v>
      </c>
      <c r="AF4" s="140" t="s">
        <v>9177</v>
      </c>
      <c r="AG4" s="140" t="s">
        <v>9177</v>
      </c>
      <c r="AH4" s="140" t="s">
        <v>9177</v>
      </c>
      <c r="AI4" s="141" t="s">
        <v>9177</v>
      </c>
    </row>
    <row r="5" spans="1:154" ht="18" customHeight="1">
      <c r="B5" s="442" t="s">
        <v>9181</v>
      </c>
      <c r="C5" s="442"/>
      <c r="D5" s="442"/>
      <c r="E5" s="442"/>
      <c r="F5" s="442"/>
      <c r="G5" s="442"/>
      <c r="H5" s="442"/>
      <c r="I5" s="442"/>
      <c r="L5" s="442" t="s">
        <v>9182</v>
      </c>
      <c r="M5" s="442"/>
      <c r="N5" s="442"/>
      <c r="O5" s="442"/>
      <c r="P5" s="442"/>
      <c r="Q5" s="442"/>
      <c r="R5" s="442"/>
      <c r="S5" s="442"/>
      <c r="T5" s="442"/>
      <c r="AB5" s="16" t="s">
        <v>9183</v>
      </c>
      <c r="AC5" s="137" t="s">
        <v>9174</v>
      </c>
      <c r="AD5" s="138" t="s">
        <v>9175</v>
      </c>
      <c r="AE5" s="139" t="s">
        <v>61</v>
      </c>
      <c r="AF5" s="145" t="s">
        <v>9176</v>
      </c>
      <c r="AG5" s="140" t="s">
        <v>9177</v>
      </c>
      <c r="AH5" s="140" t="s">
        <v>9177</v>
      </c>
      <c r="AI5" s="141" t="s">
        <v>9177</v>
      </c>
    </row>
    <row r="6" spans="1:154" s="107" customFormat="1" ht="27.75" customHeight="1">
      <c r="B6" s="441" t="s">
        <v>9184</v>
      </c>
      <c r="C6" s="441"/>
      <c r="D6" s="441"/>
      <c r="E6" s="441"/>
      <c r="F6" s="441"/>
      <c r="G6" s="441"/>
      <c r="H6" s="441"/>
      <c r="I6" s="441"/>
      <c r="L6" s="441" t="s">
        <v>9185</v>
      </c>
      <c r="M6" s="441"/>
      <c r="N6" s="441"/>
      <c r="O6" s="441"/>
      <c r="P6" s="441"/>
      <c r="Q6" s="441"/>
      <c r="R6" s="441"/>
      <c r="S6" s="441"/>
      <c r="T6" s="441"/>
      <c r="AB6" s="16" t="s">
        <v>82</v>
      </c>
      <c r="AC6" s="137" t="s">
        <v>9174</v>
      </c>
      <c r="AD6" s="138" t="s">
        <v>9175</v>
      </c>
      <c r="AE6" s="139" t="s">
        <v>61</v>
      </c>
      <c r="AF6" s="140" t="s">
        <v>9177</v>
      </c>
      <c r="AG6" s="140" t="s">
        <v>9177</v>
      </c>
      <c r="AH6" s="140" t="s">
        <v>9177</v>
      </c>
      <c r="AI6" s="141" t="s">
        <v>9177</v>
      </c>
    </row>
    <row r="7" spans="1:154" ht="18" customHeight="1">
      <c r="B7" s="442" t="s">
        <v>9186</v>
      </c>
      <c r="C7" s="442"/>
      <c r="D7" s="442"/>
      <c r="E7" s="442"/>
      <c r="F7" s="442"/>
      <c r="G7" s="442"/>
      <c r="H7" s="442"/>
      <c r="I7" s="442"/>
      <c r="L7" s="442" t="s">
        <v>9187</v>
      </c>
      <c r="M7" s="442"/>
      <c r="N7" s="442"/>
      <c r="O7" s="442"/>
      <c r="P7" s="442"/>
      <c r="Q7" s="442"/>
      <c r="R7" s="442"/>
      <c r="S7" s="442"/>
      <c r="T7" s="442"/>
      <c r="AB7" s="16" t="s">
        <v>9188</v>
      </c>
      <c r="AC7" s="137" t="s">
        <v>9174</v>
      </c>
      <c r="AD7" s="138" t="s">
        <v>9175</v>
      </c>
      <c r="AE7" s="139" t="s">
        <v>61</v>
      </c>
      <c r="AF7" s="145" t="s">
        <v>9176</v>
      </c>
      <c r="AG7" s="145" t="s">
        <v>9189</v>
      </c>
      <c r="AH7" s="146" t="s">
        <v>9190</v>
      </c>
      <c r="AI7" s="147" t="s">
        <v>65</v>
      </c>
    </row>
    <row r="8" spans="1:154" ht="8.25" customHeight="1">
      <c r="AB8" s="16" t="s">
        <v>9191</v>
      </c>
      <c r="AC8" s="137" t="s">
        <v>9174</v>
      </c>
      <c r="AD8" s="138" t="s">
        <v>9175</v>
      </c>
      <c r="AE8" s="139" t="s">
        <v>61</v>
      </c>
      <c r="AF8" s="145" t="s">
        <v>9176</v>
      </c>
      <c r="AG8" s="145" t="s">
        <v>9189</v>
      </c>
      <c r="AH8" s="146" t="s">
        <v>9190</v>
      </c>
      <c r="AI8" s="142" t="s">
        <v>65</v>
      </c>
    </row>
    <row r="9" spans="1:154" ht="72" customHeight="1">
      <c r="B9" s="108" t="s">
        <v>9192</v>
      </c>
      <c r="C9" s="109" t="str">
        <f>IFERROR(VLOOKUP($B$10,$AB$2:$AI$18,2,FALSE),AC2)</f>
        <v>Red unit charge
p/kWh</v>
      </c>
      <c r="D9" s="109" t="str">
        <f>IFERROR(VLOOKUP($B$10,$AB$2:$AI$18,3,FALSE),AD2)</f>
        <v>Amber unit charge
p/kWh</v>
      </c>
      <c r="E9" s="109" t="str">
        <f>IFERROR(VLOOKUP($B$10,$AB$2:$AI$18,4,FALSE),AE2)</f>
        <v>Green unit charge
p/kWh</v>
      </c>
      <c r="F9" s="109" t="str">
        <f>IFERROR(VLOOKUP($B$10,$AB$2:$AI$18,5,FALSE),AF2)</f>
        <v>Fixed charge 
p/MPAN/day</v>
      </c>
      <c r="G9" s="109" t="str">
        <f>IFERROR(VLOOKUP($B$10,$AB$2:$AI$18,6,FALSE),AG2)</f>
        <v>Capacity charge 
p/kVA/day</v>
      </c>
      <c r="H9" s="109" t="str">
        <f>IFERROR(VLOOKUP($B$10,$AB$2:$AI$18,7,FALSE),AH2)</f>
        <v>Exceeded Capacity charge 
p/kVA/day</v>
      </c>
      <c r="I9" s="109" t="str">
        <f>IFERROR(VLOOKUP($B$10,$AB$2:$AI$18,8,FALSE),AI2)</f>
        <v>Reactive power charge
p/kVArh</v>
      </c>
      <c r="L9" s="108" t="s">
        <v>9193</v>
      </c>
      <c r="M9" s="126" t="str">
        <f>'Annex 2 EHV charges'!F10</f>
        <v>Import
Super Red
unit charge
(p/kWh)</v>
      </c>
      <c r="N9" s="126" t="str">
        <f>'Annex 2 EHV charges'!G10</f>
        <v>Import
fixed charge
(p/day)</v>
      </c>
      <c r="O9" s="126" t="str">
        <f>'Annex 2 EHV charges'!H10</f>
        <v>Import
capacity charge
(p/kVA/day)</v>
      </c>
      <c r="P9" s="126" t="str">
        <f>'Annex 2 EHV charges'!I10</f>
        <v>Import
exceeded capacity charge
(p/kVA/day)</v>
      </c>
      <c r="Q9" s="127" t="str">
        <f>'Annex 2 EHV charges'!J10</f>
        <v>Export
Super Red
unit charge
(p/kWh)</v>
      </c>
      <c r="R9" s="127" t="str">
        <f>'Annex 2 EHV charges'!K10</f>
        <v>Export
fixed charge
(p/day)</v>
      </c>
      <c r="S9" s="127" t="str">
        <f>'Annex 2 EHV charges'!L10</f>
        <v>Export
capacity charge
(p/kVA/day)</v>
      </c>
      <c r="T9" s="127" t="str">
        <f>'Annex 2 EHV charges'!M10</f>
        <v>Export
exceeded capacity charge
(p/kVA/day)</v>
      </c>
      <c r="AB9" s="16" t="s">
        <v>9194</v>
      </c>
      <c r="AC9" s="137" t="s">
        <v>9174</v>
      </c>
      <c r="AD9" s="138" t="s">
        <v>9175</v>
      </c>
      <c r="AE9" s="139" t="s">
        <v>61</v>
      </c>
      <c r="AF9" s="145" t="s">
        <v>9176</v>
      </c>
      <c r="AG9" s="145" t="s">
        <v>9189</v>
      </c>
      <c r="AH9" s="146" t="s">
        <v>9190</v>
      </c>
      <c r="AI9" s="142" t="s">
        <v>65</v>
      </c>
    </row>
    <row r="10" spans="1:154" ht="30" customHeight="1">
      <c r="B10" s="99" t="s">
        <v>9188</v>
      </c>
      <c r="C10" s="123" t="str">
        <f>IFERROR(VLOOKUP($B$10,'Annex 1 LV, HV &amp; UMS charges_A'!$A:$K,4,FALSE),"")</f>
        <v/>
      </c>
      <c r="D10" s="124" t="str">
        <f>IFERROR(VLOOKUP($B$10,'Annex 1 LV, HV &amp; UMS charges_A'!$A:$K,5,FALSE),"")</f>
        <v/>
      </c>
      <c r="E10" s="124" t="str">
        <f>IFERROR(VLOOKUP($B$10,'Annex 1 LV, HV &amp; UMS charges_A'!$A:$K,6,FALSE),"")</f>
        <v/>
      </c>
      <c r="F10" s="101" t="str">
        <f>IFERROR(VLOOKUP($B$10,'Annex 1 LV, HV &amp; UMS charges_A'!$A:$K,7,FALSE),"")</f>
        <v/>
      </c>
      <c r="G10" s="101" t="str">
        <f>IFERROR(VLOOKUP($B$10,'Annex 1 LV, HV &amp; UMS charges_A'!$A:$K,8,FALSE),"")</f>
        <v/>
      </c>
      <c r="H10" s="101" t="str">
        <f>IFERROR(VLOOKUP($B$10,'Annex 1 LV, HV &amp; UMS charges_A'!$A:$K,9,FALSE),"")</f>
        <v/>
      </c>
      <c r="I10" s="101" t="str">
        <f>IFERROR(VLOOKUP($B$10,'Annex 1 LV, HV &amp; UMS charges_A'!$A:$K,10,FALSE),"")</f>
        <v/>
      </c>
      <c r="L10" s="99"/>
      <c r="M10" s="101" t="str">
        <f>IFERROR(VLOOKUP($L$10,'Annex 2 EHV charges'!$G:$O,2,FALSE),"")</f>
        <v/>
      </c>
      <c r="N10" s="101" t="str">
        <f>IFERROR(VLOOKUP($L$10,'Annex 2 EHV charges'!$G:$O,3,FALSE),"")</f>
        <v/>
      </c>
      <c r="O10" s="101" t="str">
        <f>IFERROR(VLOOKUP($L$10,'Annex 2 EHV charges'!$G:$O,4,FALSE),"")</f>
        <v/>
      </c>
      <c r="P10" s="101" t="str">
        <f>IFERROR(VLOOKUP($L$10,'Annex 2 EHV charges'!$G:$O,5,FALSE),"")</f>
        <v/>
      </c>
      <c r="Q10" s="111" t="str">
        <f>IFERROR(VLOOKUP($L$10,'Annex 2 EHV charges'!$G:$O,6,FALSE),"")</f>
        <v/>
      </c>
      <c r="R10" s="111" t="str">
        <f>IFERROR(VLOOKUP($L$10,'Annex 2 EHV charges'!$G:$O,7,FALSE),"")</f>
        <v/>
      </c>
      <c r="S10" s="111" t="str">
        <f>IFERROR(VLOOKUP($L$10,'Annex 2 EHV charges'!$G:$O,8,FALSE),"")</f>
        <v/>
      </c>
      <c r="T10" s="111" t="str">
        <f>IFERROR(VLOOKUP($L$10,'Annex 2 EHV charges'!$G:$O,9,FALSE),"")</f>
        <v/>
      </c>
      <c r="AB10" s="16" t="s">
        <v>113</v>
      </c>
      <c r="AC10" s="143" t="s">
        <v>9195</v>
      </c>
      <c r="AD10" s="144" t="s">
        <v>9196</v>
      </c>
      <c r="AE10" s="139" t="s">
        <v>61</v>
      </c>
      <c r="AF10" s="140" t="s">
        <v>9177</v>
      </c>
      <c r="AG10" s="140" t="s">
        <v>9177</v>
      </c>
      <c r="AH10" s="140" t="s">
        <v>9177</v>
      </c>
      <c r="AI10" s="140" t="s">
        <v>9177</v>
      </c>
    </row>
    <row r="11" spans="1:154" ht="7.5" customHeight="1">
      <c r="AB11" s="16" t="s">
        <v>116</v>
      </c>
      <c r="AC11" s="137" t="s">
        <v>9174</v>
      </c>
      <c r="AD11" s="138" t="s">
        <v>9175</v>
      </c>
      <c r="AE11" s="139" t="s">
        <v>61</v>
      </c>
      <c r="AF11" s="145" t="s">
        <v>9176</v>
      </c>
      <c r="AG11" s="140" t="s">
        <v>9177</v>
      </c>
      <c r="AH11" s="140" t="s">
        <v>9177</v>
      </c>
      <c r="AI11" s="140" t="s">
        <v>9177</v>
      </c>
    </row>
    <row r="12" spans="1:154" ht="88.5" customHeight="1">
      <c r="B12" s="112" t="s">
        <v>9197</v>
      </c>
      <c r="C12" s="109" t="str">
        <f>C9</f>
        <v>Red unit charge
p/kWh</v>
      </c>
      <c r="D12" s="109" t="str">
        <f>D9</f>
        <v>Amber unit charge
p/kWh</v>
      </c>
      <c r="E12" s="109" t="str">
        <f>E9</f>
        <v>Green unit charge
p/kWh</v>
      </c>
      <c r="F12" s="109" t="s">
        <v>9198</v>
      </c>
      <c r="G12" s="109" t="s">
        <v>9199</v>
      </c>
      <c r="H12" s="109" t="s">
        <v>9200</v>
      </c>
      <c r="I12" s="109" t="s">
        <v>9201</v>
      </c>
      <c r="L12" s="112" t="s">
        <v>9197</v>
      </c>
      <c r="M12" s="109" t="s">
        <v>9202</v>
      </c>
      <c r="N12" s="109" t="s">
        <v>9198</v>
      </c>
      <c r="O12" s="109" t="s">
        <v>9203</v>
      </c>
      <c r="P12" s="109" t="s">
        <v>9200</v>
      </c>
      <c r="Q12" s="110" t="s">
        <v>9204</v>
      </c>
      <c r="R12" s="110" t="s">
        <v>9198</v>
      </c>
      <c r="S12" s="110" t="s">
        <v>9205</v>
      </c>
      <c r="T12" s="110" t="s">
        <v>9200</v>
      </c>
      <c r="AB12" s="16" t="s">
        <v>119</v>
      </c>
      <c r="AC12" s="137" t="s">
        <v>9174</v>
      </c>
      <c r="AD12" s="138" t="s">
        <v>9175</v>
      </c>
      <c r="AE12" s="139" t="s">
        <v>61</v>
      </c>
      <c r="AF12" s="145" t="s">
        <v>9176</v>
      </c>
      <c r="AG12" s="140" t="s">
        <v>9177</v>
      </c>
      <c r="AH12" s="140" t="s">
        <v>9177</v>
      </c>
      <c r="AI12" s="140" t="s">
        <v>9177</v>
      </c>
    </row>
    <row r="13" spans="1:154" ht="30" customHeight="1">
      <c r="B13" s="113" t="s">
        <v>9206</v>
      </c>
      <c r="C13" s="118"/>
      <c r="D13" s="118"/>
      <c r="E13" s="118"/>
      <c r="F13" s="118"/>
      <c r="G13" s="118"/>
      <c r="H13" s="118"/>
      <c r="I13" s="118"/>
      <c r="L13" s="113" t="s">
        <v>9206</v>
      </c>
      <c r="M13" s="102"/>
      <c r="N13" s="102"/>
      <c r="O13" s="102"/>
      <c r="P13" s="102"/>
      <c r="Q13" s="103"/>
      <c r="R13" s="103">
        <f>N13</f>
        <v>0</v>
      </c>
      <c r="S13" s="103"/>
      <c r="T13" s="103"/>
      <c r="AB13" s="16" t="s">
        <v>120</v>
      </c>
      <c r="AC13" s="137" t="s">
        <v>9174</v>
      </c>
      <c r="AD13" s="138" t="s">
        <v>9175</v>
      </c>
      <c r="AE13" s="139" t="s">
        <v>61</v>
      </c>
      <c r="AF13" s="145" t="s">
        <v>9176</v>
      </c>
      <c r="AG13" s="140" t="s">
        <v>9177</v>
      </c>
      <c r="AH13" s="140" t="s">
        <v>9177</v>
      </c>
      <c r="AI13" s="142" t="s">
        <v>65</v>
      </c>
    </row>
    <row r="14" spans="1:154" ht="30" customHeight="1">
      <c r="B14" s="114" t="s">
        <v>9207</v>
      </c>
      <c r="C14" s="100">
        <f t="shared" ref="C14:I14" si="0">C13</f>
        <v>0</v>
      </c>
      <c r="D14" s="100">
        <f t="shared" si="0"/>
        <v>0</v>
      </c>
      <c r="E14" s="100">
        <f t="shared" si="0"/>
        <v>0</v>
      </c>
      <c r="F14" s="100">
        <f t="shared" si="0"/>
        <v>0</v>
      </c>
      <c r="G14" s="100">
        <f t="shared" si="0"/>
        <v>0</v>
      </c>
      <c r="H14" s="100">
        <f t="shared" si="0"/>
        <v>0</v>
      </c>
      <c r="I14" s="100">
        <f t="shared" si="0"/>
        <v>0</v>
      </c>
      <c r="L14" s="114" t="s">
        <v>9207</v>
      </c>
      <c r="M14" s="100">
        <f>M13</f>
        <v>0</v>
      </c>
      <c r="N14" s="100">
        <f t="shared" ref="N14:T14" si="1">N13</f>
        <v>0</v>
      </c>
      <c r="O14" s="100">
        <f t="shared" si="1"/>
        <v>0</v>
      </c>
      <c r="P14" s="100">
        <f t="shared" si="1"/>
        <v>0</v>
      </c>
      <c r="Q14" s="104">
        <f t="shared" si="1"/>
        <v>0</v>
      </c>
      <c r="R14" s="104">
        <f t="shared" si="1"/>
        <v>0</v>
      </c>
      <c r="S14" s="104">
        <f t="shared" si="1"/>
        <v>0</v>
      </c>
      <c r="T14" s="104">
        <f t="shared" si="1"/>
        <v>0</v>
      </c>
      <c r="AB14" s="16" t="s">
        <v>122</v>
      </c>
      <c r="AC14" s="137" t="s">
        <v>9174</v>
      </c>
      <c r="AD14" s="138" t="s">
        <v>9175</v>
      </c>
      <c r="AE14" s="139" t="s">
        <v>61</v>
      </c>
      <c r="AF14" s="145" t="s">
        <v>9176</v>
      </c>
      <c r="AG14" s="140" t="s">
        <v>9177</v>
      </c>
      <c r="AH14" s="140" t="s">
        <v>9177</v>
      </c>
      <c r="AI14" s="140" t="s">
        <v>9177</v>
      </c>
    </row>
    <row r="15" spans="1:154" ht="7.5" customHeight="1">
      <c r="AB15" s="16" t="s">
        <v>124</v>
      </c>
      <c r="AC15" s="137" t="s">
        <v>9174</v>
      </c>
      <c r="AD15" s="138" t="s">
        <v>9175</v>
      </c>
      <c r="AE15" s="139" t="s">
        <v>61</v>
      </c>
      <c r="AF15" s="145" t="s">
        <v>9176</v>
      </c>
      <c r="AG15" s="140" t="s">
        <v>9177</v>
      </c>
      <c r="AH15" s="140" t="s">
        <v>9177</v>
      </c>
      <c r="AI15" s="142" t="s">
        <v>65</v>
      </c>
    </row>
    <row r="16" spans="1:154" ht="63.75" customHeight="1">
      <c r="B16" s="112" t="s">
        <v>9208</v>
      </c>
      <c r="C16" s="109" t="s">
        <v>9209</v>
      </c>
      <c r="D16" s="109" t="s">
        <v>9210</v>
      </c>
      <c r="E16" s="109" t="s">
        <v>9211</v>
      </c>
      <c r="F16" s="109" t="s">
        <v>9212</v>
      </c>
      <c r="G16" s="109" t="s">
        <v>9213</v>
      </c>
      <c r="H16" s="109" t="s">
        <v>9214</v>
      </c>
      <c r="I16" s="109" t="s">
        <v>9215</v>
      </c>
      <c r="L16" s="112" t="s">
        <v>9208</v>
      </c>
      <c r="M16" s="109" t="s">
        <v>9216</v>
      </c>
      <c r="N16" s="109" t="s">
        <v>9217</v>
      </c>
      <c r="O16" s="109" t="s">
        <v>9218</v>
      </c>
      <c r="P16" s="109" t="s">
        <v>9219</v>
      </c>
      <c r="Q16" s="110" t="s">
        <v>9220</v>
      </c>
      <c r="R16" s="110" t="s">
        <v>9221</v>
      </c>
      <c r="S16" s="110" t="s">
        <v>9222</v>
      </c>
      <c r="T16" s="110" t="s">
        <v>9223</v>
      </c>
      <c r="AB16" s="16" t="s">
        <v>126</v>
      </c>
      <c r="AC16" s="137" t="s">
        <v>9174</v>
      </c>
      <c r="AD16" s="138" t="s">
        <v>9175</v>
      </c>
      <c r="AE16" s="139" t="s">
        <v>61</v>
      </c>
      <c r="AF16" s="145" t="s">
        <v>9176</v>
      </c>
      <c r="AG16" s="140" t="s">
        <v>9177</v>
      </c>
      <c r="AH16" s="140" t="s">
        <v>9177</v>
      </c>
      <c r="AI16" s="140" t="s">
        <v>9177</v>
      </c>
    </row>
    <row r="17" spans="2:35" ht="30" customHeight="1">
      <c r="B17" s="113" t="s">
        <v>9224</v>
      </c>
      <c r="C17" s="119" t="str">
        <f>IFERROR(C10*C13/100,"")</f>
        <v/>
      </c>
      <c r="D17" s="119" t="str">
        <f t="shared" ref="D17:I17" si="2">IFERROR(D10*D13/100,"")</f>
        <v/>
      </c>
      <c r="E17" s="119" t="str">
        <f t="shared" si="2"/>
        <v/>
      </c>
      <c r="F17" s="119" t="str">
        <f t="shared" si="2"/>
        <v/>
      </c>
      <c r="G17" s="119" t="str">
        <f>IFERROR(G10*G13*F13/100,"")</f>
        <v/>
      </c>
      <c r="H17" s="119" t="str">
        <f>IFERROR(H10*H13*F13/100,"")</f>
        <v/>
      </c>
      <c r="I17" s="119" t="str">
        <f t="shared" si="2"/>
        <v/>
      </c>
      <c r="L17" s="115" t="s">
        <v>9224</v>
      </c>
      <c r="M17" s="119" t="str">
        <f>IFERROR(M10*M13/100,"")</f>
        <v/>
      </c>
      <c r="N17" s="119" t="str">
        <f>IFERROR(N10*N13/100,"")</f>
        <v/>
      </c>
      <c r="O17" s="119" t="str">
        <f>IFERROR(O10*O13*N13/100,"")</f>
        <v/>
      </c>
      <c r="P17" s="119" t="str">
        <f>IFERROR(P10*P13*N13/100,"")</f>
        <v/>
      </c>
      <c r="Q17" s="120" t="str">
        <f>IFERROR(Q10*Q13/100,"")</f>
        <v/>
      </c>
      <c r="R17" s="120" t="str">
        <f>IFERROR(R10*R13/100,"")</f>
        <v/>
      </c>
      <c r="S17" s="120" t="str">
        <f>IFERROR(S10*S13*R13/100,"")</f>
        <v/>
      </c>
      <c r="T17" s="120" t="str">
        <f>IFERROR(T10*T13*R13/100,"")</f>
        <v/>
      </c>
      <c r="AB17" s="16" t="s">
        <v>128</v>
      </c>
      <c r="AC17" s="137" t="s">
        <v>9174</v>
      </c>
      <c r="AD17" s="138" t="s">
        <v>9175</v>
      </c>
      <c r="AE17" s="139" t="s">
        <v>61</v>
      </c>
      <c r="AF17" s="145" t="s">
        <v>9176</v>
      </c>
      <c r="AG17" s="140" t="s">
        <v>9177</v>
      </c>
      <c r="AH17" s="140" t="s">
        <v>9177</v>
      </c>
      <c r="AI17" s="142" t="s">
        <v>65</v>
      </c>
    </row>
    <row r="18" spans="2:35" ht="30" customHeight="1">
      <c r="B18" s="114" t="s">
        <v>9225</v>
      </c>
      <c r="C18" s="121" t="str">
        <f>IFERROR(C10*C14/100,"")</f>
        <v/>
      </c>
      <c r="D18" s="121" t="str">
        <f t="shared" ref="D18:I18" si="3">IFERROR(D10*D14/100,"")</f>
        <v/>
      </c>
      <c r="E18" s="121" t="str">
        <f t="shared" si="3"/>
        <v/>
      </c>
      <c r="F18" s="121" t="str">
        <f t="shared" si="3"/>
        <v/>
      </c>
      <c r="G18" s="121" t="str">
        <f>IFERROR(G10*G14*F14/100,"")</f>
        <v/>
      </c>
      <c r="H18" s="121" t="str">
        <f>IFERROR(H10*H14*F14/100,"")</f>
        <v/>
      </c>
      <c r="I18" s="121" t="str">
        <f t="shared" si="3"/>
        <v/>
      </c>
      <c r="L18" s="116" t="s">
        <v>9225</v>
      </c>
      <c r="M18" s="121" t="str">
        <f>IFERROR(M10*M14/100,"")</f>
        <v/>
      </c>
      <c r="N18" s="121" t="str">
        <f>IFERROR(N10*N14/100,"")</f>
        <v/>
      </c>
      <c r="O18" s="121" t="str">
        <f>IFERROR(O10*O14*N14/100,"")</f>
        <v/>
      </c>
      <c r="P18" s="121" t="str">
        <f>IFERROR(P10*P14*N14/100,"")</f>
        <v/>
      </c>
      <c r="Q18" s="122" t="str">
        <f>IFERROR(Q10*Q14/100,"")</f>
        <v/>
      </c>
      <c r="R18" s="122" t="str">
        <f>IFERROR(R10*R14/100,"")</f>
        <v/>
      </c>
      <c r="S18" s="122" t="str">
        <f>IFERROR(S10*S14*R14/100,"")</f>
        <v/>
      </c>
      <c r="T18" s="122" t="str">
        <f>IFERROR(T10*T14*R14/100,"")</f>
        <v/>
      </c>
      <c r="AB18" s="16" t="s">
        <v>130</v>
      </c>
      <c r="AC18" s="137" t="s">
        <v>9174</v>
      </c>
      <c r="AD18" s="138" t="s">
        <v>9175</v>
      </c>
      <c r="AE18" s="139" t="s">
        <v>61</v>
      </c>
      <c r="AF18" s="145" t="s">
        <v>9176</v>
      </c>
      <c r="AG18" s="140" t="s">
        <v>9177</v>
      </c>
      <c r="AH18" s="140" t="s">
        <v>9177</v>
      </c>
      <c r="AI18" s="140" t="s">
        <v>9177</v>
      </c>
    </row>
    <row r="19" spans="2:35" ht="7.5" customHeight="1"/>
    <row r="20" spans="2:35" ht="39.75" customHeight="1">
      <c r="C20" s="117" t="s">
        <v>9226</v>
      </c>
      <c r="M20" s="109" t="s">
        <v>9227</v>
      </c>
      <c r="N20" s="110" t="s">
        <v>9228</v>
      </c>
    </row>
    <row r="21" spans="2:35" ht="30" customHeight="1">
      <c r="B21" s="113" t="s">
        <v>9224</v>
      </c>
      <c r="C21" s="119">
        <f>SUM(C17:I17)</f>
        <v>0</v>
      </c>
      <c r="L21" s="113" t="s">
        <v>9224</v>
      </c>
      <c r="M21" s="119">
        <f>SUM(M17:P17)</f>
        <v>0</v>
      </c>
      <c r="N21" s="120">
        <f>SUM(Q17:T17)</f>
        <v>0</v>
      </c>
    </row>
    <row r="22" spans="2:35" ht="30" customHeight="1">
      <c r="B22" s="114" t="s">
        <v>9225</v>
      </c>
      <c r="C22" s="121">
        <f>SUM(C18:I18)</f>
        <v>0</v>
      </c>
      <c r="L22" s="114" t="s">
        <v>9225</v>
      </c>
      <c r="M22" s="121">
        <f>SUM(M18:P18)</f>
        <v>0</v>
      </c>
      <c r="N22" s="122">
        <f>SUM(Q18:T18)</f>
        <v>0</v>
      </c>
    </row>
    <row r="24" spans="2:35" ht="30.75" customHeight="1">
      <c r="B24" s="435" t="s">
        <v>9229</v>
      </c>
      <c r="C24" s="436"/>
      <c r="D24" s="437"/>
      <c r="L24" s="435" t="s">
        <v>9230</v>
      </c>
      <c r="M24" s="436"/>
      <c r="N24" s="43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3F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3F00-000000000000}">
          <x14:formula1>
            <xm:f>'Annex 1 LV, HV &amp; UMS charges_A'!$A$14:$A$45</xm:f>
          </x14:formula1>
          <xm:sqref>B10</xm:sqref>
        </x14:dataValidation>
        <x14:dataValidation type="list" errorStyle="information" allowBlank="1" showInputMessage="1" showErrorMessage="1" promptTitle="Choose site" prompt="Select the EHV site that you would like to calculate charges." xr:uid="{00000000-0002-0000-3F00-000001000000}">
          <x14:formula1>
            <xm:f>'Annex 2 EHV charges'!$E$11:$E$14</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053A59-A3E7-412B-8DFC-F1275A76B325}">
  <ds:schemaRefs>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4fb325ff-59f4-4202-984d-cc4ef0b29ee2"/>
    <ds:schemaRef ds:uri="375f405a-1d4b-4796-a028-0e90b458cbc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D85710B-FC3F-4FC0-B8E8-A9CB72D04B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0745A4-E31D-4800-9F76-E9E18E3329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99</vt:i4>
      </vt:variant>
    </vt:vector>
  </HeadingPairs>
  <TitlesOfParts>
    <vt:vector size="164" baseType="lpstr">
      <vt:lpstr>Overview</vt:lpstr>
      <vt:lpstr>Annex 1 LV, HV &amp; UMS charges_A</vt:lpstr>
      <vt:lpstr>Annex 1 LV, HV &amp; UMS charges_B</vt:lpstr>
      <vt:lpstr>Annex 1 LV, HV &amp; UMS charges_C</vt:lpstr>
      <vt:lpstr>Annex 1 LV, HV &amp; UMS charges_D</vt:lpstr>
      <vt:lpstr>Annex 1 LV, HV &amp; UMS charges_E</vt:lpstr>
      <vt:lpstr>Annex 1 LV, HV &amp; UMS charges_F</vt:lpstr>
      <vt:lpstr>Annex 1 LV, HV &amp; UMS charges_G</vt:lpstr>
      <vt:lpstr>Annex 1 LV, HV &amp; UMS charges_J</vt:lpstr>
      <vt:lpstr>Annex 1 LV, HV &amp; UMS charges_K</vt:lpstr>
      <vt:lpstr>Annex 1 LV, HV &amp; UMS charges_L</vt:lpstr>
      <vt:lpstr>Annex 1 LV, HV &amp; UMS charges_M</vt:lpstr>
      <vt:lpstr>Annex 2 EHV charges</vt:lpstr>
      <vt:lpstr>Annex 2a Import</vt:lpstr>
      <vt:lpstr>Annex 2b Export</vt:lpstr>
      <vt:lpstr>Annex 3 Preserved charges</vt:lpstr>
      <vt:lpstr>Annex 4 LDNO charges_A</vt:lpstr>
      <vt:lpstr>Annex 4 LDNO charges_B</vt:lpstr>
      <vt:lpstr>Annex 4 LDNO charges_C</vt:lpstr>
      <vt:lpstr>Annex 4 LDNO charges_D</vt:lpstr>
      <vt:lpstr>Annex 4 LDNO charges_E</vt:lpstr>
      <vt:lpstr>Annex 4 LDNO charges_F</vt:lpstr>
      <vt:lpstr>Annex 4 LDNO charges_G</vt:lpstr>
      <vt:lpstr>Annex 4 LDNO charges_J</vt:lpstr>
      <vt:lpstr>Annex 4 LDNO charges_K</vt:lpstr>
      <vt:lpstr>Annex 4 LDNO charges_L</vt:lpstr>
      <vt:lpstr>Annex 4 LDNO charges_M</vt:lpstr>
      <vt:lpstr>Annex 5 LLFs_A</vt:lpstr>
      <vt:lpstr>Annex 5 LLFs_B</vt:lpstr>
      <vt:lpstr>Annex 5 LLFs_C</vt:lpstr>
      <vt:lpstr>Annex 5 LLFs_D</vt:lpstr>
      <vt:lpstr>Annex 5 LLFs_E</vt:lpstr>
      <vt:lpstr>Annex 5 LLFs_F</vt:lpstr>
      <vt:lpstr>Annex 5 LLFs_F (2)</vt:lpstr>
      <vt:lpstr>Annex 5 LLFs_G</vt:lpstr>
      <vt:lpstr>Annex 5 LLFs_J</vt:lpstr>
      <vt:lpstr>Annex 5 LLFs_K</vt:lpstr>
      <vt:lpstr>Annex 5 LLFs_L</vt:lpstr>
      <vt:lpstr>Annex 5 LLFs_M</vt:lpstr>
      <vt:lpstr>Annex 6 New or Amended EHV</vt:lpstr>
      <vt:lpstr>Annex 7 Pass-Through Costs_A</vt:lpstr>
      <vt:lpstr>Annex 7 Pass-Through Costs_B</vt:lpstr>
      <vt:lpstr>Annex 7 Pass-Through Costs_C</vt:lpstr>
      <vt:lpstr>Annex 7 Pass-Through Costs_D</vt:lpstr>
      <vt:lpstr>Annex 7 Pass-Through Costs_E</vt:lpstr>
      <vt:lpstr>Annex 7 Pass-Through Costs_F</vt:lpstr>
      <vt:lpstr>Annex 7 Pass-Through Costs_G</vt:lpstr>
      <vt:lpstr>Annex 7 Pass-Through Costs_J</vt:lpstr>
      <vt:lpstr>Annex 7 Pass-Through Costs_K</vt:lpstr>
      <vt:lpstr>Annex 7 Pass-Through Costs_L</vt:lpstr>
      <vt:lpstr>Annex 7 Pass-Through Costs_M</vt:lpstr>
      <vt:lpstr>Nodal prices_A</vt:lpstr>
      <vt:lpstr>Nodal prices_B</vt:lpstr>
      <vt:lpstr>Nodal prices_C</vt:lpstr>
      <vt:lpstr>Nodal prices_D</vt:lpstr>
      <vt:lpstr>Nodal prices_E</vt:lpstr>
      <vt:lpstr>Nodal prices_F</vt:lpstr>
      <vt:lpstr>Nodal prices_G</vt:lpstr>
      <vt:lpstr>Nodal prices_J</vt:lpstr>
      <vt:lpstr>Nodal prices_K</vt:lpstr>
      <vt:lpstr>Nodal prices_L</vt:lpstr>
      <vt:lpstr>Nodal prices_M</vt:lpstr>
      <vt:lpstr>SSC unit rate lookup</vt:lpstr>
      <vt:lpstr>Residual Charging Bands</vt:lpstr>
      <vt:lpstr>Charge Calculator</vt:lpstr>
      <vt:lpstr>'Annex 1 LV, HV &amp; UMS charges_A'!Print_Area</vt:lpstr>
      <vt:lpstr>'Annex 1 LV, HV &amp; UMS charges_B'!Print_Area</vt:lpstr>
      <vt:lpstr>'Annex 1 LV, HV &amp; UMS charges_C'!Print_Area</vt:lpstr>
      <vt:lpstr>'Annex 1 LV, HV &amp; UMS charges_D'!Print_Area</vt:lpstr>
      <vt:lpstr>'Annex 1 LV, HV &amp; UMS charges_E'!Print_Area</vt:lpstr>
      <vt:lpstr>'Annex 1 LV, HV &amp; UMS charges_F'!Print_Area</vt:lpstr>
      <vt:lpstr>'Annex 1 LV, HV &amp; UMS charges_G'!Print_Area</vt:lpstr>
      <vt:lpstr>'Annex 1 LV, HV &amp; UMS charges_J'!Print_Area</vt:lpstr>
      <vt:lpstr>'Annex 1 LV, HV &amp; UMS charges_K'!Print_Area</vt:lpstr>
      <vt:lpstr>'Annex 1 LV, HV &amp; UMS charges_L'!Print_Area</vt:lpstr>
      <vt:lpstr>'Annex 1 LV, HV &amp; UMS charges_M'!Print_Area</vt:lpstr>
      <vt:lpstr>'Annex 2 EHV charges'!Print_Area</vt:lpstr>
      <vt:lpstr>'Annex 2a Import'!Print_Area</vt:lpstr>
      <vt:lpstr>'Annex 2b Export'!Print_Area</vt:lpstr>
      <vt:lpstr>'Annex 3 Preserved charges'!Print_Area</vt:lpstr>
      <vt:lpstr>'Annex 4 LDNO charges_A'!Print_Area</vt:lpstr>
      <vt:lpstr>'Annex 4 LDNO charges_B'!Print_Area</vt:lpstr>
      <vt:lpstr>'Annex 4 LDNO charges_C'!Print_Area</vt:lpstr>
      <vt:lpstr>'Annex 4 LDNO charges_D'!Print_Area</vt:lpstr>
      <vt:lpstr>'Annex 4 LDNO charges_E'!Print_Area</vt:lpstr>
      <vt:lpstr>'Annex 4 LDNO charges_F'!Print_Area</vt:lpstr>
      <vt:lpstr>'Annex 4 LDNO charges_G'!Print_Area</vt:lpstr>
      <vt:lpstr>'Annex 4 LDNO charges_J'!Print_Area</vt:lpstr>
      <vt:lpstr>'Annex 4 LDNO charges_K'!Print_Area</vt:lpstr>
      <vt:lpstr>'Annex 4 LDNO charges_L'!Print_Area</vt:lpstr>
      <vt:lpstr>'Annex 4 LDNO charges_M'!Print_Area</vt:lpstr>
      <vt:lpstr>'Annex 5 LLFs_A'!Print_Area</vt:lpstr>
      <vt:lpstr>'Annex 5 LLFs_B'!Print_Area</vt:lpstr>
      <vt:lpstr>'Annex 5 LLFs_C'!Print_Area</vt:lpstr>
      <vt:lpstr>'Annex 5 LLFs_D'!Print_Area</vt:lpstr>
      <vt:lpstr>'Annex 5 LLFs_E'!Print_Area</vt:lpstr>
      <vt:lpstr>'Annex 5 LLFs_F'!Print_Area</vt:lpstr>
      <vt:lpstr>'Annex 5 LLFs_F (2)'!Print_Area</vt:lpstr>
      <vt:lpstr>'Annex 5 LLFs_G'!Print_Area</vt:lpstr>
      <vt:lpstr>'Annex 5 LLFs_J'!Print_Area</vt:lpstr>
      <vt:lpstr>'Annex 5 LLFs_K'!Print_Area</vt:lpstr>
      <vt:lpstr>'Annex 5 LLFs_L'!Print_Area</vt:lpstr>
      <vt:lpstr>'Annex 5 LLFs_M'!Print_Area</vt:lpstr>
      <vt:lpstr>'Annex 6 New or Amended EHV'!Print_Area</vt:lpstr>
      <vt:lpstr>'Annex 7 Pass-Through Costs_A'!Print_Area</vt:lpstr>
      <vt:lpstr>'Annex 7 Pass-Through Costs_B'!Print_Area</vt:lpstr>
      <vt:lpstr>'Annex 7 Pass-Through Costs_C'!Print_Area</vt:lpstr>
      <vt:lpstr>'Annex 7 Pass-Through Costs_D'!Print_Area</vt:lpstr>
      <vt:lpstr>'Annex 7 Pass-Through Costs_E'!Print_Area</vt:lpstr>
      <vt:lpstr>'Annex 7 Pass-Through Costs_F'!Print_Area</vt:lpstr>
      <vt:lpstr>'Annex 7 Pass-Through Costs_G'!Print_Area</vt:lpstr>
      <vt:lpstr>'Annex 7 Pass-Through Costs_J'!Print_Area</vt:lpstr>
      <vt:lpstr>'Annex 7 Pass-Through Costs_K'!Print_Area</vt:lpstr>
      <vt:lpstr>'Annex 7 Pass-Through Costs_L'!Print_Area</vt:lpstr>
      <vt:lpstr>'Annex 7 Pass-Through Costs_M'!Print_Area</vt:lpstr>
      <vt:lpstr>'Nodal prices_A'!Print_Area</vt:lpstr>
      <vt:lpstr>'Nodal prices_B'!Print_Area</vt:lpstr>
      <vt:lpstr>'Nodal prices_C'!Print_Area</vt:lpstr>
      <vt:lpstr>'Nodal prices_D'!Print_Area</vt:lpstr>
      <vt:lpstr>'Nodal prices_E'!Print_Area</vt:lpstr>
      <vt:lpstr>'Nodal prices_F'!Print_Area</vt:lpstr>
      <vt:lpstr>'Nodal prices_G'!Print_Area</vt:lpstr>
      <vt:lpstr>'Nodal prices_J'!Print_Area</vt:lpstr>
      <vt:lpstr>'Nodal prices_K'!Print_Area</vt:lpstr>
      <vt:lpstr>'Nodal prices_L'!Print_Area</vt:lpstr>
      <vt:lpstr>'Nodal prices_M'!Print_Area</vt:lpstr>
      <vt:lpstr>'Annex 1 LV, HV &amp; UMS charges_A'!Print_Titles</vt:lpstr>
      <vt:lpstr>'Annex 1 LV, HV &amp; UMS charges_B'!Print_Titles</vt:lpstr>
      <vt:lpstr>'Annex 1 LV, HV &amp; UMS charges_C'!Print_Titles</vt:lpstr>
      <vt:lpstr>'Annex 1 LV, HV &amp; UMS charges_D'!Print_Titles</vt:lpstr>
      <vt:lpstr>'Annex 1 LV, HV &amp; UMS charges_E'!Print_Titles</vt:lpstr>
      <vt:lpstr>'Annex 1 LV, HV &amp; UMS charges_F'!Print_Titles</vt:lpstr>
      <vt:lpstr>'Annex 1 LV, HV &amp; UMS charges_G'!Print_Titles</vt:lpstr>
      <vt:lpstr>'Annex 1 LV, HV &amp; UMS charges_J'!Print_Titles</vt:lpstr>
      <vt:lpstr>'Annex 1 LV, HV &amp; UMS charges_K'!Print_Titles</vt:lpstr>
      <vt:lpstr>'Annex 1 LV, HV &amp; UMS charges_L'!Print_Titles</vt:lpstr>
      <vt:lpstr>'Annex 1 LV, HV &amp; UMS charges_M'!Print_Titles</vt:lpstr>
      <vt:lpstr>'Annex 2 EHV charges'!Print_Titles</vt:lpstr>
      <vt:lpstr>'Annex 2a Import'!Print_Titles</vt:lpstr>
      <vt:lpstr>'Annex 2b Export'!Print_Titles</vt:lpstr>
      <vt:lpstr>'Annex 6 New or Amended EHV'!Print_Titles</vt:lpstr>
      <vt:lpstr>'Annex 7 Pass-Through Costs_A'!Print_Titles</vt:lpstr>
      <vt:lpstr>'Annex 7 Pass-Through Costs_B'!Print_Titles</vt:lpstr>
      <vt:lpstr>'Annex 7 Pass-Through Costs_C'!Print_Titles</vt:lpstr>
      <vt:lpstr>'Annex 7 Pass-Through Costs_D'!Print_Titles</vt:lpstr>
      <vt:lpstr>'Annex 7 Pass-Through Costs_E'!Print_Titles</vt:lpstr>
      <vt:lpstr>'Annex 7 Pass-Through Costs_F'!Print_Titles</vt:lpstr>
      <vt:lpstr>'Annex 7 Pass-Through Costs_G'!Print_Titles</vt:lpstr>
      <vt:lpstr>'Annex 7 Pass-Through Costs_J'!Print_Titles</vt:lpstr>
      <vt:lpstr>'Annex 7 Pass-Through Costs_K'!Print_Titles</vt:lpstr>
      <vt:lpstr>'Annex 7 Pass-Through Costs_L'!Print_Titles</vt:lpstr>
      <vt:lpstr>'Annex 7 Pass-Through Costs_M'!Print_Titles</vt:lpstr>
      <vt:lpstr>'Nodal prices_A'!Print_Titles</vt:lpstr>
      <vt:lpstr>'Nodal prices_B'!Print_Titles</vt:lpstr>
      <vt:lpstr>'Nodal prices_C'!Print_Titles</vt:lpstr>
      <vt:lpstr>'Nodal prices_D'!Print_Titles</vt:lpstr>
      <vt:lpstr>'Nodal prices_E'!Print_Titles</vt:lpstr>
      <vt:lpstr>'Nodal prices_F'!Print_Titles</vt:lpstr>
      <vt:lpstr>'Nodal prices_G'!Print_Titles</vt:lpstr>
      <vt:lpstr>'Nodal prices_J'!Print_Titles</vt:lpstr>
      <vt:lpstr>'Nodal prices_K'!Print_Titles</vt:lpstr>
      <vt:lpstr>'Nodal prices_L'!Print_Titles</vt:lpstr>
      <vt:lpstr>'Nodal prices_M'!Print_Titles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2022-02-15T10:17:05Z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