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codeName="ThisWorkbook" defaultThemeVersion="166925"/>
  <workbookProtection lockStructure="1"/>
  <bookViews>
    <workbookView xWindow="0" yWindow="0" windowWidth="25200" windowHeight="10920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62" i="38"/>
  <c r="H63" i="38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<sst xmlns="http://schemas.openxmlformats.org/spreadsheetml/2006/main" count="2913" uniqueCount="767">
  <si>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</si>
  <si>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</si>
  <si>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</si>
  <si>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</si>
  <si>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</si>
  <si>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</si>
  <si>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</si>
  <si>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</si>
  <si>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</si>
  <si>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</si>
  <si>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</si>
  <si>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</si>
  <si>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</si>
  <si>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</si>
  <si>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</si>
  <si>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</si>
  <si>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</si>
  <si>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</si>
  <si>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</si>
  <si>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</si>
  <si>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</si>
  <si>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</si>
  <si>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</si>
  <si>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</si>
  <si>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</si>
  <si>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</si>
  <si>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</si>
  <si>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</si>
  <si>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</si>
  <si>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</si>
  <si>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</si>
  <si>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</si>
  <si>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</si>
  <si>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</si>
  <si>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</si>
  <si>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</si>
  <si>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</si>
  <si>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</si>
  <si>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</si>
  <si>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</si>
  <si>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</si>
  <si>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</si>
  <si>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</si>
  <si>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</si>
  <si>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</si>
  <si>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</si>
  <si>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</si>
  <si>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</si>
  <si>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</si>
  <si>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</si>
  <si>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</si>
  <si>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</si>
  <si>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</si>
  <si>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</si>
  <si>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</si>
  <si>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</si>
  <si>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</si>
  <si>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</si>
  <si>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</si>
  <si>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</si>
  <si>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</si>
  <si>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</si>
  <si>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</si>
  <si>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</si>
  <si>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</si>
  <si>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</si>
  <si>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</si>
  <si>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</si>
  <si>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</si>
  <si>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</si>
  <si>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</si>
  <si>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</si>
  <si>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</si>
  <si>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</si>
  <si>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</si>
  <si>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</si>
  <si>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</si>
  <si>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</si>
  <si>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</si>
  <si>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</si>
  <si>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</si>
  <si>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</si>
  <si>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</si>
  <si>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</si>
  <si>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</si>
  <si>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</si>
  <si>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</si>
  <si>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</si>
  <si>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</si>
  <si>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</si>
  <si>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</si>
  <si>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</si>
  <si>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</si>
  <si>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</si>
  <si>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</si>
  <si>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</si>
  <si>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</si>
  <si>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</si>
  <si>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</si>
  <si>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</si>
  <si>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</si>
  <si>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</si>
  <si>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</si>
  <si>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</si>
  <si>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</si>
  <si>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</si>
  <si>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</si>
  <si>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</si>
  <si>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</si>
  <si>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</si>
  <si>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</si>
  <si>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</si>
  <si>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</si>
  <si>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</si>
  <si>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</si>
  <si>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</si>
  <si>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</si>
  <si>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</si>
  <si>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</si>
  <si>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</si>
  <si>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</si>
  <si>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</si>
  <si>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</si>
  <si>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</si>
  <si>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</si>
  <si>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</si>
  <si>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</si>
  <si>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</si>
  <si>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</si>
  <si>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</si>
  <si>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</si>
  <si>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</si>
  <si>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</si>
  <si>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</si>
  <si>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</si>
  <si>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</si>
  <si>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</si>
  <si>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</si>
  <si>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</si>
  <si>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</si>
  <si>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</si>
  <si>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</si>
  <si>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</si>
  <si>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</si>
  <si>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</si>
  <si>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</si>
  <si>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</si>
  <si>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</si>
  <si>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</si>
  <si>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</si>
  <si>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</si>
  <si>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</si>
  <si>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</si>
  <si>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</si>
  <si>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</si>
  <si>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</si>
  <si>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</si>
  <si>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</si>
  <si>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</si>
  <si>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</si>
  <si>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</si>
  <si>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</si>
  <si>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</si>
  <si>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</si>
  <si>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</si>
  <si>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</si>
  <si>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</si>
  <si>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</si>
  <si>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</si>
  <si>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</si>
  <si>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</si>
  <si>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</si>
  <si>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</si>
  <si>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</si>
  <si>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</si>
  <si>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</si>
  <si>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</si>
  <si>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</si>
  <si>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</si>
  <si>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</si>
  <si>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</si>
  <si>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</si>
  <si>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</si>
  <si>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</si>
  <si>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</si>
  <si>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</si>
  <si>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</si>
  <si>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</si>
  <si>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</si>
  <si>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</si>
  <si>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</si>
  <si>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</si>
  <si>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</si>
  <si>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</si>
  <si>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</si>
  <si>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</si>
  <si>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</si>
  <si>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</si>
  <si>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</si>
  <si>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</si>
  <si>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</si>
  <si>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</si>
  <si>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</si>
  <si>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</si>
  <si>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</si>
  <si>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</si>
  <si>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</si>
  <si>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</si>
  <si>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</si>
  <si>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</si>
  <si>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</si>
  <si>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</si>
  <si>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</si>
  <si>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</si>
  <si>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</si>
  <si>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</si>
  <si>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</si>
  <si>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</si>
  <si>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</si>
  <si>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</si>
  <si>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</si>
  <si>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</si>
  <si>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</si>
  <si>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</si>
  <si>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</si>
  <si>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</si>
  <si>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</si>
  <si>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</si>
  <si>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</si>
  <si>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</si>
  <si>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</si>
  <si>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</si>
  <si>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</si>
  <si>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</si>
  <si>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</si>
  <si>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</si>
  <si>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</si>
  <si>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</si>
  <si>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</si>
  <si>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</si>
  <si>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</si>
  <si>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</si>
  <si>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</si>
  <si>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</si>
  <si>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</si>
  <si>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</si>
  <si>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</si>
  <si>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</si>
  <si>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</si>
  <si>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</si>
  <si>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</si>
  <si>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</si>
  <si>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</si>
  <si>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</si>
  <si>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</si>
  <si>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</si>
  <si>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</si>
  <si>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</si>
  <si>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</si>
  <si>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</si>
  <si>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</si>
  <si>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</si>
  <si>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</si>
  <si>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</si>
  <si>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</si>
  <si>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</si>
  <si>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</si>
  <si>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</si>
  <si>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</si>
  <si>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</si>
  <si>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</si>
  <si>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</si>
  <si>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</si>
  <si>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</si>
  <si>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</si>
  <si>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</si>
  <si>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</si>
  <si>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</si>
  <si>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</si>
  <si>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</si>
  <si>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</si>
  <si>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</si>
  <si>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</si>
  <si>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</si>
  <si>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</si>
  <si>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</si>
  <si>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</si>
  <si>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</si>
  <si>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</si>
  <si>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</si>
  <si>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</si>
  <si>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</si>
  <si>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</si>
  <si>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</si>
  <si>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</si>
  <si>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</si>
  <si>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</si>
  <si>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</si>
  <si>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</si>
  <si>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</si>
  <si>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</si>
  <si>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</si>
  <si>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</si>
  <si>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</si>
  <si>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</si>
  <si>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</si>
  <si>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</si>
  <si>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</si>
  <si>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</si>
  <si>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</si>
  <si>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</si>
  <si>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</si>
  <si>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</si>
  <si>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</si>
  <si>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</si>
  <si>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</si>
  <si>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</si>
  <si>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</si>
  <si>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</si>
  <si>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</si>
  <si>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</si>
  <si>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</si>
  <si>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</si>
  <si>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</si>
  <si>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</si>
  <si>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</si>
  <si>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</si>
  <si>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</si>
  <si>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</si>
  <si>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</si>
  <si>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</si>
  <si>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</si>
  <si>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</si>
  <si>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</si>
  <si>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</si>
  <si>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</si>
  <si>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</si>
  <si>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</si>
  <si>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</si>
  <si>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</si>
  <si>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</si>
  <si>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</si>
  <si>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</si>
  <si>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</si>
  <si>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</si>
  <si>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</si>
  <si>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</si>
  <si>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</si>
  <si>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</si>
  <si>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</si>
  <si>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</si>
  <si>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</si>
  <si>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</si>
  <si>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</si>
  <si>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</si>
  <si>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</si>
  <si>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</si>
  <si>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</si>
  <si>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</si>
  <si>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</si>
  <si>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</si>
  <si>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</si>
  <si>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</si>
  <si>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</si>
  <si>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</si>
  <si>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</si>
  <si>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</si>
  <si>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</si>
  <si>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</si>
  <si>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</si>
  <si>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</si>
  <si>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</si>
  <si>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</si>
  <si>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</si>
  <si>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</si>
  <si>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</si>
  <si>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</si>
  <si>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</si>
  <si>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</si>
  <si>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</si>
  <si>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</si>
  <si>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</si>
  <si>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</si>
  <si>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</si>
  <si>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</si>
  <si>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</si>
  <si>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</si>
  <si>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</si>
  <si>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</si>
  <si>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</si>
  <si>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</si>
  <si>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</si>
  <si>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</si>
  <si>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</si>
  <si>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</si>
  <si>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</si>
  <si>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</si>
  <si>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</si>
  <si>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</si>
  <si>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</si>
  <si>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</si>
  <si>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</si>
  <si>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</si>
  <si>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</si>
  <si>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</si>
  <si>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</si>
  <si>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</si>
  <si>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</si>
  <si>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</si>
  <si>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</si>
  <si>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</si>
  <si>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</si>
  <si>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</si>
  <si>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</si>
  <si>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</si>
  <si>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</si>
  <si>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</si>
  <si>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</si>
  <si>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</si>
  <si>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</si>
  <si>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</si>
  <si>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</si>
  <si>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</si>
  <si>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</si>
  <si>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</si>
  <si>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</si>
  <si>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</si>
  <si>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</si>
  <si>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</si>
  <si>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</si>
  <si>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</si>
  <si>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</si>
  <si>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</si>
  <si>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</si>
  <si>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</si>
  <si>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</si>
  <si>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</si>
  <si>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</si>
  <si>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</si>
  <si>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</si>
  <si>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</si>
  <si>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</si>
  <si>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</si>
  <si>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</si>
  <si>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</si>
  <si>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</si>
  <si>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</si>
  <si>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</si>
  <si>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</si>
  <si>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</si>
  <si>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</si>
  <si>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</si>
  <si>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</si>
  <si>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</si>
  <si>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</si>
  <si>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</si>
  <si>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</si>
  <si>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</si>
  <si>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</si>
  <si>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</si>
  <si>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</si>
  <si>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</si>
  <si>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</si>
  <si>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</si>
  <si>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</si>
  <si>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</si>
  <si>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</si>
  <si>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</si>
  <si>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</si>
  <si>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</si>
  <si>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</si>
  <si>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</si>
  <si>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</si>
  <si>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</si>
  <si>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</si>
  <si>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</si>
  <si>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</si>
  <si>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</si>
  <si>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</si>
  <si>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</si>
  <si>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</si>
  <si>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</si>
  <si>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</si>
  <si>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</si>
  <si>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</si>
  <si>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</si>
  <si>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</si>
  <si>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</si>
  <si>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</si>
  <si>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</si>
  <si>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</si>
  <si>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</si>
  <si>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</si>
  <si>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</si>
  <si>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</si>
  <si>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</si>
  <si>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</si>
  <si>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</si>
  <si>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</si>
  <si>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</si>
  <si>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</si>
  <si>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</si>
  <si>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</si>
  <si>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</si>
  <si>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</si>
  <si>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</si>
  <si>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</si>
  <si>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</si>
  <si>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</si>
  <si>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</si>
  <si>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</si>
  <si>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</si>
  <si>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</si>
  <si>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</si>
  <si>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</si>
  <si>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</si>
  <si>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</si>
  <si>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</si>
  <si>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</si>
  <si>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</si>
  <si>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</si>
  <si>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</si>
  <si>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</si>
  <si>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</si>
  <si>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</si>
  <si>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</si>
  <si>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</si>
  <si>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</si>
  <si>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</si>
  <si>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</si>
  <si>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</si>
  <si>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</si>
  <si>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</si>
  <si>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</si>
  <si>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</si>
  <si>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</si>
  <si>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</si>
  <si>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</si>
  <si>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</si>
  <si>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</si>
  <si>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</si>
  <si>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</si>
  <si>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</si>
  <si>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</si>
  <si>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</si>
  <si>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</si>
  <si>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</si>
  <si>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</si>
  <si>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</si>
  <si>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</si>
  <si>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</si>
  <si>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</si>
  <si>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</si>
  <si>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</si>
  <si>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</si>
  <si>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</si>
  <si>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</si>
  <si>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</si>
  <si>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</si>
  <si>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</si>
  <si>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</si>
  <si>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</si>
  <si>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</si>
  <si>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</si>
  <si>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</si>
  <si>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</si>
  <si>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</si>
  <si>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</si>
  <si>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</si>
  <si>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</si>
  <si>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</si>
  <si>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</si>
  <si>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</si>
  <si>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</si>
  <si>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</si>
  <si>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</si>
  <si>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</si>
  <si>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</si>
  <si>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</si>
  <si>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</si>
  <si>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</si>
  <si>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</si>
  <si>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</si>
  <si>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</si>
  <si>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</si>
  <si>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</si>
  <si>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</si>
  <si>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</si>
  <si>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</si>
  <si>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</si>
  <si>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</si>
  <si>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</si>
  <si>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</si>
  <si>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</si>
  <si>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</si>
  <si>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</si>
  <si>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</si>
  <si>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</si>
  <si>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</si>
  <si>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</si>
  <si>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</si>
  <si>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</si>
  <si>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</si>
  <si>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</si>
  <si>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</si>
  <si>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</si>
  <si>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</si>
  <si>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</si>
  <si>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</si>
  <si>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</si>
  <si>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</si>
  <si>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</si>
  <si>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</si>
  <si>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</si>
  <si>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</si>
  <si>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</si>
  <si>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</si>
  <si>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</si>
  <si>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</si>
  <si>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</si>
  <si>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</si>
  <si>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</si>
  <si>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</si>
  <si>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</si>
  <si>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</si>
  <si>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</si>
  <si>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</si>
  <si>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</si>
  <si>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</si>
  <si>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</si>
  <si>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</si>
  <si>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</si>
  <si>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</si>
  <si>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</si>
  <si>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</si>
  <si>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</si>
  <si>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</si>
  <si>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</si>
  <si>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</si>
  <si>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</si>
  <si>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</si>
  <si>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</si>
  <si>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</si>
  <si>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</si>
  <si>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</si>
  <si>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</si>
  <si>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</si>
  <si>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</si>
  <si>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</si>
  <si>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</si>
  <si>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</si>
  <si>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</si>
  <si>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</si>
  <si>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</si>
  <si>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</si>
  <si>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</si>
  <si>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</si>
  <si>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</si>
  <si>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</si>
  <si>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</si>
  <si>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</si>
  <si>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</si>
  <si>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</si>
  <si>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</si>
  <si>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</si>
  <si>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</si>
  <si>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</si>
  <si>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</si>
  <si>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</si>
  <si>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</si>
  <si>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</si>
  <si>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</si>
  <si>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</si>
  <si>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</si>
  <si>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</si>
  <si>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</si>
  <si>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</si>
  <si>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</si>
  <si>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</si>
  <si>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</si>
  <si>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</si>
  <si>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</si>
  <si>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</si>
  <si>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</si>
  <si>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</si>
  <si>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</si>
  <si>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</si>
  <si>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</si>
  <si>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</si>
  <si>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</si>
  <si>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</si>
  <si>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</si>
  <si>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</si>
  <si>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</si>
  <si>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</si>
  <si>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</si>
  <si>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</si>
  <si>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</si>
  <si>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</si>
  <si>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</si>
  <si>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</si>
  <si>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</si>
  <si>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</si>
  <si>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</si>
  <si>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</si>
  <si>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</si>
  <si>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</si>
  <si>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</si>
  <si>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</si>
  <si>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</si>
  <si>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</si>
  <si>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</si>
  <si>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</si>
  <si>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</si>
  <si>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</si>
  <si>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</si>
  <si>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</si>
  <si>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</si>
  <si>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</si>
  <si>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</si>
  <si>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</si>
  <si>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</si>
  <si>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</si>
  <si>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</si>
  <si>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</si>
  <si>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</si>
  <si>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</si>
  <si>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</si>
  <si>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</si>
  <si>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</si>
  <si>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</si>
  <si>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</si>
  <si>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</si>
  <si>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</si>
  <si>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</si>
  <si>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</si>
  <si>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</si>
  <si>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</si>
  <si>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</si>
  <si>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</si>
  <si>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</si>
  <si>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</si>
  <si>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</si>
  <si>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</si>
  <si>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</si>
  <si>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</si>
  <si>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</si>
  <si>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</si>
  <si>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</si>
  <si>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</si>
  <si>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</si>
  <si>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</si>
  <si>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</si>
  <si>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</si>
  <si>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</si>
  <si>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</si>
  <si>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</si>
  <si>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</si>
  <si>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</si>
  <si>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Release for 2021/22 charge setting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</si>
  <si>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</si>
  <si>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</si>
  <si>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</si>
  <si>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</si>
  <si>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2021/22</t>
  </si>
  <si>
    <t>SHEPD</t>
  </si>
  <si>
    <t xml:space="preserve">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</si>
</sst>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2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0" fillId="0" borderId="0" xfId="0" applyNumberFormat="1" applyBorder="1" applyAlignment="1" applyProtection="1">
      <alignment wrapText="1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3" sqref="D3"/>
    </sheetView>
  </sheetViews>
  <sheetFormatPr defaultColWidth="0" defaultRowHeight="15" customHeight="1"/>
  <cols>
    <col min="1" max="1" width="2.75" customWidth="1"/>
    <col min="2" max="2" width="22.75" customWidth="1"/>
    <col min="3" max="3" width="2.75" customWidth="1"/>
    <col min="4" max="4" width="100.375" customWidth="1"/>
    <col min="5" max="5" width="2.75" customWidth="1"/>
    <col min="6" max="16384" width="9.125" hidden="1"/>
  </cols>
  <sheetData>
    <row r="1" spans="1:5" ht="15" customHeight="1">
      <c r="A1" s="42"/>
      <c r="B1" s="43"/>
      <c r="C1" s="42"/>
      <c r="D1" s="42"/>
      <c r="E1" s="42"/>
    </row>
    <row r="2" spans="1:5" ht="27.75">
      <c r="A2" s="42"/>
      <c r="B2" s="43"/>
      <c r="C2" s="42"/>
      <c r="D2" s="44" t="s">
        <v>0</v>
      </c>
      <c r="E2" s="42"/>
    </row>
    <row r="3" spans="1:5" ht="15" customHeight="1">
      <c r="A3" s="42"/>
      <c r="B3" s="43"/>
      <c r="C3" s="42"/>
      <c r="D3" s="42"/>
      <c r="E3" s="42"/>
    </row>
    <row r="4" spans="1:5" ht="20.25">
      <c r="A4" s="42"/>
      <c r="B4" s="43"/>
      <c r="C4" s="42"/>
      <c r="D4" s="215" t="s">
        <v>759</v>
      </c>
      <c r="E4" s="42"/>
    </row>
    <row r="5" spans="1:5" ht="14.25">
      <c r="A5" s="42"/>
      <c r="B5" s="43"/>
      <c r="C5" s="42"/>
      <c r="D5" s="42"/>
      <c r="E5" s="42"/>
    </row>
    <row r="6" spans="1:5">
      <c r="A6" s="42"/>
      <c r="B6" s="45" t="str">
        <f>'Version control'!F7</f>
        <v>Model date:</v>
      </c>
      <c r="C6" s="42"/>
      <c r="D6" s="46">
        <f>'Version control'!H7</f>
        <v>43777</v>
      </c>
      <c r="E6" s="42"/>
    </row>
    <row r="7" spans="1:5" ht="15" customHeight="1">
      <c r="A7" s="42"/>
      <c r="B7" s="43"/>
      <c r="C7" s="42"/>
      <c r="D7" s="42"/>
      <c r="E7" s="42"/>
    </row>
    <row r="8" spans="1:5" ht="15" customHeight="1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>
      <c r="A9" s="42"/>
      <c r="B9" s="43"/>
      <c r="C9" s="42"/>
      <c r="D9" s="42"/>
      <c r="E9" s="42"/>
    </row>
    <row r="10" spans="1:5" ht="15" customHeight="1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>
      <c r="A11" s="42"/>
      <c r="B11" s="43"/>
      <c r="C11" s="42"/>
      <c r="D11" s="42"/>
      <c r="E11" s="42"/>
    </row>
    <row r="12" spans="1:5" ht="15" customHeight="1">
      <c r="A12" s="42"/>
      <c r="B12" s="45" t="str">
        <f>'Version control'!F13</f>
        <v>DCUSA text version:</v>
      </c>
      <c r="C12" s="42"/>
      <c r="D12" s="47" t="str">
        <f>'Version control'!H13</f>
        <v>Attachment A_01 April 2021 Charging Methodologies Pre-Release_Issued October 2019 (shared 10/10/2019)</v>
      </c>
      <c r="E12" s="42"/>
    </row>
    <row r="13" spans="1:5" s="1" customFormat="1" ht="15" customHeight="1">
      <c r="A13" s="42"/>
      <c r="B13" s="45"/>
      <c r="C13" s="42"/>
      <c r="D13" s="47"/>
      <c r="E13" s="42"/>
    </row>
    <row r="14" spans="1:5" s="1" customFormat="1" ht="15" customHeight="1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>
      <c r="A15" s="42"/>
      <c r="B15" s="43"/>
      <c r="C15" s="42"/>
      <c r="D15" s="42"/>
      <c r="E15" s="42"/>
    </row>
    <row r="16" spans="1:5" ht="28.5">
      <c r="A16" s="42"/>
      <c r="B16" s="45" t="s">
        <v>4</v>
      </c>
      <c r="C16" s="42"/>
      <c r="D16" s="48" t="s">
        <v>758</v>
      </c>
      <c r="E16" s="42"/>
    </row>
    <row r="17" spans="1:5" ht="14.25">
      <c r="A17" s="42"/>
      <c r="B17" s="43"/>
      <c r="C17" s="42"/>
      <c r="D17" s="48" t="s">
        <v>726</v>
      </c>
      <c r="E17" s="42"/>
    </row>
    <row r="18" spans="1:5" ht="14.25">
      <c r="A18" s="42"/>
      <c r="B18" s="43"/>
      <c r="C18" s="42"/>
      <c r="D18" s="42"/>
      <c r="E18" s="42"/>
    </row>
    <row r="19" spans="1:5" ht="15" customHeight="1">
      <c r="A19" s="42"/>
      <c r="B19" s="45" t="s">
        <v>1</v>
      </c>
      <c r="C19" s="42"/>
      <c r="D19" s="222" t="s">
        <v>764</v>
      </c>
      <c r="E19" s="42"/>
    </row>
    <row r="20" spans="1:5" ht="15" customHeight="1">
      <c r="A20" s="42"/>
      <c r="B20" s="43"/>
      <c r="C20" s="42"/>
      <c r="D20" s="42"/>
      <c r="E20" s="42"/>
    </row>
    <row r="21" spans="1:5" ht="15" customHeight="1">
      <c r="A21" s="42"/>
      <c r="B21" s="45" t="s">
        <v>2</v>
      </c>
      <c r="C21" s="42"/>
      <c r="D21" s="222" t="s">
        <v>765</v>
      </c>
      <c r="E21" s="42"/>
    </row>
    <row r="22" spans="1:5" ht="15" customHeight="1">
      <c r="A22" s="42"/>
      <c r="B22" s="43"/>
      <c r="C22" s="42"/>
      <c r="D22" s="42"/>
      <c r="E22" s="42"/>
    </row>
    <row r="23" spans="1:5" ht="15" customHeight="1">
      <c r="A23" s="42"/>
      <c r="B23" s="45" t="s">
        <v>3</v>
      </c>
      <c r="C23" s="42"/>
      <c r="D23" s="222" t="s">
        <v>766</v>
      </c>
      <c r="E23" s="42"/>
    </row>
    <row r="24" spans="1:5" ht="15" customHeight="1">
      <c r="A24" s="42"/>
      <c r="B24" s="43"/>
      <c r="C24" s="42"/>
      <c r="D24" s="42"/>
      <c r="E24" s="42"/>
    </row>
    <row r="25" spans="1:5" ht="30" customHeight="1">
      <c r="A25" s="42"/>
      <c r="B25" s="45" t="s">
        <v>11</v>
      </c>
      <c r="C25" s="42"/>
      <c r="D25" s="18" t="s">
        <v>564</v>
      </c>
      <c r="E25" s="42"/>
    </row>
    <row r="26" spans="1:5" ht="15" customHeight="1">
      <c r="A26" s="42"/>
      <c r="B26" s="43"/>
      <c r="C26" s="42"/>
      <c r="D26" s="42"/>
      <c r="E26" s="42"/>
    </row>
    <row r="27" spans="1:5" ht="15" customHeight="1">
      <c r="A27" s="42"/>
      <c r="B27" s="45" t="s">
        <v>5</v>
      </c>
      <c r="C27" s="42"/>
      <c r="D27" s="42"/>
      <c r="E27" s="42"/>
    </row>
    <row r="28" spans="1:5" ht="15" customHeight="1">
      <c r="A28" s="42"/>
      <c r="B28" s="49" t="s">
        <v>6</v>
      </c>
      <c r="C28" s="50"/>
      <c r="D28" s="50" t="s">
        <v>7</v>
      </c>
      <c r="E28" s="42"/>
    </row>
    <row r="29" spans="1:5" ht="14.25">
      <c r="A29" s="42"/>
      <c r="B29" s="51"/>
      <c r="C29" s="52"/>
      <c r="D29" s="52" t="s">
        <v>9</v>
      </c>
      <c r="E29" s="42"/>
    </row>
    <row r="30" spans="1:5" ht="14.25">
      <c r="A30" s="42"/>
      <c r="B30" s="19" t="s">
        <v>265</v>
      </c>
      <c r="C30" s="53"/>
      <c r="D30" s="53" t="s">
        <v>8</v>
      </c>
      <c r="E30" s="42"/>
    </row>
    <row r="31" spans="1:5" ht="14.25">
      <c r="A31" s="42"/>
      <c r="B31" s="20" t="s">
        <v>265</v>
      </c>
      <c r="C31" s="53"/>
      <c r="D31" s="53" t="s">
        <v>264</v>
      </c>
      <c r="E31" s="42"/>
    </row>
    <row r="32" spans="1:5" ht="14.25">
      <c r="A32" s="42"/>
      <c r="B32" s="21" t="s">
        <v>265</v>
      </c>
      <c r="C32" s="53"/>
      <c r="D32" s="54" t="s">
        <v>511</v>
      </c>
      <c r="E32" s="42"/>
    </row>
    <row r="33" spans="1:5" ht="14.25">
      <c r="A33" s="42"/>
      <c r="B33" s="55" t="s">
        <v>265</v>
      </c>
      <c r="C33" s="53"/>
      <c r="D33" s="53" t="s">
        <v>10</v>
      </c>
      <c r="E33" s="42"/>
    </row>
    <row r="34" spans="1:5">
      <c r="A34" s="42"/>
      <c r="B34" s="56" t="s">
        <v>265</v>
      </c>
      <c r="C34" s="53"/>
      <c r="D34" s="53" t="s">
        <v>478</v>
      </c>
      <c r="E34" s="42"/>
    </row>
    <row r="35" spans="1:5" ht="14.25">
      <c r="A35" s="42"/>
      <c r="B35" s="57" t="s">
        <v>265</v>
      </c>
      <c r="C35" s="53"/>
      <c r="D35" s="53" t="s">
        <v>479</v>
      </c>
      <c r="E35" s="42"/>
    </row>
    <row r="36" spans="1:5" ht="14.25">
      <c r="A36" s="42"/>
      <c r="B36" s="58" t="s">
        <v>265</v>
      </c>
      <c r="C36" s="53"/>
      <c r="D36" s="54" t="s">
        <v>494</v>
      </c>
      <c r="E36" s="42"/>
    </row>
    <row r="37" spans="1:5" ht="14.25">
      <c r="A37" s="42"/>
      <c r="B37" s="59" t="s">
        <v>477</v>
      </c>
      <c r="C37" s="53"/>
      <c r="D37" s="54" t="s">
        <v>480</v>
      </c>
      <c r="E37" s="42"/>
    </row>
    <row r="38" spans="1:5" ht="15" customHeight="1">
      <c r="A38" s="42"/>
      <c r="B38" s="60" t="s">
        <v>477</v>
      </c>
      <c r="C38" s="53"/>
      <c r="D38" s="53" t="s">
        <v>481</v>
      </c>
      <c r="E38" s="42"/>
    </row>
    <row r="39" spans="1:5" ht="15" customHeight="1">
      <c r="A39" s="42"/>
      <c r="B39" s="50" t="s">
        <v>477</v>
      </c>
      <c r="C39" s="53"/>
      <c r="D39" s="53" t="s">
        <v>482</v>
      </c>
      <c r="E39" s="42"/>
    </row>
    <row r="40" spans="1:5" ht="15" customHeight="1">
      <c r="A40" s="42"/>
      <c r="B40" s="61" t="s">
        <v>477</v>
      </c>
      <c r="C40" s="53"/>
      <c r="D40" s="53" t="s">
        <v>507</v>
      </c>
      <c r="E40" s="42"/>
    </row>
    <row r="41" spans="1:5" ht="15" customHeight="1">
      <c r="A41" s="42"/>
      <c r="B41" s="62" t="s">
        <v>477</v>
      </c>
      <c r="C41" s="53"/>
      <c r="D41" s="53" t="s">
        <v>508</v>
      </c>
      <c r="E41" s="42"/>
    </row>
    <row r="42" spans="1:5" ht="15" customHeight="1">
      <c r="A42" s="42"/>
      <c r="B42" s="63" t="s">
        <v>477</v>
      </c>
      <c r="C42" s="53"/>
      <c r="D42" s="53" t="s">
        <v>509</v>
      </c>
      <c r="E42" s="42"/>
    </row>
    <row r="43" spans="1:5" ht="15" customHeight="1">
      <c r="A43" s="42"/>
      <c r="B43" s="64" t="s">
        <v>506</v>
      </c>
      <c r="C43" s="53"/>
      <c r="D43" s="53" t="s">
        <v>510</v>
      </c>
      <c r="E43" s="42"/>
    </row>
    <row r="44" spans="1:5" ht="15" customHeight="1">
      <c r="A44" s="42"/>
      <c r="B44" s="65" t="s">
        <v>506</v>
      </c>
      <c r="C44" s="53"/>
      <c r="D44" s="54" t="s">
        <v>489</v>
      </c>
      <c r="E44" s="42"/>
    </row>
    <row r="45" spans="1:5" ht="15" customHeight="1">
      <c r="A45" s="42"/>
      <c r="B45" s="66" t="s">
        <v>506</v>
      </c>
      <c r="C45" s="53"/>
      <c r="D45" s="54" t="s">
        <v>490</v>
      </c>
      <c r="E45" s="42"/>
    </row>
    <row r="46" spans="1:5" ht="15" customHeight="1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4" width="20.75" customWidth="1"/>
    <col min="15" max="15" width="2.75" customWidth="1"/>
    <col min="16" max="16" width="40.75" customWidth="1"/>
    <col min="17" max="17" width="2.75" customWidth="1"/>
    <col min="18" max="16384" width="9.125" hidden="1"/>
  </cols>
  <sheetData>
    <row r="1" spans="1:17" ht="1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ht="1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ht="1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ht="1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70899999.99999997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12628224.582701057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ht="1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144771775.41729894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ht="1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116300000.00000004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ht="1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0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0.12569832402234646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ht="1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0.87430167597765351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ht="1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0.12569832402234646</v>
      </c>
      <c r="K34" s="180">
        <f>H$31</f>
        <v>0.87430167597765351</v>
      </c>
      <c r="L34" s="181"/>
      <c r="M34" s="181"/>
      <c r="N34" s="181"/>
      <c r="O34" s="74"/>
      <c r="P34" s="115" t="s">
        <v>570</v>
      </c>
      <c r="Q34" s="42"/>
    </row>
    <row r="35" spans="1:17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8912011.1731843594</v>
      </c>
      <c r="K40" s="130">
        <f>SUMPRODUCT($H21:$H25, K34:K38)</f>
        <v>61987988.826815605</v>
      </c>
      <c r="L40" s="130">
        <f>SUMPRODUCT($H21:$H25, L34:L38)</f>
        <v>12628224.582701057</v>
      </c>
      <c r="M40" s="130">
        <f>SUMPRODUCT($H21:$H25, M34:M38)</f>
        <v>144771775.41729894</v>
      </c>
      <c r="N40" s="130">
        <f>SUMPRODUCT($H21:$H25, N34:N38)</f>
        <v>116300000.00000004</v>
      </c>
      <c r="O40" s="74"/>
      <c r="P40" s="115" t="s">
        <v>576</v>
      </c>
      <c r="Q40" s="42"/>
    </row>
    <row r="41" spans="1:17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344600000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2.5861901257064304E-2</v>
      </c>
      <c r="K44" s="154">
        <f>IF($H42, K40 / $H41, 0)</f>
        <v>0.17988389096580268</v>
      </c>
      <c r="L44" s="154">
        <f>IF($H42, L40 / $H41, 0)</f>
        <v>3.6646037674698366E-2</v>
      </c>
      <c r="M44" s="154">
        <f>IF($H42, M40 / $H41, 0)</f>
        <v>0.42011542489059472</v>
      </c>
      <c r="N44" s="154">
        <f>IF($H42, N40 / $H41, 0)</f>
        <v>0.33749274521183992</v>
      </c>
      <c r="O44" s="74"/>
      <c r="P44" s="115" t="s">
        <v>576</v>
      </c>
      <c r="Q44" s="42"/>
    </row>
    <row r="45" spans="1:17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ht="1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ht="1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0.65683309429882364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ht="1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0.12569832402234646</v>
      </c>
      <c r="K52" s="212">
        <f>K34</f>
        <v>0.87430167597765351</v>
      </c>
      <c r="L52" s="181"/>
      <c r="M52" s="181"/>
      <c r="N52" s="181"/>
      <c r="O52" s="74"/>
      <c r="P52" s="115" t="s">
        <v>570</v>
      </c>
      <c r="Q52" s="42"/>
    </row>
    <row r="53" spans="1:17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0.65683309429882364</v>
      </c>
      <c r="O55" s="74"/>
      <c r="P55" s="115" t="s">
        <v>577</v>
      </c>
      <c r="Q55" s="42"/>
    </row>
    <row r="56" spans="1:17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0.65683309429882364</v>
      </c>
      <c r="O56" s="74"/>
      <c r="P56" s="115" t="s">
        <v>577</v>
      </c>
      <c r="Q56" s="42"/>
    </row>
    <row r="57" spans="1:17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8912011.1731843594</v>
      </c>
      <c r="K58" s="130">
        <f>SUMPRODUCT($H21:$H25, K52:K56)</f>
        <v>61987988.826815605</v>
      </c>
      <c r="L58" s="130">
        <f>SUMPRODUCT($H21:$H25, L52:L56)</f>
        <v>12628224.582701057</v>
      </c>
      <c r="M58" s="130">
        <f>SUMPRODUCT($H21:$H25, M52:M56)</f>
        <v>144771775.41729894</v>
      </c>
      <c r="N58" s="130">
        <f>SUMPRODUCT($H21:$H25, N52:N56)</f>
        <v>76389688.866953224</v>
      </c>
      <c r="O58" s="74"/>
      <c r="P58" s="115" t="s">
        <v>576</v>
      </c>
      <c r="Q58" s="42"/>
    </row>
    <row r="59" spans="1:17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304689688.86695319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2.924946756920254E-2</v>
      </c>
      <c r="K62" s="154">
        <f>IF($H60, K58 / $H59, 0)</f>
        <v>0.20344629664800862</v>
      </c>
      <c r="L62" s="154">
        <f>IF($H60, L58 / $H59, 0)</f>
        <v>4.1446182933401923E-2</v>
      </c>
      <c r="M62" s="154">
        <f>IF($H60, M58 / $H59, 0)</f>
        <v>0.47514497768421521</v>
      </c>
      <c r="N62" s="154">
        <f>IF($H60, N58 / $H59, 0)</f>
        <v>0.25071307516517172</v>
      </c>
      <c r="O62" s="74"/>
      <c r="P62" s="115" t="s">
        <v>576</v>
      </c>
      <c r="Q62" s="42"/>
    </row>
    <row r="63" spans="1:17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ht="1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ht="1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4" width="20.75" customWidth="1"/>
    <col min="15" max="15" width="2.75" customWidth="1"/>
    <col min="16" max="16" width="40.75" customWidth="1"/>
    <col min="17" max="17" width="2.75" customWidth="1"/>
    <col min="18" max="16384" width="9.125" hidden="1"/>
  </cols>
  <sheetData>
    <row r="1" spans="1:17" ht="1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ht="1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>
      <c r="A14" s="73"/>
      <c r="B14" s="73"/>
      <c r="C14" s="109" t="s">
        <v>761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ht="1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331778402.07861471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ht="1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266500000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ht="1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254248500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852526902.07861471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0.29822929854775981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0.70177070145224019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ht="1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ht="1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0.18130677335181422</v>
      </c>
      <c r="K33" s="166">
        <f>Expensed!H69</f>
        <v>0.22378624878182329</v>
      </c>
      <c r="L33" s="166">
        <f>Expensed!H70</f>
        <v>8.4837714606290623E-2</v>
      </c>
      <c r="M33" s="166">
        <f>Expensed!H71</f>
        <v>0.35182533348976752</v>
      </c>
      <c r="N33" s="166">
        <f>Expensed!H72</f>
        <v>0.15824392977030433</v>
      </c>
      <c r="O33" s="74"/>
      <c r="P33" s="73"/>
      <c r="Q33" s="53"/>
    </row>
    <row r="34" spans="1:17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ht="1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2.5861901257064304E-2</v>
      </c>
      <c r="K35" s="166">
        <f>Capitalised!K44</f>
        <v>0.17988389096580268</v>
      </c>
      <c r="L35" s="166">
        <f>Capitalised!L44</f>
        <v>3.6646037674698366E-2</v>
      </c>
      <c r="M35" s="166">
        <f>Capitalised!M44</f>
        <v>0.42011542489059472</v>
      </c>
      <c r="N35" s="166">
        <f>Capitalised!N44</f>
        <v>0.33749274521183992</v>
      </c>
      <c r="O35" s="74"/>
      <c r="P35" s="73"/>
      <c r="Q35" s="42"/>
    </row>
    <row r="36" spans="1:17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7.2220116424727809E-2</v>
      </c>
      <c r="K37" s="135">
        <f>($H$27 * K33) + ($H$29 * K35)</f>
        <v>0.19297686034186726</v>
      </c>
      <c r="L37" s="135">
        <f>($H$27 * L33) + ($H$29 * L35)</f>
        <v>5.101820768184738E-2</v>
      </c>
      <c r="M37" s="135">
        <f>($H$27 * M33) + ($H$29 * M35)</f>
        <v>0.3997493188343636</v>
      </c>
      <c r="N37" s="135">
        <f>($H$27 * N33) + ($H$29 * N35)</f>
        <v>0.28403549671719391</v>
      </c>
      <c r="O37" s="74"/>
      <c r="P37" s="115" t="s">
        <v>578</v>
      </c>
      <c r="Q37" s="42"/>
    </row>
    <row r="38" spans="1:17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ht="1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ht="1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0.18933872101648871</v>
      </c>
      <c r="K43" s="166">
        <f>Expensed!H78</f>
        <v>0.23429296924840348</v>
      </c>
      <c r="L43" s="166">
        <f>Expensed!H79</f>
        <v>8.789331386836767E-2</v>
      </c>
      <c r="M43" s="166">
        <f>Expensed!H80</f>
        <v>0.36615686813967024</v>
      </c>
      <c r="N43" s="166">
        <f>Expensed!H81</f>
        <v>0.12231812772706997</v>
      </c>
      <c r="O43" s="74"/>
      <c r="P43" s="73"/>
      <c r="Q43" s="42"/>
    </row>
    <row r="44" spans="1:17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ht="1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2.924946756920254E-2</v>
      </c>
      <c r="K45" s="166">
        <f>Capitalised!K62</f>
        <v>0.20344629664800862</v>
      </c>
      <c r="L45" s="166">
        <f>Capitalised!L62</f>
        <v>4.1446182933401923E-2</v>
      </c>
      <c r="M45" s="166">
        <f>Capitalised!M62</f>
        <v>0.47514497768421521</v>
      </c>
      <c r="N45" s="166">
        <f>Capitalised!N62</f>
        <v>0.25071307516517172</v>
      </c>
      <c r="O45" s="74"/>
      <c r="P45" s="73"/>
      <c r="Q45" s="42"/>
    </row>
    <row r="46" spans="1:17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7.699277332982124E-2</v>
      </c>
      <c r="K47" s="135">
        <f>($H$27 * K43) + ($H$29 * K45)</f>
        <v>0.21264567818015678</v>
      </c>
      <c r="L47" s="135">
        <f>($H$27 * L43) + ($H$29 * L45)</f>
        <v>5.5298078211692712E-2</v>
      </c>
      <c r="M47" s="135">
        <f>($H$27 * M43) + ($H$29 * M45)</f>
        <v>0.44264153022469915</v>
      </c>
      <c r="N47" s="135">
        <f>($H$27 * N43) + ($H$29 * N45)</f>
        <v>0.21242194005363013</v>
      </c>
      <c r="O47" s="74"/>
      <c r="P47" s="115" t="s">
        <v>578</v>
      </c>
      <c r="Q47" s="42"/>
    </row>
    <row r="48" spans="1:17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ht="1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ht="1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ht="1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175512667.00000003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ht="1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5724088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ht="1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6000000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11724088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163788579.00000003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ht="1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11828830.24442073</v>
      </c>
      <c r="K69" s="158">
        <f>$H66 * K37</f>
        <v>31607405.735275898</v>
      </c>
      <c r="L69" s="158">
        <f>$H66 * L37</f>
        <v>8356199.7393366676</v>
      </c>
      <c r="M69" s="158">
        <f>$H66 * M37</f>
        <v>65474372.888098359</v>
      </c>
      <c r="N69" s="158">
        <f>$H66 * N37</f>
        <v>46521770.392868362</v>
      </c>
      <c r="O69" s="74"/>
      <c r="P69" s="73"/>
      <c r="Q69" s="42"/>
    </row>
    <row r="70" spans="1:17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12610536.936960522</v>
      </c>
      <c r="K70" s="147">
        <f>$H66 * K47</f>
        <v>34828933.459619194</v>
      </c>
      <c r="L70" s="147">
        <f>$H66 * L47</f>
        <v>9057193.6517240126</v>
      </c>
      <c r="M70" s="147">
        <f>$H66 * M47</f>
        <v>72499627.241889045</v>
      </c>
      <c r="N70" s="147">
        <f>$H66 * N47</f>
        <v>34792287.709807269</v>
      </c>
      <c r="O70" s="74"/>
      <c r="P70" s="73"/>
      <c r="Q70" s="42"/>
    </row>
    <row r="71" spans="1:17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ht="1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ht="1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5160000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ht="1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935542.95049536135</v>
      </c>
      <c r="K77" s="158">
        <f>$H74 * K33</f>
        <v>1154737.0437142083</v>
      </c>
      <c r="L77" s="158">
        <f>$H74 * L33</f>
        <v>437762.60736845963</v>
      </c>
      <c r="M77" s="158">
        <f>$H74 * M33</f>
        <v>1815418.7208072005</v>
      </c>
      <c r="N77" s="158">
        <f>$H74 * N33</f>
        <v>816538.67761477036</v>
      </c>
      <c r="O77" s="74"/>
      <c r="P77" s="73"/>
      <c r="Q77" s="42"/>
    </row>
    <row r="78" spans="1:17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976987.80044508178</v>
      </c>
      <c r="K78" s="147">
        <f>$H74 * K43</f>
        <v>1208951.7213217621</v>
      </c>
      <c r="L78" s="147">
        <f>$H74 * L43</f>
        <v>453529.49956077716</v>
      </c>
      <c r="M78" s="147">
        <f>$H74 * M43</f>
        <v>1889369.4396006984</v>
      </c>
      <c r="N78" s="147">
        <f>$H74 * N43</f>
        <v>631161.53907168109</v>
      </c>
      <c r="O78" s="74"/>
      <c r="P78" s="73"/>
      <c r="Q78" s="42"/>
    </row>
    <row r="79" spans="1:17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ht="1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ht="1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12764373.194916092</v>
      </c>
      <c r="K83" s="145">
        <f t="shared" si="0"/>
        <v>32762142.778990105</v>
      </c>
      <c r="L83" s="145">
        <f t="shared" si="0"/>
        <v>8793962.3467051275</v>
      </c>
      <c r="M83" s="145">
        <f t="shared" si="0"/>
        <v>67289791.608905554</v>
      </c>
      <c r="N83" s="145">
        <f t="shared" si="0"/>
        <v>47338309.070483133</v>
      </c>
      <c r="O83" s="74"/>
      <c r="P83" s="73"/>
      <c r="Q83" s="42"/>
    </row>
    <row r="84" spans="1:17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13587524.737405604</v>
      </c>
      <c r="K84" s="147">
        <f t="shared" si="0"/>
        <v>36037885.180940956</v>
      </c>
      <c r="L84" s="147">
        <f t="shared" si="0"/>
        <v>9510723.1512847897</v>
      </c>
      <c r="M84" s="147">
        <f t="shared" si="0"/>
        <v>74388996.681489736</v>
      </c>
      <c r="N84" s="147">
        <f t="shared" si="0"/>
        <v>35423449.248878948</v>
      </c>
      <c r="O84" s="74"/>
      <c r="P84" s="73"/>
      <c r="Q84" s="42"/>
    </row>
    <row r="85" spans="1:17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ht="1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ht="1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ht="1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ht="1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282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ht="1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1405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ht="1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6958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ht="1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ht="1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ht="1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ht="1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7731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ht="1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757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ht="1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ht="1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ht="1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ht="1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0.93311145146088592</v>
      </c>
      <c r="O114" s="74"/>
      <c r="P114" s="115" t="s">
        <v>567</v>
      </c>
      <c r="Q114" s="42"/>
    </row>
    <row r="115" spans="1:17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0.95540763430725728</v>
      </c>
      <c r="N115" s="190">
        <f>IF($H$106, ($H$102 + $H110 * $H$104) / ($H$102 + $H$104), N$116)</f>
        <v>0.95540763430725728</v>
      </c>
      <c r="O115" s="74"/>
      <c r="P115" s="115" t="s">
        <v>567</v>
      </c>
      <c r="Q115" s="42"/>
    </row>
    <row r="116" spans="1:17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6958</v>
      </c>
      <c r="K118" s="130">
        <f>SUMPRODUCT($H93:$H95, K114:K116)</f>
        <v>6958</v>
      </c>
      <c r="L118" s="130">
        <f>SUMPRODUCT($H93:$H95, L114:L116)</f>
        <v>6958</v>
      </c>
      <c r="M118" s="130">
        <f>SUMPRODUCT($H93:$H95, M114:M116)</f>
        <v>8300.3477262016968</v>
      </c>
      <c r="N118" s="130">
        <f>SUMPRODUCT($H93:$H95, N114:N116)</f>
        <v>8563.4851555136665</v>
      </c>
      <c r="O118" s="74"/>
      <c r="P118" s="115" t="s">
        <v>581</v>
      </c>
      <c r="Q118" s="42"/>
    </row>
    <row r="119" spans="1:17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ht="1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ht="1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ht="1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1834.4888178953854</v>
      </c>
      <c r="K129" s="145">
        <f t="shared" si="1"/>
        <v>4708.5574560204232</v>
      </c>
      <c r="L129" s="145">
        <f t="shared" si="1"/>
        <v>1263.8635163416395</v>
      </c>
      <c r="M129" s="145">
        <f t="shared" si="1"/>
        <v>8106.8641734721496</v>
      </c>
      <c r="N129" s="145">
        <f t="shared" si="1"/>
        <v>5527.9256296723997</v>
      </c>
      <c r="O129" s="74"/>
      <c r="P129" s="73"/>
      <c r="Q129" s="42"/>
    </row>
    <row r="130" spans="1:17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1952.7917127630933</v>
      </c>
      <c r="K130" s="147">
        <f t="shared" si="1"/>
        <v>5179.3453838661908</v>
      </c>
      <c r="L130" s="147">
        <f t="shared" si="1"/>
        <v>1366.8759918489206</v>
      </c>
      <c r="M130" s="147">
        <f t="shared" si="1"/>
        <v>8962.1542536906127</v>
      </c>
      <c r="N130" s="147">
        <f t="shared" si="1"/>
        <v>4136.5692361913289</v>
      </c>
      <c r="O130" s="74"/>
      <c r="P130" s="73"/>
      <c r="Q130" s="42"/>
    </row>
    <row r="131" spans="1:17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ht="1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21441.699593401994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21597.736578360145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1369.0790358235577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ht="1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ht="1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ht="1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8.0422016613891797E-2</v>
      </c>
      <c r="K145" s="180">
        <f t="shared" si="2"/>
        <v>0.20641809438226455</v>
      </c>
      <c r="L145" s="180">
        <f t="shared" si="2"/>
        <v>5.5406417154141178E-2</v>
      </c>
      <c r="M145" s="180">
        <f t="shared" si="2"/>
        <v>0.35539620568170782</v>
      </c>
      <c r="N145" s="180">
        <f t="shared" si="2"/>
        <v>0.24233831380880305</v>
      </c>
      <c r="O145" s="74"/>
      <c r="P145" s="73"/>
      <c r="Q145" s="42"/>
    </row>
    <row r="146" spans="1:17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8.5026663929722163E-2</v>
      </c>
      <c r="K146" s="192">
        <f t="shared" si="2"/>
        <v>0.22551430162863165</v>
      </c>
      <c r="L146" s="192">
        <f t="shared" si="2"/>
        <v>5.9515259529700493E-2</v>
      </c>
      <c r="M146" s="192">
        <f t="shared" si="2"/>
        <v>0.39022189250110151</v>
      </c>
      <c r="N146" s="193">
        <f t="shared" si="2"/>
        <v>0.18011069996298015</v>
      </c>
      <c r="O146" s="74"/>
      <c r="P146" s="73"/>
      <c r="Q146" s="42"/>
    </row>
    <row r="147" spans="1:17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ht="1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6.0018952359191753E-2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5.9611182447864057E-2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ht="1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ht="1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6.0018952359191753E-2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ht="1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ht="1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ht="1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0.30420449402607641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ht="1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0.65108009752928186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ht="1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4.4715408444641835E-2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ht="1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ht="1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0.28684011099615636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5.5406417154141178E-2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0.35539620568170782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7.3720404135339465E-2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0.15778165298971719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1.0836256683746414E-2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ht="1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1.0836256683746414E-2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0.15778165298971719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7.3720404135339465E-2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0.35539620568170782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5.5406417154141178E-2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0.28684011099615636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ht="1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ht="1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41" width="20.75" customWidth="1"/>
    <col min="42" max="42" width="20.75" style="17" customWidth="1"/>
    <col min="43" max="43" width="20.75" customWidth="1"/>
    <col min="44" max="44" width="2.75" customWidth="1"/>
    <col min="45" max="45" width="40.75" customWidth="1"/>
    <col min="46" max="46" width="2.75" customWidth="1"/>
    <col min="47" max="16384" width="9.125" hidden="1"/>
  </cols>
  <sheetData>
    <row r="1" spans="1:46" ht="1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5650000</v>
      </c>
      <c r="K21" s="156">
        <f>Expenditure!K133</f>
        <v>7800000.0000000009</v>
      </c>
      <c r="L21" s="156">
        <f>Expenditure!L133</f>
        <v>572036.52556517173</v>
      </c>
      <c r="M21" s="156">
        <f>Expenditure!M133</f>
        <v>465331.11966271687</v>
      </c>
      <c r="N21" s="156">
        <f>Expenditure!N133</f>
        <v>1302698.7648906054</v>
      </c>
      <c r="O21" s="156">
        <f>Expenditure!O133</f>
        <v>200000</v>
      </c>
      <c r="P21" s="156">
        <f>Expenditure!P133</f>
        <v>17334.440168641562</v>
      </c>
      <c r="Q21" s="156">
        <f>Expenditure!Q133</f>
        <v>260016.60252962352</v>
      </c>
      <c r="R21" s="156">
        <f>Expenditure!R133</f>
        <v>294685.48286690668</v>
      </c>
      <c r="S21" s="156">
        <f>Expenditure!S133</f>
        <v>1993460.6193937804</v>
      </c>
      <c r="T21" s="156">
        <f>Expenditure!T133</f>
        <v>294685.48286690668</v>
      </c>
      <c r="U21" s="156">
        <f>Expenditure!U133</f>
        <v>104006.64101184942</v>
      </c>
      <c r="V21" s="156">
        <f>Expenditure!V133</f>
        <v>190678.84185505725</v>
      </c>
      <c r="W21" s="156">
        <f>Expenditure!W133</f>
        <v>156009.96151777409</v>
      </c>
      <c r="X21" s="156">
        <f>Expenditure!X133</f>
        <v>936059.76910664467</v>
      </c>
      <c r="Y21" s="156">
        <f>Expenditure!Y133</f>
        <v>0</v>
      </c>
      <c r="Z21" s="156">
        <f>Expenditure!Z133</f>
        <v>0</v>
      </c>
      <c r="AA21" s="156">
        <f>Expenditure!AA133</f>
        <v>190678.84185505725</v>
      </c>
      <c r="AB21" s="156">
        <f>Expenditure!AB133</f>
        <v>138675.52134913253</v>
      </c>
      <c r="AC21" s="156">
        <f>Expenditure!AC133</f>
        <v>762715.36742022901</v>
      </c>
      <c r="AD21" s="156">
        <f>Expenditure!AD133</f>
        <v>346688.80337283137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ht="1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889999.99999999988</v>
      </c>
      <c r="K22" s="201">
        <f>Expenditure!K139</f>
        <v>12500000</v>
      </c>
      <c r="L22" s="201">
        <f>Expenditure!L139</f>
        <v>1157069.7523851336</v>
      </c>
      <c r="M22" s="201">
        <f>Expenditure!M139</f>
        <v>1829874.5604615069</v>
      </c>
      <c r="N22" s="201">
        <f>Expenditure!N139</f>
        <v>1916818.8733081473</v>
      </c>
      <c r="O22" s="201">
        <f>Expenditure!O139</f>
        <v>2000000</v>
      </c>
      <c r="P22" s="201">
        <f>Expenditure!P139</f>
        <v>35062.719769246469</v>
      </c>
      <c r="Q22" s="201">
        <f>Expenditure!Q139</f>
        <v>525940.79653869709</v>
      </c>
      <c r="R22" s="201">
        <f>Expenditure!R139</f>
        <v>596066.23607719014</v>
      </c>
      <c r="S22" s="201">
        <f>Expenditure!S139</f>
        <v>4032212.7734633447</v>
      </c>
      <c r="T22" s="201">
        <f>Expenditure!T139</f>
        <v>596066.23607719014</v>
      </c>
      <c r="U22" s="201">
        <f>Expenditure!U139</f>
        <v>210376.3186154789</v>
      </c>
      <c r="V22" s="201">
        <f>Expenditure!V139</f>
        <v>385689.91746171121</v>
      </c>
      <c r="W22" s="201">
        <f>Expenditure!W139</f>
        <v>315564.47792321822</v>
      </c>
      <c r="X22" s="201">
        <f>Expenditure!X139</f>
        <v>1893386.8675393097</v>
      </c>
      <c r="Y22" s="201">
        <f>Expenditure!Y139</f>
        <v>0</v>
      </c>
      <c r="Z22" s="201">
        <f>Expenditure!Z139</f>
        <v>0</v>
      </c>
      <c r="AA22" s="201">
        <f>Expenditure!AA139</f>
        <v>385689.91746171121</v>
      </c>
      <c r="AB22" s="201">
        <f>Expenditure!AB139</f>
        <v>280501.75815397175</v>
      </c>
      <c r="AC22" s="201">
        <f>Expenditure!AC139</f>
        <v>1542759.6698468449</v>
      </c>
      <c r="AD22" s="201">
        <f>Expenditure!AD139</f>
        <v>701254.39538492949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ht="1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1603038.9102868256</v>
      </c>
      <c r="L23" s="152">
        <f>Expenditure!L136</f>
        <v>648466.7499023478</v>
      </c>
      <c r="M23" s="152">
        <f>Expenditure!M136</f>
        <v>957182.63178945682</v>
      </c>
      <c r="N23" s="152">
        <f>Expenditure!N136</f>
        <v>1089769.2310555298</v>
      </c>
      <c r="O23" s="152">
        <f>Expenditure!O136</f>
        <v>173301.50381479194</v>
      </c>
      <c r="P23" s="152">
        <f>Expenditure!P136</f>
        <v>19650.507572798411</v>
      </c>
      <c r="Q23" s="152">
        <f>Expenditure!Q136</f>
        <v>294757.61359197629</v>
      </c>
      <c r="R23" s="152">
        <f>Expenditure!R136</f>
        <v>334058.62873757316</v>
      </c>
      <c r="S23" s="152">
        <f>Expenditure!S136</f>
        <v>2259808.3708718182</v>
      </c>
      <c r="T23" s="152">
        <f>Expenditure!T136</f>
        <v>334058.62873757316</v>
      </c>
      <c r="U23" s="152">
        <f>Expenditure!U136</f>
        <v>117903.04543679053</v>
      </c>
      <c r="V23" s="152">
        <f>Expenditure!V136</f>
        <v>216155.5833007826</v>
      </c>
      <c r="W23" s="152">
        <f>Expenditure!W136</f>
        <v>176854.56815518573</v>
      </c>
      <c r="X23" s="152">
        <f>Expenditure!X136</f>
        <v>1061127.4089311145</v>
      </c>
      <c r="Y23" s="152">
        <f>Expenditure!Y136</f>
        <v>0</v>
      </c>
      <c r="Z23" s="152">
        <f>Expenditure!Z136</f>
        <v>0</v>
      </c>
      <c r="AA23" s="152">
        <f>Expenditure!AA136</f>
        <v>216155.5833007826</v>
      </c>
      <c r="AB23" s="152">
        <f>Expenditure!AB136</f>
        <v>157204.06058238732</v>
      </c>
      <c r="AC23" s="152">
        <f>Expenditure!AC136</f>
        <v>864622.3332031304</v>
      </c>
      <c r="AD23" s="152">
        <f>Expenditure!AD136</f>
        <v>393010.15145596833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300000</v>
      </c>
      <c r="AQ23" s="152">
        <f>Expenditure!AQ136</f>
        <v>0</v>
      </c>
      <c r="AR23" s="74"/>
      <c r="AS23" s="73"/>
      <c r="AT23" s="42"/>
    </row>
    <row r="24" spans="1:46" ht="1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3359999.9999999995</v>
      </c>
      <c r="K24" s="162">
        <f>Expenditure!K137</f>
        <v>2096961.0897131744</v>
      </c>
      <c r="L24" s="162">
        <f>Expenditure!L137</f>
        <v>848269.82913015026</v>
      </c>
      <c r="M24" s="162">
        <f>Expenditure!M137</f>
        <v>1252106.0603903919</v>
      </c>
      <c r="N24" s="162">
        <f>Expenditure!N137</f>
        <v>1425544.732336665</v>
      </c>
      <c r="O24" s="162">
        <f>Expenditure!O137</f>
        <v>226698.49618520806</v>
      </c>
      <c r="P24" s="162">
        <f>Expenditure!P137</f>
        <v>25705.146337277271</v>
      </c>
      <c r="Q24" s="162">
        <f>Expenditure!Q137</f>
        <v>385577.19505915919</v>
      </c>
      <c r="R24" s="162">
        <f>Expenditure!R137</f>
        <v>436987.48773371382</v>
      </c>
      <c r="S24" s="162">
        <f>Expenditure!S137</f>
        <v>2956091.8287868872</v>
      </c>
      <c r="T24" s="162">
        <f>Expenditure!T137</f>
        <v>436987.48773371382</v>
      </c>
      <c r="U24" s="162">
        <f>Expenditure!U137</f>
        <v>154230.87802366371</v>
      </c>
      <c r="V24" s="162">
        <f>Expenditure!V137</f>
        <v>282756.60971005005</v>
      </c>
      <c r="W24" s="162">
        <f>Expenditure!W137</f>
        <v>231346.31703549548</v>
      </c>
      <c r="X24" s="162">
        <f>Expenditure!X137</f>
        <v>1388077.902212973</v>
      </c>
      <c r="Y24" s="162">
        <f>Expenditure!Y137</f>
        <v>0</v>
      </c>
      <c r="Z24" s="162">
        <f>Expenditure!Z137</f>
        <v>0</v>
      </c>
      <c r="AA24" s="162">
        <f>Expenditure!AA137</f>
        <v>282756.60971005005</v>
      </c>
      <c r="AB24" s="162">
        <f>Expenditure!AB137</f>
        <v>205641.17069821819</v>
      </c>
      <c r="AC24" s="162">
        <f>Expenditure!AC137</f>
        <v>1131026.4388402002</v>
      </c>
      <c r="AD24" s="162">
        <f>Expenditure!AD137</f>
        <v>514102.92674554558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ht="1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5650000</v>
      </c>
      <c r="K27" s="145">
        <f t="shared" si="0"/>
        <v>7800000.0000000009</v>
      </c>
      <c r="L27" s="145">
        <f t="shared" si="0"/>
        <v>572036.52556517173</v>
      </c>
      <c r="M27" s="145">
        <f t="shared" si="0"/>
        <v>465331.11966271687</v>
      </c>
      <c r="N27" s="145">
        <f t="shared" si="0"/>
        <v>1302698.7648906054</v>
      </c>
      <c r="O27" s="145">
        <f t="shared" si="0"/>
        <v>200000</v>
      </c>
      <c r="P27" s="145">
        <f t="shared" si="0"/>
        <v>17334.440168641562</v>
      </c>
      <c r="Q27" s="145">
        <f t="shared" si="0"/>
        <v>260016.60252962352</v>
      </c>
      <c r="R27" s="145">
        <f t="shared" si="0"/>
        <v>294685.48286690668</v>
      </c>
      <c r="S27" s="145">
        <f t="shared" si="0"/>
        <v>1993460.6193937804</v>
      </c>
      <c r="T27" s="145">
        <f t="shared" si="0"/>
        <v>294685.48286690668</v>
      </c>
      <c r="U27" s="145">
        <f t="shared" si="0"/>
        <v>104006.64101184942</v>
      </c>
      <c r="V27" s="145">
        <f t="shared" si="0"/>
        <v>190678.84185505725</v>
      </c>
      <c r="W27" s="145">
        <f t="shared" si="0"/>
        <v>156009.96151777409</v>
      </c>
      <c r="X27" s="145">
        <f t="shared" si="0"/>
        <v>936059.76910664467</v>
      </c>
      <c r="Y27" s="145">
        <f t="shared" si="0"/>
        <v>0</v>
      </c>
      <c r="Z27" s="145">
        <f t="shared" si="0"/>
        <v>0</v>
      </c>
      <c r="AA27" s="145">
        <f t="shared" si="0"/>
        <v>190678.84185505725</v>
      </c>
      <c r="AB27" s="145">
        <f t="shared" si="0"/>
        <v>138675.52134913253</v>
      </c>
      <c r="AC27" s="145">
        <f t="shared" si="0"/>
        <v>762715.36742022901</v>
      </c>
      <c r="AD27" s="145">
        <f t="shared" si="0"/>
        <v>346688.80337283137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889999.99999999988</v>
      </c>
      <c r="K28" s="130">
        <f t="shared" si="2"/>
        <v>12500000</v>
      </c>
      <c r="L28" s="130">
        <f t="shared" si="2"/>
        <v>1157069.7523851336</v>
      </c>
      <c r="M28" s="130">
        <f t="shared" si="2"/>
        <v>1829874.5604615069</v>
      </c>
      <c r="N28" s="130">
        <f t="shared" si="2"/>
        <v>1916818.8733081473</v>
      </c>
      <c r="O28" s="130">
        <f t="shared" si="2"/>
        <v>2000000</v>
      </c>
      <c r="P28" s="130">
        <f t="shared" si="2"/>
        <v>35062.719769246469</v>
      </c>
      <c r="Q28" s="130">
        <f t="shared" si="2"/>
        <v>525940.79653869709</v>
      </c>
      <c r="R28" s="130">
        <f t="shared" si="2"/>
        <v>596066.23607719014</v>
      </c>
      <c r="S28" s="130">
        <f t="shared" si="2"/>
        <v>4032212.7734633447</v>
      </c>
      <c r="T28" s="130">
        <f t="shared" si="2"/>
        <v>596066.23607719014</v>
      </c>
      <c r="U28" s="130">
        <f t="shared" si="2"/>
        <v>210376.3186154789</v>
      </c>
      <c r="V28" s="130">
        <f t="shared" si="2"/>
        <v>385689.91746171121</v>
      </c>
      <c r="W28" s="130">
        <f t="shared" si="2"/>
        <v>315564.47792321822</v>
      </c>
      <c r="X28" s="130">
        <f t="shared" si="2"/>
        <v>1893386.8675393097</v>
      </c>
      <c r="Y28" s="130">
        <f t="shared" si="2"/>
        <v>0</v>
      </c>
      <c r="Z28" s="130">
        <f t="shared" si="2"/>
        <v>0</v>
      </c>
      <c r="AA28" s="130">
        <f t="shared" si="2"/>
        <v>385689.91746171121</v>
      </c>
      <c r="AB28" s="130">
        <f t="shared" si="2"/>
        <v>280501.75815397175</v>
      </c>
      <c r="AC28" s="130">
        <f t="shared" si="2"/>
        <v>1542759.6698468449</v>
      </c>
      <c r="AD28" s="130">
        <f t="shared" si="2"/>
        <v>701254.39538492949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1603038.9102868256</v>
      </c>
      <c r="L29" s="130">
        <f t="shared" si="4"/>
        <v>648466.7499023478</v>
      </c>
      <c r="M29" s="130">
        <f t="shared" si="4"/>
        <v>957182.63178945682</v>
      </c>
      <c r="N29" s="130">
        <f t="shared" si="4"/>
        <v>1089769.2310555298</v>
      </c>
      <c r="O29" s="130">
        <f t="shared" si="4"/>
        <v>173301.50381479194</v>
      </c>
      <c r="P29" s="130">
        <f t="shared" si="4"/>
        <v>19650.507572798411</v>
      </c>
      <c r="Q29" s="130">
        <f t="shared" si="4"/>
        <v>294757.61359197629</v>
      </c>
      <c r="R29" s="130">
        <f t="shared" si="4"/>
        <v>334058.62873757316</v>
      </c>
      <c r="S29" s="130">
        <f t="shared" si="4"/>
        <v>2259808.3708718182</v>
      </c>
      <c r="T29" s="130">
        <f t="shared" si="4"/>
        <v>334058.62873757316</v>
      </c>
      <c r="U29" s="130">
        <f t="shared" si="4"/>
        <v>117903.04543679053</v>
      </c>
      <c r="V29" s="130">
        <f t="shared" si="4"/>
        <v>216155.5833007826</v>
      </c>
      <c r="W29" s="130">
        <f t="shared" si="4"/>
        <v>176854.56815518573</v>
      </c>
      <c r="X29" s="130">
        <f t="shared" si="4"/>
        <v>1061127.4089311145</v>
      </c>
      <c r="Y29" s="130">
        <f t="shared" si="4"/>
        <v>0</v>
      </c>
      <c r="Z29" s="130">
        <f t="shared" si="4"/>
        <v>0</v>
      </c>
      <c r="AA29" s="130">
        <f t="shared" si="4"/>
        <v>216155.5833007826</v>
      </c>
      <c r="AB29" s="130">
        <f t="shared" si="4"/>
        <v>157204.06058238732</v>
      </c>
      <c r="AC29" s="130">
        <f t="shared" si="4"/>
        <v>864622.3332031304</v>
      </c>
      <c r="AD29" s="130">
        <f t="shared" si="4"/>
        <v>393010.15145596833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300000</v>
      </c>
      <c r="AQ29" s="130">
        <f t="shared" si="4"/>
        <v>0</v>
      </c>
      <c r="AR29" s="74"/>
      <c r="AS29" s="73"/>
      <c r="AT29" s="42"/>
    </row>
    <row r="30" spans="1:46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3359999.9999999995</v>
      </c>
      <c r="K30" s="147">
        <f t="shared" si="6"/>
        <v>2096961.0897131744</v>
      </c>
      <c r="L30" s="147">
        <f t="shared" si="6"/>
        <v>848269.82913015026</v>
      </c>
      <c r="M30" s="147">
        <f t="shared" si="6"/>
        <v>1252106.0603903919</v>
      </c>
      <c r="N30" s="147">
        <f t="shared" si="6"/>
        <v>1425544.732336665</v>
      </c>
      <c r="O30" s="147">
        <f t="shared" si="6"/>
        <v>226698.49618520806</v>
      </c>
      <c r="P30" s="147">
        <f t="shared" si="6"/>
        <v>25705.146337277271</v>
      </c>
      <c r="Q30" s="147">
        <f t="shared" si="6"/>
        <v>385577.19505915919</v>
      </c>
      <c r="R30" s="147">
        <f t="shared" si="6"/>
        <v>436987.48773371382</v>
      </c>
      <c r="S30" s="147">
        <f t="shared" si="6"/>
        <v>2956091.8287868872</v>
      </c>
      <c r="T30" s="147">
        <f t="shared" si="6"/>
        <v>436987.48773371382</v>
      </c>
      <c r="U30" s="147">
        <f t="shared" si="6"/>
        <v>154230.87802366371</v>
      </c>
      <c r="V30" s="147">
        <f t="shared" si="6"/>
        <v>282756.60971005005</v>
      </c>
      <c r="W30" s="147">
        <f t="shared" si="6"/>
        <v>231346.31703549548</v>
      </c>
      <c r="X30" s="147">
        <f t="shared" si="6"/>
        <v>1388077.902212973</v>
      </c>
      <c r="Y30" s="147">
        <f t="shared" si="6"/>
        <v>0</v>
      </c>
      <c r="Z30" s="147">
        <f t="shared" si="6"/>
        <v>0</v>
      </c>
      <c r="AA30" s="147">
        <f t="shared" si="6"/>
        <v>282756.60971005005</v>
      </c>
      <c r="AB30" s="147">
        <f t="shared" si="6"/>
        <v>205641.17069821819</v>
      </c>
      <c r="AC30" s="147">
        <f t="shared" si="6"/>
        <v>1131026.4388402002</v>
      </c>
      <c r="AD30" s="147">
        <f t="shared" si="6"/>
        <v>514102.92674554558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ht="1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ht="1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21675762.785432924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31794335.270467628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11217125.510726832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17640868.206382539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ht="1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ht="1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15990066.410118494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20293763.186154786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4471759.0268489523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9209580.207755588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ht="1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ht="1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0.73769336601452984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0.63828235481321038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0.47409183634595942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ht="1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ht="1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3" width="20.75" customWidth="1"/>
    <col min="14" max="14" width="2.75" customWidth="1"/>
    <col min="15" max="15" width="40.75" customWidth="1"/>
    <col min="16" max="16" width="2.75" customWidth="1"/>
    <col min="17" max="16384" width="9.125" hidden="1"/>
  </cols>
  <sheetData>
    <row r="1" spans="1:16" ht="1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30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ht="1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</v>
      </c>
      <c r="I19" s="135"/>
      <c r="J19" s="135"/>
      <c r="K19" s="135"/>
      <c r="L19" s="135"/>
      <c r="M19" s="135"/>
      <c r="N19" s="74"/>
      <c r="O19" s="73"/>
      <c r="P19" s="42"/>
    </row>
    <row r="20" spans="1:16" ht="1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1.0836256683746414E-2</v>
      </c>
      <c r="I20" s="135"/>
      <c r="J20" s="135"/>
      <c r="K20" s="135"/>
      <c r="L20" s="135"/>
      <c r="M20" s="135"/>
      <c r="N20" s="74"/>
      <c r="O20" s="73"/>
      <c r="P20" s="42"/>
    </row>
    <row r="21" spans="1:16" ht="1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0.15778165298971719</v>
      </c>
      <c r="I21" s="135"/>
      <c r="J21" s="135"/>
      <c r="K21" s="135"/>
      <c r="L21" s="135"/>
      <c r="M21" s="135"/>
      <c r="N21" s="74"/>
      <c r="O21" s="73"/>
      <c r="P21" s="42"/>
    </row>
    <row r="22" spans="1:16" ht="1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7.3720404135339465E-2</v>
      </c>
      <c r="I22" s="135"/>
      <c r="J22" s="135"/>
      <c r="K22" s="135"/>
      <c r="L22" s="135"/>
      <c r="M22" s="135"/>
      <c r="N22" s="74"/>
      <c r="O22" s="73"/>
      <c r="P22" s="42"/>
    </row>
    <row r="23" spans="1:16" ht="1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0.35539620568170782</v>
      </c>
      <c r="I23" s="135"/>
      <c r="J23" s="135"/>
      <c r="K23" s="135"/>
      <c r="L23" s="135"/>
      <c r="M23" s="135"/>
      <c r="N23" s="74"/>
      <c r="O23" s="73"/>
      <c r="P23" s="42"/>
    </row>
    <row r="24" spans="1:16" ht="1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5.5406417154141178E-2</v>
      </c>
      <c r="I24" s="135"/>
      <c r="J24" s="135"/>
      <c r="K24" s="135"/>
      <c r="L24" s="135"/>
      <c r="M24" s="135"/>
      <c r="N24" s="74"/>
      <c r="O24" s="73"/>
      <c r="P24" s="42"/>
    </row>
    <row r="25" spans="1:16" ht="1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0.28684011099615636</v>
      </c>
      <c r="I25" s="135"/>
      <c r="J25" s="135"/>
      <c r="K25" s="135"/>
      <c r="L25" s="135"/>
      <c r="M25" s="135"/>
      <c r="N25" s="74"/>
      <c r="O25" s="73"/>
      <c r="P25" s="42"/>
    </row>
    <row r="26" spans="1:16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ht="1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ht="1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ht="1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ht="1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ht="1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ht="1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ht="1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ht="1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0.93998104764080836</v>
      </c>
      <c r="K46" s="177">
        <f>SUMPRODUCT($H19:$H25, K38:K44)</f>
        <v>0.653140936644652</v>
      </c>
      <c r="L46" s="177">
        <f>SUMPRODUCT($H19:$H25, L38:L44)</f>
        <v>0.59773451949051082</v>
      </c>
      <c r="M46" s="177">
        <f>SUMPRODUCT($H19:$H25, M38:M44)</f>
        <v>0.24233831380880305</v>
      </c>
      <c r="N46" s="74"/>
      <c r="O46" s="115" t="s">
        <v>566</v>
      </c>
      <c r="P46" s="42"/>
    </row>
    <row r="47" spans="1:16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ht="1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ht="1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0.93998104764080836</v>
      </c>
      <c r="K56" s="180">
        <f>SUMPRODUCT($H19:$H$25, K38:K$44)</f>
        <v>0.653140936644652</v>
      </c>
      <c r="L56" s="180">
        <f>SUMPRODUCT($H19:$H$25, L38:L$44)</f>
        <v>0.59773451949051082</v>
      </c>
      <c r="M56" s="180">
        <f>SUMPRODUCT($H19:$H$25, M38:M$44)</f>
        <v>0.24233831380880305</v>
      </c>
      <c r="N56" s="74"/>
      <c r="O56" s="73"/>
      <c r="P56" s="42"/>
    </row>
    <row r="57" spans="1:16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0.93998104764080836</v>
      </c>
      <c r="K57" s="177">
        <f>SUMPRODUCT($H20:$H$25, K39:K$44)</f>
        <v>0.653140936644652</v>
      </c>
      <c r="L57" s="177">
        <f>SUMPRODUCT($H20:$H$25, L39:L$44)</f>
        <v>0.59773451949051082</v>
      </c>
      <c r="M57" s="177">
        <f>SUMPRODUCT($H20:$H$25, M39:M$44)</f>
        <v>0.24233831380880305</v>
      </c>
      <c r="N57" s="74"/>
      <c r="O57" s="73"/>
      <c r="P57" s="42"/>
    </row>
    <row r="58" spans="1:16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0.92914479095706204</v>
      </c>
      <c r="K58" s="177">
        <f>SUMPRODUCT($H21:$H$25, K40:K$44)</f>
        <v>0.64230467996090568</v>
      </c>
      <c r="L58" s="177">
        <f>SUMPRODUCT($H21:$H$25, L40:L$44)</f>
        <v>0.58689826280676449</v>
      </c>
      <c r="M58" s="177">
        <f>SUMPRODUCT($H21:$H$25, M40:M$44)</f>
        <v>0.23150205712505667</v>
      </c>
      <c r="N58" s="74"/>
      <c r="O58" s="73"/>
      <c r="P58" s="42"/>
    </row>
    <row r="59" spans="1:16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0.7713631379673449</v>
      </c>
      <c r="K59" s="177">
        <f>SUMPRODUCT($H22:$H$25, K41:K$44)</f>
        <v>0.48452302697118849</v>
      </c>
      <c r="L59" s="177">
        <f>SUMPRODUCT($H22:$H$25, L41:L$44)</f>
        <v>0.4291166098170473</v>
      </c>
      <c r="M59" s="177">
        <f>SUMPRODUCT($H22:$H$25, M41:M$44)</f>
        <v>7.3720404135339465E-2</v>
      </c>
      <c r="N59" s="74"/>
      <c r="O59" s="73"/>
      <c r="P59" s="42"/>
    </row>
    <row r="60" spans="1:16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0.69764273383200537</v>
      </c>
      <c r="K60" s="193">
        <f>SUMPRODUCT($H23:$H$25, K42:K$44)</f>
        <v>0.41080262283584901</v>
      </c>
      <c r="L60" s="193">
        <f>SUMPRODUCT($H23:$H$25, L42:L$44)</f>
        <v>0.35539620568170782</v>
      </c>
      <c r="M60" s="193">
        <f>SUMPRODUCT($H23:$H$25, M42:M$44)</f>
        <v>0</v>
      </c>
      <c r="N60" s="74"/>
      <c r="O60" s="73"/>
      <c r="P60" s="42"/>
    </row>
    <row r="61" spans="1:16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ht="1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ht="1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ht="1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ht="1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0.73769336601452984</v>
      </c>
      <c r="I70" s="135"/>
      <c r="J70" s="135"/>
      <c r="K70" s="135"/>
      <c r="L70" s="135"/>
      <c r="M70" s="135"/>
      <c r="N70" s="74"/>
      <c r="O70" s="73"/>
      <c r="P70" s="42"/>
    </row>
    <row r="71" spans="1:16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ht="1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0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4.1387174300396214E-2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ht="1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ht="1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6.0018952359191753E-2</v>
      </c>
      <c r="I83" s="135"/>
      <c r="J83" s="135"/>
      <c r="K83" s="135"/>
      <c r="L83" s="135"/>
      <c r="M83" s="135"/>
      <c r="N83" s="74"/>
      <c r="O83" s="73"/>
      <c r="P83" s="42"/>
    </row>
    <row r="84" spans="1:16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ht="1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ht="1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ht="1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0.93998104764080814</v>
      </c>
      <c r="K94" s="180">
        <f t="shared" si="0"/>
        <v>0.915840818749597</v>
      </c>
      <c r="L94" s="180">
        <f t="shared" si="0"/>
        <v>0.9087515993029891</v>
      </c>
      <c r="M94" s="180">
        <f t="shared" si="0"/>
        <v>0.80149657681504438</v>
      </c>
      <c r="N94" s="74"/>
      <c r="O94" s="73"/>
      <c r="P94" s="42"/>
    </row>
    <row r="95" spans="1:16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0.93998104764080814</v>
      </c>
      <c r="K95" s="177">
        <f t="shared" si="0"/>
        <v>0.915840818749597</v>
      </c>
      <c r="L95" s="177">
        <f t="shared" si="0"/>
        <v>0.9087515993029891</v>
      </c>
      <c r="M95" s="177">
        <f t="shared" si="0"/>
        <v>0.80149657681504438</v>
      </c>
      <c r="N95" s="74"/>
      <c r="O95" s="73"/>
      <c r="P95" s="42"/>
    </row>
    <row r="96" spans="1:16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0.92914479095706182</v>
      </c>
      <c r="K96" s="177">
        <f t="shared" si="0"/>
        <v>0.90064611017045548</v>
      </c>
      <c r="L96" s="177">
        <f t="shared" si="0"/>
        <v>0.8922769516614143</v>
      </c>
      <c r="M96" s="177">
        <f t="shared" si="0"/>
        <v>0.76565733001577752</v>
      </c>
      <c r="N96" s="74"/>
      <c r="O96" s="73"/>
      <c r="P96" s="42"/>
    </row>
    <row r="97" spans="1:16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0.81275031226774086</v>
      </c>
      <c r="K97" s="177">
        <f t="shared" si="0"/>
        <v>0.73743659644990245</v>
      </c>
      <c r="L97" s="177">
        <f t="shared" si="0"/>
        <v>0.71531934722338375</v>
      </c>
      <c r="M97" s="177">
        <f t="shared" si="0"/>
        <v>0.38070055300665395</v>
      </c>
      <c r="N97" s="74"/>
      <c r="O97" s="73"/>
      <c r="P97" s="42"/>
    </row>
    <row r="98" spans="1:16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0.69764273383200526</v>
      </c>
      <c r="K98" s="193">
        <f t="shared" si="0"/>
        <v>0.57603158726392545</v>
      </c>
      <c r="L98" s="193">
        <f t="shared" si="0"/>
        <v>0.54031825127776179</v>
      </c>
      <c r="M98" s="193">
        <f t="shared" si="0"/>
        <v>0</v>
      </c>
      <c r="N98" s="74"/>
      <c r="O98" s="73"/>
      <c r="P98" s="42"/>
    </row>
    <row r="99" spans="1:16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ht="1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ht="1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ht="1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0.93998104764080814</v>
      </c>
      <c r="K105" s="153">
        <f t="shared" si="1"/>
        <v>0.915840818749597</v>
      </c>
      <c r="L105" s="153">
        <f t="shared" si="1"/>
        <v>0.9087515993029891</v>
      </c>
      <c r="M105" s="153">
        <f t="shared" si="1"/>
        <v>0.80149657681504438</v>
      </c>
      <c r="N105" s="74"/>
      <c r="O105" s="73"/>
      <c r="P105" s="42"/>
    </row>
    <row r="106" spans="1:16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0.93998104764080814</v>
      </c>
      <c r="K106" s="154">
        <f t="shared" si="1"/>
        <v>0.915840818749597</v>
      </c>
      <c r="L106" s="154">
        <f t="shared" si="1"/>
        <v>0.9087515993029891</v>
      </c>
      <c r="M106" s="154">
        <f t="shared" si="1"/>
        <v>0.80149657681504438</v>
      </c>
      <c r="N106" s="74"/>
      <c r="O106" s="73"/>
      <c r="P106" s="42"/>
    </row>
    <row r="107" spans="1:16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0.92914479095706182</v>
      </c>
      <c r="K107" s="154">
        <f t="shared" si="1"/>
        <v>0.90064611017045548</v>
      </c>
      <c r="L107" s="154">
        <f t="shared" si="1"/>
        <v>0.8922769516614143</v>
      </c>
      <c r="M107" s="154">
        <f t="shared" si="1"/>
        <v>0.76565733001577752</v>
      </c>
      <c r="N107" s="74"/>
      <c r="O107" s="73"/>
      <c r="P107" s="42"/>
    </row>
    <row r="108" spans="1:16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0.81275031226774086</v>
      </c>
      <c r="K108" s="154">
        <f t="shared" si="1"/>
        <v>0.73743659644990245</v>
      </c>
      <c r="L108" s="154">
        <f t="shared" si="1"/>
        <v>0.71531934722338375</v>
      </c>
      <c r="M108" s="154">
        <f t="shared" si="1"/>
        <v>0.38070055300665395</v>
      </c>
      <c r="N108" s="74"/>
      <c r="O108" s="73"/>
      <c r="P108" s="42"/>
    </row>
    <row r="109" spans="1:16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0.69764273383200526</v>
      </c>
      <c r="K109" s="192">
        <f t="shared" si="1"/>
        <v>0.57603158726392545</v>
      </c>
      <c r="L109" s="192">
        <f t="shared" si="1"/>
        <v>0.54031825127776179</v>
      </c>
      <c r="M109" s="192">
        <f t="shared" si="1"/>
        <v>0</v>
      </c>
      <c r="N109" s="74"/>
      <c r="O109" s="73"/>
      <c r="P109" s="42"/>
    </row>
    <row r="110" spans="1:16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ht="1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ht="1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0" width="40.75" customWidth="1"/>
    <col min="11" max="11" width="2.75" customWidth="1"/>
    <col min="12" max="16384" width="9.125" hidden="1"/>
  </cols>
  <sheetData>
    <row r="1" spans="1:11" ht="1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ht="1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ht="1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ht="1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ht="1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ht="1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8.5026663929722163E-2</v>
      </c>
      <c r="I18" s="74"/>
      <c r="J18" s="73"/>
      <c r="K18" s="42"/>
    </row>
    <row r="19" spans="1:11" ht="1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0.22551430162863165</v>
      </c>
      <c r="I19" s="74"/>
      <c r="J19" s="73"/>
      <c r="K19" s="42"/>
    </row>
    <row r="20" spans="1:11" ht="1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5.9515259529700493E-2</v>
      </c>
      <c r="I20" s="74"/>
      <c r="J20" s="73"/>
      <c r="K20" s="42"/>
    </row>
    <row r="21" spans="1:11" ht="1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0.39022189250110151</v>
      </c>
      <c r="I21" s="74"/>
      <c r="J21" s="73"/>
      <c r="K21" s="42"/>
    </row>
    <row r="22" spans="1:11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ht="1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ht="1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0.85156771303893453</v>
      </c>
      <c r="I27" s="74"/>
      <c r="J27" s="73"/>
      <c r="K27" s="42"/>
    </row>
    <row r="28" spans="1:11" ht="1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0.1473847524443552</v>
      </c>
      <c r="I28" s="74"/>
      <c r="J28" s="73"/>
      <c r="K28" s="42"/>
    </row>
    <row r="29" spans="1:11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ht="1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0.63828235481321038</v>
      </c>
      <c r="I30" s="74"/>
      <c r="J30" s="73"/>
      <c r="K30" s="42"/>
    </row>
    <row r="31" spans="1:11" ht="1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0.47409183634595942</v>
      </c>
      <c r="I31" s="74"/>
      <c r="J31" s="73"/>
      <c r="K31" s="42"/>
    </row>
    <row r="32" spans="1:11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ht="1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ht="1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0.29478340000816233</v>
      </c>
      <c r="I36" s="132" t="s">
        <v>314</v>
      </c>
      <c r="J36" s="115" t="s">
        <v>588</v>
      </c>
      <c r="K36" s="42"/>
    </row>
    <row r="37" spans="1:11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0.548176658383008</v>
      </c>
      <c r="I37" s="132" t="s">
        <v>314</v>
      </c>
      <c r="J37" s="115" t="s">
        <v>589</v>
      </c>
      <c r="K37" s="42"/>
    </row>
    <row r="38" spans="1:11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0.34466977870135801</v>
      </c>
      <c r="I38" s="132" t="s">
        <v>314</v>
      </c>
      <c r="J38" s="115" t="s">
        <v>590</v>
      </c>
      <c r="K38" s="42"/>
    </row>
    <row r="39" spans="1:11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0.28275608139766373</v>
      </c>
      <c r="I39" s="132" t="s">
        <v>314</v>
      </c>
      <c r="J39" s="115" t="s">
        <v>591</v>
      </c>
      <c r="K39" s="42"/>
    </row>
    <row r="40" spans="1:11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ht="1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ht="1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0" width="40.75" customWidth="1"/>
    <col min="11" max="11" width="2.75" customWidth="1"/>
    <col min="12" max="16384" width="9.125" hidden="1"/>
  </cols>
  <sheetData>
    <row r="1" spans="1:11" ht="1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ht="1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ht="1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ht="1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ht="1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0.29478340000816233</v>
      </c>
      <c r="I20" s="74"/>
      <c r="J20" s="73"/>
      <c r="K20" s="42"/>
    </row>
    <row r="21" spans="1:11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0.548176658383008</v>
      </c>
      <c r="I21" s="74"/>
      <c r="J21" s="73"/>
      <c r="K21" s="42"/>
    </row>
    <row r="22" spans="1:11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0.34466977870135801</v>
      </c>
      <c r="I22" s="74"/>
      <c r="J22" s="73"/>
      <c r="K22" s="42"/>
    </row>
    <row r="23" spans="1:11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0.28275608139766373</v>
      </c>
      <c r="I23" s="74"/>
      <c r="J23" s="73"/>
      <c r="K23" s="42"/>
    </row>
    <row r="24" spans="1:11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ht="1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ht="1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0.93998104764080814</v>
      </c>
      <c r="I31" s="74"/>
      <c r="J31" s="73"/>
      <c r="K31" s="42"/>
    </row>
    <row r="32" spans="1:11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0.915840818749597</v>
      </c>
      <c r="I32" s="74"/>
      <c r="J32" s="73"/>
      <c r="K32" s="42"/>
    </row>
    <row r="33" spans="1:11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0.9087515993029891</v>
      </c>
      <c r="I33" s="74"/>
      <c r="J33" s="73"/>
      <c r="K33" s="42"/>
    </row>
    <row r="34" spans="1:11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0.80149657681504438</v>
      </c>
      <c r="I34" s="74"/>
      <c r="J34" s="73"/>
      <c r="K34" s="42"/>
    </row>
    <row r="35" spans="1:11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ht="1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0.93998104764080814</v>
      </c>
      <c r="I37" s="74"/>
      <c r="J37" s="73"/>
      <c r="K37" s="42"/>
    </row>
    <row r="38" spans="1:11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0.915840818749597</v>
      </c>
      <c r="I38" s="74"/>
      <c r="J38" s="73"/>
      <c r="K38" s="42"/>
    </row>
    <row r="39" spans="1:11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0.9087515993029891</v>
      </c>
      <c r="I39" s="74"/>
      <c r="J39" s="73"/>
      <c r="K39" s="42"/>
    </row>
    <row r="40" spans="1:11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0.80149657681504438</v>
      </c>
      <c r="I40" s="74"/>
      <c r="J40" s="73"/>
      <c r="K40" s="42"/>
    </row>
    <row r="41" spans="1:11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ht="1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0.92914479095706182</v>
      </c>
      <c r="I43" s="74"/>
      <c r="J43" s="73"/>
      <c r="K43" s="42"/>
    </row>
    <row r="44" spans="1:11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0.90064611017045548</v>
      </c>
      <c r="I44" s="74"/>
      <c r="J44" s="73"/>
      <c r="K44" s="42"/>
    </row>
    <row r="45" spans="1:11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0.8922769516614143</v>
      </c>
      <c r="I45" s="74"/>
      <c r="J45" s="73"/>
      <c r="K45" s="42"/>
    </row>
    <row r="46" spans="1:11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0.76565733001577752</v>
      </c>
      <c r="I46" s="74"/>
      <c r="J46" s="73"/>
      <c r="K46" s="42"/>
    </row>
    <row r="47" spans="1:11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ht="1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0.81275031226774086</v>
      </c>
      <c r="I49" s="74"/>
      <c r="J49" s="73"/>
      <c r="K49" s="42"/>
    </row>
    <row r="50" spans="1:11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0.73743659644990245</v>
      </c>
      <c r="I50" s="74"/>
      <c r="J50" s="73"/>
      <c r="K50" s="42"/>
    </row>
    <row r="51" spans="1:11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0.71531934722338375</v>
      </c>
      <c r="I51" s="74"/>
      <c r="J51" s="73"/>
      <c r="K51" s="42"/>
    </row>
    <row r="52" spans="1:11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0.38070055300665395</v>
      </c>
      <c r="I52" s="74"/>
      <c r="J52" s="73"/>
      <c r="K52" s="42"/>
    </row>
    <row r="53" spans="1:11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ht="1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0.69764273383200526</v>
      </c>
      <c r="I55" s="74"/>
      <c r="J55" s="73"/>
      <c r="K55" s="42"/>
    </row>
    <row r="56" spans="1:11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0.57603158726392545</v>
      </c>
      <c r="I56" s="74"/>
      <c r="J56" s="73"/>
      <c r="K56" s="42"/>
    </row>
    <row r="57" spans="1:11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0.54031825127776179</v>
      </c>
      <c r="I57" s="74"/>
      <c r="J57" s="73"/>
      <c r="K57" s="42"/>
    </row>
    <row r="58" spans="1:11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ht="1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16" activePane="bottomLeft" state="frozenSplit"/>
      <selection pane="bottomLeft"/>
    </sheetView>
  </sheetViews>
  <sheetFormatPr defaultColWidth="0" defaultRowHeight="14.25"/>
  <cols>
    <col min="1" max="5" width="2.75" customWidth="1"/>
    <col min="6" max="6" width="20.75" customWidth="1"/>
    <col min="7" max="7" width="22.75" customWidth="1"/>
    <col min="8" max="8" width="24.25" customWidth="1"/>
    <col min="9" max="9" width="30.75" customWidth="1"/>
    <col min="10" max="10" width="20.75" style="1" customWidth="1"/>
    <col min="11" max="11" width="10.75" customWidth="1"/>
    <col min="12" max="12" width="82.75" customWidth="1"/>
    <col min="13" max="13" width="2.75" customWidth="1"/>
    <col min="14" max="16384" width="9.125" hidden="1"/>
  </cols>
  <sheetData>
    <row r="1" spans="1:13" s="3" customFormat="1" ht="1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ht="15">
      <c r="A2" s="70" t="str">
        <f>Cover!D21&amp;" - "&amp;Cover!D23</f>
        <v xml:space="preserve">SHEPD - Final 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ht="1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43777</v>
      </c>
      <c r="I7" s="75"/>
      <c r="J7" s="75"/>
      <c r="K7" s="75"/>
      <c r="L7" s="75"/>
      <c r="M7" s="42"/>
    </row>
    <row r="8" spans="1:13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Attachment A_01 April 2021 Charging Methodologies Pre-Release_Issued October 2019 (shared 10/10/2019)</v>
      </c>
      <c r="I13" s="78"/>
      <c r="J13" s="78"/>
      <c r="K13" s="75"/>
      <c r="L13" s="75"/>
      <c r="M13" s="42"/>
    </row>
    <row r="14" spans="1:13" s="1" customFormat="1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ht="1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ht="1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28.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ht="28.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28.5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2.75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57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760</v>
      </c>
      <c r="J24" s="222" t="s">
        <v>728</v>
      </c>
      <c r="K24" s="222" t="s">
        <v>565</v>
      </c>
      <c r="L24" s="222" t="s">
        <v>756</v>
      </c>
      <c r="M24" s="42"/>
    </row>
    <row r="25" spans="1:13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ht="1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ht="1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ht="1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ht="1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ht="1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ht="1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ht="1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ht="1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ht="1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ht="1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ht="1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1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28.5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ht="1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25"/>
  <cols>
    <col min="1" max="5" width="2.75" customWidth="1"/>
    <col min="6" max="6" width="73.75" customWidth="1"/>
    <col min="7" max="7" width="2.75" customWidth="1"/>
    <col min="8" max="8" width="9.125" hidden="1" customWidth="1"/>
    <col min="9" max="9" width="0" hidden="1" customWidth="1"/>
    <col min="10" max="16384" width="9.125" hidden="1"/>
  </cols>
  <sheetData>
    <row r="1" spans="1:9" s="3" customFormat="1" ht="1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ht="15">
      <c r="A2" s="94" t="str">
        <f>Cover!D21&amp;" - "&amp;Cover!D23</f>
        <v xml:space="preserve">SHEPD - Final </v>
      </c>
      <c r="B2" s="94"/>
      <c r="C2" s="94"/>
      <c r="D2" s="94"/>
      <c r="E2" s="94"/>
      <c r="F2" s="94"/>
      <c r="G2" s="94"/>
      <c r="H2" s="94"/>
      <c r="I2" s="94"/>
    </row>
    <row r="3" spans="1:9" s="4" customFormat="1">
      <c r="A3" s="71" t="str">
        <f>Cover!D2&amp;" - "&amp;Cover!D8&amp;" v"&amp;Cover!D10&amp;" - "&amp;Cover!D19</f>
        <v>PCDM charging model - Release for charge setting v4 - 2021/22</v>
      </c>
      <c r="B3" s="95"/>
      <c r="C3" s="95"/>
      <c r="D3" s="95"/>
      <c r="E3" s="95"/>
      <c r="F3" s="95"/>
      <c r="G3" s="95"/>
      <c r="H3" s="95"/>
      <c r="I3" s="95"/>
    </row>
    <row r="4" spans="1:9">
      <c r="A4" s="42"/>
      <c r="B4" s="42"/>
      <c r="C4" s="42"/>
      <c r="D4" s="42"/>
      <c r="E4" s="42"/>
      <c r="F4" s="42"/>
      <c r="G4" s="42"/>
      <c r="H4" s="42"/>
      <c r="I4" s="42"/>
    </row>
    <row r="5" spans="1:9" ht="1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>
      <c r="A6" s="42"/>
      <c r="B6" s="42"/>
      <c r="C6" s="42"/>
      <c r="D6" s="42"/>
      <c r="E6" s="42"/>
      <c r="F6" s="42"/>
      <c r="G6" s="42"/>
      <c r="H6" s="42"/>
      <c r="I6" s="42"/>
    </row>
    <row r="7" spans="1:9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>
      <c r="A8" s="42"/>
      <c r="B8" s="42"/>
      <c r="C8" s="42"/>
      <c r="D8" s="42"/>
      <c r="E8" s="42"/>
      <c r="F8" s="42"/>
      <c r="G8" s="42"/>
      <c r="H8" s="42"/>
      <c r="I8" s="42"/>
    </row>
    <row r="9" spans="1:9">
      <c r="A9" s="42"/>
      <c r="B9" s="42"/>
      <c r="C9" s="42"/>
      <c r="D9" s="42"/>
      <c r="E9" s="42"/>
      <c r="F9" s="42"/>
      <c r="G9" s="42"/>
      <c r="H9" s="42"/>
      <c r="I9" s="42"/>
    </row>
    <row r="10" spans="1:9">
      <c r="A10" s="42"/>
      <c r="B10" s="42"/>
      <c r="C10" s="42"/>
      <c r="D10" s="42"/>
      <c r="E10" s="42"/>
      <c r="F10" s="42"/>
      <c r="G10" s="42"/>
      <c r="H10" s="42"/>
      <c r="I10" s="42"/>
    </row>
    <row r="11" spans="1:9">
      <c r="A11" s="42"/>
      <c r="B11" s="42"/>
      <c r="C11" s="42"/>
      <c r="D11" s="42"/>
      <c r="E11" s="42"/>
      <c r="F11" s="42"/>
      <c r="G11" s="42"/>
      <c r="H11" s="42"/>
      <c r="I11" s="42"/>
    </row>
    <row r="12" spans="1:9">
      <c r="A12" s="42"/>
      <c r="B12" s="42"/>
      <c r="C12" s="42"/>
      <c r="D12" s="42"/>
      <c r="E12" s="42"/>
      <c r="F12" s="42"/>
      <c r="G12" s="42"/>
      <c r="H12" s="42"/>
      <c r="I12" s="42"/>
    </row>
    <row r="13" spans="1:9">
      <c r="A13" s="42"/>
      <c r="B13" s="42"/>
      <c r="C13" s="42"/>
      <c r="D13" s="42"/>
      <c r="E13" s="42"/>
      <c r="F13" s="42"/>
      <c r="G13" s="42"/>
      <c r="H13" s="42"/>
      <c r="I13" s="42"/>
    </row>
    <row r="14" spans="1:9">
      <c r="A14" s="42"/>
      <c r="B14" s="42"/>
      <c r="C14" s="42"/>
      <c r="D14" s="42"/>
      <c r="E14" s="42"/>
      <c r="F14" s="42"/>
      <c r="G14" s="42"/>
      <c r="H14" s="42"/>
      <c r="I14" s="42"/>
    </row>
    <row r="15" spans="1:9">
      <c r="A15" s="42"/>
      <c r="B15" s="42"/>
      <c r="C15" s="42"/>
      <c r="D15" s="42"/>
      <c r="E15" s="42"/>
      <c r="F15" s="42"/>
      <c r="G15" s="42"/>
      <c r="H15" s="42"/>
      <c r="I15" s="42"/>
    </row>
    <row r="16" spans="1:9">
      <c r="A16" s="42"/>
      <c r="B16" s="42"/>
      <c r="C16" s="42"/>
      <c r="D16" s="42"/>
      <c r="E16" s="42"/>
      <c r="F16" s="42"/>
      <c r="G16" s="42"/>
      <c r="H16" s="42"/>
      <c r="I16" s="42"/>
    </row>
    <row r="17" spans="1:9">
      <c r="A17" s="42"/>
      <c r="B17" s="42"/>
      <c r="C17" s="42"/>
      <c r="D17" s="42"/>
      <c r="E17" s="42"/>
      <c r="F17" s="42"/>
      <c r="G17" s="42"/>
      <c r="H17" s="42"/>
      <c r="I17" s="42"/>
    </row>
    <row r="18" spans="1:9">
      <c r="A18" s="42"/>
      <c r="B18" s="42"/>
      <c r="C18" s="42"/>
      <c r="D18" s="42"/>
      <c r="E18" s="42"/>
      <c r="F18" s="42"/>
      <c r="G18" s="42"/>
      <c r="H18" s="42"/>
      <c r="I18" s="42"/>
    </row>
    <row r="19" spans="1:9">
      <c r="A19" s="42"/>
      <c r="B19" s="42"/>
      <c r="C19" s="42"/>
      <c r="D19" s="42"/>
      <c r="E19" s="42"/>
      <c r="F19" s="42"/>
      <c r="G19" s="42"/>
      <c r="H19" s="42"/>
      <c r="I19" s="42"/>
    </row>
    <row r="20" spans="1:9">
      <c r="A20" s="42"/>
      <c r="B20" s="42"/>
      <c r="C20" s="42"/>
      <c r="D20" s="42"/>
      <c r="E20" s="42"/>
      <c r="F20" s="42"/>
      <c r="G20" s="42"/>
      <c r="H20" s="42"/>
      <c r="I20" s="42"/>
    </row>
    <row r="21" spans="1:9">
      <c r="A21" s="42"/>
      <c r="B21" s="42"/>
      <c r="C21" s="42"/>
      <c r="D21" s="42"/>
      <c r="E21" s="42"/>
      <c r="F21" s="42"/>
      <c r="G21" s="42"/>
      <c r="H21" s="42"/>
      <c r="I21" s="42"/>
    </row>
    <row r="22" spans="1:9">
      <c r="A22" s="42"/>
      <c r="B22" s="42"/>
      <c r="C22" s="42"/>
      <c r="D22" s="42"/>
      <c r="E22" s="42"/>
      <c r="F22" s="42"/>
      <c r="G22" s="42"/>
      <c r="H22" s="42"/>
      <c r="I22" s="42"/>
    </row>
    <row r="23" spans="1:9">
      <c r="A23" s="42"/>
      <c r="B23" s="42"/>
      <c r="C23" s="42"/>
      <c r="D23" s="42"/>
      <c r="E23" s="42"/>
      <c r="F23" s="42"/>
      <c r="G23" s="42"/>
      <c r="H23" s="42"/>
      <c r="I23" s="42"/>
    </row>
    <row r="24" spans="1:9">
      <c r="A24" s="42"/>
      <c r="B24" s="42"/>
      <c r="C24" s="42"/>
      <c r="D24" s="42"/>
      <c r="E24" s="42"/>
      <c r="F24" s="42"/>
      <c r="G24" s="42"/>
      <c r="H24" s="42"/>
      <c r="I24" s="42"/>
    </row>
    <row r="25" spans="1:9">
      <c r="A25" s="42"/>
      <c r="B25" s="42"/>
      <c r="C25" s="42"/>
      <c r="D25" s="42"/>
      <c r="E25" s="42"/>
      <c r="F25" s="42"/>
      <c r="G25" s="42"/>
      <c r="H25" s="42"/>
      <c r="I25" s="42"/>
    </row>
    <row r="26" spans="1:9">
      <c r="A26" s="42"/>
      <c r="B26" s="42"/>
      <c r="C26" s="42"/>
      <c r="D26" s="42"/>
      <c r="E26" s="42"/>
      <c r="F26" s="42"/>
      <c r="G26" s="42"/>
      <c r="H26" s="42"/>
      <c r="I26" s="42"/>
    </row>
    <row r="27" spans="1:9">
      <c r="A27" s="42"/>
      <c r="B27" s="42"/>
      <c r="C27" s="42"/>
      <c r="D27" s="42"/>
      <c r="E27" s="42"/>
      <c r="F27" s="42"/>
      <c r="G27" s="42"/>
      <c r="H27" s="42"/>
      <c r="I27" s="42"/>
    </row>
    <row r="28" spans="1:9">
      <c r="A28" s="42"/>
      <c r="B28" s="42"/>
      <c r="C28" s="42"/>
      <c r="D28" s="42"/>
      <c r="E28" s="42"/>
      <c r="F28" s="42"/>
      <c r="G28" s="42"/>
      <c r="H28" s="42"/>
      <c r="I28" s="42"/>
    </row>
    <row r="29" spans="1:9">
      <c r="A29" s="42"/>
      <c r="B29" s="42"/>
      <c r="C29" s="42"/>
      <c r="D29" s="42"/>
      <c r="E29" s="42"/>
      <c r="F29" s="42"/>
      <c r="G29" s="42"/>
      <c r="H29" s="42"/>
      <c r="I29" s="42"/>
    </row>
    <row r="30" spans="1:9">
      <c r="A30" s="42"/>
      <c r="B30" s="42"/>
      <c r="C30" s="42"/>
      <c r="D30" s="42"/>
      <c r="E30" s="42"/>
      <c r="F30" s="42"/>
      <c r="G30" s="42"/>
      <c r="H30" s="42"/>
      <c r="I30" s="42"/>
    </row>
    <row r="31" spans="1:9">
      <c r="A31" s="42"/>
      <c r="B31" s="42"/>
      <c r="C31" s="42"/>
      <c r="D31" s="42"/>
      <c r="E31" s="42"/>
      <c r="F31" s="42"/>
      <c r="G31" s="42"/>
      <c r="H31" s="42"/>
      <c r="I31" s="42"/>
    </row>
    <row r="32" spans="1:9">
      <c r="A32" s="42"/>
      <c r="B32" s="42"/>
      <c r="C32" s="42"/>
      <c r="D32" s="42"/>
      <c r="E32" s="42"/>
      <c r="F32" s="42"/>
      <c r="G32" s="42"/>
      <c r="H32" s="42"/>
      <c r="I32" s="42"/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  <row r="34" spans="1:9">
      <c r="A34" s="42"/>
      <c r="B34" s="42"/>
      <c r="C34" s="42"/>
      <c r="D34" s="42"/>
      <c r="E34" s="42"/>
      <c r="F34" s="42"/>
      <c r="G34" s="42"/>
      <c r="H34" s="42"/>
      <c r="I34" s="42"/>
    </row>
    <row r="35" spans="1:9">
      <c r="A35" s="42"/>
      <c r="B35" s="42"/>
      <c r="C35" s="42"/>
      <c r="D35" s="42"/>
      <c r="E35" s="42"/>
      <c r="F35" s="42"/>
      <c r="G35" s="42"/>
      <c r="H35" s="42"/>
      <c r="I35" s="42"/>
    </row>
    <row r="36" spans="1:9">
      <c r="A36" s="42"/>
      <c r="B36" s="42"/>
      <c r="C36" s="42"/>
      <c r="D36" s="42"/>
      <c r="E36" s="42"/>
      <c r="F36" s="42"/>
      <c r="G36" s="42"/>
      <c r="H36" s="42"/>
      <c r="I36" s="42"/>
    </row>
    <row r="37" spans="1:9">
      <c r="A37" s="42"/>
      <c r="B37" s="42"/>
      <c r="C37" s="42"/>
      <c r="D37" s="42"/>
      <c r="E37" s="42"/>
      <c r="F37" s="42"/>
      <c r="G37" s="42"/>
      <c r="H37" s="42"/>
      <c r="I37" s="42"/>
    </row>
    <row r="38" spans="1:9">
      <c r="A38" s="42"/>
      <c r="B38" s="42"/>
      <c r="C38" s="42"/>
      <c r="D38" s="42"/>
      <c r="E38" s="42"/>
      <c r="F38" s="42"/>
      <c r="G38" s="42"/>
      <c r="H38" s="42"/>
      <c r="I38" s="42"/>
    </row>
    <row r="39" spans="1:9">
      <c r="A39" s="42"/>
      <c r="B39" s="42"/>
      <c r="C39" s="42"/>
      <c r="D39" s="42"/>
      <c r="E39" s="42"/>
      <c r="F39" s="42"/>
      <c r="G39" s="42"/>
      <c r="H39" s="42"/>
      <c r="I39" s="42"/>
    </row>
    <row r="40" spans="1:9">
      <c r="A40" s="42"/>
      <c r="B40" s="42"/>
      <c r="C40" s="42"/>
      <c r="D40" s="42"/>
      <c r="E40" s="42"/>
      <c r="F40" s="42"/>
      <c r="G40" s="42"/>
      <c r="H40" s="42"/>
      <c r="I40" s="42"/>
    </row>
    <row r="41" spans="1:9">
      <c r="A41" s="42"/>
      <c r="B41" s="42"/>
      <c r="C41" s="42"/>
      <c r="D41" s="42"/>
      <c r="E41" s="42"/>
      <c r="F41" s="42"/>
      <c r="G41" s="42"/>
      <c r="H41" s="42"/>
      <c r="I41" s="42"/>
    </row>
    <row r="42" spans="1:9" ht="1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25"/>
  <cols>
    <col min="1" max="5" width="2.75" customWidth="1"/>
    <col min="6" max="6" width="24.375" bestFit="1" customWidth="1"/>
    <col min="7" max="7" width="99.875" bestFit="1" customWidth="1"/>
    <col min="8" max="8" width="2.75" customWidth="1"/>
    <col min="9" max="16384" width="9.125" hidden="1"/>
  </cols>
  <sheetData>
    <row r="1" spans="1:8" s="3" customFormat="1" ht="1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ht="15">
      <c r="A2" s="70" t="str">
        <f>Cover!D21&amp;" - "&amp;Cover!D23</f>
        <v xml:space="preserve">SHEPD - Final </v>
      </c>
      <c r="B2" s="70"/>
      <c r="C2" s="70"/>
      <c r="D2" s="70"/>
      <c r="E2" s="70"/>
      <c r="F2" s="70"/>
      <c r="G2" s="70"/>
      <c r="H2" s="70"/>
    </row>
    <row r="3" spans="1:8" s="4" customFormat="1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</row>
    <row r="5" spans="1:8" ht="15">
      <c r="B5" s="2" t="s">
        <v>7</v>
      </c>
      <c r="C5" s="2"/>
      <c r="D5" s="2"/>
      <c r="E5" s="2"/>
      <c r="F5" s="2"/>
      <c r="G5" s="2"/>
    </row>
    <row r="7" spans="1:8">
      <c r="C7" s="5" t="s">
        <v>675</v>
      </c>
    </row>
    <row r="8" spans="1:8">
      <c r="C8" s="5" t="s">
        <v>676</v>
      </c>
    </row>
    <row r="10" spans="1:8" ht="15">
      <c r="B10" s="2" t="s">
        <v>668</v>
      </c>
      <c r="C10" s="2"/>
      <c r="D10" s="2"/>
      <c r="E10" s="2"/>
      <c r="F10" s="2"/>
      <c r="G10" s="2"/>
    </row>
    <row r="12" spans="1:8">
      <c r="C12" s="5" t="s">
        <v>484</v>
      </c>
    </row>
    <row r="14" spans="1:8" ht="15.75" thickBot="1">
      <c r="F14" s="6" t="s">
        <v>342</v>
      </c>
      <c r="G14" s="15" t="s">
        <v>343</v>
      </c>
    </row>
    <row r="15" spans="1:8" ht="15.75" thickTop="1" thickBot="1">
      <c r="F15" s="8" t="s">
        <v>306</v>
      </c>
    </row>
    <row r="16" spans="1:8" ht="15" thickTop="1">
      <c r="F16" s="8" t="s">
        <v>307</v>
      </c>
      <c r="G16" s="7" t="str">
        <f>'Version control'!$B$5</f>
        <v>Model version</v>
      </c>
    </row>
    <row r="17" spans="6:7">
      <c r="F17" s="9" t="s">
        <v>483</v>
      </c>
      <c r="G17" s="7" t="str">
        <f>'Version control'!$B$17</f>
        <v>Version log</v>
      </c>
    </row>
    <row r="18" spans="6:7">
      <c r="F18" s="9" t="s">
        <v>483</v>
      </c>
      <c r="G18" s="7" t="str">
        <f>'Version control'!$B$31</f>
        <v>Model checks</v>
      </c>
    </row>
    <row r="19" spans="6:7" ht="15" thickBot="1">
      <c r="F19" s="9" t="s">
        <v>483</v>
      </c>
      <c r="G19" s="7" t="str">
        <f>'Version control'!$B$44</f>
        <v>Version log lists</v>
      </c>
    </row>
    <row r="20" spans="6:7" ht="15.75" thickTop="1" thickBot="1">
      <c r="F20" s="8" t="s">
        <v>308</v>
      </c>
      <c r="G20" s="7" t="str">
        <f>'Model map'!$B$5</f>
        <v>Map</v>
      </c>
    </row>
    <row r="21" spans="6:7" ht="15" thickTop="1">
      <c r="F21" s="14" t="s">
        <v>309</v>
      </c>
      <c r="G21" s="7" t="str">
        <f>'Fixed inputs'!$B$11</f>
        <v>Universal values</v>
      </c>
    </row>
    <row r="22" spans="6:7" ht="15" thickBot="1">
      <c r="F22" s="16" t="s">
        <v>483</v>
      </c>
      <c r="G22" s="7" t="str">
        <f>'Fixed inputs'!$B$19</f>
        <v>Inputs from DCUSA text</v>
      </c>
    </row>
    <row r="23" spans="6:7" ht="15" thickTop="1">
      <c r="F23" s="14" t="s">
        <v>310</v>
      </c>
      <c r="G23" s="7" t="str">
        <f>'DNO inputs'!$B$11</f>
        <v>Nominated Calculation Agent inputs</v>
      </c>
    </row>
    <row r="24" spans="6:7">
      <c r="F24" s="16" t="s">
        <v>483</v>
      </c>
      <c r="G24" s="7" t="str">
        <f>'DNO inputs'!$B$28</f>
        <v>Inputs from other charging models</v>
      </c>
    </row>
    <row r="25" spans="6:7" ht="15" thickBot="1">
      <c r="F25" s="16" t="s">
        <v>483</v>
      </c>
      <c r="G25" s="7" t="str">
        <f>'DNO inputs'!$B$51</f>
        <v>Other DNO-specific inputs</v>
      </c>
    </row>
    <row r="26" spans="6:7" ht="15" thickTop="1">
      <c r="F26" s="12" t="s">
        <v>22</v>
      </c>
      <c r="G26" s="7" t="str">
        <f>MEAV!$B$13</f>
        <v>MEAV</v>
      </c>
    </row>
    <row r="27" spans="6:7" ht="15" thickBot="1">
      <c r="F27" s="13" t="s">
        <v>483</v>
      </c>
      <c r="G27" s="7" t="str">
        <f>MEAV!$B$99</f>
        <v>Adjusted MEAV</v>
      </c>
    </row>
    <row r="28" spans="6:7" ht="15" thickTop="1">
      <c r="F28" s="12" t="s">
        <v>23</v>
      </c>
      <c r="G28" s="7" t="str">
        <f>Expenditure!$B$12</f>
        <v>Expenditure allocated based on RRP</v>
      </c>
    </row>
    <row r="29" spans="6:7">
      <c r="F29" s="13" t="s">
        <v>483</v>
      </c>
      <c r="G29" s="7" t="str">
        <f>Expenditure!$B$53</f>
        <v>Expenditure allocated based on MEAV</v>
      </c>
    </row>
    <row r="30" spans="6:7">
      <c r="F30" s="13" t="s">
        <v>483</v>
      </c>
      <c r="G30" s="7" t="str">
        <f>Expenditure!$B$103</f>
        <v>Allocation to LV Services</v>
      </c>
    </row>
    <row r="31" spans="6:7" ht="15" thickBot="1">
      <c r="F31" s="13" t="s">
        <v>483</v>
      </c>
      <c r="G31" s="7" t="str">
        <f>Expenditure!$B$121</f>
        <v>Total expenditure allocated</v>
      </c>
    </row>
    <row r="32" spans="6:7" ht="15.75" thickTop="1" thickBot="1">
      <c r="F32" s="12" t="s">
        <v>311</v>
      </c>
      <c r="G32" s="7" t="str">
        <f>Expensed!$B$13</f>
        <v>Expensed proportions</v>
      </c>
    </row>
    <row r="33" spans="2:7" ht="15.75" thickTop="1" thickBot="1">
      <c r="F33" s="12" t="s">
        <v>24</v>
      </c>
      <c r="G33" s="7" t="str">
        <f>Capitalised!$B$13</f>
        <v>Capitalised proportions</v>
      </c>
    </row>
    <row r="34" spans="2:7" ht="15" thickTop="1">
      <c r="F34" s="12" t="s">
        <v>25</v>
      </c>
      <c r="G34" s="7" t="str">
        <f>'Rev allocation'!$B$12</f>
        <v>Shares of allowed revenue by network level</v>
      </c>
    </row>
    <row r="35" spans="2:7">
      <c r="F35" s="13" t="s">
        <v>483</v>
      </c>
      <c r="G35" s="7" t="str">
        <f>'Rev allocation'!$B$51</f>
        <v>Revenue by network level</v>
      </c>
    </row>
    <row r="36" spans="2:7">
      <c r="F36" s="13" t="s">
        <v>483</v>
      </c>
      <c r="G36" s="7" t="str">
        <f>'Rev allocation'!$B$86</f>
        <v>Units flowing</v>
      </c>
    </row>
    <row r="37" spans="2:7" ht="15" thickBot="1">
      <c r="F37" s="13" t="s">
        <v>483</v>
      </c>
      <c r="G37" s="7" t="str">
        <f>'Rev allocation'!$B$122</f>
        <v>Revenue per unit</v>
      </c>
    </row>
    <row r="38" spans="2:7" ht="15.75" thickTop="1" thickBot="1">
      <c r="F38" s="12" t="s">
        <v>312</v>
      </c>
      <c r="G38" s="7" t="str">
        <f>Direct!$B$13</f>
        <v>Direct proportions</v>
      </c>
    </row>
    <row r="39" spans="2:7" ht="15" thickTop="1">
      <c r="F39" s="12" t="s">
        <v>313</v>
      </c>
      <c r="G39" s="7" t="str">
        <f>'EDCM discounts'!$B$11</f>
        <v>Allocation percentages</v>
      </c>
    </row>
    <row r="40" spans="2:7">
      <c r="F40" s="13" t="s">
        <v>483</v>
      </c>
      <c r="G40" s="7" t="str">
        <f>'EDCM discounts'!$B$27</f>
        <v>EDCM user discount components</v>
      </c>
    </row>
    <row r="41" spans="2:7" ht="15" thickBot="1">
      <c r="F41" s="13" t="s">
        <v>483</v>
      </c>
      <c r="G41" s="7" t="str">
        <f>'EDCM discounts'!$B$87</f>
        <v>EDCM user discounts</v>
      </c>
    </row>
    <row r="42" spans="2:7" ht="15.75" thickTop="1" thickBot="1">
      <c r="F42" s="12" t="s">
        <v>26</v>
      </c>
      <c r="G42" s="7" t="str">
        <f>'CDCM discounts'!$B$11</f>
        <v>CDCM user discounts</v>
      </c>
    </row>
    <row r="43" spans="2:7" ht="15" thickTop="1">
      <c r="F43" s="10" t="s">
        <v>512</v>
      </c>
      <c r="G43" s="7" t="str">
        <f>'Output to other models'!$B$11</f>
        <v>DCUSA text outputs</v>
      </c>
    </row>
    <row r="45" spans="2:7" ht="15">
      <c r="B45" s="2" t="s">
        <v>669</v>
      </c>
      <c r="C45" s="2"/>
      <c r="D45" s="2"/>
      <c r="E45" s="2"/>
      <c r="F45" s="2"/>
      <c r="G45" s="2"/>
    </row>
    <row r="47" spans="2:7">
      <c r="C47" s="5" t="s">
        <v>677</v>
      </c>
    </row>
    <row r="49" spans="6:7" ht="15.75" thickBot="1">
      <c r="F49" s="6" t="s">
        <v>342</v>
      </c>
      <c r="G49" s="15" t="s">
        <v>343</v>
      </c>
    </row>
    <row r="50" spans="6:7" ht="15" thickTop="1">
      <c r="F50" s="14" t="s">
        <v>309</v>
      </c>
      <c r="G50" s="7" t="str">
        <f>'Fixed inputs'!$C$15</f>
        <v>Input 401-A: Universal values</v>
      </c>
    </row>
    <row r="51" spans="6:7">
      <c r="F51" s="16" t="s">
        <v>483</v>
      </c>
      <c r="G51" s="7" t="str">
        <f>'Fixed inputs'!$C$23</f>
        <v>Input 401-B: EDCM discount cap</v>
      </c>
    </row>
    <row r="52" spans="6:7">
      <c r="F52" s="16" t="s">
        <v>483</v>
      </c>
      <c r="G52" s="7" t="str">
        <f>'Fixed inputs'!$C$29</f>
        <v>Input 401-C: Network length splits for EDCM</v>
      </c>
    </row>
    <row r="53" spans="6:7">
      <c r="F53" s="16" t="s">
        <v>483</v>
      </c>
      <c r="G53" s="7" t="str">
        <f>'Fixed inputs'!$C$37</f>
        <v>Input 401-D: Allocation rules allocation key</v>
      </c>
    </row>
    <row r="54" spans="6:7">
      <c r="F54" s="16" t="s">
        <v>483</v>
      </c>
      <c r="G54" s="7" t="str">
        <f>'Fixed inputs'!$C$89</f>
        <v>Input 401-E: Allocation rules percentage capitalised</v>
      </c>
    </row>
    <row r="55" spans="6:7">
      <c r="F55" s="16" t="s">
        <v>483</v>
      </c>
      <c r="G55" s="7" t="str">
        <f>'Fixed inputs'!$C$130</f>
        <v>Input 401-F: Allocation rules direct cost indicator</v>
      </c>
    </row>
    <row r="56" spans="6:7">
      <c r="F56" s="16" t="s">
        <v>483</v>
      </c>
      <c r="G56" s="7" t="str">
        <f>'Fixed inputs'!$C$175</f>
        <v>Input 401-G: Mapping of MEAV asset categories to network levels</v>
      </c>
    </row>
    <row r="57" spans="6:7">
      <c r="F57" s="16" t="s">
        <v>483</v>
      </c>
      <c r="G57" s="7" t="str">
        <f>'Fixed inputs'!$C$273</f>
        <v>Input 401-H: Extended mapping of MEAV asset categories to network levels</v>
      </c>
    </row>
    <row r="58" spans="6:7">
      <c r="F58" s="16" t="s">
        <v>483</v>
      </c>
      <c r="G58" s="7" t="str">
        <f>'Fixed inputs'!$C$372</f>
        <v>Input 401-I: Units distributed coefficient for the calculation of "U"</v>
      </c>
    </row>
    <row r="59" spans="6:7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ht="15" thickBot="1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ht="15" thickTop="1">
      <c r="F61" s="14" t="s">
        <v>310</v>
      </c>
      <c r="G61" s="7" t="str">
        <f>'DNO inputs'!$C$15</f>
        <v>Input 402-A: LV mains split</v>
      </c>
    </row>
    <row r="62" spans="6:7">
      <c r="F62" s="16" t="s">
        <v>483</v>
      </c>
      <c r="G62" s="7" t="str">
        <f>'DNO inputs'!$C$21</f>
        <v>Input 402-B: HV split</v>
      </c>
    </row>
    <row r="63" spans="6:7">
      <c r="F63" s="16" t="s">
        <v>483</v>
      </c>
      <c r="G63" s="7" t="str">
        <f>'DNO inputs'!$C$32</f>
        <v>Input 402-C: CDCM notional asset values</v>
      </c>
    </row>
    <row r="64" spans="6:7">
      <c r="F64" s="16" t="s">
        <v>483</v>
      </c>
      <c r="G64" s="7" t="str">
        <f>'DNO inputs'!$C$44</f>
        <v>Input 402-D: EDCM notional asset value</v>
      </c>
    </row>
    <row r="65" spans="6:7">
      <c r="F65" s="16" t="s">
        <v>483</v>
      </c>
      <c r="G65" s="7" t="str">
        <f>'DNO inputs'!$C$55</f>
        <v>Input 402-E: MEAV asset count</v>
      </c>
    </row>
    <row r="66" spans="6:7">
      <c r="F66" s="16" t="s">
        <v>483</v>
      </c>
      <c r="G66" s="7" t="str">
        <f>'DNO inputs'!$C$147</f>
        <v>Input 402-F: MEAV per unit</v>
      </c>
    </row>
    <row r="67" spans="6:7">
      <c r="F67" s="16" t="s">
        <v>483</v>
      </c>
      <c r="G67" s="7" t="str">
        <f>'DNO inputs'!$C$238</f>
        <v>Input 402-G: 2007/08 RRP expenditure, by cost category</v>
      </c>
    </row>
    <row r="68" spans="6:7">
      <c r="F68" s="16" t="s">
        <v>483</v>
      </c>
      <c r="G68" s="7" t="str">
        <f>'DNO inputs'!$C$279</f>
        <v>Input 402-H: 2007/08 RRP expenditure, by network level and cost category</v>
      </c>
    </row>
    <row r="69" spans="6:7">
      <c r="F69" s="16" t="s">
        <v>483</v>
      </c>
      <c r="G69" s="7" t="str">
        <f>'DNO inputs'!$C$320</f>
        <v>Input 402-I: Adjusted 2007/08 load related new connections &amp; reinforcement (net of contributions)</v>
      </c>
    </row>
    <row r="70" spans="6:7">
      <c r="F70" s="16" t="s">
        <v>483</v>
      </c>
      <c r="G70" s="7" t="str">
        <f>'DNO inputs'!$C$331</f>
        <v>Input 402-J: Net capex (2005/06 to 2014/15)</v>
      </c>
    </row>
    <row r="71" spans="6:7">
      <c r="F71" s="16" t="s">
        <v>483</v>
      </c>
      <c r="G71" s="7" t="str">
        <f>'DNO inputs'!$C$343</f>
        <v>Input 402-K: LV services share of LV net capex</v>
      </c>
    </row>
    <row r="72" spans="6:7">
      <c r="F72" s="16" t="s">
        <v>483</v>
      </c>
      <c r="G72" s="7" t="str">
        <f>'DNO inputs'!$C$350</f>
        <v>Input 402-L: Price control allowed revenue</v>
      </c>
    </row>
    <row r="73" spans="6:7">
      <c r="F73" s="16" t="s">
        <v>483</v>
      </c>
      <c r="G73" s="7" t="str">
        <f>'DNO inputs'!$C$359</f>
        <v>Input 402-M: 2007/08 total allowed revenue</v>
      </c>
    </row>
    <row r="74" spans="6:7">
      <c r="F74" s="16" t="s">
        <v>483</v>
      </c>
      <c r="G74" s="7" t="str">
        <f>'DNO inputs'!$C$365</f>
        <v>Input 402-N: 2007/08 net incentive revenue</v>
      </c>
    </row>
    <row r="75" spans="6:7">
      <c r="F75" s="16" t="s">
        <v>483</v>
      </c>
      <c r="G75" s="7" t="str">
        <f>'DNO inputs'!$C$371</f>
        <v>Input 402-O: Additional DNO revenue</v>
      </c>
    </row>
    <row r="76" spans="6:7">
      <c r="F76" s="16" t="s">
        <v>483</v>
      </c>
      <c r="G76" s="7" t="str">
        <f>'DNO inputs'!$C$378</f>
        <v>Input 402-P: 2007/08 units distributed, by network level</v>
      </c>
    </row>
    <row r="77" spans="6:7" ht="15" thickBot="1">
      <c r="F77" s="16" t="s">
        <v>483</v>
      </c>
      <c r="G77" s="7" t="str">
        <f>'DNO inputs'!$C$387</f>
        <v>Input 402-Q: 2007/08 network losses</v>
      </c>
    </row>
    <row r="78" spans="6:7" ht="15" thickTop="1">
      <c r="F78" s="12" t="s">
        <v>22</v>
      </c>
      <c r="G78" s="7" t="str">
        <f>MEAV!$C$18</f>
        <v>Section 401-A: MEAV by asset type</v>
      </c>
    </row>
    <row r="79" spans="6:7">
      <c r="F79" s="13" t="s">
        <v>483</v>
      </c>
      <c r="G79" s="7" t="str">
        <f>MEAV!$C$27</f>
        <v>Section 401-B: Mapping of asset types to network levels</v>
      </c>
    </row>
    <row r="80" spans="6:7">
      <c r="F80" s="13" t="s">
        <v>483</v>
      </c>
      <c r="G80" s="7" t="str">
        <f>MEAV!$C$49</f>
        <v>Section 401-C: MEAV shares, by asset type and network level</v>
      </c>
    </row>
    <row r="81" spans="6:7">
      <c r="F81" s="13" t="s">
        <v>483</v>
      </c>
      <c r="G81" s="7" t="str">
        <f>MEAV!$C$80</f>
        <v>Section 401-D: MEAV shares from extended mapping, by asset type and network level</v>
      </c>
    </row>
    <row r="82" spans="6:7">
      <c r="F82" s="13" t="s">
        <v>483</v>
      </c>
      <c r="G82" s="7" t="str">
        <f>MEAV!$C$103</f>
        <v>Section 401-E: EHV reduction ratio</v>
      </c>
    </row>
    <row r="83" spans="6:7" ht="15" thickBot="1">
      <c r="F83" s="13" t="s">
        <v>483</v>
      </c>
      <c r="G83" s="7" t="str">
        <f>MEAV!$C$122</f>
        <v>Section 401-F: Adjusted MEAV</v>
      </c>
    </row>
    <row r="84" spans="6:7" ht="15" thickTop="1">
      <c r="F84" s="12" t="s">
        <v>23</v>
      </c>
      <c r="G84" s="7" t="str">
        <f>Expenditure!$C$16</f>
        <v>Section 402-A: Expenditure allocated to cost category based on RRP (without LV split)</v>
      </c>
    </row>
    <row r="85" spans="6:7">
      <c r="F85" s="13" t="s">
        <v>483</v>
      </c>
      <c r="G85" s="7" t="str">
        <f>Expenditure!$C$36</f>
        <v>Section 402-B: Expenditure allocated to cost category based on RRP (with LV split)</v>
      </c>
    </row>
    <row r="86" spans="6:7">
      <c r="F86" s="13" t="s">
        <v>483</v>
      </c>
      <c r="G86" s="7" t="str">
        <f>Expenditure!$C$58</f>
        <v>Section 402-C: Expenditure for allocation based on MEAV</v>
      </c>
    </row>
    <row r="87" spans="6:7">
      <c r="F87" s="13" t="s">
        <v>483</v>
      </c>
      <c r="G87" s="7" t="str">
        <f>Expenditure!$C$71</f>
        <v>Section 402-D: MEAV allocation shares</v>
      </c>
    </row>
    <row r="88" spans="6:7">
      <c r="F88" s="13" t="s">
        <v>483</v>
      </c>
      <c r="G88" s="7" t="str">
        <f>Expenditure!$C$87</f>
        <v>Section 402-E: Expenditure allocated based on MEAV</v>
      </c>
    </row>
    <row r="89" spans="6:7">
      <c r="F89" s="13" t="s">
        <v>483</v>
      </c>
      <c r="G89" s="7" t="str">
        <f>Expenditure!$C$107</f>
        <v>Section 402-F: Expenditure allocated to LV Services</v>
      </c>
    </row>
    <row r="90" spans="6:7" ht="15" thickBot="1">
      <c r="F90" s="13" t="s">
        <v>483</v>
      </c>
      <c r="G90" s="7" t="str">
        <f>Expenditure!$C$126</f>
        <v>Section 402-G: Total expenditure allocated for discounts</v>
      </c>
    </row>
    <row r="91" spans="6:7" ht="15" thickTop="1">
      <c r="F91" s="12" t="s">
        <v>311</v>
      </c>
      <c r="G91" s="7" t="str">
        <f>Expensed!$C$18</f>
        <v>Section 403-A: Total expenditure allocated</v>
      </c>
    </row>
    <row r="92" spans="6:7">
      <c r="F92" s="13" t="s">
        <v>483</v>
      </c>
      <c r="G92" s="7" t="str">
        <f>Expensed!$C$34</f>
        <v>Section 403-B: Share expensed</v>
      </c>
    </row>
    <row r="93" spans="6:7">
      <c r="F93" s="13" t="s">
        <v>483</v>
      </c>
      <c r="G93" s="7" t="str">
        <f>Expensed!$C$40</f>
        <v>Section 403-C: Value expensed</v>
      </c>
    </row>
    <row r="94" spans="6:7" ht="15" thickBot="1">
      <c r="F94" s="13" t="s">
        <v>483</v>
      </c>
      <c r="G94" s="7" t="str">
        <f>Expensed!$C$65</f>
        <v>Section 403-D: Expensed proportions</v>
      </c>
    </row>
    <row r="95" spans="6:7" ht="15" thickTop="1">
      <c r="F95" s="12" t="s">
        <v>24</v>
      </c>
      <c r="G95" s="7" t="str">
        <f>Capitalised!$C$18</f>
        <v>Section 404-A: Net capex (2005/06 to 2014/15)</v>
      </c>
    </row>
    <row r="96" spans="6:7">
      <c r="F96" s="13" t="s">
        <v>483</v>
      </c>
      <c r="G96" s="7" t="str">
        <f>Capitalised!$C$27</f>
        <v>Section 404-B: Capitalised proportions (EDCM)</v>
      </c>
    </row>
    <row r="97" spans="6:7" ht="15" thickBot="1">
      <c r="F97" s="13" t="s">
        <v>483</v>
      </c>
      <c r="G97" s="7" t="str">
        <f>Capitalised!$C$47</f>
        <v>Section 404-C: Capitalised proportions (CDCM)</v>
      </c>
    </row>
    <row r="98" spans="6:7" ht="15" thickTop="1">
      <c r="F98" s="12" t="s">
        <v>25</v>
      </c>
      <c r="G98" s="7" t="str">
        <f>'Rev allocation'!$C$16</f>
        <v>Section 405-A: Breakdown of allowed revenue</v>
      </c>
    </row>
    <row r="99" spans="6:7">
      <c r="F99" s="13" t="s">
        <v>483</v>
      </c>
      <c r="G99" s="7" t="str">
        <f>'Rev allocation'!$C$31</f>
        <v>Section 405-B: Share of allowed revenue by network level (EDCM)</v>
      </c>
    </row>
    <row r="100" spans="6:7">
      <c r="F100" s="13" t="s">
        <v>483</v>
      </c>
      <c r="G100" s="7" t="str">
        <f>'Rev allocation'!$C$41</f>
        <v>Section 405-C: Share of allowed revenue by network level (CDCM)</v>
      </c>
    </row>
    <row r="101" spans="6:7">
      <c r="F101" s="13" t="s">
        <v>483</v>
      </c>
      <c r="G101" s="7" t="str">
        <f>'Rev allocation'!$C$56</f>
        <v>Section 405-D: Revenue to share</v>
      </c>
    </row>
    <row r="102" spans="6:7">
      <c r="F102" s="13" t="s">
        <v>483</v>
      </c>
      <c r="G102" s="7" t="str">
        <f>'Rev allocation'!$C$72</f>
        <v>Section 405-E: Additional DNO revenue shares</v>
      </c>
    </row>
    <row r="103" spans="6:7">
      <c r="F103" s="13" t="s">
        <v>483</v>
      </c>
      <c r="G103" s="7" t="str">
        <f>'Rev allocation'!$C$80</f>
        <v>Section 405-F: Revenue allocation</v>
      </c>
    </row>
    <row r="104" spans="6:7">
      <c r="F104" s="13" t="s">
        <v>483</v>
      </c>
      <c r="G104" s="7" t="str">
        <f>'Rev allocation'!$C$90</f>
        <v>Section 405-G: Revenue allocation</v>
      </c>
    </row>
    <row r="105" spans="6:7">
      <c r="F105" s="13" t="s">
        <v>483</v>
      </c>
      <c r="G105" s="7" t="str">
        <f>'Rev allocation'!$C$126</f>
        <v>Section 405-H: Revenue per unit</v>
      </c>
    </row>
    <row r="106" spans="6:7">
      <c r="F106" s="13" t="s">
        <v>483</v>
      </c>
      <c r="G106" s="7" t="str">
        <f>'Rev allocation'!$C$142</f>
        <v>Section 405-I: Shares of revenue per unit</v>
      </c>
    </row>
    <row r="107" spans="6:7">
      <c r="F107" s="13" t="s">
        <v>483</v>
      </c>
      <c r="G107" s="7" t="str">
        <f>'Rev allocation'!$C$156</f>
        <v>Section 405-J: U</v>
      </c>
    </row>
    <row r="108" spans="6:7" ht="15" thickBot="1">
      <c r="F108" s="13" t="s">
        <v>483</v>
      </c>
      <c r="G108" s="7" t="str">
        <f>'Rev allocation'!$C$160</f>
        <v>Section 405-K: Extended network level allocation (EDCM only)</v>
      </c>
    </row>
    <row r="109" spans="6:7" ht="15" thickTop="1">
      <c r="F109" s="12" t="s">
        <v>312</v>
      </c>
      <c r="G109" s="7" t="str">
        <f>Direct!$C$18</f>
        <v>Section 406-A: Removal of negative expenditure</v>
      </c>
    </row>
    <row r="110" spans="6:7" ht="15" thickBot="1">
      <c r="F110" s="13" t="s">
        <v>483</v>
      </c>
      <c r="G110" s="7" t="str">
        <f>Direct!$C$32</f>
        <v>Section 406-B: Direct share of positive expenditure</v>
      </c>
    </row>
    <row r="111" spans="6:7" ht="15" thickTop="1">
      <c r="F111" s="12" t="s">
        <v>313</v>
      </c>
      <c r="G111" s="7" t="str">
        <f>'EDCM discounts'!$C$16</f>
        <v>Section 407-A: Allocation percentages</v>
      </c>
    </row>
    <row r="112" spans="6:7">
      <c r="F112" s="13" t="s">
        <v>483</v>
      </c>
      <c r="G112" s="7" t="str">
        <f>'EDCM discounts'!$C$32</f>
        <v>Section 407-B: S</v>
      </c>
    </row>
    <row r="113" spans="2:7">
      <c r="F113" s="13" t="s">
        <v>483</v>
      </c>
      <c r="G113" s="7" t="str">
        <f>'EDCM discounts'!$C$50</f>
        <v>Section 407-C: P</v>
      </c>
    </row>
    <row r="114" spans="2:7">
      <c r="F114" s="13" t="s">
        <v>483</v>
      </c>
      <c r="G114" s="7" t="str">
        <f>'EDCM discounts'!$C$62</f>
        <v>Section 407-D: P adder</v>
      </c>
    </row>
    <row r="115" spans="2:7">
      <c r="F115" s="13" t="s">
        <v>483</v>
      </c>
      <c r="G115" s="7" t="str">
        <f>'EDCM discounts'!$C$79</f>
        <v>Section 407-E: U</v>
      </c>
    </row>
    <row r="116" spans="2:7">
      <c r="F116" s="13" t="s">
        <v>483</v>
      </c>
      <c r="G116" s="7" t="str">
        <f>'EDCM discounts'!$C$91</f>
        <v>Section 407-F: EDCM user discounts (before cap)</v>
      </c>
    </row>
    <row r="117" spans="2:7" ht="15" thickBot="1">
      <c r="F117" s="13" t="s">
        <v>483</v>
      </c>
      <c r="G117" s="7" t="str">
        <f>'EDCM discounts'!$C$100</f>
        <v>Section 407-G: EDCM user discounts</v>
      </c>
    </row>
    <row r="118" spans="2:7" ht="15" thickTop="1">
      <c r="F118" s="12" t="s">
        <v>26</v>
      </c>
      <c r="G118" s="7" t="str">
        <f>'CDCM discounts'!$C$15</f>
        <v>Section 408-A: Allocation percentages</v>
      </c>
    </row>
    <row r="119" spans="2:7">
      <c r="F119" s="13" t="s">
        <v>483</v>
      </c>
      <c r="G119" s="7" t="str">
        <f>'CDCM discounts'!$C$25</f>
        <v>Section 408-B: Parameters for splitting allocations at circuits levels</v>
      </c>
    </row>
    <row r="120" spans="2:7" ht="15" thickBot="1">
      <c r="F120" s="13" t="s">
        <v>483</v>
      </c>
      <c r="G120" s="7" t="str">
        <f>'CDCM discounts'!$C$33</f>
        <v>Section 408-C: PCDM user discounts for CDCM</v>
      </c>
    </row>
    <row r="121" spans="2:7" ht="15" thickTop="1">
      <c r="F121" s="10" t="s">
        <v>512</v>
      </c>
      <c r="G121" s="7" t="str">
        <f>'Output to other models'!$C$15</f>
        <v>Output 401-A: PCDM user discount for CDCM</v>
      </c>
    </row>
    <row r="122" spans="2:7">
      <c r="F122" s="11" t="s">
        <v>483</v>
      </c>
      <c r="G122" s="7" t="str">
        <f>'Output to other models'!$C$25</f>
        <v>Output 401-B: PCDM user discount for EDCM</v>
      </c>
    </row>
    <row r="124" spans="2:7" ht="1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80" display="'MEAV'!$C$80"/>
    <hyperlink ref="F82" location="'MEAV'!A4" display="'"/>
    <hyperlink ref="G82" location="'MEAV'!$C$103" display="'MEAV'!$C$103"/>
    <hyperlink ref="F83" location="'MEAV'!A4" display="'"/>
    <hyperlink ref="G83" location="'MEAV'!$C$122" display="'MEAV'!$C$122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5" display="'Expensed'!$C$65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3" width="20.75" customWidth="1"/>
    <col min="14" max="14" width="2.75" customWidth="1"/>
    <col min="15" max="15" width="40.75" customWidth="1"/>
    <col min="16" max="16" width="2.75" customWidth="1"/>
    <col min="17" max="16384" width="9.125" hidden="1"/>
  </cols>
  <sheetData>
    <row r="1" spans="1:105" ht="1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ht="1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ht="1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ht="1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ht="1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ht="1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ht="1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ht="1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ht="1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ht="1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ht="1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ht="1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ht="1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ht="1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ht="1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ht="1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ht="1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ht="1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ht="1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ht="1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ht="1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ht="1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ht="1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ht="1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ht="1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ht="1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ht="1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30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ht="1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13" width="20.75" customWidth="1"/>
    <col min="14" max="14" width="2.75" customWidth="1"/>
    <col min="15" max="15" width="40.75" customWidth="1"/>
    <col min="16" max="16" width="2.75" customWidth="1"/>
    <col min="17" max="16384" width="9.125" hidden="1"/>
  </cols>
  <sheetData>
    <row r="1" spans="1:16" ht="1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ht="1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0.1473847524443552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ht="1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0.85156771303893453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ht="1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0</v>
      </c>
      <c r="I38" s="130"/>
      <c r="J38" s="130"/>
      <c r="K38" s="130"/>
      <c r="L38" s="130"/>
      <c r="M38" s="130"/>
      <c r="N38" s="74"/>
      <c r="O38" s="73"/>
      <c r="P38" s="42"/>
    </row>
    <row r="39" spans="1:16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0</v>
      </c>
      <c r="I39" s="130"/>
      <c r="J39" s="130"/>
      <c r="K39" s="130"/>
      <c r="L39" s="130"/>
      <c r="M39" s="130"/>
      <c r="N39" s="74"/>
      <c r="O39" s="73"/>
      <c r="P39" s="42"/>
    </row>
    <row r="40" spans="1:16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170139966.45136243</v>
      </c>
      <c r="I40" s="130"/>
      <c r="J40" s="130"/>
      <c r="K40" s="130"/>
      <c r="L40" s="130"/>
      <c r="M40" s="130"/>
      <c r="N40" s="74"/>
      <c r="O40" s="73"/>
      <c r="P40" s="42"/>
    </row>
    <row r="41" spans="1:16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185477503.66405773</v>
      </c>
      <c r="I41" s="130"/>
      <c r="J41" s="130"/>
      <c r="K41" s="130"/>
      <c r="L41" s="130"/>
      <c r="M41" s="130"/>
      <c r="N41" s="74"/>
      <c r="O41" s="73"/>
      <c r="P41" s="42"/>
    </row>
    <row r="42" spans="1:16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ht="1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185794759.56987849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ht="1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ht="1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ht="15" customHeight="1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231"/>
      <c r="K58" s="74"/>
      <c r="L58" s="74"/>
      <c r="M58" s="74"/>
      <c r="N58" s="74"/>
      <c r="O58" s="73"/>
      <c r="P58" s="42"/>
    </row>
    <row r="59" spans="1:16">
      <c r="A59" s="73"/>
      <c r="B59" s="73"/>
      <c r="C59" s="73"/>
      <c r="D59" s="109"/>
      <c r="E59" s="73"/>
      <c r="F59" s="73"/>
      <c r="G59" s="73"/>
      <c r="H59" s="74"/>
      <c r="I59" s="74"/>
      <c r="J59" s="231"/>
      <c r="K59" s="74"/>
      <c r="L59" s="74"/>
      <c r="M59" s="74"/>
      <c r="N59" s="74"/>
      <c r="O59" s="73"/>
      <c r="P59" s="42"/>
    </row>
    <row r="60" spans="1:16" ht="1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231"/>
      <c r="K60" s="74"/>
      <c r="L60" s="74"/>
      <c r="M60" s="74"/>
      <c r="N60" s="74"/>
      <c r="O60" s="115" t="s">
        <v>569</v>
      </c>
      <c r="P60" s="42"/>
    </row>
    <row r="61" spans="1:16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3991</v>
      </c>
      <c r="I61" s="130"/>
      <c r="J61" s="130"/>
      <c r="K61" s="130"/>
      <c r="L61" s="130"/>
      <c r="M61" s="130"/>
      <c r="N61" s="74"/>
      <c r="O61" s="73"/>
      <c r="P61" s="42"/>
    </row>
    <row r="62" spans="1:16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32472</v>
      </c>
      <c r="I62" s="130"/>
      <c r="J62" s="130"/>
      <c r="K62" s="130"/>
      <c r="L62" s="130"/>
      <c r="M62" s="130"/>
      <c r="N62" s="74"/>
      <c r="O62" s="73"/>
      <c r="P62" s="42"/>
    </row>
    <row r="63" spans="1:16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101753</v>
      </c>
      <c r="I63" s="130"/>
      <c r="J63" s="130"/>
      <c r="K63" s="130"/>
      <c r="L63" s="130"/>
      <c r="M63" s="130"/>
      <c r="N63" s="74"/>
      <c r="O63" s="73"/>
      <c r="P63" s="42"/>
    </row>
    <row r="64" spans="1:16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0</v>
      </c>
      <c r="I64" s="130"/>
      <c r="J64" s="130"/>
      <c r="K64" s="130"/>
      <c r="L64" s="130"/>
      <c r="M64" s="130"/>
      <c r="N64" s="74"/>
      <c r="O64" s="73"/>
      <c r="P64" s="42"/>
    </row>
    <row r="65" spans="1:16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4609</v>
      </c>
      <c r="I65" s="130"/>
      <c r="J65" s="130"/>
      <c r="K65" s="130"/>
      <c r="L65" s="130"/>
      <c r="M65" s="130"/>
      <c r="N65" s="74"/>
      <c r="O65" s="73"/>
      <c r="P65" s="42"/>
    </row>
    <row r="66" spans="1:16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4848</v>
      </c>
      <c r="I66" s="130"/>
      <c r="J66" s="130"/>
      <c r="K66" s="130"/>
      <c r="L66" s="130"/>
      <c r="M66" s="130"/>
      <c r="N66" s="74"/>
      <c r="O66" s="73"/>
      <c r="P66" s="42"/>
    </row>
    <row r="67" spans="1:16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703157</v>
      </c>
      <c r="I67" s="130"/>
      <c r="J67" s="130"/>
      <c r="K67" s="130"/>
      <c r="L67" s="130"/>
      <c r="M67" s="130"/>
      <c r="N67" s="74"/>
      <c r="O67" s="73"/>
      <c r="P67" s="42"/>
    </row>
    <row r="68" spans="1:16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0</v>
      </c>
      <c r="I68" s="130"/>
      <c r="J68" s="130"/>
      <c r="K68" s="130"/>
      <c r="L68" s="130"/>
      <c r="M68" s="130"/>
      <c r="N68" s="74"/>
      <c r="O68" s="73"/>
      <c r="P68" s="42"/>
    </row>
    <row r="69" spans="1:16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6876</v>
      </c>
      <c r="I69" s="130"/>
      <c r="J69" s="130"/>
      <c r="K69" s="130"/>
      <c r="L69" s="130"/>
      <c r="M69" s="130"/>
      <c r="N69" s="74"/>
      <c r="O69" s="73"/>
      <c r="P69" s="42"/>
    </row>
    <row r="70" spans="1:16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0</v>
      </c>
      <c r="I70" s="130"/>
      <c r="J70" s="130"/>
      <c r="K70" s="130"/>
      <c r="L70" s="130"/>
      <c r="M70" s="130"/>
      <c r="N70" s="74"/>
      <c r="O70" s="73"/>
      <c r="P70" s="42"/>
    </row>
    <row r="71" spans="1:16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5393</v>
      </c>
      <c r="I71" s="130"/>
      <c r="J71" s="130"/>
      <c r="K71" s="130"/>
      <c r="L71" s="130"/>
      <c r="M71" s="130"/>
      <c r="N71" s="74"/>
      <c r="O71" s="73"/>
      <c r="P71" s="42"/>
    </row>
    <row r="72" spans="1:16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48027</v>
      </c>
      <c r="I72" s="130"/>
      <c r="J72" s="130"/>
      <c r="K72" s="130"/>
      <c r="L72" s="130"/>
      <c r="M72" s="130"/>
      <c r="N72" s="74"/>
      <c r="O72" s="73"/>
      <c r="P72" s="42"/>
    </row>
    <row r="73" spans="1:16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21400</v>
      </c>
      <c r="I74" s="130"/>
      <c r="J74" s="130"/>
      <c r="K74" s="130"/>
      <c r="L74" s="130"/>
      <c r="M74" s="130"/>
      <c r="N74" s="74"/>
      <c r="O74" s="73"/>
      <c r="P74" s="42"/>
    </row>
    <row r="75" spans="1:16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64</v>
      </c>
      <c r="I75" s="130"/>
      <c r="J75" s="130"/>
      <c r="K75" s="130"/>
      <c r="L75" s="130"/>
      <c r="M75" s="130"/>
      <c r="N75" s="74"/>
      <c r="O75" s="73"/>
      <c r="P75" s="42"/>
    </row>
    <row r="76" spans="1:16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231715</v>
      </c>
      <c r="I78" s="130"/>
      <c r="J78" s="130"/>
      <c r="K78" s="130"/>
      <c r="L78" s="130"/>
      <c r="M78" s="130"/>
      <c r="N78" s="74"/>
      <c r="O78" s="73"/>
      <c r="P78" s="42"/>
    </row>
    <row r="79" spans="1:16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4699</v>
      </c>
      <c r="I80" s="130"/>
      <c r="J80" s="130"/>
      <c r="K80" s="130"/>
      <c r="L80" s="130"/>
      <c r="M80" s="130"/>
      <c r="N80" s="74"/>
      <c r="O80" s="73"/>
      <c r="P80" s="42"/>
    </row>
    <row r="81" spans="1:16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147</v>
      </c>
      <c r="I82" s="130"/>
      <c r="J82" s="130"/>
      <c r="K82" s="130"/>
      <c r="L82" s="130"/>
      <c r="M82" s="130"/>
      <c r="N82" s="74"/>
      <c r="O82" s="73"/>
      <c r="P82" s="42"/>
    </row>
    <row r="83" spans="1:16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1576</v>
      </c>
      <c r="I83" s="130"/>
      <c r="J83" s="130"/>
      <c r="K83" s="130"/>
      <c r="L83" s="130"/>
      <c r="M83" s="130"/>
      <c r="N83" s="74"/>
      <c r="O83" s="73"/>
      <c r="P83" s="42"/>
    </row>
    <row r="84" spans="1:16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2817</v>
      </c>
      <c r="I84" s="130"/>
      <c r="J84" s="130"/>
      <c r="K84" s="130"/>
      <c r="L84" s="130"/>
      <c r="M84" s="130"/>
      <c r="N84" s="74"/>
      <c r="O84" s="73"/>
      <c r="P84" s="42"/>
    </row>
    <row r="85" spans="1:16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0</v>
      </c>
      <c r="I85" s="130"/>
      <c r="J85" s="130"/>
      <c r="K85" s="130"/>
      <c r="L85" s="130"/>
      <c r="M85" s="130"/>
      <c r="N85" s="74"/>
      <c r="O85" s="73"/>
      <c r="P85" s="42"/>
    </row>
    <row r="86" spans="1:16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2969</v>
      </c>
      <c r="I86" s="130"/>
      <c r="J86" s="130"/>
      <c r="K86" s="130"/>
      <c r="L86" s="130"/>
      <c r="M86" s="130"/>
      <c r="N86" s="74"/>
      <c r="O86" s="73"/>
      <c r="P86" s="42"/>
    </row>
    <row r="87" spans="1:16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5888</v>
      </c>
      <c r="I87" s="130"/>
      <c r="J87" s="130"/>
      <c r="K87" s="130"/>
      <c r="L87" s="130"/>
      <c r="M87" s="130"/>
      <c r="N87" s="74"/>
      <c r="O87" s="73"/>
      <c r="P87" s="42"/>
    </row>
    <row r="88" spans="1:16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14310</v>
      </c>
      <c r="I88" s="130"/>
      <c r="J88" s="130"/>
      <c r="K88" s="130"/>
      <c r="L88" s="130"/>
      <c r="M88" s="130"/>
      <c r="N88" s="74"/>
      <c r="O88" s="73"/>
      <c r="P88" s="42"/>
    </row>
    <row r="89" spans="1:16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44432</v>
      </c>
      <c r="I97" s="130"/>
      <c r="J97" s="130"/>
      <c r="K97" s="130"/>
      <c r="L97" s="130"/>
      <c r="M97" s="130"/>
      <c r="N97" s="74"/>
      <c r="O97" s="73"/>
      <c r="P97" s="42"/>
    </row>
    <row r="98" spans="1:16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7211</v>
      </c>
      <c r="I98" s="130"/>
      <c r="J98" s="130"/>
      <c r="K98" s="130"/>
      <c r="L98" s="130"/>
      <c r="M98" s="130"/>
      <c r="N98" s="74"/>
      <c r="O98" s="73"/>
      <c r="P98" s="42"/>
    </row>
    <row r="99" spans="1:16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5220</v>
      </c>
      <c r="I101" s="130"/>
      <c r="J101" s="130"/>
      <c r="K101" s="130"/>
      <c r="L101" s="130"/>
      <c r="M101" s="130"/>
      <c r="N101" s="74"/>
      <c r="O101" s="73"/>
      <c r="P101" s="42"/>
    </row>
    <row r="102" spans="1:16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135</v>
      </c>
      <c r="I102" s="130"/>
      <c r="J102" s="130"/>
      <c r="K102" s="130"/>
      <c r="L102" s="130"/>
      <c r="M102" s="130"/>
      <c r="N102" s="74"/>
      <c r="O102" s="73"/>
      <c r="P102" s="42"/>
    </row>
    <row r="103" spans="1:16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0</v>
      </c>
      <c r="I103" s="130"/>
      <c r="J103" s="130"/>
      <c r="K103" s="130"/>
      <c r="L103" s="130"/>
      <c r="M103" s="130"/>
      <c r="N103" s="74"/>
      <c r="O103" s="73"/>
      <c r="P103" s="42"/>
    </row>
    <row r="104" spans="1:16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47448</v>
      </c>
      <c r="I105" s="130"/>
      <c r="J105" s="130"/>
      <c r="K105" s="130"/>
      <c r="L105" s="130"/>
      <c r="M105" s="130"/>
      <c r="N105" s="74"/>
      <c r="O105" s="73"/>
      <c r="P105" s="42"/>
    </row>
    <row r="106" spans="1:16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1227</v>
      </c>
      <c r="I106" s="130"/>
      <c r="J106" s="130"/>
      <c r="K106" s="130"/>
      <c r="L106" s="130"/>
      <c r="M106" s="130"/>
      <c r="N106" s="74"/>
      <c r="O106" s="73"/>
      <c r="P106" s="42"/>
    </row>
    <row r="107" spans="1:16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0</v>
      </c>
      <c r="I107" s="130"/>
      <c r="J107" s="130"/>
      <c r="K107" s="130"/>
      <c r="L107" s="130"/>
      <c r="M107" s="130"/>
      <c r="N107" s="74"/>
      <c r="O107" s="73"/>
      <c r="P107" s="42"/>
    </row>
    <row r="108" spans="1:16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853</v>
      </c>
      <c r="I109" s="130"/>
      <c r="J109" s="130"/>
      <c r="K109" s="130"/>
      <c r="L109" s="130"/>
      <c r="M109" s="130"/>
      <c r="N109" s="74"/>
      <c r="O109" s="73"/>
      <c r="P109" s="42"/>
    </row>
    <row r="110" spans="1:16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84</v>
      </c>
      <c r="I110" s="130"/>
      <c r="J110" s="130"/>
      <c r="K110" s="130"/>
      <c r="L110" s="130"/>
      <c r="M110" s="130"/>
      <c r="N110" s="74"/>
      <c r="O110" s="73"/>
      <c r="P110" s="42"/>
    </row>
    <row r="111" spans="1:16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10</v>
      </c>
      <c r="I111" s="130"/>
      <c r="J111" s="130"/>
      <c r="K111" s="130"/>
      <c r="L111" s="130"/>
      <c r="M111" s="130"/>
      <c r="N111" s="74"/>
      <c r="O111" s="73"/>
      <c r="P111" s="42"/>
    </row>
    <row r="112" spans="1:16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0</v>
      </c>
      <c r="I112" s="130"/>
      <c r="J112" s="130"/>
      <c r="K112" s="130"/>
      <c r="L112" s="130"/>
      <c r="M112" s="130"/>
      <c r="N112" s="74"/>
      <c r="O112" s="73"/>
      <c r="P112" s="42"/>
    </row>
    <row r="113" spans="1:16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0</v>
      </c>
      <c r="I113" s="130"/>
      <c r="J113" s="130"/>
      <c r="K113" s="130"/>
      <c r="L113" s="130"/>
      <c r="M113" s="130"/>
      <c r="N113" s="74"/>
      <c r="O113" s="73"/>
      <c r="P113" s="42"/>
    </row>
    <row r="114" spans="1:16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303</v>
      </c>
      <c r="I115" s="130"/>
      <c r="J115" s="130"/>
      <c r="K115" s="130"/>
      <c r="L115" s="130"/>
      <c r="M115" s="130"/>
      <c r="N115" s="74"/>
      <c r="O115" s="73"/>
      <c r="P115" s="42"/>
    </row>
    <row r="116" spans="1:16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446</v>
      </c>
      <c r="I116" s="130"/>
      <c r="J116" s="130"/>
      <c r="K116" s="130"/>
      <c r="L116" s="130"/>
      <c r="M116" s="130"/>
      <c r="N116" s="74"/>
      <c r="O116" s="73"/>
      <c r="P116" s="42"/>
    </row>
    <row r="117" spans="1:16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254</v>
      </c>
      <c r="I117" s="130"/>
      <c r="J117" s="130"/>
      <c r="K117" s="130"/>
      <c r="L117" s="130"/>
      <c r="M117" s="130"/>
      <c r="N117" s="74"/>
      <c r="O117" s="73"/>
      <c r="P117" s="42"/>
    </row>
    <row r="118" spans="1:16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3914</v>
      </c>
      <c r="I121" s="130"/>
      <c r="J121" s="130"/>
      <c r="K121" s="130"/>
      <c r="L121" s="130"/>
      <c r="M121" s="130"/>
      <c r="N121" s="74"/>
      <c r="O121" s="73"/>
      <c r="P121" s="42"/>
    </row>
    <row r="122" spans="1:16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0</v>
      </c>
      <c r="I122" s="130"/>
      <c r="J122" s="130"/>
      <c r="K122" s="130"/>
      <c r="L122" s="130"/>
      <c r="M122" s="130"/>
      <c r="N122" s="74"/>
      <c r="O122" s="73"/>
      <c r="P122" s="42"/>
    </row>
    <row r="123" spans="1:16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0</v>
      </c>
      <c r="I123" s="130"/>
      <c r="J123" s="130"/>
      <c r="K123" s="130"/>
      <c r="L123" s="130"/>
      <c r="M123" s="130"/>
      <c r="N123" s="74"/>
      <c r="O123" s="73"/>
      <c r="P123" s="42"/>
    </row>
    <row r="124" spans="1:16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1544</v>
      </c>
      <c r="I124" s="130"/>
      <c r="J124" s="130"/>
      <c r="K124" s="130"/>
      <c r="L124" s="130"/>
      <c r="M124" s="130"/>
      <c r="N124" s="74"/>
      <c r="O124" s="73"/>
      <c r="P124" s="42"/>
    </row>
    <row r="125" spans="1:16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558</v>
      </c>
      <c r="I125" s="130"/>
      <c r="J125" s="130"/>
      <c r="K125" s="130"/>
      <c r="L125" s="130"/>
      <c r="M125" s="130"/>
      <c r="N125" s="74"/>
      <c r="O125" s="73"/>
      <c r="P125" s="42"/>
    </row>
    <row r="126" spans="1:16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152</v>
      </c>
      <c r="I126" s="130"/>
      <c r="J126" s="130"/>
      <c r="K126" s="130"/>
      <c r="L126" s="130"/>
      <c r="M126" s="130"/>
      <c r="N126" s="74"/>
      <c r="O126" s="73"/>
      <c r="P126" s="42"/>
    </row>
    <row r="127" spans="1:16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0</v>
      </c>
      <c r="I127" s="130"/>
      <c r="J127" s="130"/>
      <c r="K127" s="130"/>
      <c r="L127" s="130"/>
      <c r="M127" s="130"/>
      <c r="N127" s="74"/>
      <c r="O127" s="73"/>
      <c r="P127" s="42"/>
    </row>
    <row r="128" spans="1:16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0</v>
      </c>
      <c r="I129" s="130"/>
      <c r="J129" s="130"/>
      <c r="K129" s="130"/>
      <c r="L129" s="130"/>
      <c r="M129" s="130"/>
      <c r="N129" s="74"/>
      <c r="O129" s="73"/>
      <c r="P129" s="42"/>
    </row>
    <row r="130" spans="1:16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0</v>
      </c>
      <c r="I130" s="130"/>
      <c r="J130" s="130"/>
      <c r="K130" s="130"/>
      <c r="L130" s="130"/>
      <c r="M130" s="130"/>
      <c r="N130" s="74"/>
      <c r="O130" s="73"/>
      <c r="P130" s="42"/>
    </row>
    <row r="131" spans="1:16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0</v>
      </c>
      <c r="I131" s="130"/>
      <c r="J131" s="130"/>
      <c r="K131" s="130"/>
      <c r="L131" s="130"/>
      <c r="M131" s="130"/>
      <c r="N131" s="74"/>
      <c r="O131" s="73"/>
      <c r="P131" s="42"/>
    </row>
    <row r="132" spans="1:16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0</v>
      </c>
      <c r="I132" s="130"/>
      <c r="J132" s="130"/>
      <c r="K132" s="130"/>
      <c r="L132" s="130"/>
      <c r="M132" s="130"/>
      <c r="N132" s="74"/>
      <c r="O132" s="73"/>
      <c r="P132" s="42"/>
    </row>
    <row r="133" spans="1:16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0</v>
      </c>
      <c r="I133" s="130"/>
      <c r="J133" s="130"/>
      <c r="K133" s="130"/>
      <c r="L133" s="130"/>
      <c r="M133" s="130"/>
      <c r="N133" s="74"/>
      <c r="O133" s="73"/>
      <c r="P133" s="42"/>
    </row>
    <row r="134" spans="1:16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0</v>
      </c>
      <c r="I134" s="130"/>
      <c r="J134" s="130"/>
      <c r="K134" s="130"/>
      <c r="L134" s="130"/>
      <c r="M134" s="130"/>
      <c r="N134" s="74"/>
      <c r="O134" s="73"/>
      <c r="P134" s="42"/>
    </row>
    <row r="135" spans="1:16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0</v>
      </c>
      <c r="I135" s="130"/>
      <c r="J135" s="130"/>
      <c r="K135" s="130"/>
      <c r="L135" s="130"/>
      <c r="M135" s="130"/>
      <c r="N135" s="74"/>
      <c r="O135" s="73"/>
      <c r="P135" s="42"/>
    </row>
    <row r="136" spans="1:16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0</v>
      </c>
      <c r="I138" s="130"/>
      <c r="J138" s="130"/>
      <c r="K138" s="130"/>
      <c r="L138" s="130"/>
      <c r="M138" s="130"/>
      <c r="N138" s="74"/>
      <c r="O138" s="73"/>
      <c r="P138" s="42"/>
    </row>
    <row r="139" spans="1:16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0</v>
      </c>
      <c r="I139" s="130"/>
      <c r="J139" s="130"/>
      <c r="K139" s="130"/>
      <c r="L139" s="130"/>
      <c r="M139" s="130"/>
      <c r="N139" s="74"/>
      <c r="O139" s="73"/>
      <c r="P139" s="42"/>
    </row>
    <row r="140" spans="1:16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0</v>
      </c>
      <c r="I140" s="130"/>
      <c r="J140" s="130"/>
      <c r="K140" s="130"/>
      <c r="L140" s="130"/>
      <c r="M140" s="130"/>
      <c r="N140" s="74"/>
      <c r="O140" s="73"/>
      <c r="P140" s="42"/>
    </row>
    <row r="141" spans="1:16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0</v>
      </c>
      <c r="I141" s="130"/>
      <c r="J141" s="130"/>
      <c r="K141" s="130"/>
      <c r="L141" s="130"/>
      <c r="M141" s="130"/>
      <c r="N141" s="74"/>
      <c r="O141" s="73"/>
      <c r="P141" s="42"/>
    </row>
    <row r="142" spans="1:16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410</v>
      </c>
      <c r="I143" s="130"/>
      <c r="J143" s="130"/>
      <c r="K143" s="130"/>
      <c r="L143" s="130"/>
      <c r="M143" s="130"/>
      <c r="N143" s="74"/>
      <c r="O143" s="73"/>
      <c r="P143" s="42"/>
    </row>
    <row r="144" spans="1:16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1525</v>
      </c>
      <c r="I144" s="130"/>
      <c r="J144" s="130"/>
      <c r="K144" s="130"/>
      <c r="L144" s="130"/>
      <c r="M144" s="130"/>
      <c r="N144" s="74"/>
      <c r="O144" s="73"/>
      <c r="P144" s="42"/>
    </row>
    <row r="145" spans="1:16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40</v>
      </c>
      <c r="I145" s="130"/>
      <c r="J145" s="130"/>
      <c r="K145" s="130"/>
      <c r="L145" s="130"/>
      <c r="M145" s="130"/>
      <c r="N145" s="74"/>
      <c r="O145" s="73"/>
      <c r="P145" s="42"/>
    </row>
    <row r="146" spans="1:16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ht="1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>
      <c r="A150" s="73"/>
      <c r="B150" s="73"/>
      <c r="C150" s="73"/>
      <c r="D150" s="109"/>
      <c r="E150" s="73"/>
      <c r="F150" s="73"/>
      <c r="G150" s="73"/>
      <c r="H150" s="74"/>
      <c r="I150" s="74"/>
      <c r="J150" s="231"/>
      <c r="K150" s="74"/>
      <c r="L150" s="74"/>
      <c r="M150" s="74"/>
      <c r="N150" s="74"/>
      <c r="O150" s="73"/>
      <c r="P150" s="42"/>
    </row>
    <row r="151" spans="1:16" ht="1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231"/>
      <c r="K151" s="74"/>
      <c r="L151" s="74"/>
      <c r="M151" s="74"/>
      <c r="N151" s="74"/>
      <c r="O151" s="115" t="s">
        <v>600</v>
      </c>
      <c r="P151" s="42"/>
    </row>
    <row r="152" spans="1:16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23743.839342705593</v>
      </c>
      <c r="I152" s="130"/>
      <c r="J152" s="130"/>
      <c r="K152" s="130"/>
      <c r="L152" s="130"/>
      <c r="M152" s="130"/>
      <c r="N152" s="74"/>
      <c r="O152" s="73"/>
      <c r="P152" s="42"/>
    </row>
    <row r="153" spans="1:16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670.21209668836843</v>
      </c>
      <c r="I153" s="130"/>
      <c r="J153" s="130"/>
      <c r="K153" s="130"/>
      <c r="L153" s="130"/>
      <c r="M153" s="130"/>
      <c r="N153" s="74"/>
      <c r="O153" s="73"/>
      <c r="P153" s="42"/>
    </row>
    <row r="154" spans="1:16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2318.1082250112604</v>
      </c>
      <c r="I154" s="130"/>
      <c r="J154" s="130"/>
      <c r="K154" s="130"/>
      <c r="L154" s="130"/>
      <c r="M154" s="130"/>
      <c r="N154" s="74"/>
      <c r="O154" s="73"/>
      <c r="P154" s="42"/>
    </row>
    <row r="155" spans="1:16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150538.30274927823</v>
      </c>
      <c r="I155" s="130"/>
      <c r="J155" s="130"/>
      <c r="K155" s="130"/>
      <c r="L155" s="130"/>
      <c r="M155" s="130"/>
      <c r="N155" s="74"/>
      <c r="O155" s="73"/>
      <c r="P155" s="42"/>
    </row>
    <row r="156" spans="1:16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150538.30274927823</v>
      </c>
      <c r="I156" s="130"/>
      <c r="J156" s="130"/>
      <c r="K156" s="130"/>
      <c r="L156" s="130"/>
      <c r="M156" s="130"/>
      <c r="N156" s="74"/>
      <c r="O156" s="73"/>
      <c r="P156" s="42"/>
    </row>
    <row r="157" spans="1:16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150538.30274927823</v>
      </c>
      <c r="I157" s="130"/>
      <c r="J157" s="130"/>
      <c r="K157" s="130"/>
      <c r="L157" s="130"/>
      <c r="M157" s="130"/>
      <c r="N157" s="74"/>
      <c r="O157" s="73"/>
      <c r="P157" s="42"/>
    </row>
    <row r="158" spans="1:16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2018.2707078068036</v>
      </c>
      <c r="I158" s="130"/>
      <c r="J158" s="130"/>
      <c r="K158" s="130"/>
      <c r="L158" s="130"/>
      <c r="M158" s="130"/>
      <c r="N158" s="74"/>
      <c r="O158" s="73"/>
      <c r="P158" s="42"/>
    </row>
    <row r="159" spans="1:16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0</v>
      </c>
      <c r="I159" s="130"/>
      <c r="J159" s="130"/>
      <c r="K159" s="130"/>
      <c r="L159" s="130"/>
      <c r="M159" s="130"/>
      <c r="N159" s="74"/>
      <c r="O159" s="73"/>
      <c r="P159" s="42"/>
    </row>
    <row r="160" spans="1:16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12945.072771823554</v>
      </c>
      <c r="I160" s="130"/>
      <c r="J160" s="130"/>
      <c r="K160" s="130"/>
      <c r="L160" s="130"/>
      <c r="M160" s="130"/>
      <c r="N160" s="74"/>
      <c r="O160" s="73"/>
      <c r="P160" s="42"/>
    </row>
    <row r="161" spans="1:16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0</v>
      </c>
      <c r="I161" s="130"/>
      <c r="J161" s="130"/>
      <c r="K161" s="130"/>
      <c r="L161" s="130"/>
      <c r="M161" s="130"/>
      <c r="N161" s="74"/>
      <c r="O161" s="73"/>
      <c r="P161" s="42"/>
    </row>
    <row r="162" spans="1:16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7193.9577476211198</v>
      </c>
      <c r="I162" s="130"/>
      <c r="J162" s="130"/>
      <c r="K162" s="130"/>
      <c r="L162" s="130"/>
      <c r="M162" s="130"/>
      <c r="N162" s="74"/>
      <c r="O162" s="73"/>
      <c r="P162" s="42"/>
    </row>
    <row r="163" spans="1:16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58.553757140435401</v>
      </c>
      <c r="I163" s="130"/>
      <c r="J163" s="130"/>
      <c r="K163" s="130"/>
      <c r="L163" s="130"/>
      <c r="M163" s="130"/>
      <c r="N163" s="74"/>
      <c r="O163" s="73"/>
      <c r="P163" s="42"/>
    </row>
    <row r="164" spans="1:16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33247.373613830983</v>
      </c>
      <c r="I165" s="130"/>
      <c r="J165" s="130"/>
      <c r="K165" s="130"/>
      <c r="L165" s="130"/>
      <c r="M165" s="130"/>
      <c r="N165" s="74"/>
      <c r="O165" s="73"/>
      <c r="P165" s="42"/>
    </row>
    <row r="166" spans="1:16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52321.917066036884</v>
      </c>
      <c r="I166" s="130"/>
      <c r="J166" s="130"/>
      <c r="K166" s="130"/>
      <c r="L166" s="130"/>
      <c r="M166" s="130"/>
      <c r="N166" s="74"/>
      <c r="O166" s="73"/>
      <c r="P166" s="42"/>
    </row>
    <row r="167" spans="1:16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3315.1829505483038</v>
      </c>
      <c r="I169" s="130"/>
      <c r="J169" s="130"/>
      <c r="K169" s="130"/>
      <c r="L169" s="130"/>
      <c r="M169" s="130"/>
      <c r="N169" s="74"/>
      <c r="O169" s="73"/>
      <c r="P169" s="42"/>
    </row>
    <row r="170" spans="1:16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170748.1709887622</v>
      </c>
      <c r="I171" s="130"/>
      <c r="J171" s="130"/>
      <c r="K171" s="130"/>
      <c r="L171" s="130"/>
      <c r="M171" s="130"/>
      <c r="N171" s="74"/>
      <c r="O171" s="73"/>
      <c r="P171" s="42"/>
    </row>
    <row r="172" spans="1:16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517338.95895485685</v>
      </c>
      <c r="I173" s="130"/>
      <c r="J173" s="130"/>
      <c r="K173" s="130"/>
      <c r="L173" s="130"/>
      <c r="M173" s="130"/>
      <c r="N173" s="74"/>
      <c r="O173" s="73"/>
      <c r="P173" s="42"/>
    </row>
    <row r="174" spans="1:16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13974.785742418184</v>
      </c>
      <c r="I174" s="130"/>
      <c r="J174" s="130"/>
      <c r="K174" s="130"/>
      <c r="L174" s="130"/>
      <c r="M174" s="130"/>
      <c r="N174" s="74"/>
      <c r="O174" s="73"/>
      <c r="P174" s="42"/>
    </row>
    <row r="175" spans="1:16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49012.661639845937</v>
      </c>
      <c r="I175" s="130"/>
      <c r="J175" s="130"/>
      <c r="K175" s="130"/>
      <c r="L175" s="130"/>
      <c r="M175" s="130"/>
      <c r="N175" s="74"/>
      <c r="O175" s="73"/>
      <c r="P175" s="42"/>
    </row>
    <row r="176" spans="1:16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11049.463869852303</v>
      </c>
      <c r="I177" s="130"/>
      <c r="J177" s="130"/>
      <c r="K177" s="130"/>
      <c r="L177" s="130"/>
      <c r="M177" s="130"/>
      <c r="N177" s="74"/>
      <c r="O177" s="73"/>
      <c r="P177" s="42"/>
    </row>
    <row r="178" spans="1:16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20642.110317645303</v>
      </c>
      <c r="I178" s="130"/>
      <c r="J178" s="130"/>
      <c r="K178" s="130"/>
      <c r="L178" s="130"/>
      <c r="M178" s="130"/>
      <c r="N178" s="74"/>
      <c r="O178" s="73"/>
      <c r="P178" s="42"/>
    </row>
    <row r="179" spans="1:16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2265.7446438425181</v>
      </c>
      <c r="I179" s="130"/>
      <c r="J179" s="130"/>
      <c r="K179" s="130"/>
      <c r="L179" s="130"/>
      <c r="M179" s="130"/>
      <c r="N179" s="74"/>
      <c r="O179" s="73"/>
      <c r="P179" s="42"/>
    </row>
    <row r="180" spans="1:16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5698.3250598084114</v>
      </c>
      <c r="I188" s="130"/>
      <c r="J188" s="130"/>
      <c r="K188" s="130"/>
      <c r="L188" s="130"/>
      <c r="M188" s="130"/>
      <c r="N188" s="74"/>
      <c r="O188" s="73"/>
      <c r="P188" s="42"/>
    </row>
    <row r="189" spans="1:16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19503.150849167167</v>
      </c>
      <c r="I189" s="130"/>
      <c r="J189" s="130"/>
      <c r="K189" s="130"/>
      <c r="L189" s="130"/>
      <c r="M189" s="130"/>
      <c r="N189" s="74"/>
      <c r="O189" s="73"/>
      <c r="P189" s="42"/>
    </row>
    <row r="190" spans="1:16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40549.809883427137</v>
      </c>
      <c r="I192" s="130"/>
      <c r="J192" s="130"/>
      <c r="K192" s="130"/>
      <c r="L192" s="130"/>
      <c r="M192" s="130"/>
      <c r="N192" s="74"/>
      <c r="O192" s="73"/>
      <c r="P192" s="42"/>
    </row>
    <row r="193" spans="1:16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58105.300997642946</v>
      </c>
      <c r="I193" s="130"/>
      <c r="J193" s="130"/>
      <c r="K193" s="130"/>
      <c r="L193" s="130"/>
      <c r="M193" s="130"/>
      <c r="N193" s="74"/>
      <c r="O193" s="73"/>
      <c r="P193" s="42"/>
    </row>
    <row r="194" spans="1:16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0</v>
      </c>
      <c r="I194" s="130"/>
      <c r="J194" s="130"/>
      <c r="K194" s="130"/>
      <c r="L194" s="130"/>
      <c r="M194" s="130"/>
      <c r="N194" s="74"/>
      <c r="O194" s="73"/>
      <c r="P194" s="42"/>
    </row>
    <row r="195" spans="1:16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3387.5196080351602</v>
      </c>
      <c r="I196" s="130"/>
      <c r="J196" s="130"/>
      <c r="K196" s="130"/>
      <c r="L196" s="130"/>
      <c r="M196" s="130"/>
      <c r="N196" s="74"/>
      <c r="O196" s="73"/>
      <c r="P196" s="42"/>
    </row>
    <row r="197" spans="1:16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58320.530044811363</v>
      </c>
      <c r="I197" s="130"/>
      <c r="J197" s="130"/>
      <c r="K197" s="130"/>
      <c r="L197" s="130"/>
      <c r="M197" s="130"/>
      <c r="N197" s="74"/>
      <c r="O197" s="73"/>
      <c r="P197" s="42"/>
    </row>
    <row r="198" spans="1:16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356469.05937133916</v>
      </c>
      <c r="I200" s="130"/>
      <c r="J200" s="130"/>
      <c r="K200" s="130"/>
      <c r="L200" s="130"/>
      <c r="M200" s="130"/>
      <c r="N200" s="74"/>
      <c r="O200" s="73"/>
      <c r="P200" s="42"/>
    </row>
    <row r="201" spans="1:16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356469.05937133916</v>
      </c>
      <c r="I201" s="130"/>
      <c r="J201" s="130"/>
      <c r="K201" s="130"/>
      <c r="L201" s="130"/>
      <c r="M201" s="130"/>
      <c r="N201" s="74"/>
      <c r="O201" s="73"/>
      <c r="P201" s="42"/>
    </row>
    <row r="202" spans="1:16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356469.05937133916</v>
      </c>
      <c r="I202" s="130"/>
      <c r="J202" s="130"/>
      <c r="K202" s="130"/>
      <c r="L202" s="130"/>
      <c r="M202" s="130"/>
      <c r="N202" s="74"/>
      <c r="O202" s="73"/>
      <c r="P202" s="42"/>
    </row>
    <row r="203" spans="1:16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721210.46277534659</v>
      </c>
      <c r="I203" s="130"/>
      <c r="J203" s="130"/>
      <c r="K203" s="130"/>
      <c r="L203" s="130"/>
      <c r="M203" s="130"/>
      <c r="N203" s="74"/>
      <c r="O203" s="73"/>
      <c r="P203" s="42"/>
    </row>
    <row r="204" spans="1:16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721210.46277534659</v>
      </c>
      <c r="I204" s="130"/>
      <c r="J204" s="130"/>
      <c r="K204" s="130"/>
      <c r="L204" s="130"/>
      <c r="M204" s="130"/>
      <c r="N204" s="74"/>
      <c r="O204" s="73"/>
      <c r="P204" s="42"/>
    </row>
    <row r="205" spans="1:16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721210.46277534659</v>
      </c>
      <c r="I205" s="130"/>
      <c r="J205" s="130"/>
      <c r="K205" s="130"/>
      <c r="L205" s="130"/>
      <c r="M205" s="130"/>
      <c r="N205" s="74"/>
      <c r="O205" s="73"/>
      <c r="P205" s="42"/>
    </row>
    <row r="206" spans="1:16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642835.24374102545</v>
      </c>
      <c r="I206" s="130"/>
      <c r="J206" s="130"/>
      <c r="K206" s="130"/>
      <c r="L206" s="130"/>
      <c r="M206" s="130"/>
      <c r="N206" s="74"/>
      <c r="O206" s="73"/>
      <c r="P206" s="42"/>
    </row>
    <row r="207" spans="1:16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93441.048295041634</v>
      </c>
      <c r="I207" s="130"/>
      <c r="J207" s="130"/>
      <c r="K207" s="130"/>
      <c r="L207" s="130"/>
      <c r="M207" s="130"/>
      <c r="N207" s="74"/>
      <c r="O207" s="73"/>
      <c r="P207" s="42"/>
    </row>
    <row r="208" spans="1:16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102032.36657281397</v>
      </c>
      <c r="I208" s="130"/>
      <c r="J208" s="130"/>
      <c r="K208" s="130"/>
      <c r="L208" s="130"/>
      <c r="M208" s="130"/>
      <c r="N208" s="74"/>
      <c r="O208" s="73"/>
      <c r="P208" s="42"/>
    </row>
    <row r="209" spans="1:16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9180.3466692032398</v>
      </c>
      <c r="I212" s="130"/>
      <c r="J212" s="130"/>
      <c r="K212" s="130"/>
      <c r="L212" s="130"/>
      <c r="M212" s="130"/>
      <c r="N212" s="74"/>
      <c r="O212" s="73"/>
      <c r="P212" s="42"/>
    </row>
    <row r="213" spans="1:16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459650.69284198602</v>
      </c>
      <c r="I213" s="130"/>
      <c r="J213" s="130"/>
      <c r="K213" s="130"/>
      <c r="L213" s="130"/>
      <c r="M213" s="130"/>
      <c r="N213" s="74"/>
      <c r="O213" s="73"/>
      <c r="P213" s="42"/>
    </row>
    <row r="214" spans="1:16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10006.207529594813</v>
      </c>
      <c r="I214" s="130"/>
      <c r="J214" s="130"/>
      <c r="K214" s="130"/>
      <c r="L214" s="130"/>
      <c r="M214" s="130"/>
      <c r="N214" s="74"/>
      <c r="O214" s="73"/>
      <c r="P214" s="42"/>
    </row>
    <row r="215" spans="1:16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3850.21200236289</v>
      </c>
      <c r="I215" s="130"/>
      <c r="J215" s="130"/>
      <c r="K215" s="130"/>
      <c r="L215" s="130"/>
      <c r="M215" s="130"/>
      <c r="N215" s="74"/>
      <c r="O215" s="73"/>
      <c r="P215" s="42"/>
    </row>
    <row r="216" spans="1:16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449059.64243475389</v>
      </c>
      <c r="I216" s="130"/>
      <c r="J216" s="130"/>
      <c r="K216" s="130"/>
      <c r="L216" s="130"/>
      <c r="M216" s="130"/>
      <c r="N216" s="74"/>
      <c r="O216" s="73"/>
      <c r="P216" s="42"/>
    </row>
    <row r="217" spans="1:16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18393.477143999997</v>
      </c>
      <c r="I217" s="130"/>
      <c r="J217" s="130"/>
      <c r="K217" s="130"/>
      <c r="L217" s="130"/>
      <c r="M217" s="130"/>
      <c r="N217" s="74"/>
      <c r="O217" s="73"/>
      <c r="P217" s="42"/>
    </row>
    <row r="218" spans="1:16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690222.10682769062</v>
      </c>
      <c r="I218" s="130"/>
      <c r="J218" s="130"/>
      <c r="K218" s="130"/>
      <c r="L218" s="130"/>
      <c r="M218" s="130"/>
      <c r="N218" s="74"/>
      <c r="O218" s="73"/>
      <c r="P218" s="42"/>
    </row>
    <row r="219" spans="1:16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18393.477143999997</v>
      </c>
      <c r="I219" s="130"/>
      <c r="J219" s="130"/>
      <c r="K219" s="130"/>
      <c r="L219" s="130"/>
      <c r="M219" s="130"/>
      <c r="N219" s="74"/>
      <c r="O219" s="73"/>
      <c r="P219" s="42"/>
    </row>
    <row r="220" spans="1:16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71844.607707177449</v>
      </c>
      <c r="I220" s="130"/>
      <c r="J220" s="130"/>
      <c r="K220" s="130"/>
      <c r="L220" s="130"/>
      <c r="M220" s="130"/>
      <c r="N220" s="74"/>
      <c r="O220" s="73"/>
      <c r="P220" s="42"/>
    </row>
    <row r="221" spans="1:16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66635.048923771494</v>
      </c>
      <c r="I221" s="130"/>
      <c r="J221" s="130"/>
      <c r="K221" s="130"/>
      <c r="L221" s="130"/>
      <c r="M221" s="130"/>
      <c r="N221" s="74"/>
      <c r="O221" s="73"/>
      <c r="P221" s="42"/>
    </row>
    <row r="222" spans="1:16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6304.04286290442</v>
      </c>
      <c r="I222" s="130"/>
      <c r="J222" s="130"/>
      <c r="K222" s="130"/>
      <c r="L222" s="130"/>
      <c r="M222" s="130"/>
      <c r="N222" s="74"/>
      <c r="O222" s="73"/>
      <c r="P222" s="42"/>
    </row>
    <row r="223" spans="1:16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126352.49671235078</v>
      </c>
      <c r="I223" s="130"/>
      <c r="J223" s="130"/>
      <c r="K223" s="130"/>
      <c r="L223" s="130"/>
      <c r="M223" s="130"/>
      <c r="N223" s="74"/>
      <c r="O223" s="73"/>
      <c r="P223" s="42"/>
    </row>
    <row r="224" spans="1:16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3262.8600243679093</v>
      </c>
      <c r="I224" s="130"/>
      <c r="J224" s="130"/>
      <c r="K224" s="130"/>
      <c r="L224" s="130"/>
      <c r="M224" s="130"/>
      <c r="N224" s="74"/>
      <c r="O224" s="73"/>
      <c r="P224" s="42"/>
    </row>
    <row r="225" spans="1:16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1230637.8000912536</v>
      </c>
      <c r="I225" s="130"/>
      <c r="J225" s="130"/>
      <c r="K225" s="130"/>
      <c r="L225" s="130"/>
      <c r="M225" s="130"/>
      <c r="N225" s="74"/>
      <c r="O225" s="73"/>
      <c r="P225" s="42"/>
    </row>
    <row r="226" spans="1:16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1230637.8000912536</v>
      </c>
      <c r="I226" s="130"/>
      <c r="J226" s="130"/>
      <c r="K226" s="130"/>
      <c r="L226" s="130"/>
      <c r="M226" s="130"/>
      <c r="N226" s="74"/>
      <c r="O226" s="73"/>
      <c r="P226" s="42"/>
    </row>
    <row r="227" spans="1:16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1230637.8000912536</v>
      </c>
      <c r="I227" s="130"/>
      <c r="J227" s="130"/>
      <c r="K227" s="130"/>
      <c r="L227" s="130"/>
      <c r="M227" s="130"/>
      <c r="N227" s="74"/>
      <c r="O227" s="73"/>
      <c r="P227" s="42"/>
    </row>
    <row r="228" spans="1:16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1082669.8841954111</v>
      </c>
      <c r="I228" s="130"/>
      <c r="J228" s="130"/>
      <c r="K228" s="130"/>
      <c r="L228" s="130"/>
      <c r="M228" s="130"/>
      <c r="N228" s="74"/>
      <c r="O228" s="73"/>
      <c r="P228" s="42"/>
    </row>
    <row r="229" spans="1:16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1170179.5809508527</v>
      </c>
      <c r="I229" s="130"/>
      <c r="J229" s="130"/>
      <c r="K229" s="130"/>
      <c r="L229" s="130"/>
      <c r="M229" s="130"/>
      <c r="N229" s="74"/>
      <c r="O229" s="73"/>
      <c r="P229" s="42"/>
    </row>
    <row r="230" spans="1:16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20300.060328663956</v>
      </c>
      <c r="I230" s="130"/>
      <c r="J230" s="130"/>
      <c r="K230" s="130"/>
      <c r="L230" s="130"/>
      <c r="M230" s="130"/>
      <c r="N230" s="74"/>
      <c r="O230" s="73"/>
      <c r="P230" s="42"/>
    </row>
    <row r="231" spans="1:16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1346766.1093455388</v>
      </c>
      <c r="I231" s="130"/>
      <c r="J231" s="130"/>
      <c r="K231" s="130"/>
      <c r="L231" s="130"/>
      <c r="M231" s="130"/>
      <c r="N231" s="74"/>
      <c r="O231" s="73"/>
      <c r="P231" s="42"/>
    </row>
    <row r="232" spans="1:16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10948.498299999997</v>
      </c>
      <c r="I234" s="130"/>
      <c r="J234" s="130"/>
      <c r="K234" s="130"/>
      <c r="L234" s="130"/>
      <c r="M234" s="130"/>
      <c r="N234" s="74"/>
      <c r="O234" s="73"/>
      <c r="P234" s="42"/>
    </row>
    <row r="235" spans="1:16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10948.498299999997</v>
      </c>
      <c r="I235" s="130"/>
      <c r="J235" s="130"/>
      <c r="K235" s="130"/>
      <c r="L235" s="130"/>
      <c r="M235" s="130"/>
      <c r="N235" s="74"/>
      <c r="O235" s="73"/>
      <c r="P235" s="42"/>
    </row>
    <row r="236" spans="1:16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10948.498299999997</v>
      </c>
      <c r="I236" s="130"/>
      <c r="J236" s="130"/>
      <c r="K236" s="130"/>
      <c r="L236" s="130"/>
      <c r="M236" s="130"/>
      <c r="N236" s="74"/>
      <c r="O236" s="73"/>
      <c r="P236" s="42"/>
    </row>
    <row r="237" spans="1:16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ht="1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ht="1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2499999.9999999949</v>
      </c>
      <c r="I244" s="130"/>
      <c r="J244" s="130"/>
      <c r="K244" s="130"/>
      <c r="L244" s="130"/>
      <c r="M244" s="130"/>
      <c r="N244" s="74"/>
      <c r="O244" s="73"/>
      <c r="P244" s="42"/>
    </row>
    <row r="245" spans="1:16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28300000</v>
      </c>
      <c r="I245" s="130"/>
      <c r="J245" s="130"/>
      <c r="K245" s="130"/>
      <c r="L245" s="130"/>
      <c r="M245" s="130"/>
      <c r="N245" s="74"/>
      <c r="O245" s="73"/>
      <c r="P245" s="42"/>
    </row>
    <row r="246" spans="1:16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3300000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5000000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6699999.9999999991</v>
      </c>
      <c r="I248" s="130"/>
      <c r="J248" s="130"/>
      <c r="K248" s="130"/>
      <c r="L248" s="130"/>
      <c r="M248" s="130"/>
      <c r="N248" s="74"/>
      <c r="O248" s="73"/>
      <c r="P248" s="42"/>
    </row>
    <row r="249" spans="1:16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2600000</v>
      </c>
      <c r="I249" s="130"/>
      <c r="J249" s="130"/>
      <c r="K249" s="130"/>
      <c r="L249" s="130"/>
      <c r="M249" s="130"/>
      <c r="N249" s="74"/>
      <c r="O249" s="73"/>
      <c r="P249" s="42"/>
    </row>
    <row r="250" spans="1:16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99999.999999999971</v>
      </c>
      <c r="I250" s="130"/>
      <c r="J250" s="130"/>
      <c r="K250" s="130"/>
      <c r="L250" s="130"/>
      <c r="M250" s="130"/>
      <c r="N250" s="74"/>
      <c r="O250" s="73"/>
      <c r="P250" s="42"/>
    </row>
    <row r="251" spans="1:16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1500000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1700000.0000000002</v>
      </c>
      <c r="I252" s="130"/>
      <c r="J252" s="130"/>
      <c r="K252" s="130"/>
      <c r="L252" s="130"/>
      <c r="M252" s="130"/>
      <c r="N252" s="74"/>
      <c r="O252" s="73"/>
      <c r="P252" s="42"/>
    </row>
    <row r="253" spans="1:16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11500000</v>
      </c>
      <c r="I253" s="130"/>
      <c r="J253" s="130"/>
      <c r="K253" s="130"/>
      <c r="L253" s="130"/>
      <c r="M253" s="130"/>
      <c r="N253" s="74"/>
      <c r="O253" s="73"/>
      <c r="P253" s="42"/>
    </row>
    <row r="254" spans="1:16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1700000.0000000002</v>
      </c>
      <c r="I254" s="130"/>
      <c r="J254" s="130"/>
      <c r="K254" s="130"/>
      <c r="L254" s="130"/>
      <c r="M254" s="130"/>
      <c r="N254" s="74"/>
      <c r="O254" s="73"/>
      <c r="P254" s="42"/>
    </row>
    <row r="255" spans="1:16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600000.00000000012</v>
      </c>
      <c r="I255" s="130"/>
      <c r="J255" s="130"/>
      <c r="K255" s="130"/>
      <c r="L255" s="130"/>
      <c r="M255" s="130"/>
      <c r="N255" s="74"/>
      <c r="O255" s="73"/>
      <c r="P255" s="42"/>
    </row>
    <row r="256" spans="1:16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1100000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899999.99999999988</v>
      </c>
      <c r="I257" s="130"/>
      <c r="J257" s="130"/>
      <c r="K257" s="130"/>
      <c r="L257" s="130"/>
      <c r="M257" s="130"/>
      <c r="N257" s="74"/>
      <c r="O257" s="73"/>
      <c r="P257" s="42"/>
    </row>
    <row r="258" spans="1:16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5400000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7800000.0000000009</v>
      </c>
      <c r="I259" s="130"/>
      <c r="J259" s="130"/>
      <c r="K259" s="130"/>
      <c r="L259" s="130"/>
      <c r="M259" s="130"/>
      <c r="N259" s="74"/>
      <c r="O259" s="73"/>
      <c r="P259" s="42"/>
    </row>
    <row r="260" spans="1:16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2500000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1100000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799999.99999999988</v>
      </c>
      <c r="I262" s="130"/>
      <c r="J262" s="130"/>
      <c r="K262" s="130"/>
      <c r="L262" s="130"/>
      <c r="M262" s="130"/>
      <c r="N262" s="74"/>
      <c r="O262" s="73"/>
      <c r="P262" s="42"/>
    </row>
    <row r="263" spans="1:16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4400000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2000000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1599999.9999999998</v>
      </c>
      <c r="I265" s="130"/>
      <c r="J265" s="130"/>
      <c r="K265" s="130"/>
      <c r="L265" s="130"/>
      <c r="M265" s="130"/>
      <c r="N265" s="74"/>
      <c r="O265" s="73"/>
      <c r="P265" s="42"/>
    </row>
    <row r="266" spans="1:16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0</v>
      </c>
      <c r="I266" s="130"/>
      <c r="J266" s="130"/>
      <c r="K266" s="130"/>
      <c r="L266" s="130"/>
      <c r="M266" s="130"/>
      <c r="N266" s="74"/>
      <c r="O266" s="73"/>
      <c r="P266" s="42"/>
    </row>
    <row r="267" spans="1:16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8900000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7800000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-400000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500000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2400000.0000000005</v>
      </c>
      <c r="I271" s="130"/>
      <c r="J271" s="130"/>
      <c r="K271" s="130"/>
      <c r="L271" s="130"/>
      <c r="M271" s="130"/>
      <c r="N271" s="74"/>
      <c r="O271" s="73"/>
      <c r="P271" s="42"/>
    </row>
    <row r="272" spans="1:16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32600000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13300000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6000000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300000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19399999.999999959</v>
      </c>
      <c r="I277" s="130"/>
      <c r="J277" s="130"/>
      <c r="K277" s="130"/>
      <c r="L277" s="130"/>
      <c r="M277" s="130"/>
      <c r="N277" s="74"/>
      <c r="O277" s="73"/>
      <c r="P277" s="42"/>
    </row>
    <row r="278" spans="1:16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ht="1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ht="1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3700000</v>
      </c>
      <c r="K286" s="37">
        <v>4300000</v>
      </c>
      <c r="L286" s="37">
        <v>12500000</v>
      </c>
      <c r="M286" s="37">
        <v>7800000.0000000009</v>
      </c>
      <c r="N286" s="74"/>
      <c r="O286" s="73"/>
      <c r="P286" s="42"/>
    </row>
    <row r="287" spans="1:16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2300000</v>
      </c>
      <c r="K288" s="37">
        <v>500000</v>
      </c>
      <c r="L288" s="37">
        <v>1900000</v>
      </c>
      <c r="M288" s="37">
        <v>500000</v>
      </c>
      <c r="N288" s="74"/>
      <c r="O288" s="73"/>
      <c r="P288" s="42"/>
    </row>
    <row r="289" spans="1:16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1200000.0000000002</v>
      </c>
      <c r="K289" s="37">
        <v>899999.99999999988</v>
      </c>
      <c r="L289" s="37">
        <v>900000</v>
      </c>
      <c r="M289" s="37">
        <v>800000</v>
      </c>
      <c r="N289" s="74"/>
      <c r="O289" s="73"/>
      <c r="P289" s="42"/>
    </row>
    <row r="290" spans="1:16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400000</v>
      </c>
      <c r="K290" s="37">
        <v>0</v>
      </c>
      <c r="L290" s="37">
        <v>2000000</v>
      </c>
      <c r="M290" s="37">
        <v>200000</v>
      </c>
      <c r="N290" s="74"/>
      <c r="O290" s="73"/>
      <c r="P290" s="42"/>
    </row>
    <row r="291" spans="1:16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ht="1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ht="1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3359999.9999999995</v>
      </c>
      <c r="I326" s="130"/>
      <c r="J326" s="130"/>
      <c r="K326" s="130"/>
      <c r="L326" s="130"/>
      <c r="M326" s="130"/>
      <c r="N326" s="74"/>
      <c r="O326" s="73"/>
      <c r="P326" s="42"/>
    </row>
    <row r="327" spans="1:16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889999.99999999988</v>
      </c>
      <c r="I328" s="130"/>
      <c r="J328" s="130"/>
      <c r="K328" s="130"/>
      <c r="L328" s="130"/>
      <c r="M328" s="130"/>
      <c r="N328" s="74"/>
      <c r="O328" s="73"/>
      <c r="P328" s="42"/>
    </row>
    <row r="329" spans="1:16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5650000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ht="1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ht="1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70899999.99999997</v>
      </c>
      <c r="I337" s="130"/>
      <c r="J337" s="130"/>
      <c r="K337" s="130"/>
      <c r="L337" s="130"/>
      <c r="M337" s="130"/>
      <c r="N337" s="74"/>
      <c r="O337" s="73"/>
      <c r="P337" s="42"/>
    </row>
    <row r="338" spans="1:16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12628224.582701057</v>
      </c>
      <c r="I338" s="130"/>
      <c r="J338" s="130"/>
      <c r="K338" s="130"/>
      <c r="L338" s="130"/>
      <c r="M338" s="130"/>
      <c r="N338" s="74"/>
      <c r="O338" s="73"/>
      <c r="P338" s="42"/>
    </row>
    <row r="339" spans="1:16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144771775.41729894</v>
      </c>
      <c r="I339" s="130"/>
      <c r="J339" s="130"/>
      <c r="K339" s="130"/>
      <c r="L339" s="130"/>
      <c r="M339" s="130"/>
      <c r="N339" s="74"/>
      <c r="O339" s="73"/>
      <c r="P339" s="42"/>
    </row>
    <row r="340" spans="1:16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116300000.00000004</v>
      </c>
      <c r="I340" s="130"/>
      <c r="J340" s="130"/>
      <c r="K340" s="130"/>
      <c r="L340" s="130"/>
      <c r="M340" s="130"/>
      <c r="N340" s="74"/>
      <c r="O340" s="73"/>
      <c r="P340" s="42"/>
    </row>
    <row r="341" spans="1:16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0</v>
      </c>
      <c r="I341" s="130"/>
      <c r="J341" s="130"/>
      <c r="K341" s="130"/>
      <c r="L341" s="130"/>
      <c r="M341" s="130"/>
      <c r="N341" s="74"/>
      <c r="O341" s="73"/>
      <c r="P341" s="42"/>
    </row>
    <row r="342" spans="1:16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ht="1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0.12569832402234646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ht="1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ht="1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331778402.07861471</v>
      </c>
      <c r="I355" s="130"/>
      <c r="J355" s="130"/>
      <c r="K355" s="130"/>
      <c r="L355" s="130"/>
      <c r="M355" s="130"/>
      <c r="N355" s="74"/>
      <c r="O355" s="73"/>
      <c r="P355" s="42"/>
    </row>
    <row r="356" spans="1:16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266500000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254248500</v>
      </c>
      <c r="I357" s="130"/>
      <c r="J357" s="130"/>
      <c r="K357" s="130"/>
      <c r="L357" s="130"/>
      <c r="M357" s="130"/>
      <c r="N357" s="74"/>
      <c r="O357" s="73"/>
      <c r="P357" s="42"/>
    </row>
    <row r="358" spans="1:16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ht="1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175512667.00000003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ht="1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5724088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ht="1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5160000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ht="1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ht="1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282</v>
      </c>
      <c r="I383" s="130"/>
      <c r="J383" s="130"/>
      <c r="K383" s="130"/>
      <c r="L383" s="130"/>
      <c r="M383" s="130"/>
      <c r="N383" s="74"/>
      <c r="O383" s="73"/>
      <c r="P383" s="42"/>
    </row>
    <row r="384" spans="1:16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1405</v>
      </c>
      <c r="I384" s="130"/>
      <c r="J384" s="130"/>
      <c r="K384" s="130"/>
      <c r="L384" s="130"/>
      <c r="M384" s="130"/>
      <c r="N384" s="74"/>
      <c r="O384" s="73"/>
      <c r="P384" s="42"/>
    </row>
    <row r="385" spans="1:16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6958</v>
      </c>
      <c r="I385" s="130"/>
      <c r="J385" s="130"/>
      <c r="K385" s="130"/>
      <c r="L385" s="130"/>
      <c r="M385" s="130"/>
      <c r="N385" s="74"/>
      <c r="O385" s="73"/>
      <c r="P385" s="42"/>
    </row>
    <row r="386" spans="1:16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ht="1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757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ht="1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94" width="20.75" customWidth="1"/>
    <col min="95" max="95" width="2.75" customWidth="1"/>
    <col min="96" max="96" width="40.75" customWidth="1"/>
    <col min="97" max="97" width="2.75" customWidth="1"/>
    <col min="98" max="16384" width="9.125" hidden="1"/>
  </cols>
  <sheetData>
    <row r="1" spans="1:97" ht="1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ht="1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ht="1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ht="1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3991</v>
      </c>
      <c r="K20" s="152">
        <f>'DNO inputs'!H62</f>
        <v>32472</v>
      </c>
      <c r="L20" s="152">
        <f>'DNO inputs'!H63</f>
        <v>101753</v>
      </c>
      <c r="M20" s="152">
        <f>'DNO inputs'!H64</f>
        <v>0</v>
      </c>
      <c r="N20" s="152">
        <f>'DNO inputs'!H65</f>
        <v>4609</v>
      </c>
      <c r="O20" s="152">
        <f>'DNO inputs'!H66</f>
        <v>4848</v>
      </c>
      <c r="P20" s="152">
        <f>'DNO inputs'!H67</f>
        <v>703157</v>
      </c>
      <c r="Q20" s="152">
        <f>'DNO inputs'!H68</f>
        <v>0</v>
      </c>
      <c r="R20" s="152">
        <f>'DNO inputs'!H69</f>
        <v>6876</v>
      </c>
      <c r="S20" s="152">
        <f>'DNO inputs'!H70</f>
        <v>0</v>
      </c>
      <c r="T20" s="152">
        <f>'DNO inputs'!H71</f>
        <v>5393</v>
      </c>
      <c r="U20" s="152">
        <f>'DNO inputs'!H72</f>
        <v>48027</v>
      </c>
      <c r="V20" s="152">
        <f>'DNO inputs'!H73</f>
        <v>0</v>
      </c>
      <c r="W20" s="152">
        <f>'DNO inputs'!H74</f>
        <v>21400</v>
      </c>
      <c r="X20" s="152">
        <f>'DNO inputs'!H75</f>
        <v>64</v>
      </c>
      <c r="Y20" s="152">
        <f>'DNO inputs'!H76</f>
        <v>0</v>
      </c>
      <c r="Z20" s="152">
        <f>'DNO inputs'!H77</f>
        <v>0</v>
      </c>
      <c r="AA20" s="152">
        <f>'DNO inputs'!H78</f>
        <v>231715</v>
      </c>
      <c r="AB20" s="152">
        <f>'DNO inputs'!H79</f>
        <v>0</v>
      </c>
      <c r="AC20" s="152">
        <f>'DNO inputs'!H80</f>
        <v>4699</v>
      </c>
      <c r="AD20" s="152">
        <f>'DNO inputs'!H81</f>
        <v>0</v>
      </c>
      <c r="AE20" s="152">
        <f>'DNO inputs'!H82</f>
        <v>147</v>
      </c>
      <c r="AF20" s="152">
        <f>'DNO inputs'!H83</f>
        <v>1576</v>
      </c>
      <c r="AG20" s="152">
        <f>'DNO inputs'!H84</f>
        <v>2817</v>
      </c>
      <c r="AH20" s="152">
        <f>'DNO inputs'!H85</f>
        <v>0</v>
      </c>
      <c r="AI20" s="152">
        <f>'DNO inputs'!H86</f>
        <v>2969</v>
      </c>
      <c r="AJ20" s="152">
        <f>'DNO inputs'!H87</f>
        <v>5888</v>
      </c>
      <c r="AK20" s="152">
        <f>'DNO inputs'!H88</f>
        <v>14310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44432</v>
      </c>
      <c r="AU20" s="152">
        <f>'DNO inputs'!H98</f>
        <v>7211</v>
      </c>
      <c r="AV20" s="152">
        <f>'DNO inputs'!H99</f>
        <v>0</v>
      </c>
      <c r="AW20" s="152">
        <f>'DNO inputs'!H100</f>
        <v>0</v>
      </c>
      <c r="AX20" s="152">
        <f>'DNO inputs'!H101</f>
        <v>5220</v>
      </c>
      <c r="AY20" s="152">
        <f>'DNO inputs'!H102</f>
        <v>135</v>
      </c>
      <c r="AZ20" s="152">
        <f>'DNO inputs'!H103</f>
        <v>0</v>
      </c>
      <c r="BA20" s="152">
        <f>'DNO inputs'!H104</f>
        <v>0</v>
      </c>
      <c r="BB20" s="152">
        <f>'DNO inputs'!H105</f>
        <v>47448</v>
      </c>
      <c r="BC20" s="152">
        <f>'DNO inputs'!H106</f>
        <v>1227</v>
      </c>
      <c r="BD20" s="152">
        <f>'DNO inputs'!H107</f>
        <v>0</v>
      </c>
      <c r="BE20" s="152">
        <f>'DNO inputs'!H108</f>
        <v>0</v>
      </c>
      <c r="BF20" s="152">
        <f>'DNO inputs'!H109</f>
        <v>853</v>
      </c>
      <c r="BG20" s="152">
        <f>'DNO inputs'!H110</f>
        <v>84</v>
      </c>
      <c r="BH20" s="152">
        <f>'DNO inputs'!H111</f>
        <v>10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303</v>
      </c>
      <c r="BM20" s="152">
        <f>'DNO inputs'!H116</f>
        <v>446</v>
      </c>
      <c r="BN20" s="152">
        <f>'DNO inputs'!H117</f>
        <v>254</v>
      </c>
      <c r="BO20" s="152">
        <f>'DNO inputs'!H118</f>
        <v>0</v>
      </c>
      <c r="BP20" s="152">
        <f>'DNO inputs'!H119</f>
        <v>0</v>
      </c>
      <c r="BQ20" s="152">
        <f>'DNO inputs'!H120</f>
        <v>0</v>
      </c>
      <c r="BR20" s="152">
        <f>'DNO inputs'!H121</f>
        <v>3914</v>
      </c>
      <c r="BS20" s="152">
        <f>'DNO inputs'!H122</f>
        <v>0</v>
      </c>
      <c r="BT20" s="152">
        <f>'DNO inputs'!H123</f>
        <v>0</v>
      </c>
      <c r="BU20" s="152">
        <f>'DNO inputs'!H124</f>
        <v>1544</v>
      </c>
      <c r="BV20" s="152">
        <f>'DNO inputs'!H125</f>
        <v>558</v>
      </c>
      <c r="BW20" s="152">
        <f>'DNO inputs'!H126</f>
        <v>152</v>
      </c>
      <c r="BX20" s="152">
        <f>'DNO inputs'!H127</f>
        <v>0</v>
      </c>
      <c r="BY20" s="152">
        <f>'DNO inputs'!H128</f>
        <v>0</v>
      </c>
      <c r="BZ20" s="152">
        <f>'DNO inputs'!H129</f>
        <v>0</v>
      </c>
      <c r="CA20" s="152">
        <f>'DNO inputs'!H130</f>
        <v>0</v>
      </c>
      <c r="CB20" s="152">
        <f>'DNO inputs'!H131</f>
        <v>0</v>
      </c>
      <c r="CC20" s="152">
        <f>'DNO inputs'!H132</f>
        <v>0</v>
      </c>
      <c r="CD20" s="152">
        <f>'DNO inputs'!H133</f>
        <v>0</v>
      </c>
      <c r="CE20" s="152">
        <f>'DNO inputs'!H134</f>
        <v>0</v>
      </c>
      <c r="CF20" s="152">
        <f>'DNO inputs'!H135</f>
        <v>0</v>
      </c>
      <c r="CG20" s="152">
        <f>'DNO inputs'!H136</f>
        <v>0</v>
      </c>
      <c r="CH20" s="152">
        <f>'DNO inputs'!H137</f>
        <v>0</v>
      </c>
      <c r="CI20" s="152">
        <f>'DNO inputs'!H138</f>
        <v>0</v>
      </c>
      <c r="CJ20" s="152">
        <f>'DNO inputs'!H139</f>
        <v>0</v>
      </c>
      <c r="CK20" s="152">
        <f>'DNO inputs'!H140</f>
        <v>0</v>
      </c>
      <c r="CL20" s="152">
        <f>'DNO inputs'!H141</f>
        <v>0</v>
      </c>
      <c r="CM20" s="152">
        <f>'DNO inputs'!H142</f>
        <v>0</v>
      </c>
      <c r="CN20" s="152">
        <f>'DNO inputs'!H143</f>
        <v>410</v>
      </c>
      <c r="CO20" s="152">
        <f>'DNO inputs'!H144</f>
        <v>1525</v>
      </c>
      <c r="CP20" s="152">
        <f>'DNO inputs'!H145</f>
        <v>40</v>
      </c>
      <c r="CQ20" s="74"/>
      <c r="CR20" s="73"/>
      <c r="CS20" s="42"/>
    </row>
    <row r="21" spans="1:97" ht="1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23743.839342705593</v>
      </c>
      <c r="K21" s="152">
        <f>'DNO inputs'!H153</f>
        <v>670.21209668836843</v>
      </c>
      <c r="L21" s="152">
        <f>'DNO inputs'!H154</f>
        <v>2318.1082250112604</v>
      </c>
      <c r="M21" s="152">
        <f>'DNO inputs'!H155</f>
        <v>150538.30274927823</v>
      </c>
      <c r="N21" s="152">
        <f>'DNO inputs'!H156</f>
        <v>150538.30274927823</v>
      </c>
      <c r="O21" s="152">
        <f>'DNO inputs'!H157</f>
        <v>150538.30274927823</v>
      </c>
      <c r="P21" s="152">
        <f>'DNO inputs'!H158</f>
        <v>2018.2707078068036</v>
      </c>
      <c r="Q21" s="152">
        <f>'DNO inputs'!H159</f>
        <v>0</v>
      </c>
      <c r="R21" s="152">
        <f>'DNO inputs'!H160</f>
        <v>12945.072771823554</v>
      </c>
      <c r="S21" s="152">
        <f>'DNO inputs'!H161</f>
        <v>0</v>
      </c>
      <c r="T21" s="152">
        <f>'DNO inputs'!H162</f>
        <v>7193.9577476211198</v>
      </c>
      <c r="U21" s="152">
        <f>'DNO inputs'!H163</f>
        <v>58.553757140435401</v>
      </c>
      <c r="V21" s="152">
        <f>'DNO inputs'!H164</f>
        <v>0</v>
      </c>
      <c r="W21" s="152">
        <f>'DNO inputs'!H165</f>
        <v>33247.373613830983</v>
      </c>
      <c r="X21" s="152">
        <f>'DNO inputs'!H166</f>
        <v>52321.917066036884</v>
      </c>
      <c r="Y21" s="152">
        <f>'DNO inputs'!H167</f>
        <v>0</v>
      </c>
      <c r="Z21" s="152">
        <f>'DNO inputs'!H168</f>
        <v>0</v>
      </c>
      <c r="AA21" s="152">
        <f>'DNO inputs'!H169</f>
        <v>3315.1829505483038</v>
      </c>
      <c r="AB21" s="152">
        <f>'DNO inputs'!H170</f>
        <v>0</v>
      </c>
      <c r="AC21" s="152">
        <f>'DNO inputs'!H171</f>
        <v>170748.1709887622</v>
      </c>
      <c r="AD21" s="152">
        <f>'DNO inputs'!H172</f>
        <v>0</v>
      </c>
      <c r="AE21" s="152">
        <f>'DNO inputs'!H173</f>
        <v>517338.95895485685</v>
      </c>
      <c r="AF21" s="152">
        <f>'DNO inputs'!H174</f>
        <v>13974.785742418184</v>
      </c>
      <c r="AG21" s="152">
        <f>'DNO inputs'!H175</f>
        <v>49012.661639845937</v>
      </c>
      <c r="AH21" s="152">
        <f>'DNO inputs'!H176</f>
        <v>0</v>
      </c>
      <c r="AI21" s="152">
        <f>'DNO inputs'!H177</f>
        <v>11049.463869852303</v>
      </c>
      <c r="AJ21" s="152">
        <f>'DNO inputs'!H178</f>
        <v>20642.110317645303</v>
      </c>
      <c r="AK21" s="152">
        <f>'DNO inputs'!H179</f>
        <v>2265.7446438425181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5698.3250598084114</v>
      </c>
      <c r="AU21" s="152">
        <f>'DNO inputs'!H189</f>
        <v>19503.150849167167</v>
      </c>
      <c r="AV21" s="152">
        <f>'DNO inputs'!H190</f>
        <v>0</v>
      </c>
      <c r="AW21" s="152">
        <f>'DNO inputs'!H191</f>
        <v>0</v>
      </c>
      <c r="AX21" s="152">
        <f>'DNO inputs'!H192</f>
        <v>40549.809883427137</v>
      </c>
      <c r="AY21" s="152">
        <f>'DNO inputs'!H193</f>
        <v>58105.300997642946</v>
      </c>
      <c r="AZ21" s="152">
        <f>'DNO inputs'!H194</f>
        <v>0</v>
      </c>
      <c r="BA21" s="152">
        <f>'DNO inputs'!H195</f>
        <v>0</v>
      </c>
      <c r="BB21" s="152">
        <f>'DNO inputs'!H196</f>
        <v>3387.5196080351602</v>
      </c>
      <c r="BC21" s="152">
        <f>'DNO inputs'!H197</f>
        <v>58320.530044811363</v>
      </c>
      <c r="BD21" s="152">
        <f>'DNO inputs'!H198</f>
        <v>0</v>
      </c>
      <c r="BE21" s="152">
        <f>'DNO inputs'!H199</f>
        <v>0</v>
      </c>
      <c r="BF21" s="152">
        <f>'DNO inputs'!H200</f>
        <v>356469.05937133916</v>
      </c>
      <c r="BG21" s="152">
        <f>'DNO inputs'!H201</f>
        <v>356469.05937133916</v>
      </c>
      <c r="BH21" s="152">
        <f>'DNO inputs'!H202</f>
        <v>356469.05937133916</v>
      </c>
      <c r="BI21" s="152">
        <f>'DNO inputs'!H203</f>
        <v>721210.46277534659</v>
      </c>
      <c r="BJ21" s="152">
        <f>'DNO inputs'!H204</f>
        <v>721210.46277534659</v>
      </c>
      <c r="BK21" s="152">
        <f>'DNO inputs'!H205</f>
        <v>721210.46277534659</v>
      </c>
      <c r="BL21" s="152">
        <f>'DNO inputs'!H206</f>
        <v>642835.24374102545</v>
      </c>
      <c r="BM21" s="152">
        <f>'DNO inputs'!H207</f>
        <v>93441.048295041634</v>
      </c>
      <c r="BN21" s="152">
        <f>'DNO inputs'!H208</f>
        <v>102032.36657281397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9180.3466692032398</v>
      </c>
      <c r="BS21" s="152">
        <f>'DNO inputs'!H213</f>
        <v>459650.69284198602</v>
      </c>
      <c r="BT21" s="152">
        <f>'DNO inputs'!H214</f>
        <v>10006.207529594813</v>
      </c>
      <c r="BU21" s="152">
        <f>'DNO inputs'!H215</f>
        <v>3850.21200236289</v>
      </c>
      <c r="BV21" s="152">
        <f>'DNO inputs'!H216</f>
        <v>449059.64243475389</v>
      </c>
      <c r="BW21" s="152">
        <f>'DNO inputs'!H217</f>
        <v>18393.477143999997</v>
      </c>
      <c r="BX21" s="152">
        <f>'DNO inputs'!H218</f>
        <v>690222.10682769062</v>
      </c>
      <c r="BY21" s="152">
        <f>'DNO inputs'!H219</f>
        <v>18393.477143999997</v>
      </c>
      <c r="BZ21" s="152">
        <f>'DNO inputs'!H220</f>
        <v>71844.607707177449</v>
      </c>
      <c r="CA21" s="152">
        <f>'DNO inputs'!H221</f>
        <v>66635.048923771494</v>
      </c>
      <c r="CB21" s="152">
        <f>'DNO inputs'!H222</f>
        <v>6304.04286290442</v>
      </c>
      <c r="CC21" s="152">
        <f>'DNO inputs'!H223</f>
        <v>126352.49671235078</v>
      </c>
      <c r="CD21" s="152">
        <f>'DNO inputs'!H224</f>
        <v>3262.8600243679093</v>
      </c>
      <c r="CE21" s="152">
        <f>'DNO inputs'!H225</f>
        <v>1230637.8000912536</v>
      </c>
      <c r="CF21" s="152">
        <f>'DNO inputs'!H226</f>
        <v>1230637.8000912536</v>
      </c>
      <c r="CG21" s="152">
        <f>'DNO inputs'!H227</f>
        <v>1230637.8000912536</v>
      </c>
      <c r="CH21" s="152">
        <f>'DNO inputs'!H228</f>
        <v>1082669.8841954111</v>
      </c>
      <c r="CI21" s="152">
        <f>'DNO inputs'!H229</f>
        <v>1170179.5809508527</v>
      </c>
      <c r="CJ21" s="152">
        <f>'DNO inputs'!H230</f>
        <v>20300.060328663956</v>
      </c>
      <c r="CK21" s="152">
        <f>'DNO inputs'!H231</f>
        <v>1346766.1093455388</v>
      </c>
      <c r="CL21" s="152">
        <f>'DNO inputs'!H232</f>
        <v>0</v>
      </c>
      <c r="CM21" s="152">
        <f>'DNO inputs'!H233</f>
        <v>0</v>
      </c>
      <c r="CN21" s="152">
        <f>'DNO inputs'!H234</f>
        <v>10948.498299999997</v>
      </c>
      <c r="CO21" s="152">
        <f>'DNO inputs'!H235</f>
        <v>10948.498299999997</v>
      </c>
      <c r="CP21" s="152">
        <f>'DNO inputs'!H236</f>
        <v>10948.498299999997</v>
      </c>
      <c r="CQ21" s="74"/>
      <c r="CR21" s="73"/>
      <c r="CS21" s="42"/>
    </row>
    <row r="22" spans="1:97" ht="1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94.761662816738024</v>
      </c>
      <c r="K24" s="130">
        <f t="shared" ref="K24:BV24" si="0">K20 * K21 / $H22</f>
        <v>21.763127203664702</v>
      </c>
      <c r="L24" s="130">
        <f t="shared" si="0"/>
        <v>235.87446621957079</v>
      </c>
      <c r="M24" s="130">
        <f t="shared" si="0"/>
        <v>0</v>
      </c>
      <c r="N24" s="130">
        <f t="shared" si="0"/>
        <v>693.83103737142335</v>
      </c>
      <c r="O24" s="130">
        <f t="shared" si="0"/>
        <v>729.80969172850087</v>
      </c>
      <c r="P24" s="130">
        <f t="shared" si="0"/>
        <v>1419.1611760893086</v>
      </c>
      <c r="Q24" s="130">
        <f t="shared" si="0"/>
        <v>0</v>
      </c>
      <c r="R24" s="130">
        <f t="shared" si="0"/>
        <v>89.010320379058768</v>
      </c>
      <c r="S24" s="130">
        <f t="shared" si="0"/>
        <v>0</v>
      </c>
      <c r="T24" s="130">
        <f t="shared" si="0"/>
        <v>38.797014132920694</v>
      </c>
      <c r="U24" s="130">
        <f t="shared" si="0"/>
        <v>2.8121612941836909</v>
      </c>
      <c r="V24" s="130">
        <f t="shared" si="0"/>
        <v>0</v>
      </c>
      <c r="W24" s="130">
        <f t="shared" si="0"/>
        <v>711.49379533598301</v>
      </c>
      <c r="X24" s="130">
        <f t="shared" si="0"/>
        <v>3.3486026922263608</v>
      </c>
      <c r="Y24" s="130">
        <f t="shared" si="0"/>
        <v>0</v>
      </c>
      <c r="Z24" s="130">
        <f t="shared" si="0"/>
        <v>0</v>
      </c>
      <c r="AA24" s="130">
        <f t="shared" si="0"/>
        <v>768.1776173863002</v>
      </c>
      <c r="AB24" s="130">
        <f t="shared" si="0"/>
        <v>0</v>
      </c>
      <c r="AC24" s="130">
        <f t="shared" si="0"/>
        <v>802.34565547619354</v>
      </c>
      <c r="AD24" s="130">
        <f t="shared" si="0"/>
        <v>0</v>
      </c>
      <c r="AE24" s="130">
        <f t="shared" si="0"/>
        <v>76.048826966363947</v>
      </c>
      <c r="AF24" s="130">
        <f t="shared" si="0"/>
        <v>22.024262330051059</v>
      </c>
      <c r="AG24" s="130">
        <f t="shared" si="0"/>
        <v>138.06866783944602</v>
      </c>
      <c r="AH24" s="130">
        <f t="shared" si="0"/>
        <v>0</v>
      </c>
      <c r="AI24" s="130">
        <f t="shared" si="0"/>
        <v>32.805858229591486</v>
      </c>
      <c r="AJ24" s="130">
        <f t="shared" si="0"/>
        <v>121.54074555029554</v>
      </c>
      <c r="AK24" s="130">
        <f t="shared" si="0"/>
        <v>32.422805853386436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253.18797905740735</v>
      </c>
      <c r="AU24" s="130">
        <f t="shared" si="0"/>
        <v>140.63722077334444</v>
      </c>
      <c r="AV24" s="130">
        <f t="shared" si="0"/>
        <v>0</v>
      </c>
      <c r="AW24" s="130">
        <f t="shared" si="0"/>
        <v>0</v>
      </c>
      <c r="AX24" s="130">
        <f t="shared" si="0"/>
        <v>211.67000759148965</v>
      </c>
      <c r="AY24" s="130">
        <f t="shared" si="0"/>
        <v>7.8442156346817979</v>
      </c>
      <c r="AZ24" s="130">
        <f t="shared" si="0"/>
        <v>0</v>
      </c>
      <c r="BA24" s="130">
        <f t="shared" si="0"/>
        <v>0</v>
      </c>
      <c r="BB24" s="130">
        <f t="shared" si="0"/>
        <v>160.73103036205228</v>
      </c>
      <c r="BC24" s="130">
        <f t="shared" si="0"/>
        <v>71.559290364983539</v>
      </c>
      <c r="BD24" s="130">
        <f t="shared" si="0"/>
        <v>0</v>
      </c>
      <c r="BE24" s="130">
        <f t="shared" si="0"/>
        <v>0</v>
      </c>
      <c r="BF24" s="130">
        <f t="shared" si="0"/>
        <v>304.06810764375228</v>
      </c>
      <c r="BG24" s="130">
        <f t="shared" si="0"/>
        <v>29.94340098719249</v>
      </c>
      <c r="BH24" s="130">
        <f t="shared" si="0"/>
        <v>3.5646905937133915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194.77907885353071</v>
      </c>
      <c r="BM24" s="130">
        <f t="shared" si="0"/>
        <v>41.674707539588567</v>
      </c>
      <c r="BN24" s="130">
        <f t="shared" si="0"/>
        <v>25.916221109494749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35.931876863261486</v>
      </c>
      <c r="BS24" s="130">
        <f t="shared" si="0"/>
        <v>0</v>
      </c>
      <c r="BT24" s="130">
        <f t="shared" si="0"/>
        <v>0</v>
      </c>
      <c r="BU24" s="130">
        <f t="shared" si="0"/>
        <v>5.944727331648302</v>
      </c>
      <c r="BV24" s="130">
        <f t="shared" si="0"/>
        <v>250.57528047859267</v>
      </c>
      <c r="BW24" s="130">
        <f t="shared" ref="BW24:CP24" si="1">BW20 * BW21 / $H22</f>
        <v>2.7958085258879999</v>
      </c>
      <c r="BX24" s="130">
        <f t="shared" si="1"/>
        <v>0</v>
      </c>
      <c r="BY24" s="130">
        <f t="shared" si="1"/>
        <v>0</v>
      </c>
      <c r="BZ24" s="130">
        <f t="shared" si="1"/>
        <v>0</v>
      </c>
      <c r="CA24" s="130">
        <f t="shared" si="1"/>
        <v>0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0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0</v>
      </c>
      <c r="CJ24" s="130">
        <f t="shared" si="1"/>
        <v>0</v>
      </c>
      <c r="CK24" s="130">
        <f t="shared" si="1"/>
        <v>0</v>
      </c>
      <c r="CL24" s="130">
        <f t="shared" si="1"/>
        <v>0</v>
      </c>
      <c r="CM24" s="130">
        <f t="shared" si="1"/>
        <v>0</v>
      </c>
      <c r="CN24" s="130">
        <f t="shared" si="1"/>
        <v>4.488884302999999</v>
      </c>
      <c r="CO24" s="130">
        <f t="shared" si="1"/>
        <v>16.696459907499996</v>
      </c>
      <c r="CP24" s="130">
        <f t="shared" si="1"/>
        <v>0.43793993199999992</v>
      </c>
      <c r="CQ24" s="74"/>
      <c r="CR24" s="115" t="s">
        <v>569</v>
      </c>
      <c r="CS24" s="42"/>
    </row>
    <row r="25" spans="1:97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7796.5444227483267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ht="1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ht="1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ht="1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ht="1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ht="1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ht="1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ht="1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1440.9243032929733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1884.8963539423962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548.17180361063879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2571.0646337194498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1351.48732818287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7796.5444227483276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>
      <c r="A62" s="73"/>
      <c r="B62" s="73"/>
      <c r="C62" s="73"/>
      <c r="D62" s="73"/>
      <c r="E62" s="228" t="s">
        <v>763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ht="1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0.18481576262026081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0.24176048409892331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7.0309585104294831E-2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0.32976976649010542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0.17334440168641568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ht="1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0.43325375953697987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0.56674624046302002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ht="15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ht="1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459.8295076718876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984.15982203139606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67.59092864908331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0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1511.5802583523669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ht="1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0.30420449402607641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0.65108009752928186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4.4715408444641835E-2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ht="1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ht="15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1351.48732818287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ht="1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ht="1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0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ht="1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0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ht="1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170139966.45136243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ht="1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185477503.66405773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ht="1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355617470.11542016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ht="1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185794759.56987849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0.65683309429882364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ht="15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887.7016036760042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ht="1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1440.9243032929733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1884.8963539423962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548.17180361063879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2571.0646337194498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887.7016036760042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7332.7586982414623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ht="1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0.19650507572798417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0.25705146337277279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7.4756558366239567E-2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0.35062719769246475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0.1210597048405387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ht="1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ht="1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41" width="20.75" customWidth="1"/>
    <col min="42" max="42" width="20.75" style="17" customWidth="1"/>
    <col min="43" max="43" width="20.75" customWidth="1"/>
    <col min="44" max="44" width="2.75" customWidth="1"/>
    <col min="45" max="45" width="40.75" customWidth="1"/>
    <col min="46" max="46" width="2.75" customWidth="1"/>
    <col min="47" max="16384" width="9.125" hidden="1"/>
  </cols>
  <sheetData>
    <row r="1" spans="1:46" ht="1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ht="1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ht="1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ht="1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3700000</v>
      </c>
      <c r="L19" s="156">
        <f>'DNO inputs'!J287</f>
        <v>0</v>
      </c>
      <c r="M19" s="156">
        <f>'DNO inputs'!J288</f>
        <v>2300000</v>
      </c>
      <c r="N19" s="156">
        <f>'DNO inputs'!J289</f>
        <v>1200000.0000000002</v>
      </c>
      <c r="O19" s="156">
        <f>'DNO inputs'!J290</f>
        <v>400000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ht="1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4300000</v>
      </c>
      <c r="L20" s="152">
        <f>'DNO inputs'!K287</f>
        <v>0</v>
      </c>
      <c r="M20" s="152">
        <f>'DNO inputs'!K288</f>
        <v>500000</v>
      </c>
      <c r="N20" s="152">
        <f>'DNO inputs'!K289</f>
        <v>899999.99999999988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ht="1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12500000</v>
      </c>
      <c r="L21" s="152">
        <f>'DNO inputs'!L287</f>
        <v>0</v>
      </c>
      <c r="M21" s="152">
        <f>'DNO inputs'!L288</f>
        <v>1900000</v>
      </c>
      <c r="N21" s="152">
        <f>'DNO inputs'!L289</f>
        <v>900000</v>
      </c>
      <c r="O21" s="152">
        <f>'DNO inputs'!L290</f>
        <v>2000000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ht="1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7800000.0000000009</v>
      </c>
      <c r="L22" s="162">
        <f>'DNO inputs'!M287</f>
        <v>0</v>
      </c>
      <c r="M22" s="162">
        <f>'DNO inputs'!M288</f>
        <v>500000</v>
      </c>
      <c r="N22" s="162">
        <f>'DNO inputs'!M289</f>
        <v>800000</v>
      </c>
      <c r="O22" s="162">
        <f>'DNO inputs'!M290</f>
        <v>200000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ht="1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ht="1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3359999.9999999995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ht="1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ht="1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889999.99999999988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ht="1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5650000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ht="1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3359999.9999999995</v>
      </c>
      <c r="K31" s="163">
        <f t="shared" si="0"/>
        <v>3700000</v>
      </c>
      <c r="L31" s="163">
        <f t="shared" si="0"/>
        <v>0</v>
      </c>
      <c r="M31" s="163">
        <f t="shared" si="0"/>
        <v>2300000</v>
      </c>
      <c r="N31" s="163">
        <f t="shared" si="0"/>
        <v>1200000.0000000002</v>
      </c>
      <c r="O31" s="163">
        <f t="shared" si="0"/>
        <v>400000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4300000</v>
      </c>
      <c r="L32" s="164">
        <f t="shared" si="2"/>
        <v>0</v>
      </c>
      <c r="M32" s="164">
        <f t="shared" si="2"/>
        <v>500000</v>
      </c>
      <c r="N32" s="164">
        <f t="shared" si="2"/>
        <v>899999.99999999988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889999.99999999988</v>
      </c>
      <c r="K33" s="164">
        <f t="shared" si="4"/>
        <v>12500000</v>
      </c>
      <c r="L33" s="164">
        <f t="shared" si="4"/>
        <v>0</v>
      </c>
      <c r="M33" s="164">
        <f t="shared" si="4"/>
        <v>1900000</v>
      </c>
      <c r="N33" s="164">
        <f t="shared" si="4"/>
        <v>900000</v>
      </c>
      <c r="O33" s="164">
        <f t="shared" si="4"/>
        <v>2000000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5650000</v>
      </c>
      <c r="K34" s="165">
        <f t="shared" si="6"/>
        <v>7800000.0000000009</v>
      </c>
      <c r="L34" s="165">
        <f t="shared" si="6"/>
        <v>0</v>
      </c>
      <c r="M34" s="165">
        <f t="shared" si="6"/>
        <v>500000</v>
      </c>
      <c r="N34" s="165">
        <f t="shared" si="6"/>
        <v>800000</v>
      </c>
      <c r="O34" s="165">
        <f t="shared" si="6"/>
        <v>200000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ht="1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ht="1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0.43325375953697987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ht="1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ht="1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ht="1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1603038.9102868256</v>
      </c>
      <c r="L45" s="163">
        <f t="shared" si="10"/>
        <v>0</v>
      </c>
      <c r="M45" s="163">
        <f t="shared" si="10"/>
        <v>996483.64693505364</v>
      </c>
      <c r="N45" s="163">
        <f t="shared" si="10"/>
        <v>519904.51144437597</v>
      </c>
      <c r="O45" s="163">
        <f t="shared" si="10"/>
        <v>173301.50381479194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3359999.9999999995</v>
      </c>
      <c r="K46" s="171">
        <f t="shared" ref="K46:AQ46" si="12">K$31 - K45</f>
        <v>2096961.0897131744</v>
      </c>
      <c r="L46" s="171">
        <f t="shared" si="12"/>
        <v>0</v>
      </c>
      <c r="M46" s="171">
        <f t="shared" si="12"/>
        <v>1303516.3530649464</v>
      </c>
      <c r="N46" s="171">
        <f t="shared" si="12"/>
        <v>680095.48855562427</v>
      </c>
      <c r="O46" s="171">
        <f t="shared" si="12"/>
        <v>226698.49618520806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4300000</v>
      </c>
      <c r="L47" s="164">
        <f t="shared" si="14"/>
        <v>0</v>
      </c>
      <c r="M47" s="164">
        <f t="shared" si="14"/>
        <v>500000</v>
      </c>
      <c r="N47" s="164">
        <f t="shared" si="14"/>
        <v>899999.99999999988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889999.99999999988</v>
      </c>
      <c r="K48" s="164">
        <f t="shared" si="16"/>
        <v>12500000</v>
      </c>
      <c r="L48" s="164">
        <f t="shared" si="16"/>
        <v>0</v>
      </c>
      <c r="M48" s="164">
        <f t="shared" si="16"/>
        <v>1900000</v>
      </c>
      <c r="N48" s="164">
        <f t="shared" si="16"/>
        <v>900000</v>
      </c>
      <c r="O48" s="164">
        <f t="shared" si="16"/>
        <v>2000000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5650000</v>
      </c>
      <c r="K49" s="165">
        <f t="shared" si="18"/>
        <v>7800000.0000000009</v>
      </c>
      <c r="L49" s="165">
        <f t="shared" si="18"/>
        <v>0</v>
      </c>
      <c r="M49" s="165">
        <f t="shared" si="18"/>
        <v>500000</v>
      </c>
      <c r="N49" s="165">
        <f t="shared" si="18"/>
        <v>800000</v>
      </c>
      <c r="O49" s="165">
        <f t="shared" si="18"/>
        <v>200000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9900000</v>
      </c>
      <c r="K51" s="130">
        <f t="shared" si="20"/>
        <v>28300000</v>
      </c>
      <c r="L51" s="130">
        <f t="shared" si="20"/>
        <v>0</v>
      </c>
      <c r="M51" s="130">
        <f t="shared" si="20"/>
        <v>5200000</v>
      </c>
      <c r="N51" s="130">
        <f t="shared" si="20"/>
        <v>3800000</v>
      </c>
      <c r="O51" s="130">
        <f t="shared" si="20"/>
        <v>2600000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ht="1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ht="1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ht="1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2499999.9999999949</v>
      </c>
      <c r="K60" s="152">
        <f>'DNO inputs'!H245</f>
        <v>28300000</v>
      </c>
      <c r="L60" s="152">
        <f>'DNO inputs'!H246</f>
        <v>3300000</v>
      </c>
      <c r="M60" s="152">
        <f>'DNO inputs'!H247</f>
        <v>5000000</v>
      </c>
      <c r="N60" s="152">
        <f>'DNO inputs'!H248</f>
        <v>6699999.9999999991</v>
      </c>
      <c r="O60" s="152">
        <f>'DNO inputs'!H249</f>
        <v>2600000</v>
      </c>
      <c r="P60" s="152">
        <f>'DNO inputs'!H250</f>
        <v>99999.999999999971</v>
      </c>
      <c r="Q60" s="152">
        <f>'DNO inputs'!H251</f>
        <v>1500000</v>
      </c>
      <c r="R60" s="152">
        <f>'DNO inputs'!H252</f>
        <v>1700000.0000000002</v>
      </c>
      <c r="S60" s="152">
        <f>'DNO inputs'!H253</f>
        <v>11500000</v>
      </c>
      <c r="T60" s="152">
        <f>'DNO inputs'!H254</f>
        <v>1700000.0000000002</v>
      </c>
      <c r="U60" s="152">
        <f>'DNO inputs'!H255</f>
        <v>600000.00000000012</v>
      </c>
      <c r="V60" s="152">
        <f>'DNO inputs'!H256</f>
        <v>1100000</v>
      </c>
      <c r="W60" s="152">
        <f>'DNO inputs'!H257</f>
        <v>899999.99999999988</v>
      </c>
      <c r="X60" s="152">
        <f>'DNO inputs'!H258</f>
        <v>5400000</v>
      </c>
      <c r="Y60" s="152">
        <f>'DNO inputs'!H259</f>
        <v>7800000.0000000009</v>
      </c>
      <c r="Z60" s="152">
        <f>'DNO inputs'!H260</f>
        <v>2500000</v>
      </c>
      <c r="AA60" s="152">
        <f>'DNO inputs'!H261</f>
        <v>1100000</v>
      </c>
      <c r="AB60" s="152">
        <f>'DNO inputs'!H262</f>
        <v>799999.99999999988</v>
      </c>
      <c r="AC60" s="152">
        <f>'DNO inputs'!H263</f>
        <v>4400000</v>
      </c>
      <c r="AD60" s="152">
        <f>'DNO inputs'!H264</f>
        <v>2000000</v>
      </c>
      <c r="AE60" s="152">
        <f>'DNO inputs'!H265</f>
        <v>1599999.9999999998</v>
      </c>
      <c r="AF60" s="152">
        <f>'DNO inputs'!H266</f>
        <v>0</v>
      </c>
      <c r="AG60" s="152">
        <f>'DNO inputs'!H267</f>
        <v>8900000</v>
      </c>
      <c r="AH60" s="152">
        <f>'DNO inputs'!H268</f>
        <v>7800000</v>
      </c>
      <c r="AI60" s="152">
        <f>'DNO inputs'!H269</f>
        <v>-400000</v>
      </c>
      <c r="AJ60" s="152">
        <f>'DNO inputs'!H270</f>
        <v>500000</v>
      </c>
      <c r="AK60" s="152">
        <f>'DNO inputs'!H271</f>
        <v>2400000.0000000005</v>
      </c>
      <c r="AL60" s="152">
        <f>'DNO inputs'!H272</f>
        <v>32600000</v>
      </c>
      <c r="AM60" s="152">
        <f>'DNO inputs'!H273</f>
        <v>13300000</v>
      </c>
      <c r="AN60" s="152">
        <f>'DNO inputs'!H274</f>
        <v>6000000</v>
      </c>
      <c r="AO60" s="152">
        <f>'DNO inputs'!H275</f>
        <v>0</v>
      </c>
      <c r="AP60" s="152">
        <f>'DNO inputs'!H276</f>
        <v>300000</v>
      </c>
      <c r="AQ60" s="152">
        <f>'DNO inputs'!H277</f>
        <v>19399999.999999959</v>
      </c>
      <c r="AR60" s="74"/>
      <c r="AS60" s="73"/>
      <c r="AT60" s="42"/>
    </row>
    <row r="61" spans="1:46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-7400000.0000000056</v>
      </c>
      <c r="K62" s="130">
        <f t="shared" ref="K62:AQ62" si="22">K60 - K51</f>
        <v>0</v>
      </c>
      <c r="L62" s="130">
        <f t="shared" si="22"/>
        <v>3300000</v>
      </c>
      <c r="M62" s="130">
        <f t="shared" si="22"/>
        <v>-200000</v>
      </c>
      <c r="N62" s="130">
        <f t="shared" si="22"/>
        <v>2899999.9999999991</v>
      </c>
      <c r="O62" s="130">
        <f t="shared" si="22"/>
        <v>0</v>
      </c>
      <c r="P62" s="130">
        <f t="shared" si="22"/>
        <v>99999.999999999971</v>
      </c>
      <c r="Q62" s="130">
        <f t="shared" si="22"/>
        <v>1500000</v>
      </c>
      <c r="R62" s="130">
        <f t="shared" si="22"/>
        <v>1700000.0000000002</v>
      </c>
      <c r="S62" s="130">
        <f t="shared" si="22"/>
        <v>11500000</v>
      </c>
      <c r="T62" s="130">
        <f t="shared" si="22"/>
        <v>1700000.0000000002</v>
      </c>
      <c r="U62" s="130">
        <f t="shared" si="22"/>
        <v>600000.00000000012</v>
      </c>
      <c r="V62" s="130">
        <f t="shared" si="22"/>
        <v>1100000</v>
      </c>
      <c r="W62" s="130">
        <f t="shared" si="22"/>
        <v>899999.99999999988</v>
      </c>
      <c r="X62" s="130">
        <f t="shared" si="22"/>
        <v>5400000</v>
      </c>
      <c r="Y62" s="130">
        <f t="shared" si="22"/>
        <v>7800000.0000000009</v>
      </c>
      <c r="Z62" s="130">
        <f t="shared" si="22"/>
        <v>2500000</v>
      </c>
      <c r="AA62" s="130">
        <f t="shared" si="22"/>
        <v>1100000</v>
      </c>
      <c r="AB62" s="130">
        <f t="shared" si="22"/>
        <v>799999.99999999988</v>
      </c>
      <c r="AC62" s="130">
        <f t="shared" si="22"/>
        <v>4400000</v>
      </c>
      <c r="AD62" s="130">
        <f t="shared" si="22"/>
        <v>2000000</v>
      </c>
      <c r="AE62" s="130">
        <f t="shared" si="22"/>
        <v>1599999.9999999998</v>
      </c>
      <c r="AF62" s="130">
        <f t="shared" si="22"/>
        <v>0</v>
      </c>
      <c r="AG62" s="130">
        <f t="shared" si="22"/>
        <v>8900000</v>
      </c>
      <c r="AH62" s="130">
        <f t="shared" si="22"/>
        <v>7800000</v>
      </c>
      <c r="AI62" s="130">
        <f t="shared" si="22"/>
        <v>-400000</v>
      </c>
      <c r="AJ62" s="130">
        <f t="shared" si="22"/>
        <v>500000</v>
      </c>
      <c r="AK62" s="130">
        <f t="shared" si="22"/>
        <v>2400000.0000000005</v>
      </c>
      <c r="AL62" s="130">
        <f t="shared" si="22"/>
        <v>32600000</v>
      </c>
      <c r="AM62" s="130">
        <f t="shared" si="22"/>
        <v>13300000</v>
      </c>
      <c r="AN62" s="130">
        <f t="shared" si="22"/>
        <v>6000000</v>
      </c>
      <c r="AO62" s="130">
        <f t="shared" si="22"/>
        <v>0</v>
      </c>
      <c r="AP62" s="130">
        <f t="shared" ref="AP62" si="23">AP60 - AP51</f>
        <v>300000</v>
      </c>
      <c r="AQ62" s="130">
        <f t="shared" si="22"/>
        <v>19399999.999999959</v>
      </c>
      <c r="AR62" s="74"/>
      <c r="AS62" s="115" t="s">
        <v>569</v>
      </c>
      <c r="AT62" s="42"/>
    </row>
    <row r="63" spans="1:46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ht="1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ht="1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3300000</v>
      </c>
      <c r="M69" s="130">
        <f t="shared" si="26"/>
        <v>-200000</v>
      </c>
      <c r="N69" s="130">
        <f t="shared" si="26"/>
        <v>2899999.9999999991</v>
      </c>
      <c r="O69" s="130">
        <f t="shared" si="26"/>
        <v>0</v>
      </c>
      <c r="P69" s="130">
        <f t="shared" si="26"/>
        <v>99999.999999999971</v>
      </c>
      <c r="Q69" s="130">
        <f t="shared" si="26"/>
        <v>1500000</v>
      </c>
      <c r="R69" s="130">
        <f t="shared" si="26"/>
        <v>1700000.0000000002</v>
      </c>
      <c r="S69" s="130">
        <f t="shared" si="26"/>
        <v>11500000</v>
      </c>
      <c r="T69" s="130">
        <f t="shared" si="26"/>
        <v>1700000.0000000002</v>
      </c>
      <c r="U69" s="130">
        <f t="shared" si="26"/>
        <v>600000.00000000012</v>
      </c>
      <c r="V69" s="130">
        <f t="shared" si="26"/>
        <v>1100000</v>
      </c>
      <c r="W69" s="130">
        <f t="shared" si="26"/>
        <v>899999.99999999988</v>
      </c>
      <c r="X69" s="130">
        <f t="shared" si="26"/>
        <v>5400000</v>
      </c>
      <c r="Y69" s="130">
        <f t="shared" si="26"/>
        <v>0</v>
      </c>
      <c r="Z69" s="130">
        <f t="shared" si="26"/>
        <v>0</v>
      </c>
      <c r="AA69" s="130">
        <f t="shared" si="26"/>
        <v>1100000</v>
      </c>
      <c r="AB69" s="130">
        <f t="shared" si="26"/>
        <v>799999.99999999988</v>
      </c>
      <c r="AC69" s="130">
        <f t="shared" si="26"/>
        <v>4400000</v>
      </c>
      <c r="AD69" s="130">
        <f t="shared" si="26"/>
        <v>2000000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ht="1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ht="1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ht="1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0.18481576262026081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ht="1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0.24176048409892331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ht="1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7.0309585104294831E-2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ht="1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0.32976976649010542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ht="1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0.17334440168641568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ht="1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ht="1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0.19650507572798417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ht="1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0.25705146337277279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ht="1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7.4756558366239567E-2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ht="1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0.35062719769246475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ht="1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0.1210597048405387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ht="1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ht="1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609892.01664686063</v>
      </c>
      <c r="M90" s="163">
        <f t="shared" si="28"/>
        <v>-36963.152524052159</v>
      </c>
      <c r="N90" s="163">
        <f t="shared" si="28"/>
        <v>535965.71159875614</v>
      </c>
      <c r="O90" s="163">
        <f t="shared" si="28"/>
        <v>0</v>
      </c>
      <c r="P90" s="163">
        <f t="shared" si="28"/>
        <v>18481.576262026076</v>
      </c>
      <c r="Q90" s="163">
        <f t="shared" si="28"/>
        <v>277223.64393039123</v>
      </c>
      <c r="R90" s="163">
        <f t="shared" si="28"/>
        <v>314186.79645444342</v>
      </c>
      <c r="S90" s="163">
        <f t="shared" si="28"/>
        <v>2125381.2701329994</v>
      </c>
      <c r="T90" s="163">
        <f t="shared" si="28"/>
        <v>314186.79645444342</v>
      </c>
      <c r="U90" s="163">
        <f t="shared" si="28"/>
        <v>110889.45757215651</v>
      </c>
      <c r="V90" s="163">
        <f t="shared" si="28"/>
        <v>203297.33888228689</v>
      </c>
      <c r="W90" s="163">
        <f t="shared" si="28"/>
        <v>166334.1863582347</v>
      </c>
      <c r="X90" s="163">
        <f t="shared" si="28"/>
        <v>998005.11814940837</v>
      </c>
      <c r="Y90" s="163">
        <f t="shared" si="28"/>
        <v>0</v>
      </c>
      <c r="Z90" s="163">
        <f t="shared" si="28"/>
        <v>0</v>
      </c>
      <c r="AA90" s="163">
        <f t="shared" si="28"/>
        <v>203297.33888228689</v>
      </c>
      <c r="AB90" s="163">
        <f t="shared" si="28"/>
        <v>147852.61009620863</v>
      </c>
      <c r="AC90" s="163">
        <f t="shared" si="28"/>
        <v>813189.35552914755</v>
      </c>
      <c r="AD90" s="163">
        <f t="shared" si="28"/>
        <v>369631.52524052165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797809.59752644692</v>
      </c>
      <c r="M91" s="164">
        <f t="shared" si="30"/>
        <v>-48352.09681978466</v>
      </c>
      <c r="N91" s="164">
        <f t="shared" si="30"/>
        <v>701105.40388687735</v>
      </c>
      <c r="O91" s="164">
        <f t="shared" si="30"/>
        <v>0</v>
      </c>
      <c r="P91" s="164">
        <f t="shared" si="30"/>
        <v>24176.048409892323</v>
      </c>
      <c r="Q91" s="164">
        <f t="shared" si="30"/>
        <v>362640.72614838497</v>
      </c>
      <c r="R91" s="164">
        <f t="shared" si="30"/>
        <v>410992.8229681697</v>
      </c>
      <c r="S91" s="164">
        <f t="shared" si="30"/>
        <v>2780245.5671376181</v>
      </c>
      <c r="T91" s="164">
        <f t="shared" si="30"/>
        <v>410992.8229681697</v>
      </c>
      <c r="U91" s="164">
        <f t="shared" si="30"/>
        <v>145056.290459354</v>
      </c>
      <c r="V91" s="164">
        <f t="shared" si="30"/>
        <v>265936.53250881564</v>
      </c>
      <c r="W91" s="164">
        <f t="shared" si="30"/>
        <v>217584.43568903094</v>
      </c>
      <c r="X91" s="164">
        <f t="shared" si="30"/>
        <v>1305506.6141341859</v>
      </c>
      <c r="Y91" s="164">
        <f t="shared" si="30"/>
        <v>0</v>
      </c>
      <c r="Z91" s="164">
        <f t="shared" si="30"/>
        <v>0</v>
      </c>
      <c r="AA91" s="164">
        <f t="shared" si="30"/>
        <v>265936.53250881564</v>
      </c>
      <c r="AB91" s="164">
        <f t="shared" si="30"/>
        <v>193408.38727913861</v>
      </c>
      <c r="AC91" s="164">
        <f t="shared" si="30"/>
        <v>1063746.1300352626</v>
      </c>
      <c r="AD91" s="164">
        <f t="shared" si="30"/>
        <v>483520.96819784661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232021.63084417293</v>
      </c>
      <c r="M92" s="164">
        <f t="shared" si="32"/>
        <v>-14061.917020858966</v>
      </c>
      <c r="N92" s="164">
        <f t="shared" si="32"/>
        <v>203897.79680245495</v>
      </c>
      <c r="O92" s="164">
        <f t="shared" si="32"/>
        <v>0</v>
      </c>
      <c r="P92" s="164">
        <f t="shared" si="32"/>
        <v>7030.9585104294811</v>
      </c>
      <c r="Q92" s="164">
        <f t="shared" si="32"/>
        <v>105464.37765644224</v>
      </c>
      <c r="R92" s="164">
        <f t="shared" si="32"/>
        <v>119526.29467730122</v>
      </c>
      <c r="S92" s="164">
        <f t="shared" si="32"/>
        <v>808560.22869939054</v>
      </c>
      <c r="T92" s="164">
        <f t="shared" si="32"/>
        <v>119526.29467730122</v>
      </c>
      <c r="U92" s="164">
        <f t="shared" si="32"/>
        <v>42185.751062576906</v>
      </c>
      <c r="V92" s="164">
        <f t="shared" si="32"/>
        <v>77340.543614724316</v>
      </c>
      <c r="W92" s="164">
        <f t="shared" si="32"/>
        <v>63278.626593865338</v>
      </c>
      <c r="X92" s="164">
        <f t="shared" si="32"/>
        <v>379671.75956319208</v>
      </c>
      <c r="Y92" s="164">
        <f t="shared" si="32"/>
        <v>0</v>
      </c>
      <c r="Z92" s="164">
        <f t="shared" si="32"/>
        <v>0</v>
      </c>
      <c r="AA92" s="164">
        <f t="shared" si="32"/>
        <v>77340.543614724316</v>
      </c>
      <c r="AB92" s="164">
        <f t="shared" si="32"/>
        <v>56247.668083435856</v>
      </c>
      <c r="AC92" s="164">
        <f t="shared" si="32"/>
        <v>309362.17445889727</v>
      </c>
      <c r="AD92" s="164">
        <f t="shared" si="32"/>
        <v>140619.17020858967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1088240.2294173478</v>
      </c>
      <c r="M93" s="164">
        <f t="shared" si="34"/>
        <v>-65953.953298021079</v>
      </c>
      <c r="N93" s="164">
        <f t="shared" si="34"/>
        <v>956332.32282130537</v>
      </c>
      <c r="O93" s="164">
        <f t="shared" si="34"/>
        <v>0</v>
      </c>
      <c r="P93" s="164">
        <f t="shared" si="34"/>
        <v>32976.976649010532</v>
      </c>
      <c r="Q93" s="164">
        <f t="shared" si="34"/>
        <v>494654.64973515813</v>
      </c>
      <c r="R93" s="164">
        <f t="shared" si="34"/>
        <v>560608.6030331793</v>
      </c>
      <c r="S93" s="164">
        <f t="shared" si="34"/>
        <v>3792352.3146362123</v>
      </c>
      <c r="T93" s="164">
        <f t="shared" si="34"/>
        <v>560608.6030331793</v>
      </c>
      <c r="U93" s="164">
        <f t="shared" si="34"/>
        <v>197861.85989406329</v>
      </c>
      <c r="V93" s="164">
        <f t="shared" si="34"/>
        <v>362746.74313911598</v>
      </c>
      <c r="W93" s="164">
        <f t="shared" si="34"/>
        <v>296792.78984109481</v>
      </c>
      <c r="X93" s="164">
        <f t="shared" si="34"/>
        <v>1780756.7390465692</v>
      </c>
      <c r="Y93" s="164">
        <f t="shared" si="34"/>
        <v>0</v>
      </c>
      <c r="Z93" s="164">
        <f t="shared" si="34"/>
        <v>0</v>
      </c>
      <c r="AA93" s="164">
        <f t="shared" si="34"/>
        <v>362746.74313911598</v>
      </c>
      <c r="AB93" s="164">
        <f t="shared" si="34"/>
        <v>263815.81319208432</v>
      </c>
      <c r="AC93" s="164">
        <f t="shared" si="34"/>
        <v>1450986.9725564639</v>
      </c>
      <c r="AD93" s="164">
        <f t="shared" si="34"/>
        <v>659539.53298021085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572036.52556517173</v>
      </c>
      <c r="M94" s="165">
        <f t="shared" si="36"/>
        <v>-34668.880337283139</v>
      </c>
      <c r="N94" s="165">
        <f t="shared" si="36"/>
        <v>502698.76489060529</v>
      </c>
      <c r="O94" s="165">
        <f t="shared" si="36"/>
        <v>0</v>
      </c>
      <c r="P94" s="165">
        <f t="shared" si="36"/>
        <v>17334.440168641562</v>
      </c>
      <c r="Q94" s="165">
        <f t="shared" si="36"/>
        <v>260016.60252962352</v>
      </c>
      <c r="R94" s="165">
        <f t="shared" si="36"/>
        <v>294685.48286690668</v>
      </c>
      <c r="S94" s="165">
        <f t="shared" si="36"/>
        <v>1993460.6193937804</v>
      </c>
      <c r="T94" s="165">
        <f t="shared" si="36"/>
        <v>294685.48286690668</v>
      </c>
      <c r="U94" s="165">
        <f t="shared" si="36"/>
        <v>104006.64101184942</v>
      </c>
      <c r="V94" s="165">
        <f t="shared" si="36"/>
        <v>190678.84185505725</v>
      </c>
      <c r="W94" s="165">
        <f t="shared" si="36"/>
        <v>156009.96151777409</v>
      </c>
      <c r="X94" s="165">
        <f t="shared" si="36"/>
        <v>936059.76910664467</v>
      </c>
      <c r="Y94" s="165">
        <f t="shared" si="36"/>
        <v>0</v>
      </c>
      <c r="Z94" s="165">
        <f t="shared" si="36"/>
        <v>0</v>
      </c>
      <c r="AA94" s="165">
        <f t="shared" si="36"/>
        <v>190678.84185505725</v>
      </c>
      <c r="AB94" s="165">
        <f t="shared" si="36"/>
        <v>138675.52134913253</v>
      </c>
      <c r="AC94" s="165">
        <f t="shared" si="36"/>
        <v>762715.36742022901</v>
      </c>
      <c r="AD94" s="165">
        <f t="shared" si="36"/>
        <v>346688.80337283137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ht="1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648466.7499023478</v>
      </c>
      <c r="M97" s="163">
        <f t="shared" si="38"/>
        <v>-39301.015145596837</v>
      </c>
      <c r="N97" s="163">
        <f t="shared" si="38"/>
        <v>569864.71961115394</v>
      </c>
      <c r="O97" s="163">
        <f t="shared" si="38"/>
        <v>0</v>
      </c>
      <c r="P97" s="163">
        <f t="shared" si="38"/>
        <v>19650.507572798411</v>
      </c>
      <c r="Q97" s="163">
        <f t="shared" si="38"/>
        <v>294757.61359197629</v>
      </c>
      <c r="R97" s="163">
        <f t="shared" si="38"/>
        <v>334058.62873757316</v>
      </c>
      <c r="S97" s="163">
        <f t="shared" si="38"/>
        <v>2259808.3708718182</v>
      </c>
      <c r="T97" s="163">
        <f t="shared" si="38"/>
        <v>334058.62873757316</v>
      </c>
      <c r="U97" s="163">
        <f t="shared" si="38"/>
        <v>117903.04543679053</v>
      </c>
      <c r="V97" s="163">
        <f t="shared" si="38"/>
        <v>216155.5833007826</v>
      </c>
      <c r="W97" s="163">
        <f t="shared" si="38"/>
        <v>176854.56815518573</v>
      </c>
      <c r="X97" s="163">
        <f t="shared" si="38"/>
        <v>1061127.4089311145</v>
      </c>
      <c r="Y97" s="163">
        <f t="shared" si="38"/>
        <v>0</v>
      </c>
      <c r="Z97" s="163">
        <f t="shared" si="38"/>
        <v>0</v>
      </c>
      <c r="AA97" s="163">
        <f t="shared" si="38"/>
        <v>216155.5833007826</v>
      </c>
      <c r="AB97" s="163">
        <f t="shared" si="38"/>
        <v>157204.06058238732</v>
      </c>
      <c r="AC97" s="163">
        <f t="shared" si="38"/>
        <v>864622.3332031304</v>
      </c>
      <c r="AD97" s="163">
        <f t="shared" si="38"/>
        <v>393010.15145596833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848269.82913015026</v>
      </c>
      <c r="M98" s="164">
        <f t="shared" si="40"/>
        <v>-51410.292674554556</v>
      </c>
      <c r="N98" s="164">
        <f t="shared" si="40"/>
        <v>745449.24378104089</v>
      </c>
      <c r="O98" s="164">
        <f t="shared" si="40"/>
        <v>0</v>
      </c>
      <c r="P98" s="164">
        <f t="shared" si="40"/>
        <v>25705.146337277271</v>
      </c>
      <c r="Q98" s="164">
        <f t="shared" si="40"/>
        <v>385577.19505915919</v>
      </c>
      <c r="R98" s="164">
        <f t="shared" si="40"/>
        <v>436987.48773371382</v>
      </c>
      <c r="S98" s="164">
        <f t="shared" si="40"/>
        <v>2956091.8287868872</v>
      </c>
      <c r="T98" s="164">
        <f t="shared" si="40"/>
        <v>436987.48773371382</v>
      </c>
      <c r="U98" s="164">
        <f t="shared" si="40"/>
        <v>154230.87802366371</v>
      </c>
      <c r="V98" s="164">
        <f t="shared" si="40"/>
        <v>282756.60971005005</v>
      </c>
      <c r="W98" s="164">
        <f t="shared" si="40"/>
        <v>231346.31703549548</v>
      </c>
      <c r="X98" s="164">
        <f t="shared" si="40"/>
        <v>1388077.902212973</v>
      </c>
      <c r="Y98" s="164">
        <f t="shared" si="40"/>
        <v>0</v>
      </c>
      <c r="Z98" s="164">
        <f t="shared" si="40"/>
        <v>0</v>
      </c>
      <c r="AA98" s="164">
        <f t="shared" si="40"/>
        <v>282756.60971005005</v>
      </c>
      <c r="AB98" s="164">
        <f t="shared" si="40"/>
        <v>205641.17069821819</v>
      </c>
      <c r="AC98" s="164">
        <f t="shared" si="40"/>
        <v>1131026.4388402002</v>
      </c>
      <c r="AD98" s="164">
        <f t="shared" si="40"/>
        <v>514102.92674554558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246696.64260859057</v>
      </c>
      <c r="M99" s="164">
        <f t="shared" si="42"/>
        <v>-14951.311673247914</v>
      </c>
      <c r="N99" s="164">
        <f t="shared" si="42"/>
        <v>216794.01926209466</v>
      </c>
      <c r="O99" s="164">
        <f t="shared" si="42"/>
        <v>0</v>
      </c>
      <c r="P99" s="164">
        <f t="shared" si="42"/>
        <v>7475.6558366239542</v>
      </c>
      <c r="Q99" s="164">
        <f t="shared" si="42"/>
        <v>112134.83754935935</v>
      </c>
      <c r="R99" s="164">
        <f t="shared" si="42"/>
        <v>127086.14922260729</v>
      </c>
      <c r="S99" s="164">
        <f t="shared" si="42"/>
        <v>859700.42121175502</v>
      </c>
      <c r="T99" s="164">
        <f t="shared" si="42"/>
        <v>127086.14922260729</v>
      </c>
      <c r="U99" s="164">
        <f t="shared" si="42"/>
        <v>44853.935019743752</v>
      </c>
      <c r="V99" s="164">
        <f t="shared" si="42"/>
        <v>82232.214202863528</v>
      </c>
      <c r="W99" s="164">
        <f t="shared" si="42"/>
        <v>67280.902529615603</v>
      </c>
      <c r="X99" s="164">
        <f t="shared" si="42"/>
        <v>403685.41517769365</v>
      </c>
      <c r="Y99" s="164">
        <f t="shared" si="42"/>
        <v>0</v>
      </c>
      <c r="Z99" s="164">
        <f t="shared" si="42"/>
        <v>0</v>
      </c>
      <c r="AA99" s="164">
        <f t="shared" si="42"/>
        <v>82232.214202863528</v>
      </c>
      <c r="AB99" s="164">
        <f t="shared" si="42"/>
        <v>59805.246692991648</v>
      </c>
      <c r="AC99" s="164">
        <f t="shared" si="42"/>
        <v>328928.85681145411</v>
      </c>
      <c r="AD99" s="164">
        <f t="shared" si="42"/>
        <v>149513.11673247913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1157069.7523851336</v>
      </c>
      <c r="M100" s="164">
        <f t="shared" si="44"/>
        <v>-70125.439538492952</v>
      </c>
      <c r="N100" s="164">
        <f t="shared" si="44"/>
        <v>1016818.8733081474</v>
      </c>
      <c r="O100" s="164">
        <f t="shared" si="44"/>
        <v>0</v>
      </c>
      <c r="P100" s="164">
        <f t="shared" si="44"/>
        <v>35062.719769246469</v>
      </c>
      <c r="Q100" s="164">
        <f t="shared" si="44"/>
        <v>525940.79653869709</v>
      </c>
      <c r="R100" s="164">
        <f t="shared" si="44"/>
        <v>596066.23607719014</v>
      </c>
      <c r="S100" s="164">
        <f t="shared" si="44"/>
        <v>4032212.7734633447</v>
      </c>
      <c r="T100" s="164">
        <f t="shared" si="44"/>
        <v>596066.23607719014</v>
      </c>
      <c r="U100" s="164">
        <f t="shared" si="44"/>
        <v>210376.3186154789</v>
      </c>
      <c r="V100" s="164">
        <f t="shared" si="44"/>
        <v>385689.91746171121</v>
      </c>
      <c r="W100" s="164">
        <f t="shared" si="44"/>
        <v>315564.47792321822</v>
      </c>
      <c r="X100" s="164">
        <f t="shared" si="44"/>
        <v>1893386.8675393097</v>
      </c>
      <c r="Y100" s="164">
        <f t="shared" si="44"/>
        <v>0</v>
      </c>
      <c r="Z100" s="164">
        <f t="shared" si="44"/>
        <v>0</v>
      </c>
      <c r="AA100" s="164">
        <f t="shared" si="44"/>
        <v>385689.91746171121</v>
      </c>
      <c r="AB100" s="164">
        <f t="shared" si="44"/>
        <v>280501.75815397175</v>
      </c>
      <c r="AC100" s="164">
        <f t="shared" si="44"/>
        <v>1542759.6698468449</v>
      </c>
      <c r="AD100" s="164">
        <f t="shared" si="44"/>
        <v>701254.39538492949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399497.02597377769</v>
      </c>
      <c r="M101" s="165">
        <f t="shared" si="46"/>
        <v>-24211.940968107741</v>
      </c>
      <c r="N101" s="165">
        <f t="shared" si="46"/>
        <v>351073.14403756213</v>
      </c>
      <c r="O101" s="165">
        <f t="shared" si="46"/>
        <v>0</v>
      </c>
      <c r="P101" s="165">
        <f t="shared" si="46"/>
        <v>12105.970484053867</v>
      </c>
      <c r="Q101" s="165">
        <f t="shared" si="46"/>
        <v>181589.55726080804</v>
      </c>
      <c r="R101" s="165">
        <f t="shared" si="46"/>
        <v>205801.49822891582</v>
      </c>
      <c r="S101" s="165">
        <f t="shared" si="46"/>
        <v>1392186.605666195</v>
      </c>
      <c r="T101" s="165">
        <f t="shared" si="46"/>
        <v>205801.49822891582</v>
      </c>
      <c r="U101" s="165">
        <f t="shared" si="46"/>
        <v>72635.822904323228</v>
      </c>
      <c r="V101" s="165">
        <f t="shared" si="46"/>
        <v>133165.67532459256</v>
      </c>
      <c r="W101" s="165">
        <f t="shared" si="46"/>
        <v>108953.73435648481</v>
      </c>
      <c r="X101" s="165">
        <f t="shared" si="46"/>
        <v>653722.40613890893</v>
      </c>
      <c r="Y101" s="165">
        <f t="shared" si="46"/>
        <v>0</v>
      </c>
      <c r="Z101" s="165">
        <f t="shared" si="46"/>
        <v>0</v>
      </c>
      <c r="AA101" s="165">
        <f t="shared" si="46"/>
        <v>133165.67532459256</v>
      </c>
      <c r="AB101" s="165">
        <f t="shared" si="46"/>
        <v>96847.763872430951</v>
      </c>
      <c r="AC101" s="165">
        <f t="shared" si="46"/>
        <v>532662.70129837026</v>
      </c>
      <c r="AD101" s="165">
        <f t="shared" si="46"/>
        <v>242119.40968107741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ht="1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ht="1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-7400000.0000000056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7800000.0000000009</v>
      </c>
      <c r="Z109" s="130">
        <f t="shared" si="48"/>
        <v>2500000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1599999.9999999998</v>
      </c>
      <c r="AF109" s="130">
        <f t="shared" si="48"/>
        <v>0</v>
      </c>
      <c r="AG109" s="130">
        <f t="shared" si="48"/>
        <v>8900000</v>
      </c>
      <c r="AH109" s="130">
        <f t="shared" si="48"/>
        <v>7800000</v>
      </c>
      <c r="AI109" s="130">
        <f t="shared" si="48"/>
        <v>-400000</v>
      </c>
      <c r="AJ109" s="130">
        <f t="shared" si="48"/>
        <v>500000</v>
      </c>
      <c r="AK109" s="130">
        <f t="shared" si="48"/>
        <v>2400000.0000000005</v>
      </c>
      <c r="AL109" s="130">
        <f t="shared" si="48"/>
        <v>32600000</v>
      </c>
      <c r="AM109" s="130">
        <f t="shared" si="48"/>
        <v>13300000</v>
      </c>
      <c r="AN109" s="130">
        <f t="shared" si="48"/>
        <v>6000000</v>
      </c>
      <c r="AO109" s="130">
        <f t="shared" si="48"/>
        <v>0</v>
      </c>
      <c r="AP109" s="130">
        <f t="shared" si="48"/>
        <v>300000</v>
      </c>
      <c r="AQ109" s="130">
        <f t="shared" si="48"/>
        <v>19399999.999999959</v>
      </c>
      <c r="AR109" s="74"/>
      <c r="AS109" s="73" t="s">
        <v>751</v>
      </c>
      <c r="AT109" s="42"/>
    </row>
    <row r="110" spans="1:46" s="1" customFormat="1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ht="1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ht="1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300000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ht="1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ht="1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ht="1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1603038.9102868256</v>
      </c>
      <c r="L129" s="221">
        <f t="shared" si="52"/>
        <v>609892.01664686063</v>
      </c>
      <c r="M129" s="221">
        <f t="shared" si="52"/>
        <v>959520.49441100145</v>
      </c>
      <c r="N129" s="221">
        <f t="shared" si="52"/>
        <v>1055870.2230431321</v>
      </c>
      <c r="O129" s="221">
        <f t="shared" si="52"/>
        <v>173301.50381479194</v>
      </c>
      <c r="P129" s="221">
        <f t="shared" si="52"/>
        <v>18481.576262026076</v>
      </c>
      <c r="Q129" s="221">
        <f t="shared" si="52"/>
        <v>277223.64393039123</v>
      </c>
      <c r="R129" s="221">
        <f t="shared" si="52"/>
        <v>314186.79645444342</v>
      </c>
      <c r="S129" s="221">
        <f t="shared" si="52"/>
        <v>2125381.2701329994</v>
      </c>
      <c r="T129" s="221">
        <f t="shared" si="52"/>
        <v>314186.79645444342</v>
      </c>
      <c r="U129" s="221">
        <f t="shared" si="52"/>
        <v>110889.45757215651</v>
      </c>
      <c r="V129" s="221">
        <f t="shared" si="52"/>
        <v>203297.33888228689</v>
      </c>
      <c r="W129" s="221">
        <f t="shared" si="52"/>
        <v>166334.1863582347</v>
      </c>
      <c r="X129" s="221">
        <f t="shared" si="52"/>
        <v>998005.11814940837</v>
      </c>
      <c r="Y129" s="221">
        <f t="shared" si="52"/>
        <v>0</v>
      </c>
      <c r="Z129" s="221">
        <f t="shared" si="52"/>
        <v>0</v>
      </c>
      <c r="AA129" s="221">
        <f t="shared" si="52"/>
        <v>203297.33888228689</v>
      </c>
      <c r="AB129" s="221">
        <f t="shared" si="52"/>
        <v>147852.61009620863</v>
      </c>
      <c r="AC129" s="221">
        <f t="shared" si="52"/>
        <v>813189.35552914755</v>
      </c>
      <c r="AD129" s="221">
        <f t="shared" si="52"/>
        <v>369631.52524052165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300000</v>
      </c>
      <c r="AQ129" s="221">
        <f t="shared" si="52"/>
        <v>0</v>
      </c>
      <c r="AR129" s="74"/>
      <c r="AS129" s="73"/>
      <c r="AT129" s="42"/>
    </row>
    <row r="130" spans="1:46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3359999.9999999995</v>
      </c>
      <c r="K130" s="174">
        <f t="shared" si="53"/>
        <v>2096961.0897131744</v>
      </c>
      <c r="L130" s="174">
        <f t="shared" si="53"/>
        <v>797809.59752644692</v>
      </c>
      <c r="M130" s="174">
        <f t="shared" si="53"/>
        <v>1255164.2562451616</v>
      </c>
      <c r="N130" s="174">
        <f t="shared" si="53"/>
        <v>1381200.8924425016</v>
      </c>
      <c r="O130" s="174">
        <f t="shared" si="53"/>
        <v>226698.49618520806</v>
      </c>
      <c r="P130" s="174">
        <f t="shared" si="53"/>
        <v>24176.048409892323</v>
      </c>
      <c r="Q130" s="174">
        <f t="shared" si="53"/>
        <v>362640.72614838497</v>
      </c>
      <c r="R130" s="174">
        <f t="shared" si="53"/>
        <v>410992.8229681697</v>
      </c>
      <c r="S130" s="174">
        <f t="shared" si="53"/>
        <v>2780245.5671376181</v>
      </c>
      <c r="T130" s="174">
        <f t="shared" si="53"/>
        <v>410992.8229681697</v>
      </c>
      <c r="U130" s="174">
        <f t="shared" si="53"/>
        <v>145056.290459354</v>
      </c>
      <c r="V130" s="174">
        <f t="shared" si="53"/>
        <v>265936.53250881564</v>
      </c>
      <c r="W130" s="174">
        <f t="shared" si="53"/>
        <v>217584.43568903094</v>
      </c>
      <c r="X130" s="174">
        <f t="shared" si="53"/>
        <v>1305506.6141341859</v>
      </c>
      <c r="Y130" s="174">
        <f t="shared" si="53"/>
        <v>0</v>
      </c>
      <c r="Z130" s="174">
        <f t="shared" si="53"/>
        <v>0</v>
      </c>
      <c r="AA130" s="174">
        <f t="shared" si="53"/>
        <v>265936.53250881564</v>
      </c>
      <c r="AB130" s="174">
        <f t="shared" si="53"/>
        <v>193408.38727913861</v>
      </c>
      <c r="AC130" s="174">
        <f t="shared" si="53"/>
        <v>1063746.1300352626</v>
      </c>
      <c r="AD130" s="174">
        <f t="shared" si="53"/>
        <v>483520.96819784661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4300000</v>
      </c>
      <c r="L131" s="174">
        <f t="shared" si="54"/>
        <v>232021.63084417293</v>
      </c>
      <c r="M131" s="174">
        <f t="shared" si="54"/>
        <v>485938.08297914104</v>
      </c>
      <c r="N131" s="174">
        <f t="shared" si="54"/>
        <v>1103897.7968024549</v>
      </c>
      <c r="O131" s="174">
        <f t="shared" si="54"/>
        <v>0</v>
      </c>
      <c r="P131" s="174">
        <f t="shared" si="54"/>
        <v>7030.9585104294811</v>
      </c>
      <c r="Q131" s="174">
        <f t="shared" si="54"/>
        <v>105464.37765644224</v>
      </c>
      <c r="R131" s="174">
        <f t="shared" si="54"/>
        <v>119526.29467730122</v>
      </c>
      <c r="S131" s="174">
        <f t="shared" si="54"/>
        <v>808560.22869939054</v>
      </c>
      <c r="T131" s="174">
        <f t="shared" si="54"/>
        <v>119526.29467730122</v>
      </c>
      <c r="U131" s="174">
        <f t="shared" si="54"/>
        <v>42185.751062576906</v>
      </c>
      <c r="V131" s="174">
        <f t="shared" si="54"/>
        <v>77340.543614724316</v>
      </c>
      <c r="W131" s="174">
        <f t="shared" si="54"/>
        <v>63278.626593865338</v>
      </c>
      <c r="X131" s="174">
        <f t="shared" si="54"/>
        <v>379671.75956319208</v>
      </c>
      <c r="Y131" s="174">
        <f t="shared" si="54"/>
        <v>0</v>
      </c>
      <c r="Z131" s="174">
        <f t="shared" si="54"/>
        <v>0</v>
      </c>
      <c r="AA131" s="174">
        <f t="shared" si="54"/>
        <v>77340.543614724316</v>
      </c>
      <c r="AB131" s="174">
        <f t="shared" si="54"/>
        <v>56247.668083435856</v>
      </c>
      <c r="AC131" s="174">
        <f t="shared" si="54"/>
        <v>309362.17445889727</v>
      </c>
      <c r="AD131" s="174">
        <f t="shared" si="54"/>
        <v>140619.17020858967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889999.99999999988</v>
      </c>
      <c r="K132" s="174">
        <f t="shared" si="55"/>
        <v>12500000</v>
      </c>
      <c r="L132" s="174">
        <f t="shared" si="55"/>
        <v>1088240.2294173478</v>
      </c>
      <c r="M132" s="174">
        <f t="shared" si="55"/>
        <v>1834046.0467019789</v>
      </c>
      <c r="N132" s="174">
        <f t="shared" si="55"/>
        <v>1856332.3228213054</v>
      </c>
      <c r="O132" s="174">
        <f t="shared" si="55"/>
        <v>2000000</v>
      </c>
      <c r="P132" s="174">
        <f t="shared" si="55"/>
        <v>32976.976649010532</v>
      </c>
      <c r="Q132" s="174">
        <f t="shared" si="55"/>
        <v>494654.64973515813</v>
      </c>
      <c r="R132" s="174">
        <f t="shared" si="55"/>
        <v>560608.6030331793</v>
      </c>
      <c r="S132" s="174">
        <f t="shared" si="55"/>
        <v>3792352.3146362123</v>
      </c>
      <c r="T132" s="174">
        <f t="shared" si="55"/>
        <v>560608.6030331793</v>
      </c>
      <c r="U132" s="174">
        <f t="shared" si="55"/>
        <v>197861.85989406329</v>
      </c>
      <c r="V132" s="174">
        <f t="shared" si="55"/>
        <v>362746.74313911598</v>
      </c>
      <c r="W132" s="174">
        <f t="shared" si="55"/>
        <v>296792.78984109481</v>
      </c>
      <c r="X132" s="174">
        <f t="shared" si="55"/>
        <v>1780756.7390465692</v>
      </c>
      <c r="Y132" s="174">
        <f t="shared" si="55"/>
        <v>0</v>
      </c>
      <c r="Z132" s="174">
        <f t="shared" si="55"/>
        <v>0</v>
      </c>
      <c r="AA132" s="174">
        <f t="shared" si="55"/>
        <v>362746.74313911598</v>
      </c>
      <c r="AB132" s="174">
        <f t="shared" si="55"/>
        <v>263815.81319208432</v>
      </c>
      <c r="AC132" s="174">
        <f t="shared" si="55"/>
        <v>1450986.9725564639</v>
      </c>
      <c r="AD132" s="174">
        <f t="shared" si="55"/>
        <v>659539.53298021085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5650000</v>
      </c>
      <c r="K133" s="175">
        <f t="shared" si="56"/>
        <v>7800000.0000000009</v>
      </c>
      <c r="L133" s="175">
        <f t="shared" si="56"/>
        <v>572036.52556517173</v>
      </c>
      <c r="M133" s="175">
        <f t="shared" si="56"/>
        <v>465331.11966271687</v>
      </c>
      <c r="N133" s="175">
        <f t="shared" si="56"/>
        <v>1302698.7648906054</v>
      </c>
      <c r="O133" s="175">
        <f t="shared" si="56"/>
        <v>200000</v>
      </c>
      <c r="P133" s="175">
        <f t="shared" si="56"/>
        <v>17334.440168641562</v>
      </c>
      <c r="Q133" s="175">
        <f t="shared" si="56"/>
        <v>260016.60252962352</v>
      </c>
      <c r="R133" s="175">
        <f t="shared" si="56"/>
        <v>294685.48286690668</v>
      </c>
      <c r="S133" s="175">
        <f t="shared" si="56"/>
        <v>1993460.6193937804</v>
      </c>
      <c r="T133" s="175">
        <f t="shared" si="56"/>
        <v>294685.48286690668</v>
      </c>
      <c r="U133" s="175">
        <f t="shared" si="56"/>
        <v>104006.64101184942</v>
      </c>
      <c r="V133" s="175">
        <f t="shared" si="56"/>
        <v>190678.84185505725</v>
      </c>
      <c r="W133" s="175">
        <f t="shared" si="56"/>
        <v>156009.96151777409</v>
      </c>
      <c r="X133" s="175">
        <f t="shared" si="56"/>
        <v>936059.76910664467</v>
      </c>
      <c r="Y133" s="175">
        <f t="shared" si="56"/>
        <v>0</v>
      </c>
      <c r="Z133" s="175">
        <f t="shared" si="56"/>
        <v>0</v>
      </c>
      <c r="AA133" s="175">
        <f t="shared" si="56"/>
        <v>190678.84185505725</v>
      </c>
      <c r="AB133" s="175">
        <f t="shared" si="56"/>
        <v>138675.52134913253</v>
      </c>
      <c r="AC133" s="175">
        <f t="shared" si="56"/>
        <v>762715.36742022901</v>
      </c>
      <c r="AD133" s="175">
        <f t="shared" si="56"/>
        <v>346688.80337283137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ht="1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1603038.9102868256</v>
      </c>
      <c r="L136" s="221">
        <f t="shared" si="57"/>
        <v>648466.7499023478</v>
      </c>
      <c r="M136" s="221">
        <f t="shared" si="57"/>
        <v>957182.63178945682</v>
      </c>
      <c r="N136" s="221">
        <f t="shared" si="57"/>
        <v>1089769.2310555298</v>
      </c>
      <c r="O136" s="221">
        <f t="shared" si="57"/>
        <v>173301.50381479194</v>
      </c>
      <c r="P136" s="221">
        <f t="shared" si="57"/>
        <v>19650.507572798411</v>
      </c>
      <c r="Q136" s="221">
        <f t="shared" si="57"/>
        <v>294757.61359197629</v>
      </c>
      <c r="R136" s="221">
        <f t="shared" si="57"/>
        <v>334058.62873757316</v>
      </c>
      <c r="S136" s="221">
        <f t="shared" si="57"/>
        <v>2259808.3708718182</v>
      </c>
      <c r="T136" s="221">
        <f t="shared" si="57"/>
        <v>334058.62873757316</v>
      </c>
      <c r="U136" s="221">
        <f t="shared" si="57"/>
        <v>117903.04543679053</v>
      </c>
      <c r="V136" s="221">
        <f t="shared" si="57"/>
        <v>216155.5833007826</v>
      </c>
      <c r="W136" s="221">
        <f t="shared" si="57"/>
        <v>176854.56815518573</v>
      </c>
      <c r="X136" s="221">
        <f t="shared" si="57"/>
        <v>1061127.4089311145</v>
      </c>
      <c r="Y136" s="221">
        <f t="shared" si="57"/>
        <v>0</v>
      </c>
      <c r="Z136" s="221">
        <f t="shared" si="57"/>
        <v>0</v>
      </c>
      <c r="AA136" s="221">
        <f t="shared" si="57"/>
        <v>216155.5833007826</v>
      </c>
      <c r="AB136" s="221">
        <f t="shared" si="57"/>
        <v>157204.06058238732</v>
      </c>
      <c r="AC136" s="221">
        <f t="shared" si="57"/>
        <v>864622.3332031304</v>
      </c>
      <c r="AD136" s="221">
        <f t="shared" si="57"/>
        <v>393010.15145596833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300000</v>
      </c>
      <c r="AQ136" s="221">
        <f t="shared" si="57"/>
        <v>0</v>
      </c>
      <c r="AR136" s="74"/>
      <c r="AS136" s="73"/>
      <c r="AT136" s="42"/>
    </row>
    <row r="137" spans="1:46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3359999.9999999995</v>
      </c>
      <c r="K137" s="174">
        <f t="shared" si="58"/>
        <v>2096961.0897131744</v>
      </c>
      <c r="L137" s="174">
        <f t="shared" si="58"/>
        <v>848269.82913015026</v>
      </c>
      <c r="M137" s="174">
        <f t="shared" si="58"/>
        <v>1252106.0603903919</v>
      </c>
      <c r="N137" s="174">
        <f t="shared" si="58"/>
        <v>1425544.732336665</v>
      </c>
      <c r="O137" s="174">
        <f t="shared" si="58"/>
        <v>226698.49618520806</v>
      </c>
      <c r="P137" s="174">
        <f t="shared" si="58"/>
        <v>25705.146337277271</v>
      </c>
      <c r="Q137" s="174">
        <f t="shared" si="58"/>
        <v>385577.19505915919</v>
      </c>
      <c r="R137" s="174">
        <f t="shared" si="58"/>
        <v>436987.48773371382</v>
      </c>
      <c r="S137" s="174">
        <f t="shared" si="58"/>
        <v>2956091.8287868872</v>
      </c>
      <c r="T137" s="174">
        <f t="shared" si="58"/>
        <v>436987.48773371382</v>
      </c>
      <c r="U137" s="174">
        <f t="shared" si="58"/>
        <v>154230.87802366371</v>
      </c>
      <c r="V137" s="174">
        <f t="shared" si="58"/>
        <v>282756.60971005005</v>
      </c>
      <c r="W137" s="174">
        <f t="shared" si="58"/>
        <v>231346.31703549548</v>
      </c>
      <c r="X137" s="174">
        <f t="shared" si="58"/>
        <v>1388077.902212973</v>
      </c>
      <c r="Y137" s="174">
        <f t="shared" si="58"/>
        <v>0</v>
      </c>
      <c r="Z137" s="174">
        <f t="shared" si="58"/>
        <v>0</v>
      </c>
      <c r="AA137" s="174">
        <f t="shared" si="58"/>
        <v>282756.60971005005</v>
      </c>
      <c r="AB137" s="174">
        <f t="shared" si="58"/>
        <v>205641.17069821819</v>
      </c>
      <c r="AC137" s="174">
        <f t="shared" si="58"/>
        <v>1131026.4388402002</v>
      </c>
      <c r="AD137" s="174">
        <f t="shared" si="58"/>
        <v>514102.92674554558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4300000</v>
      </c>
      <c r="L138" s="174">
        <f t="shared" si="60"/>
        <v>246696.64260859057</v>
      </c>
      <c r="M138" s="174">
        <f t="shared" si="60"/>
        <v>485048.6883267521</v>
      </c>
      <c r="N138" s="174">
        <f t="shared" si="60"/>
        <v>1116794.0192620945</v>
      </c>
      <c r="O138" s="174">
        <f t="shared" si="60"/>
        <v>0</v>
      </c>
      <c r="P138" s="174">
        <f t="shared" si="60"/>
        <v>7475.6558366239542</v>
      </c>
      <c r="Q138" s="174">
        <f t="shared" si="60"/>
        <v>112134.83754935935</v>
      </c>
      <c r="R138" s="174">
        <f t="shared" si="60"/>
        <v>127086.14922260729</v>
      </c>
      <c r="S138" s="174">
        <f t="shared" si="60"/>
        <v>859700.42121175502</v>
      </c>
      <c r="T138" s="174">
        <f t="shared" si="60"/>
        <v>127086.14922260729</v>
      </c>
      <c r="U138" s="174">
        <f t="shared" si="60"/>
        <v>44853.935019743752</v>
      </c>
      <c r="V138" s="174">
        <f t="shared" si="60"/>
        <v>82232.214202863528</v>
      </c>
      <c r="W138" s="174">
        <f t="shared" si="60"/>
        <v>67280.902529615603</v>
      </c>
      <c r="X138" s="174">
        <f t="shared" si="60"/>
        <v>403685.41517769365</v>
      </c>
      <c r="Y138" s="174">
        <f t="shared" si="60"/>
        <v>0</v>
      </c>
      <c r="Z138" s="174">
        <f t="shared" si="60"/>
        <v>0</v>
      </c>
      <c r="AA138" s="174">
        <f t="shared" si="60"/>
        <v>82232.214202863528</v>
      </c>
      <c r="AB138" s="174">
        <f t="shared" si="60"/>
        <v>59805.246692991648</v>
      </c>
      <c r="AC138" s="174">
        <f t="shared" si="60"/>
        <v>328928.85681145411</v>
      </c>
      <c r="AD138" s="174">
        <f t="shared" si="60"/>
        <v>149513.11673247913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889999.99999999988</v>
      </c>
      <c r="K139" s="174">
        <f t="shared" si="62"/>
        <v>12500000</v>
      </c>
      <c r="L139" s="174">
        <f t="shared" si="62"/>
        <v>1157069.7523851336</v>
      </c>
      <c r="M139" s="174">
        <f t="shared" si="62"/>
        <v>1829874.5604615069</v>
      </c>
      <c r="N139" s="174">
        <f t="shared" si="62"/>
        <v>1916818.8733081473</v>
      </c>
      <c r="O139" s="174">
        <f t="shared" si="62"/>
        <v>2000000</v>
      </c>
      <c r="P139" s="174">
        <f t="shared" si="62"/>
        <v>35062.719769246469</v>
      </c>
      <c r="Q139" s="174">
        <f t="shared" si="62"/>
        <v>525940.79653869709</v>
      </c>
      <c r="R139" s="174">
        <f t="shared" si="62"/>
        <v>596066.23607719014</v>
      </c>
      <c r="S139" s="174">
        <f t="shared" si="62"/>
        <v>4032212.7734633447</v>
      </c>
      <c r="T139" s="174">
        <f t="shared" si="62"/>
        <v>596066.23607719014</v>
      </c>
      <c r="U139" s="174">
        <f t="shared" si="62"/>
        <v>210376.3186154789</v>
      </c>
      <c r="V139" s="174">
        <f t="shared" si="62"/>
        <v>385689.91746171121</v>
      </c>
      <c r="W139" s="174">
        <f t="shared" si="62"/>
        <v>315564.47792321822</v>
      </c>
      <c r="X139" s="174">
        <f t="shared" si="62"/>
        <v>1893386.8675393097</v>
      </c>
      <c r="Y139" s="174">
        <f t="shared" si="62"/>
        <v>0</v>
      </c>
      <c r="Z139" s="174">
        <f t="shared" si="62"/>
        <v>0</v>
      </c>
      <c r="AA139" s="174">
        <f t="shared" si="62"/>
        <v>385689.91746171121</v>
      </c>
      <c r="AB139" s="174">
        <f t="shared" si="62"/>
        <v>280501.75815397175</v>
      </c>
      <c r="AC139" s="174">
        <f t="shared" si="62"/>
        <v>1542759.6698468449</v>
      </c>
      <c r="AD139" s="174">
        <f t="shared" si="62"/>
        <v>701254.39538492949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5650000</v>
      </c>
      <c r="K140" s="175">
        <f t="shared" si="64"/>
        <v>7800000.0000000009</v>
      </c>
      <c r="L140" s="175">
        <f t="shared" si="64"/>
        <v>399497.02597377769</v>
      </c>
      <c r="M140" s="175">
        <f t="shared" si="64"/>
        <v>475788.05903189228</v>
      </c>
      <c r="N140" s="175">
        <f t="shared" si="64"/>
        <v>1151073.1440375622</v>
      </c>
      <c r="O140" s="175">
        <f t="shared" si="64"/>
        <v>200000</v>
      </c>
      <c r="P140" s="175">
        <f t="shared" si="64"/>
        <v>12105.970484053867</v>
      </c>
      <c r="Q140" s="175">
        <f t="shared" si="64"/>
        <v>181589.55726080804</v>
      </c>
      <c r="R140" s="175">
        <f t="shared" si="64"/>
        <v>205801.49822891582</v>
      </c>
      <c r="S140" s="175">
        <f t="shared" si="64"/>
        <v>1392186.605666195</v>
      </c>
      <c r="T140" s="175">
        <f t="shared" si="64"/>
        <v>205801.49822891582</v>
      </c>
      <c r="U140" s="175">
        <f t="shared" si="64"/>
        <v>72635.822904323228</v>
      </c>
      <c r="V140" s="175">
        <f t="shared" si="64"/>
        <v>133165.67532459256</v>
      </c>
      <c r="W140" s="175">
        <f t="shared" si="64"/>
        <v>108953.73435648481</v>
      </c>
      <c r="X140" s="175">
        <f t="shared" si="64"/>
        <v>653722.40613890893</v>
      </c>
      <c r="Y140" s="175">
        <f t="shared" si="64"/>
        <v>0</v>
      </c>
      <c r="Z140" s="175">
        <f t="shared" si="64"/>
        <v>0</v>
      </c>
      <c r="AA140" s="175">
        <f t="shared" si="64"/>
        <v>133165.67532459256</v>
      </c>
      <c r="AB140" s="175">
        <f t="shared" si="64"/>
        <v>96847.763872430951</v>
      </c>
      <c r="AC140" s="175">
        <f t="shared" si="64"/>
        <v>532662.70129837026</v>
      </c>
      <c r="AD140" s="175">
        <f t="shared" si="64"/>
        <v>242119.40968107741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ht="1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ht="1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4.25"/>
  <cols>
    <col min="1" max="5" width="2.75" customWidth="1"/>
    <col min="6" max="6" width="60.75" customWidth="1"/>
    <col min="7" max="8" width="20.75" customWidth="1"/>
    <col min="9" max="9" width="2.75" customWidth="1"/>
    <col min="10" max="41" width="20.75" customWidth="1"/>
    <col min="42" max="42" width="20.75" style="17" customWidth="1"/>
    <col min="43" max="43" width="20.75" customWidth="1"/>
    <col min="44" max="44" width="2.75" customWidth="1"/>
    <col min="45" max="45" width="40.75" customWidth="1"/>
    <col min="46" max="46" width="2.75" customWidth="1"/>
    <col min="47" max="16384" width="9.125" hidden="1"/>
  </cols>
  <sheetData>
    <row r="1" spans="1:46" ht="1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5">
      <c r="A2" s="96" t="str">
        <f>Cover!D21&amp;" - "&amp;Cover!D23</f>
        <v xml:space="preserve">SHEPD - Final 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1603038.9102868256</v>
      </c>
      <c r="L21" s="156">
        <f>Expenditure!L129</f>
        <v>609892.01664686063</v>
      </c>
      <c r="M21" s="156">
        <f>Expenditure!M129</f>
        <v>959520.49441100145</v>
      </c>
      <c r="N21" s="156">
        <f>Expenditure!N129</f>
        <v>1055870.2230431321</v>
      </c>
      <c r="O21" s="156">
        <f>Expenditure!O129</f>
        <v>173301.50381479194</v>
      </c>
      <c r="P21" s="156">
        <f>Expenditure!P129</f>
        <v>18481.576262026076</v>
      </c>
      <c r="Q21" s="156">
        <f>Expenditure!Q129</f>
        <v>277223.64393039123</v>
      </c>
      <c r="R21" s="156">
        <f>Expenditure!R129</f>
        <v>314186.79645444342</v>
      </c>
      <c r="S21" s="156">
        <f>Expenditure!S129</f>
        <v>2125381.2701329994</v>
      </c>
      <c r="T21" s="156">
        <f>Expenditure!T129</f>
        <v>314186.79645444342</v>
      </c>
      <c r="U21" s="156">
        <f>Expenditure!U129</f>
        <v>110889.45757215651</v>
      </c>
      <c r="V21" s="156">
        <f>Expenditure!V129</f>
        <v>203297.33888228689</v>
      </c>
      <c r="W21" s="156">
        <f>Expenditure!W129</f>
        <v>166334.1863582347</v>
      </c>
      <c r="X21" s="156">
        <f>Expenditure!X129</f>
        <v>998005.11814940837</v>
      </c>
      <c r="Y21" s="156">
        <f>Expenditure!Y129</f>
        <v>0</v>
      </c>
      <c r="Z21" s="156">
        <f>Expenditure!Z129</f>
        <v>0</v>
      </c>
      <c r="AA21" s="156">
        <f>Expenditure!AA129</f>
        <v>203297.33888228689</v>
      </c>
      <c r="AB21" s="156">
        <f>Expenditure!AB129</f>
        <v>147852.61009620863</v>
      </c>
      <c r="AC21" s="156">
        <f>Expenditure!AC129</f>
        <v>813189.35552914755</v>
      </c>
      <c r="AD21" s="156">
        <f>Expenditure!AD129</f>
        <v>369631.52524052165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300000</v>
      </c>
      <c r="AQ21" s="156">
        <f>Expenditure!AQ129</f>
        <v>0</v>
      </c>
      <c r="AR21" s="74"/>
      <c r="AS21" s="73"/>
      <c r="AT21" s="42"/>
    </row>
    <row r="22" spans="1:46" ht="1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3359999.9999999995</v>
      </c>
      <c r="K22" s="152">
        <f>Expenditure!K130</f>
        <v>2096961.0897131744</v>
      </c>
      <c r="L22" s="152">
        <f>Expenditure!L130</f>
        <v>797809.59752644692</v>
      </c>
      <c r="M22" s="152">
        <f>Expenditure!M130</f>
        <v>1255164.2562451616</v>
      </c>
      <c r="N22" s="152">
        <f>Expenditure!N130</f>
        <v>1381200.8924425016</v>
      </c>
      <c r="O22" s="152">
        <f>Expenditure!O130</f>
        <v>226698.49618520806</v>
      </c>
      <c r="P22" s="152">
        <f>Expenditure!P130</f>
        <v>24176.048409892323</v>
      </c>
      <c r="Q22" s="152">
        <f>Expenditure!Q130</f>
        <v>362640.72614838497</v>
      </c>
      <c r="R22" s="152">
        <f>Expenditure!R130</f>
        <v>410992.8229681697</v>
      </c>
      <c r="S22" s="152">
        <f>Expenditure!S130</f>
        <v>2780245.5671376181</v>
      </c>
      <c r="T22" s="152">
        <f>Expenditure!T130</f>
        <v>410992.8229681697</v>
      </c>
      <c r="U22" s="152">
        <f>Expenditure!U130</f>
        <v>145056.290459354</v>
      </c>
      <c r="V22" s="152">
        <f>Expenditure!V130</f>
        <v>265936.53250881564</v>
      </c>
      <c r="W22" s="152">
        <f>Expenditure!W130</f>
        <v>217584.43568903094</v>
      </c>
      <c r="X22" s="152">
        <f>Expenditure!X130</f>
        <v>1305506.6141341859</v>
      </c>
      <c r="Y22" s="152">
        <f>Expenditure!Y130</f>
        <v>0</v>
      </c>
      <c r="Z22" s="152">
        <f>Expenditure!Z130</f>
        <v>0</v>
      </c>
      <c r="AA22" s="152">
        <f>Expenditure!AA130</f>
        <v>265936.53250881564</v>
      </c>
      <c r="AB22" s="152">
        <f>Expenditure!AB130</f>
        <v>193408.38727913861</v>
      </c>
      <c r="AC22" s="152">
        <f>Expenditure!AC130</f>
        <v>1063746.1300352626</v>
      </c>
      <c r="AD22" s="152">
        <f>Expenditure!AD130</f>
        <v>483520.96819784661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ht="1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4300000</v>
      </c>
      <c r="L23" s="152">
        <f>Expenditure!L131</f>
        <v>232021.63084417293</v>
      </c>
      <c r="M23" s="152">
        <f>Expenditure!M131</f>
        <v>485938.08297914104</v>
      </c>
      <c r="N23" s="152">
        <f>Expenditure!N131</f>
        <v>1103897.7968024549</v>
      </c>
      <c r="O23" s="152">
        <f>Expenditure!O131</f>
        <v>0</v>
      </c>
      <c r="P23" s="152">
        <f>Expenditure!P131</f>
        <v>7030.9585104294811</v>
      </c>
      <c r="Q23" s="152">
        <f>Expenditure!Q131</f>
        <v>105464.37765644224</v>
      </c>
      <c r="R23" s="152">
        <f>Expenditure!R131</f>
        <v>119526.29467730122</v>
      </c>
      <c r="S23" s="152">
        <f>Expenditure!S131</f>
        <v>808560.22869939054</v>
      </c>
      <c r="T23" s="152">
        <f>Expenditure!T131</f>
        <v>119526.29467730122</v>
      </c>
      <c r="U23" s="152">
        <f>Expenditure!U131</f>
        <v>42185.751062576906</v>
      </c>
      <c r="V23" s="152">
        <f>Expenditure!V131</f>
        <v>77340.543614724316</v>
      </c>
      <c r="W23" s="152">
        <f>Expenditure!W131</f>
        <v>63278.626593865338</v>
      </c>
      <c r="X23" s="152">
        <f>Expenditure!X131</f>
        <v>379671.75956319208</v>
      </c>
      <c r="Y23" s="152">
        <f>Expenditure!Y131</f>
        <v>0</v>
      </c>
      <c r="Z23" s="152">
        <f>Expenditure!Z131</f>
        <v>0</v>
      </c>
      <c r="AA23" s="152">
        <f>Expenditure!AA131</f>
        <v>77340.543614724316</v>
      </c>
      <c r="AB23" s="152">
        <f>Expenditure!AB131</f>
        <v>56247.668083435856</v>
      </c>
      <c r="AC23" s="152">
        <f>Expenditure!AC131</f>
        <v>309362.17445889727</v>
      </c>
      <c r="AD23" s="152">
        <f>Expenditure!AD131</f>
        <v>140619.17020858967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ht="1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889999.99999999988</v>
      </c>
      <c r="K24" s="152">
        <f>Expenditure!K132</f>
        <v>12500000</v>
      </c>
      <c r="L24" s="152">
        <f>Expenditure!L132</f>
        <v>1088240.2294173478</v>
      </c>
      <c r="M24" s="152">
        <f>Expenditure!M132</f>
        <v>1834046.0467019789</v>
      </c>
      <c r="N24" s="152">
        <f>Expenditure!N132</f>
        <v>1856332.3228213054</v>
      </c>
      <c r="O24" s="152">
        <f>Expenditure!O132</f>
        <v>2000000</v>
      </c>
      <c r="P24" s="152">
        <f>Expenditure!P132</f>
        <v>32976.976649010532</v>
      </c>
      <c r="Q24" s="152">
        <f>Expenditure!Q132</f>
        <v>494654.64973515813</v>
      </c>
      <c r="R24" s="152">
        <f>Expenditure!R132</f>
        <v>560608.6030331793</v>
      </c>
      <c r="S24" s="152">
        <f>Expenditure!S132</f>
        <v>3792352.3146362123</v>
      </c>
      <c r="T24" s="152">
        <f>Expenditure!T132</f>
        <v>560608.6030331793</v>
      </c>
      <c r="U24" s="152">
        <f>Expenditure!U132</f>
        <v>197861.85989406329</v>
      </c>
      <c r="V24" s="152">
        <f>Expenditure!V132</f>
        <v>362746.74313911598</v>
      </c>
      <c r="W24" s="152">
        <f>Expenditure!W132</f>
        <v>296792.78984109481</v>
      </c>
      <c r="X24" s="152">
        <f>Expenditure!X132</f>
        <v>1780756.7390465692</v>
      </c>
      <c r="Y24" s="152">
        <f>Expenditure!Y132</f>
        <v>0</v>
      </c>
      <c r="Z24" s="152">
        <f>Expenditure!Z132</f>
        <v>0</v>
      </c>
      <c r="AA24" s="152">
        <f>Expenditure!AA132</f>
        <v>362746.74313911598</v>
      </c>
      <c r="AB24" s="152">
        <f>Expenditure!AB132</f>
        <v>263815.81319208432</v>
      </c>
      <c r="AC24" s="152">
        <f>Expenditure!AC132</f>
        <v>1450986.9725564639</v>
      </c>
      <c r="AD24" s="152">
        <f>Expenditure!AD132</f>
        <v>659539.53298021085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ht="1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5650000</v>
      </c>
      <c r="K25" s="162">
        <f>Expenditure!K133</f>
        <v>7800000.0000000009</v>
      </c>
      <c r="L25" s="162">
        <f>Expenditure!L133</f>
        <v>572036.52556517173</v>
      </c>
      <c r="M25" s="162">
        <f>Expenditure!M133</f>
        <v>465331.11966271687</v>
      </c>
      <c r="N25" s="162">
        <f>Expenditure!N133</f>
        <v>1302698.7648906054</v>
      </c>
      <c r="O25" s="162">
        <f>Expenditure!O133</f>
        <v>200000</v>
      </c>
      <c r="P25" s="162">
        <f>Expenditure!P133</f>
        <v>17334.440168641562</v>
      </c>
      <c r="Q25" s="162">
        <f>Expenditure!Q133</f>
        <v>260016.60252962352</v>
      </c>
      <c r="R25" s="162">
        <f>Expenditure!R133</f>
        <v>294685.48286690668</v>
      </c>
      <c r="S25" s="162">
        <f>Expenditure!S133</f>
        <v>1993460.6193937804</v>
      </c>
      <c r="T25" s="162">
        <f>Expenditure!T133</f>
        <v>294685.48286690668</v>
      </c>
      <c r="U25" s="162">
        <f>Expenditure!U133</f>
        <v>104006.64101184942</v>
      </c>
      <c r="V25" s="162">
        <f>Expenditure!V133</f>
        <v>190678.84185505725</v>
      </c>
      <c r="W25" s="162">
        <f>Expenditure!W133</f>
        <v>156009.96151777409</v>
      </c>
      <c r="X25" s="162">
        <f>Expenditure!X133</f>
        <v>936059.76910664467</v>
      </c>
      <c r="Y25" s="162">
        <f>Expenditure!Y133</f>
        <v>0</v>
      </c>
      <c r="Z25" s="162">
        <f>Expenditure!Z133</f>
        <v>0</v>
      </c>
      <c r="AA25" s="162">
        <f>Expenditure!AA133</f>
        <v>190678.84185505725</v>
      </c>
      <c r="AB25" s="162">
        <f>Expenditure!AB133</f>
        <v>138675.52134913253</v>
      </c>
      <c r="AC25" s="162">
        <f>Expenditure!AC133</f>
        <v>762715.36742022901</v>
      </c>
      <c r="AD25" s="162">
        <f>Expenditure!AD133</f>
        <v>346688.80337283137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ht="1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ht="1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1603038.9102868256</v>
      </c>
      <c r="L28" s="156">
        <f>Expenditure!L136</f>
        <v>648466.7499023478</v>
      </c>
      <c r="M28" s="156">
        <f>Expenditure!M136</f>
        <v>957182.63178945682</v>
      </c>
      <c r="N28" s="156">
        <f>Expenditure!N136</f>
        <v>1089769.2310555298</v>
      </c>
      <c r="O28" s="156">
        <f>Expenditure!O136</f>
        <v>173301.50381479194</v>
      </c>
      <c r="P28" s="156">
        <f>Expenditure!P136</f>
        <v>19650.507572798411</v>
      </c>
      <c r="Q28" s="156">
        <f>Expenditure!Q136</f>
        <v>294757.61359197629</v>
      </c>
      <c r="R28" s="156">
        <f>Expenditure!R136</f>
        <v>334058.62873757316</v>
      </c>
      <c r="S28" s="156">
        <f>Expenditure!S136</f>
        <v>2259808.3708718182</v>
      </c>
      <c r="T28" s="156">
        <f>Expenditure!T136</f>
        <v>334058.62873757316</v>
      </c>
      <c r="U28" s="156">
        <f>Expenditure!U136</f>
        <v>117903.04543679053</v>
      </c>
      <c r="V28" s="156">
        <f>Expenditure!V136</f>
        <v>216155.5833007826</v>
      </c>
      <c r="W28" s="156">
        <f>Expenditure!W136</f>
        <v>176854.56815518573</v>
      </c>
      <c r="X28" s="156">
        <f>Expenditure!X136</f>
        <v>1061127.4089311145</v>
      </c>
      <c r="Y28" s="156">
        <f>Expenditure!Y136</f>
        <v>0</v>
      </c>
      <c r="Z28" s="156">
        <f>Expenditure!Z136</f>
        <v>0</v>
      </c>
      <c r="AA28" s="156">
        <f>Expenditure!AA136</f>
        <v>216155.5833007826</v>
      </c>
      <c r="AB28" s="156">
        <f>Expenditure!AB136</f>
        <v>157204.06058238732</v>
      </c>
      <c r="AC28" s="156">
        <f>Expenditure!AC136</f>
        <v>864622.3332031304</v>
      </c>
      <c r="AD28" s="156">
        <f>Expenditure!AD136</f>
        <v>393010.15145596833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300000</v>
      </c>
      <c r="AQ28" s="156">
        <f>Expenditure!AQ136</f>
        <v>0</v>
      </c>
      <c r="AR28" s="74"/>
      <c r="AS28" s="73"/>
      <c r="AT28" s="42"/>
    </row>
    <row r="29" spans="1:46" ht="1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3359999.9999999995</v>
      </c>
      <c r="K29" s="152">
        <f>Expenditure!K137</f>
        <v>2096961.0897131744</v>
      </c>
      <c r="L29" s="152">
        <f>Expenditure!L137</f>
        <v>848269.82913015026</v>
      </c>
      <c r="M29" s="152">
        <f>Expenditure!M137</f>
        <v>1252106.0603903919</v>
      </c>
      <c r="N29" s="152">
        <f>Expenditure!N137</f>
        <v>1425544.732336665</v>
      </c>
      <c r="O29" s="152">
        <f>Expenditure!O137</f>
        <v>226698.49618520806</v>
      </c>
      <c r="P29" s="152">
        <f>Expenditure!P137</f>
        <v>25705.146337277271</v>
      </c>
      <c r="Q29" s="152">
        <f>Expenditure!Q137</f>
        <v>385577.19505915919</v>
      </c>
      <c r="R29" s="152">
        <f>Expenditure!R137</f>
        <v>436987.48773371382</v>
      </c>
      <c r="S29" s="152">
        <f>Expenditure!S137</f>
        <v>2956091.8287868872</v>
      </c>
      <c r="T29" s="152">
        <f>Expenditure!T137</f>
        <v>436987.48773371382</v>
      </c>
      <c r="U29" s="152">
        <f>Expenditure!U137</f>
        <v>154230.87802366371</v>
      </c>
      <c r="V29" s="152">
        <f>Expenditure!V137</f>
        <v>282756.60971005005</v>
      </c>
      <c r="W29" s="152">
        <f>Expenditure!W137</f>
        <v>231346.31703549548</v>
      </c>
      <c r="X29" s="152">
        <f>Expenditure!X137</f>
        <v>1388077.902212973</v>
      </c>
      <c r="Y29" s="152">
        <f>Expenditure!Y137</f>
        <v>0</v>
      </c>
      <c r="Z29" s="152">
        <f>Expenditure!Z137</f>
        <v>0</v>
      </c>
      <c r="AA29" s="152">
        <f>Expenditure!AA137</f>
        <v>282756.60971005005</v>
      </c>
      <c r="AB29" s="152">
        <f>Expenditure!AB137</f>
        <v>205641.17069821819</v>
      </c>
      <c r="AC29" s="152">
        <f>Expenditure!AC137</f>
        <v>1131026.4388402002</v>
      </c>
      <c r="AD29" s="152">
        <f>Expenditure!AD137</f>
        <v>514102.92674554558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ht="1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4300000</v>
      </c>
      <c r="L30" s="152">
        <f>Expenditure!L138</f>
        <v>246696.64260859057</v>
      </c>
      <c r="M30" s="152">
        <f>Expenditure!M138</f>
        <v>485048.6883267521</v>
      </c>
      <c r="N30" s="152">
        <f>Expenditure!N138</f>
        <v>1116794.0192620945</v>
      </c>
      <c r="O30" s="152">
        <f>Expenditure!O138</f>
        <v>0</v>
      </c>
      <c r="P30" s="152">
        <f>Expenditure!P138</f>
        <v>7475.6558366239542</v>
      </c>
      <c r="Q30" s="152">
        <f>Expenditure!Q138</f>
        <v>112134.83754935935</v>
      </c>
      <c r="R30" s="152">
        <f>Expenditure!R138</f>
        <v>127086.14922260729</v>
      </c>
      <c r="S30" s="152">
        <f>Expenditure!S138</f>
        <v>859700.42121175502</v>
      </c>
      <c r="T30" s="152">
        <f>Expenditure!T138</f>
        <v>127086.14922260729</v>
      </c>
      <c r="U30" s="152">
        <f>Expenditure!U138</f>
        <v>44853.935019743752</v>
      </c>
      <c r="V30" s="152">
        <f>Expenditure!V138</f>
        <v>82232.214202863528</v>
      </c>
      <c r="W30" s="152">
        <f>Expenditure!W138</f>
        <v>67280.902529615603</v>
      </c>
      <c r="X30" s="152">
        <f>Expenditure!X138</f>
        <v>403685.41517769365</v>
      </c>
      <c r="Y30" s="152">
        <f>Expenditure!Y138</f>
        <v>0</v>
      </c>
      <c r="Z30" s="152">
        <f>Expenditure!Z138</f>
        <v>0</v>
      </c>
      <c r="AA30" s="152">
        <f>Expenditure!AA138</f>
        <v>82232.214202863528</v>
      </c>
      <c r="AB30" s="152">
        <f>Expenditure!AB138</f>
        <v>59805.246692991648</v>
      </c>
      <c r="AC30" s="152">
        <f>Expenditure!AC138</f>
        <v>328928.85681145411</v>
      </c>
      <c r="AD30" s="152">
        <f>Expenditure!AD138</f>
        <v>149513.11673247913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ht="1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889999.99999999988</v>
      </c>
      <c r="K31" s="152">
        <f>Expenditure!K139</f>
        <v>12500000</v>
      </c>
      <c r="L31" s="152">
        <f>Expenditure!L139</f>
        <v>1157069.7523851336</v>
      </c>
      <c r="M31" s="152">
        <f>Expenditure!M139</f>
        <v>1829874.5604615069</v>
      </c>
      <c r="N31" s="152">
        <f>Expenditure!N139</f>
        <v>1916818.8733081473</v>
      </c>
      <c r="O31" s="152">
        <f>Expenditure!O139</f>
        <v>2000000</v>
      </c>
      <c r="P31" s="152">
        <f>Expenditure!P139</f>
        <v>35062.719769246469</v>
      </c>
      <c r="Q31" s="152">
        <f>Expenditure!Q139</f>
        <v>525940.79653869709</v>
      </c>
      <c r="R31" s="152">
        <f>Expenditure!R139</f>
        <v>596066.23607719014</v>
      </c>
      <c r="S31" s="152">
        <f>Expenditure!S139</f>
        <v>4032212.7734633447</v>
      </c>
      <c r="T31" s="152">
        <f>Expenditure!T139</f>
        <v>596066.23607719014</v>
      </c>
      <c r="U31" s="152">
        <f>Expenditure!U139</f>
        <v>210376.3186154789</v>
      </c>
      <c r="V31" s="152">
        <f>Expenditure!V139</f>
        <v>385689.91746171121</v>
      </c>
      <c r="W31" s="152">
        <f>Expenditure!W139</f>
        <v>315564.47792321822</v>
      </c>
      <c r="X31" s="152">
        <f>Expenditure!X139</f>
        <v>1893386.8675393097</v>
      </c>
      <c r="Y31" s="152">
        <f>Expenditure!Y139</f>
        <v>0</v>
      </c>
      <c r="Z31" s="152">
        <f>Expenditure!Z139</f>
        <v>0</v>
      </c>
      <c r="AA31" s="152">
        <f>Expenditure!AA139</f>
        <v>385689.91746171121</v>
      </c>
      <c r="AB31" s="152">
        <f>Expenditure!AB139</f>
        <v>280501.75815397175</v>
      </c>
      <c r="AC31" s="152">
        <f>Expenditure!AC139</f>
        <v>1542759.6698468449</v>
      </c>
      <c r="AD31" s="152">
        <f>Expenditure!AD139</f>
        <v>701254.39538492949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ht="1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5650000</v>
      </c>
      <c r="K32" s="162">
        <f>Expenditure!K140</f>
        <v>7800000.0000000009</v>
      </c>
      <c r="L32" s="162">
        <f>Expenditure!L140</f>
        <v>399497.02597377769</v>
      </c>
      <c r="M32" s="162">
        <f>Expenditure!M140</f>
        <v>475788.05903189228</v>
      </c>
      <c r="N32" s="162">
        <f>Expenditure!N140</f>
        <v>1151073.1440375622</v>
      </c>
      <c r="O32" s="162">
        <f>Expenditure!O140</f>
        <v>200000</v>
      </c>
      <c r="P32" s="162">
        <f>Expenditure!P140</f>
        <v>12105.970484053867</v>
      </c>
      <c r="Q32" s="162">
        <f>Expenditure!Q140</f>
        <v>181589.55726080804</v>
      </c>
      <c r="R32" s="162">
        <f>Expenditure!R140</f>
        <v>205801.49822891582</v>
      </c>
      <c r="S32" s="162">
        <f>Expenditure!S140</f>
        <v>1392186.605666195</v>
      </c>
      <c r="T32" s="162">
        <f>Expenditure!T140</f>
        <v>205801.49822891582</v>
      </c>
      <c r="U32" s="162">
        <f>Expenditure!U140</f>
        <v>72635.822904323228</v>
      </c>
      <c r="V32" s="162">
        <f>Expenditure!V140</f>
        <v>133165.67532459256</v>
      </c>
      <c r="W32" s="162">
        <f>Expenditure!W140</f>
        <v>108953.73435648481</v>
      </c>
      <c r="X32" s="162">
        <f>Expenditure!X140</f>
        <v>653722.40613890893</v>
      </c>
      <c r="Y32" s="162">
        <f>Expenditure!Y140</f>
        <v>0</v>
      </c>
      <c r="Z32" s="162">
        <f>Expenditure!Z140</f>
        <v>0</v>
      </c>
      <c r="AA32" s="162">
        <f>Expenditure!AA140</f>
        <v>133165.67532459256</v>
      </c>
      <c r="AB32" s="162">
        <f>Expenditure!AB140</f>
        <v>96847.763872430951</v>
      </c>
      <c r="AC32" s="162">
        <f>Expenditure!AC140</f>
        <v>532662.70129837026</v>
      </c>
      <c r="AD32" s="162">
        <f>Expenditure!AD140</f>
        <v>242119.40968107741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ht="1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ht="1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ht="1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ht="1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5316103.1537194792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6561645.5519817919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2487530.0234796316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10315884.676266814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4639876.5945522841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29321040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ht="1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5551608.2124733059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6869713.5230512088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2577123.3716669632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10736100.176997997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3586494.7158105276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29321040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>
      <c r="A62" s="73"/>
      <c r="B62" s="73"/>
      <c r="C62" s="73"/>
      <c r="D62" s="73"/>
      <c r="E62" s="115" t="s">
        <v>762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ht="15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ht="1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0.18130677335181422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0.22378624878182329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8.4837714606290623E-2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0.35182533348976752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0.15824392977030433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ht="1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0.18933872101648871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0.23429296924840348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8.789331386836767E-2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0.36615686813967024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0.12231812772706997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ht="1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ht="1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schemas.microsoft.com/office/infopath/2007/PartnerControls"/>
    <ds:schemaRef ds:uri="df11e38d-df47-44a9-bb81-9cb5331e96c9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DF3005-67D2-4820-BFC8-CB981A47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2019-12-13T09:04:37Z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