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codeName="ThisWorkbook" defaultThemeVersion="166925"/>
  <xr:revisionPtr revIDLastSave="4" documentId="8_{8C78D37D-A0E6-486A-8A79-1618D407AD1F}" xr6:coauthVersionLast="41" xr6:coauthVersionMax="46" xr10:uidLastSave="{0F8632EF-CF89-47EF-A2D4-538370318AAB}"/>
  <workbookProtection lockStructure="1"/>
  <bookViews>
    <workbookView xWindow="-110" yWindow="-110" windowWidth="19420" windowHeight="10420" tabRatio="870" xr2:uid="{00000000-000D-0000-FFFF-FFFF00000000}"/>
  </bookViews>
  <sheets>
    <sheet name="Cover" sheetId="30" r:id="rId1"/>
    <sheet name="Version control" sheetId="33" r:id="rId2"/>
    <sheet name="Model map" sheetId="34" r:id="rId3"/>
    <sheet name="Index" sheetId="41" r:id="rId4"/>
    <sheet name="Fixed inputs" sheetId="8" r:id="rId5"/>
    <sheet name="DNO inputs" sheetId="2" r:id="rId6"/>
    <sheet name="MEAV" sheetId="15" r:id="rId7"/>
    <sheet name="Expenditure" sheetId="21" r:id="rId8"/>
    <sheet name="Expensed" sheetId="38" r:id="rId9"/>
    <sheet name="Capitalised" sheetId="20" r:id="rId10"/>
    <sheet name="Rev allocation" sheetId="22" r:id="rId11"/>
    <sheet name="Direct" sheetId="39" r:id="rId12"/>
    <sheet name="EDCM discounts" sheetId="36" r:id="rId13"/>
    <sheet name="CDCM discounts" sheetId="24" r:id="rId14"/>
    <sheet name="Output to other models" sheetId="23" r:id="rId15"/>
  </sheets>
  <definedNames>
    <definedName name="_xlnm._FilterDatabase" localSheetId="3" hidden="1">Index!$F$11:$G$40</definedName>
    <definedName name="_xlnm._FilterDatabase" localSheetId="6" hidden="1">MEAV!$B$2:$B$149</definedName>
    <definedName name="HTML_CodePage" hidden="1">1252</definedName>
    <definedName name="HTML_Control" localSheetId="0" hidden="1">{"'Sheet1'!$A$1:$G$85"}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1" i="41" l="1"/>
  <c r="G123" i="41" l="1"/>
  <c r="G122" i="41"/>
  <c r="G121" i="41"/>
  <c r="G120" i="4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0" i="41"/>
  <c r="G59" i="41"/>
  <c r="G58" i="41"/>
  <c r="G57" i="41"/>
  <c r="G56" i="41"/>
  <c r="G55" i="41"/>
  <c r="G54" i="41"/>
  <c r="G53" i="41"/>
  <c r="G52" i="41"/>
  <c r="G51" i="41"/>
  <c r="G50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62" i="15" l="1"/>
  <c r="H17" i="8" l="1"/>
  <c r="H13" i="33" l="1"/>
  <c r="AP36" i="38" l="1"/>
  <c r="AP38" i="38" s="1"/>
  <c r="AP40" i="39"/>
  <c r="E40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H113" i="21"/>
  <c r="E113" i="21"/>
  <c r="E66" i="21"/>
  <c r="E111" i="21"/>
  <c r="E64" i="21"/>
  <c r="H66" i="21"/>
  <c r="K111" i="21"/>
  <c r="K64" i="21"/>
  <c r="G111" i="21"/>
  <c r="AP64" i="21"/>
  <c r="AP40" i="21"/>
  <c r="AP114" i="21" l="1"/>
  <c r="O114" i="21"/>
  <c r="S114" i="21"/>
  <c r="W114" i="21"/>
  <c r="AA114" i="21"/>
  <c r="AE114" i="21"/>
  <c r="AI114" i="21"/>
  <c r="AM114" i="21"/>
  <c r="AQ114" i="21"/>
  <c r="K114" i="21"/>
  <c r="L114" i="21"/>
  <c r="P114" i="21"/>
  <c r="T114" i="21"/>
  <c r="X114" i="21"/>
  <c r="AB114" i="21"/>
  <c r="AF114" i="21"/>
  <c r="AJ114" i="21"/>
  <c r="AN114" i="21"/>
  <c r="M114" i="21"/>
  <c r="Q114" i="21"/>
  <c r="U114" i="21"/>
  <c r="Y114" i="21"/>
  <c r="AC114" i="21"/>
  <c r="AG114" i="21"/>
  <c r="AK114" i="21"/>
  <c r="AO114" i="21"/>
  <c r="J114" i="21"/>
  <c r="J118" i="21" s="1"/>
  <c r="N114" i="21"/>
  <c r="R114" i="21"/>
  <c r="V114" i="21"/>
  <c r="Z114" i="21"/>
  <c r="AD114" i="21"/>
  <c r="AH114" i="21"/>
  <c r="AL114" i="21"/>
  <c r="L53" i="20" l="1"/>
  <c r="M54" i="20"/>
  <c r="F21" i="24" l="1"/>
  <c r="F20" i="24"/>
  <c r="F19" i="24"/>
  <c r="F18" i="24"/>
  <c r="AQ40" i="39"/>
  <c r="AO40" i="39"/>
  <c r="AN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W40" i="39"/>
  <c r="V40" i="39"/>
  <c r="U40" i="39"/>
  <c r="T40" i="39"/>
  <c r="S40" i="39"/>
  <c r="R40" i="39"/>
  <c r="Q40" i="39"/>
  <c r="P40" i="39"/>
  <c r="O40" i="39"/>
  <c r="N40" i="39"/>
  <c r="M40" i="39"/>
  <c r="L40" i="39"/>
  <c r="K40" i="39"/>
  <c r="J40" i="39"/>
  <c r="AQ36" i="38"/>
  <c r="AO36" i="38"/>
  <c r="AN36" i="38"/>
  <c r="AM36" i="38"/>
  <c r="AL36" i="38"/>
  <c r="AK36" i="38"/>
  <c r="AJ36" i="38"/>
  <c r="AI36" i="38"/>
  <c r="AH36" i="38"/>
  <c r="AG36" i="38"/>
  <c r="AF36" i="38"/>
  <c r="AE36" i="38"/>
  <c r="AD36" i="38"/>
  <c r="AC36" i="38"/>
  <c r="AB36" i="38"/>
  <c r="AA36" i="38"/>
  <c r="Z36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AQ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AQ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F22" i="21"/>
  <c r="F21" i="21"/>
  <c r="F20" i="21"/>
  <c r="F19" i="21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B14" i="30" l="1"/>
  <c r="H15" i="33"/>
  <c r="D14" i="30" s="1"/>
  <c r="G41" i="21" l="1"/>
  <c r="J44" i="36"/>
  <c r="J43" i="36"/>
  <c r="J42" i="36"/>
  <c r="J41" i="36"/>
  <c r="J40" i="36"/>
  <c r="J39" i="36"/>
  <c r="K43" i="36"/>
  <c r="K42" i="36"/>
  <c r="K41" i="36"/>
  <c r="K40" i="36"/>
  <c r="K39" i="36"/>
  <c r="K38" i="36"/>
  <c r="L42" i="36"/>
  <c r="L41" i="36"/>
  <c r="L40" i="36"/>
  <c r="L39" i="36"/>
  <c r="L38" i="36"/>
  <c r="M41" i="36"/>
  <c r="M40" i="36"/>
  <c r="M39" i="36"/>
  <c r="M38" i="36"/>
  <c r="G44" i="36"/>
  <c r="F44" i="36"/>
  <c r="G43" i="36"/>
  <c r="F43" i="36"/>
  <c r="G42" i="36"/>
  <c r="F42" i="36"/>
  <c r="G41" i="36"/>
  <c r="F41" i="36"/>
  <c r="G40" i="36"/>
  <c r="F40" i="36"/>
  <c r="G39" i="36"/>
  <c r="F39" i="36"/>
  <c r="G38" i="36"/>
  <c r="F38" i="36"/>
  <c r="E37" i="36"/>
  <c r="J38" i="36"/>
  <c r="G23" i="23" l="1"/>
  <c r="F23" i="23"/>
  <c r="G22" i="23"/>
  <c r="F22" i="23"/>
  <c r="G21" i="23"/>
  <c r="F21" i="23"/>
  <c r="G20" i="23"/>
  <c r="F20" i="23"/>
  <c r="E19" i="23"/>
  <c r="A2" i="23"/>
  <c r="A1" i="23"/>
  <c r="G31" i="24"/>
  <c r="E31" i="24"/>
  <c r="G30" i="24"/>
  <c r="E30" i="24"/>
  <c r="G28" i="24"/>
  <c r="E28" i="24"/>
  <c r="G27" i="24"/>
  <c r="E27" i="24"/>
  <c r="G18" i="24"/>
  <c r="A2" i="24"/>
  <c r="A1" i="24"/>
  <c r="H102" i="36"/>
  <c r="G102" i="36"/>
  <c r="E102" i="36"/>
  <c r="G83" i="36"/>
  <c r="G70" i="36"/>
  <c r="E70" i="36"/>
  <c r="H68" i="36"/>
  <c r="E68" i="36"/>
  <c r="H67" i="36"/>
  <c r="E67" i="36"/>
  <c r="G25" i="36"/>
  <c r="F25" i="36"/>
  <c r="G24" i="36"/>
  <c r="F24" i="36"/>
  <c r="G23" i="36"/>
  <c r="F23" i="36"/>
  <c r="G22" i="36"/>
  <c r="F22" i="36"/>
  <c r="G21" i="36"/>
  <c r="F21" i="36"/>
  <c r="G20" i="36"/>
  <c r="F20" i="36"/>
  <c r="G19" i="36"/>
  <c r="F19" i="36"/>
  <c r="E18" i="36"/>
  <c r="A2" i="36"/>
  <c r="A1" i="36"/>
  <c r="G40" i="39"/>
  <c r="E40" i="39"/>
  <c r="F24" i="39"/>
  <c r="F23" i="39"/>
  <c r="F22" i="39"/>
  <c r="F21" i="39"/>
  <c r="A2" i="39"/>
  <c r="A1" i="39"/>
  <c r="G166" i="22"/>
  <c r="F166" i="22"/>
  <c r="G165" i="22"/>
  <c r="F165" i="22"/>
  <c r="G164" i="22"/>
  <c r="F164" i="22"/>
  <c r="G163" i="22"/>
  <c r="F163" i="22"/>
  <c r="E162" i="22"/>
  <c r="G118" i="22"/>
  <c r="G111" i="22"/>
  <c r="F111" i="22"/>
  <c r="H110" i="22"/>
  <c r="G110" i="22"/>
  <c r="F110" i="22"/>
  <c r="H109" i="22"/>
  <c r="G109" i="22"/>
  <c r="F109" i="22"/>
  <c r="E108" i="22"/>
  <c r="G104" i="22"/>
  <c r="E104" i="22"/>
  <c r="H100" i="22"/>
  <c r="G100" i="22"/>
  <c r="F100" i="22"/>
  <c r="H99" i="22"/>
  <c r="G99" i="22"/>
  <c r="F99" i="22"/>
  <c r="H98" i="22"/>
  <c r="G98" i="22"/>
  <c r="F98" i="22"/>
  <c r="E97" i="22"/>
  <c r="G95" i="22"/>
  <c r="F95" i="22"/>
  <c r="G94" i="22"/>
  <c r="F94" i="22"/>
  <c r="G93" i="22"/>
  <c r="F93" i="22"/>
  <c r="E92" i="22"/>
  <c r="G74" i="22"/>
  <c r="E74" i="22"/>
  <c r="G60" i="22"/>
  <c r="E60" i="22"/>
  <c r="G58" i="22"/>
  <c r="E58" i="22"/>
  <c r="G45" i="22"/>
  <c r="E45" i="22"/>
  <c r="G43" i="22"/>
  <c r="E43" i="22"/>
  <c r="G35" i="22"/>
  <c r="E35" i="22"/>
  <c r="G33" i="22"/>
  <c r="E33" i="22"/>
  <c r="G21" i="22"/>
  <c r="F21" i="22"/>
  <c r="G20" i="22"/>
  <c r="F20" i="22"/>
  <c r="G19" i="22"/>
  <c r="G23" i="22" s="1"/>
  <c r="F19" i="22"/>
  <c r="E18" i="22"/>
  <c r="A2" i="22"/>
  <c r="A1" i="22"/>
  <c r="G49" i="20"/>
  <c r="E49" i="20"/>
  <c r="G29" i="20"/>
  <c r="E29" i="20"/>
  <c r="G25" i="20"/>
  <c r="F25" i="20"/>
  <c r="G24" i="20"/>
  <c r="F24" i="20"/>
  <c r="G23" i="20"/>
  <c r="F23" i="20"/>
  <c r="G22" i="20"/>
  <c r="F22" i="20"/>
  <c r="G21" i="20"/>
  <c r="G58" i="20" s="1"/>
  <c r="F21" i="20"/>
  <c r="E20" i="20"/>
  <c r="A2" i="20"/>
  <c r="A1" i="20"/>
  <c r="AK38" i="38"/>
  <c r="F32" i="38"/>
  <c r="F31" i="38"/>
  <c r="F30" i="38"/>
  <c r="F29" i="38"/>
  <c r="F28" i="38"/>
  <c r="E27" i="38"/>
  <c r="F25" i="38"/>
  <c r="F24" i="38"/>
  <c r="F23" i="38"/>
  <c r="F22" i="38"/>
  <c r="F21" i="38"/>
  <c r="E20" i="38"/>
  <c r="A2" i="38"/>
  <c r="A1" i="38"/>
  <c r="G85" i="21"/>
  <c r="F85" i="21"/>
  <c r="G84" i="21"/>
  <c r="F84" i="21"/>
  <c r="G83" i="21"/>
  <c r="F83" i="21"/>
  <c r="G82" i="21"/>
  <c r="F82" i="21"/>
  <c r="G81" i="21"/>
  <c r="F81" i="21"/>
  <c r="E80" i="21"/>
  <c r="G78" i="21"/>
  <c r="F78" i="21"/>
  <c r="G77" i="21"/>
  <c r="F77" i="21"/>
  <c r="G76" i="21"/>
  <c r="F76" i="21"/>
  <c r="G75" i="21"/>
  <c r="F75" i="21"/>
  <c r="G74" i="21"/>
  <c r="F74" i="21"/>
  <c r="E73" i="21"/>
  <c r="G64" i="21"/>
  <c r="G60" i="21"/>
  <c r="E60" i="21"/>
  <c r="H41" i="21"/>
  <c r="AP42" i="21" s="1"/>
  <c r="E41" i="21"/>
  <c r="G40" i="21"/>
  <c r="G38" i="21"/>
  <c r="E38" i="21"/>
  <c r="G28" i="21"/>
  <c r="F28" i="21"/>
  <c r="G27" i="21"/>
  <c r="F27" i="21"/>
  <c r="G26" i="21"/>
  <c r="F26" i="21"/>
  <c r="G25" i="21"/>
  <c r="F25" i="21"/>
  <c r="G19" i="21"/>
  <c r="A2" i="21"/>
  <c r="A1" i="21"/>
  <c r="G133" i="15"/>
  <c r="G131" i="15"/>
  <c r="G130" i="15"/>
  <c r="G129" i="15"/>
  <c r="G128" i="15"/>
  <c r="G127" i="15"/>
  <c r="G124" i="15"/>
  <c r="G116" i="15"/>
  <c r="E116" i="15"/>
  <c r="G112" i="15"/>
  <c r="F112" i="15"/>
  <c r="G111" i="15"/>
  <c r="F111" i="15"/>
  <c r="G110" i="15"/>
  <c r="F110" i="15"/>
  <c r="G109" i="15"/>
  <c r="F109" i="15"/>
  <c r="G108" i="15"/>
  <c r="F108" i="15"/>
  <c r="E107" i="15"/>
  <c r="G88" i="15"/>
  <c r="G86" i="15"/>
  <c r="G85" i="15"/>
  <c r="G84" i="15"/>
  <c r="G83" i="15"/>
  <c r="G58" i="15"/>
  <c r="G56" i="15"/>
  <c r="G105" i="15" s="1"/>
  <c r="G55" i="15"/>
  <c r="G54" i="15"/>
  <c r="G53" i="15"/>
  <c r="G52" i="15"/>
  <c r="G41" i="15"/>
  <c r="E41" i="15"/>
  <c r="G29" i="15"/>
  <c r="E29" i="15"/>
  <c r="G22" i="15"/>
  <c r="E22" i="15"/>
  <c r="G21" i="15"/>
  <c r="E21" i="15"/>
  <c r="G20" i="15"/>
  <c r="E20" i="15"/>
  <c r="A2" i="15"/>
  <c r="A1" i="15"/>
  <c r="A2" i="2"/>
  <c r="A1" i="2"/>
  <c r="G35" i="8"/>
  <c r="G68" i="36" s="1"/>
  <c r="G34" i="8"/>
  <c r="G67" i="36" s="1"/>
  <c r="H22" i="15"/>
  <c r="A2" i="8"/>
  <c r="A1" i="8"/>
  <c r="A2" i="41"/>
  <c r="A1" i="41"/>
  <c r="A2" i="34"/>
  <c r="A1" i="34"/>
  <c r="D12" i="30"/>
  <c r="H11" i="33"/>
  <c r="D10" i="30" s="1"/>
  <c r="H9" i="33"/>
  <c r="D8" i="30" s="1"/>
  <c r="H7" i="33"/>
  <c r="D6" i="30" s="1"/>
  <c r="A2" i="33"/>
  <c r="A1" i="33"/>
  <c r="B12" i="30"/>
  <c r="B10" i="30"/>
  <c r="B8" i="30"/>
  <c r="B6" i="30"/>
  <c r="G116" i="21" l="1"/>
  <c r="G62" i="38"/>
  <c r="G55" i="38"/>
  <c r="J67" i="21"/>
  <c r="AP67" i="21"/>
  <c r="A3" i="23"/>
  <c r="A3" i="15"/>
  <c r="A3" i="2"/>
  <c r="A3" i="39"/>
  <c r="A3" i="38"/>
  <c r="A3" i="22"/>
  <c r="A3" i="41"/>
  <c r="A3" i="8"/>
  <c r="A3" i="20"/>
  <c r="A3" i="34"/>
  <c r="A3" i="33"/>
  <c r="A3" i="21"/>
  <c r="A3" i="24"/>
  <c r="A3" i="36"/>
  <c r="G33" i="21"/>
  <c r="G49" i="21"/>
  <c r="G136" i="21"/>
  <c r="G28" i="38" s="1"/>
  <c r="G47" i="38"/>
  <c r="G32" i="21"/>
  <c r="G129" i="21"/>
  <c r="G21" i="38" s="1"/>
  <c r="G46" i="38"/>
  <c r="G90" i="21"/>
  <c r="G137" i="21"/>
  <c r="G29" i="38" s="1"/>
  <c r="G56" i="38"/>
  <c r="G69" i="21"/>
  <c r="G91" i="21"/>
  <c r="G138" i="21"/>
  <c r="G30" i="38" s="1"/>
  <c r="G57" i="38"/>
  <c r="G62" i="21"/>
  <c r="G92" i="21"/>
  <c r="G139" i="21"/>
  <c r="G31" i="38" s="1"/>
  <c r="G59" i="38"/>
  <c r="G99" i="21"/>
  <c r="G22" i="21"/>
  <c r="G100" i="21"/>
  <c r="G44" i="38"/>
  <c r="G31" i="21"/>
  <c r="G101" i="21"/>
  <c r="G45" i="38"/>
  <c r="G59" i="20"/>
  <c r="G40" i="20"/>
  <c r="G34" i="21"/>
  <c r="G45" i="21"/>
  <c r="G93" i="21"/>
  <c r="G130" i="21"/>
  <c r="G22" i="38" s="1"/>
  <c r="G140" i="21"/>
  <c r="G32" i="38" s="1"/>
  <c r="G49" i="38"/>
  <c r="G41" i="20"/>
  <c r="G46" i="21"/>
  <c r="G94" i="21"/>
  <c r="G131" i="21"/>
  <c r="G23" i="38" s="1"/>
  <c r="G53" i="38"/>
  <c r="G20" i="21"/>
  <c r="G47" i="21"/>
  <c r="G97" i="21"/>
  <c r="G132" i="21"/>
  <c r="G24" i="38" s="1"/>
  <c r="G54" i="38"/>
  <c r="G21" i="21"/>
  <c r="G48" i="21"/>
  <c r="G98" i="21"/>
  <c r="G133" i="21"/>
  <c r="G43" i="38"/>
  <c r="AQ67" i="21"/>
  <c r="AG32" i="15"/>
  <c r="L42" i="21"/>
  <c r="AF42" i="21"/>
  <c r="X33" i="15"/>
  <c r="V44" i="15"/>
  <c r="AI45" i="15"/>
  <c r="AY46" i="15"/>
  <c r="BO45" i="15"/>
  <c r="CA45" i="15"/>
  <c r="AD42" i="21"/>
  <c r="O38" i="38"/>
  <c r="AB38" i="38"/>
  <c r="AN38" i="38"/>
  <c r="W45" i="15"/>
  <c r="AM46" i="15"/>
  <c r="AZ47" i="15"/>
  <c r="BP45" i="15"/>
  <c r="CB45" i="15"/>
  <c r="P38" i="38"/>
  <c r="AD38" i="38"/>
  <c r="AR35" i="15"/>
  <c r="L46" i="15"/>
  <c r="X47" i="15"/>
  <c r="AN47" i="15"/>
  <c r="BA45" i="15"/>
  <c r="BQ45" i="15"/>
  <c r="CG45" i="15"/>
  <c r="N42" i="21"/>
  <c r="AJ42" i="21"/>
  <c r="V67" i="21"/>
  <c r="S38" i="38"/>
  <c r="AE38" i="38"/>
  <c r="BB36" i="15"/>
  <c r="M45" i="15"/>
  <c r="Y45" i="15"/>
  <c r="AO46" i="15"/>
  <c r="BE47" i="15"/>
  <c r="BR45" i="15"/>
  <c r="CH47" i="15"/>
  <c r="AL42" i="21"/>
  <c r="Z67" i="21"/>
  <c r="T38" i="38"/>
  <c r="AF38" i="38"/>
  <c r="BL35" i="15"/>
  <c r="N46" i="15"/>
  <c r="AD46" i="15"/>
  <c r="BG47" i="15"/>
  <c r="BS46" i="15"/>
  <c r="CI45" i="15"/>
  <c r="T42" i="21"/>
  <c r="AN42" i="21"/>
  <c r="V38" i="38"/>
  <c r="AI38" i="38"/>
  <c r="BX32" i="15"/>
  <c r="O47" i="15"/>
  <c r="AR44" i="15"/>
  <c r="BH47" i="15"/>
  <c r="BX44" i="15"/>
  <c r="CJ45" i="15"/>
  <c r="V42" i="21"/>
  <c r="K38" i="38"/>
  <c r="W38" i="38"/>
  <c r="AJ38" i="38"/>
  <c r="CH35" i="15"/>
  <c r="P47" i="15"/>
  <c r="AF44" i="15"/>
  <c r="AV46" i="15"/>
  <c r="BI47" i="15"/>
  <c r="BY47" i="15"/>
  <c r="CK47" i="15"/>
  <c r="X42" i="21"/>
  <c r="L38" i="38"/>
  <c r="X38" i="38"/>
  <c r="AL38" i="38"/>
  <c r="O36" i="15"/>
  <c r="U46" i="15"/>
  <c r="AG45" i="15"/>
  <c r="AW47" i="15"/>
  <c r="BJ44" i="15"/>
  <c r="BZ46" i="15"/>
  <c r="CP46" i="15"/>
  <c r="AB42" i="21"/>
  <c r="N38" i="38"/>
  <c r="AA38" i="38"/>
  <c r="AM38" i="38"/>
  <c r="CJ33" i="15"/>
  <c r="CJ36" i="15"/>
  <c r="CJ35" i="15"/>
  <c r="CJ34" i="15"/>
  <c r="CJ32" i="15"/>
  <c r="CM46" i="15"/>
  <c r="CM45" i="15"/>
  <c r="CM44" i="15"/>
  <c r="CM47" i="15"/>
  <c r="BJ45" i="15"/>
  <c r="AD67" i="21"/>
  <c r="AF67" i="21"/>
  <c r="AO67" i="21"/>
  <c r="AG67" i="21"/>
  <c r="Y67" i="21"/>
  <c r="Q67" i="21"/>
  <c r="AM67" i="21"/>
  <c r="AE67" i="21"/>
  <c r="W67" i="21"/>
  <c r="O67" i="21"/>
  <c r="AK67" i="21"/>
  <c r="AC67" i="21"/>
  <c r="U67" i="21"/>
  <c r="M67" i="21"/>
  <c r="AJ67" i="21"/>
  <c r="AB67" i="21"/>
  <c r="T67" i="21"/>
  <c r="L67" i="21"/>
  <c r="AI67" i="21"/>
  <c r="AA67" i="21"/>
  <c r="S67" i="21"/>
  <c r="K67" i="21"/>
  <c r="AN67" i="21"/>
  <c r="R67" i="21"/>
  <c r="AL67" i="21"/>
  <c r="P67" i="21"/>
  <c r="AH67" i="21"/>
  <c r="N67" i="21"/>
  <c r="X67" i="21"/>
  <c r="J42" i="21"/>
  <c r="P42" i="21"/>
  <c r="AM42" i="21"/>
  <c r="Q42" i="21"/>
  <c r="Y42" i="21"/>
  <c r="AG42" i="21"/>
  <c r="AO42" i="21"/>
  <c r="Q38" i="38"/>
  <c r="Y38" i="38"/>
  <c r="AG38" i="38"/>
  <c r="AO38" i="38"/>
  <c r="R42" i="21"/>
  <c r="Z42" i="21"/>
  <c r="AH42" i="21"/>
  <c r="AQ42" i="21"/>
  <c r="J38" i="38"/>
  <c r="R38" i="38"/>
  <c r="Z38" i="38"/>
  <c r="AH38" i="38"/>
  <c r="AQ38" i="38"/>
  <c r="K42" i="21"/>
  <c r="S42" i="21"/>
  <c r="AA42" i="21"/>
  <c r="AI42" i="21"/>
  <c r="M42" i="21"/>
  <c r="U42" i="21"/>
  <c r="AC42" i="21"/>
  <c r="AK42" i="21"/>
  <c r="M38" i="38"/>
  <c r="U38" i="38"/>
  <c r="AC38" i="38"/>
  <c r="O42" i="21"/>
  <c r="W42" i="21"/>
  <c r="AE42" i="21"/>
  <c r="CG44" i="15" l="1"/>
  <c r="CH44" i="15"/>
  <c r="Y44" i="15"/>
  <c r="CJ47" i="15"/>
  <c r="BP44" i="15"/>
  <c r="BL34" i="15"/>
  <c r="V47" i="15"/>
  <c r="AG36" i="15"/>
  <c r="AN45" i="15"/>
  <c r="CP47" i="15"/>
  <c r="V46" i="15"/>
  <c r="BO47" i="15"/>
  <c r="CG46" i="15"/>
  <c r="BG44" i="15"/>
  <c r="BO46" i="15"/>
  <c r="W46" i="15"/>
  <c r="Y46" i="15"/>
  <c r="X32" i="15"/>
  <c r="CH36" i="15"/>
  <c r="L47" i="15"/>
  <c r="CJ46" i="15"/>
  <c r="AG35" i="15"/>
  <c r="AR46" i="15"/>
  <c r="AG33" i="15"/>
  <c r="BY45" i="15"/>
  <c r="AR47" i="15"/>
  <c r="AG47" i="15"/>
  <c r="CB46" i="15"/>
  <c r="BY44" i="15"/>
  <c r="O44" i="15"/>
  <c r="CB47" i="15"/>
  <c r="AV44" i="15"/>
  <c r="CH32" i="15"/>
  <c r="BR44" i="15"/>
  <c r="AZ46" i="15"/>
  <c r="V45" i="15"/>
  <c r="AG46" i="15"/>
  <c r="O46" i="15"/>
  <c r="AG44" i="15"/>
  <c r="BR47" i="15"/>
  <c r="AW45" i="15"/>
  <c r="BG45" i="15"/>
  <c r="Y47" i="15"/>
  <c r="AZ44" i="15"/>
  <c r="BO44" i="15"/>
  <c r="CJ44" i="15"/>
  <c r="CG47" i="15"/>
  <c r="BG46" i="15"/>
  <c r="W47" i="15"/>
  <c r="CH33" i="15"/>
  <c r="AV45" i="15"/>
  <c r="AW46" i="15"/>
  <c r="CH34" i="15"/>
  <c r="BY46" i="15"/>
  <c r="CB44" i="15"/>
  <c r="AG34" i="15"/>
  <c r="AO45" i="15"/>
  <c r="AF47" i="15"/>
  <c r="P44" i="15"/>
  <c r="AR45" i="15"/>
  <c r="BZ45" i="15"/>
  <c r="CA46" i="15"/>
  <c r="BI44" i="15"/>
  <c r="BQ47" i="15"/>
  <c r="BI46" i="15"/>
  <c r="O45" i="15"/>
  <c r="BZ47" i="15"/>
  <c r="CP44" i="15"/>
  <c r="BR46" i="15"/>
  <c r="BZ44" i="15"/>
  <c r="BP47" i="15"/>
  <c r="AY45" i="15"/>
  <c r="BL36" i="15"/>
  <c r="BI45" i="15"/>
  <c r="X34" i="15"/>
  <c r="BL32" i="15"/>
  <c r="X45" i="15"/>
  <c r="AV47" i="15"/>
  <c r="BP46" i="15"/>
  <c r="AZ45" i="15"/>
  <c r="X35" i="15"/>
  <c r="BL33" i="15"/>
  <c r="L44" i="15"/>
  <c r="X36" i="15"/>
  <c r="L45" i="15"/>
  <c r="CP45" i="15"/>
  <c r="U47" i="15"/>
  <c r="G23" i="39"/>
  <c r="G24" i="39"/>
  <c r="G22" i="39"/>
  <c r="G21" i="39"/>
  <c r="G25" i="38"/>
  <c r="P45" i="15"/>
  <c r="CI47" i="15"/>
  <c r="AW44" i="15"/>
  <c r="AR32" i="15"/>
  <c r="BX33" i="15"/>
  <c r="AO44" i="15"/>
  <c r="AR33" i="15"/>
  <c r="P46" i="15"/>
  <c r="CI46" i="15"/>
  <c r="AR34" i="15"/>
  <c r="BX34" i="15"/>
  <c r="BS45" i="15"/>
  <c r="BS44" i="15"/>
  <c r="BE45" i="15"/>
  <c r="AM45" i="15"/>
  <c r="AR36" i="15"/>
  <c r="BX35" i="15"/>
  <c r="BS47" i="15"/>
  <c r="BJ46" i="15"/>
  <c r="BE44" i="15"/>
  <c r="AM44" i="15"/>
  <c r="AF46" i="15"/>
  <c r="BJ47" i="15"/>
  <c r="W44" i="15"/>
  <c r="BE46" i="15"/>
  <c r="CA47" i="15"/>
  <c r="AM47" i="15"/>
  <c r="CA44" i="15"/>
  <c r="AF45" i="15"/>
  <c r="CI44" i="15"/>
  <c r="AO47" i="15"/>
  <c r="BH45" i="15"/>
  <c r="O33" i="15"/>
  <c r="BH46" i="15"/>
  <c r="O32" i="15"/>
  <c r="U44" i="15"/>
  <c r="BA47" i="15"/>
  <c r="CK45" i="15"/>
  <c r="BX46" i="15"/>
  <c r="AY44" i="15"/>
  <c r="M47" i="15"/>
  <c r="AI44" i="15"/>
  <c r="BB34" i="15"/>
  <c r="AD45" i="15"/>
  <c r="AD44" i="15"/>
  <c r="BA44" i="15"/>
  <c r="CK44" i="15"/>
  <c r="BX45" i="15"/>
  <c r="M44" i="15"/>
  <c r="AI47" i="15"/>
  <c r="BB35" i="15"/>
  <c r="BA46" i="15"/>
  <c r="CK46" i="15"/>
  <c r="BX47" i="15"/>
  <c r="M46" i="15"/>
  <c r="AI46" i="15"/>
  <c r="BB32" i="15"/>
  <c r="O34" i="15"/>
  <c r="BX36" i="15"/>
  <c r="AQ46" i="15"/>
  <c r="AQ47" i="15"/>
  <c r="AQ44" i="15"/>
  <c r="BQ44" i="15"/>
  <c r="AY47" i="15"/>
  <c r="BH44" i="15"/>
  <c r="U45" i="15"/>
  <c r="O35" i="15"/>
  <c r="BQ46" i="15"/>
  <c r="AQ45" i="15"/>
  <c r="AD47" i="15"/>
  <c r="BB33" i="15"/>
  <c r="N47" i="15"/>
  <c r="N45" i="15"/>
  <c r="N44" i="15"/>
  <c r="AN44" i="15"/>
  <c r="AN46" i="15"/>
  <c r="AE46" i="15"/>
  <c r="AE47" i="15"/>
  <c r="AE45" i="15"/>
  <c r="AE44" i="15"/>
  <c r="CH45" i="15"/>
  <c r="CH46" i="15"/>
  <c r="X44" i="15"/>
  <c r="X46" i="15"/>
  <c r="AB47" i="15"/>
  <c r="AB45" i="15"/>
  <c r="AB44" i="15"/>
  <c r="AB46" i="15"/>
  <c r="BW46" i="15"/>
  <c r="BW47" i="15"/>
  <c r="BW45" i="15"/>
  <c r="BW44" i="15"/>
  <c r="CN47" i="15"/>
  <c r="CN45" i="15"/>
  <c r="CN46" i="15"/>
  <c r="CN44" i="15"/>
  <c r="S46" i="15"/>
  <c r="S47" i="15"/>
  <c r="S45" i="15"/>
  <c r="S44" i="15"/>
  <c r="BN45" i="15"/>
  <c r="BN47" i="15"/>
  <c r="BN44" i="15"/>
  <c r="BN46" i="15"/>
  <c r="AA46" i="15"/>
  <c r="AA45" i="15"/>
  <c r="AA44" i="15"/>
  <c r="AA47" i="15"/>
  <c r="AF33" i="15"/>
  <c r="AF32" i="15"/>
  <c r="AF36" i="15"/>
  <c r="AF35" i="15"/>
  <c r="AF34" i="15"/>
  <c r="AN34" i="15"/>
  <c r="AN33" i="15"/>
  <c r="AN32" i="15"/>
  <c r="AN36" i="15"/>
  <c r="AN35" i="15"/>
  <c r="AW34" i="15"/>
  <c r="AW33" i="15"/>
  <c r="AW36" i="15"/>
  <c r="AW35" i="15"/>
  <c r="AW32" i="15"/>
  <c r="BR32" i="15"/>
  <c r="BR36" i="15"/>
  <c r="BR35" i="15"/>
  <c r="BR34" i="15"/>
  <c r="BR33" i="15"/>
  <c r="CA36" i="15"/>
  <c r="CA35" i="15"/>
  <c r="CA34" i="15"/>
  <c r="CA33" i="15"/>
  <c r="CA32" i="15"/>
  <c r="AX34" i="15"/>
  <c r="AX32" i="15"/>
  <c r="AX33" i="15"/>
  <c r="AX36" i="15"/>
  <c r="AX35" i="15"/>
  <c r="AA35" i="15"/>
  <c r="AA32" i="15"/>
  <c r="AA33" i="15"/>
  <c r="AA34" i="15"/>
  <c r="AA36" i="15"/>
  <c r="CM35" i="15"/>
  <c r="CM32" i="15"/>
  <c r="CM34" i="15"/>
  <c r="CM33" i="15"/>
  <c r="CM36" i="15"/>
  <c r="Q34" i="15"/>
  <c r="Q36" i="15"/>
  <c r="Q33" i="15"/>
  <c r="Q32" i="15"/>
  <c r="Q35" i="15"/>
  <c r="P36" i="15"/>
  <c r="P33" i="15"/>
  <c r="P32" i="15"/>
  <c r="P35" i="15"/>
  <c r="P34" i="15"/>
  <c r="CJ38" i="15"/>
  <c r="BF45" i="15"/>
  <c r="BF47" i="15"/>
  <c r="BF46" i="15"/>
  <c r="BF44" i="15"/>
  <c r="AO34" i="15"/>
  <c r="AO33" i="15"/>
  <c r="AO32" i="15"/>
  <c r="AO36" i="15"/>
  <c r="AO35" i="15"/>
  <c r="CK34" i="15"/>
  <c r="CK33" i="15"/>
  <c r="CK36" i="15"/>
  <c r="CK35" i="15"/>
  <c r="CK32" i="15"/>
  <c r="S35" i="15"/>
  <c r="S32" i="15"/>
  <c r="S33" i="15"/>
  <c r="S34" i="15"/>
  <c r="S36" i="15"/>
  <c r="CE36" i="15"/>
  <c r="CE35" i="15"/>
  <c r="CE34" i="15"/>
  <c r="CE32" i="15"/>
  <c r="CE33" i="15"/>
  <c r="Y34" i="15"/>
  <c r="Y33" i="15"/>
  <c r="Y36" i="15"/>
  <c r="Y32" i="15"/>
  <c r="Y35" i="15"/>
  <c r="W36" i="15"/>
  <c r="W35" i="15"/>
  <c r="W34" i="15"/>
  <c r="W33" i="15"/>
  <c r="W32" i="15"/>
  <c r="AE36" i="15"/>
  <c r="AE34" i="15"/>
  <c r="AE33" i="15"/>
  <c r="AE32" i="15"/>
  <c r="AE35" i="15"/>
  <c r="AM36" i="15"/>
  <c r="AM34" i="15"/>
  <c r="AM33" i="15"/>
  <c r="AM32" i="15"/>
  <c r="AM35" i="15"/>
  <c r="BH35" i="15"/>
  <c r="BH36" i="15"/>
  <c r="BH34" i="15"/>
  <c r="BH32" i="15"/>
  <c r="BH33" i="15"/>
  <c r="BQ36" i="15"/>
  <c r="BQ32" i="15"/>
  <c r="BQ35" i="15"/>
  <c r="BQ34" i="15"/>
  <c r="BQ33" i="15"/>
  <c r="BF34" i="15"/>
  <c r="BF36" i="15"/>
  <c r="BF35" i="15"/>
  <c r="BF32" i="15"/>
  <c r="BF33" i="15"/>
  <c r="AI36" i="15"/>
  <c r="AI35" i="15"/>
  <c r="AI34" i="15"/>
  <c r="AI32" i="15"/>
  <c r="AI33" i="15"/>
  <c r="CI36" i="15"/>
  <c r="CI33" i="15"/>
  <c r="CI35" i="15"/>
  <c r="CI32" i="15"/>
  <c r="CI34" i="15"/>
  <c r="CB33" i="15"/>
  <c r="CB35" i="15"/>
  <c r="CB34" i="15"/>
  <c r="CB32" i="15"/>
  <c r="CB36" i="15"/>
  <c r="BM46" i="15"/>
  <c r="BM44" i="15"/>
  <c r="BM45" i="15"/>
  <c r="BM47" i="15"/>
  <c r="CE46" i="15"/>
  <c r="CE47" i="15"/>
  <c r="CE44" i="15"/>
  <c r="CE45" i="15"/>
  <c r="J47" i="15"/>
  <c r="J45" i="15"/>
  <c r="J46" i="15"/>
  <c r="J44" i="15"/>
  <c r="BV45" i="15"/>
  <c r="BV47" i="15"/>
  <c r="BV46" i="15"/>
  <c r="BV44" i="15"/>
  <c r="Q44" i="15"/>
  <c r="Q45" i="15"/>
  <c r="Q46" i="15"/>
  <c r="Q47" i="15"/>
  <c r="BD47" i="15"/>
  <c r="BD45" i="15"/>
  <c r="BD46" i="15"/>
  <c r="BD44" i="15"/>
  <c r="BU46" i="15"/>
  <c r="BU44" i="15"/>
  <c r="BU47" i="15"/>
  <c r="BU45" i="15"/>
  <c r="R47" i="15"/>
  <c r="R45" i="15"/>
  <c r="R44" i="15"/>
  <c r="R46" i="15"/>
  <c r="CD45" i="15"/>
  <c r="CD47" i="15"/>
  <c r="CD44" i="15"/>
  <c r="CD46" i="15"/>
  <c r="CC46" i="15"/>
  <c r="CC44" i="15"/>
  <c r="CC45" i="15"/>
  <c r="CC47" i="15"/>
  <c r="N32" i="15"/>
  <c r="N33" i="15"/>
  <c r="N36" i="15"/>
  <c r="N34" i="15"/>
  <c r="N35" i="15"/>
  <c r="V34" i="15"/>
  <c r="V32" i="15"/>
  <c r="V36" i="15"/>
  <c r="V35" i="15"/>
  <c r="V33" i="15"/>
  <c r="AD32" i="15"/>
  <c r="AD34" i="15"/>
  <c r="AD33" i="15"/>
  <c r="AD36" i="15"/>
  <c r="AD35" i="15"/>
  <c r="AV34" i="15"/>
  <c r="AV33" i="15"/>
  <c r="AV36" i="15"/>
  <c r="AV35" i="15"/>
  <c r="AV32" i="15"/>
  <c r="BE34" i="15"/>
  <c r="BE33" i="15"/>
  <c r="BE36" i="15"/>
  <c r="BE35" i="15"/>
  <c r="BE32" i="15"/>
  <c r="BN34" i="15"/>
  <c r="BN36" i="15"/>
  <c r="BN35" i="15"/>
  <c r="BN32" i="15"/>
  <c r="BN33" i="15"/>
  <c r="AQ36" i="15"/>
  <c r="AQ33" i="15"/>
  <c r="AQ35" i="15"/>
  <c r="AQ34" i="15"/>
  <c r="AQ32" i="15"/>
  <c r="BZ32" i="15"/>
  <c r="BZ35" i="15"/>
  <c r="BZ34" i="15"/>
  <c r="BZ33" i="15"/>
  <c r="BZ36" i="15"/>
  <c r="BY36" i="15"/>
  <c r="BY34" i="15"/>
  <c r="BY32" i="15"/>
  <c r="BY35" i="15"/>
  <c r="BY33" i="15"/>
  <c r="AP32" i="15"/>
  <c r="AP33" i="15"/>
  <c r="AP36" i="15"/>
  <c r="AP35" i="15"/>
  <c r="AP34" i="15"/>
  <c r="Z36" i="15"/>
  <c r="Z32" i="15"/>
  <c r="Z33" i="15"/>
  <c r="Z35" i="15"/>
  <c r="Z34" i="15"/>
  <c r="AU46" i="15"/>
  <c r="AU44" i="15"/>
  <c r="AU47" i="15"/>
  <c r="AU45" i="15"/>
  <c r="BL47" i="15"/>
  <c r="BL45" i="15"/>
  <c r="BL44" i="15"/>
  <c r="BL46" i="15"/>
  <c r="Z47" i="15"/>
  <c r="Z45" i="15"/>
  <c r="Z44" i="15"/>
  <c r="Z46" i="15"/>
  <c r="BT47" i="15"/>
  <c r="BT45" i="15"/>
  <c r="BT46" i="15"/>
  <c r="BT44" i="15"/>
  <c r="CG36" i="15"/>
  <c r="CG34" i="15"/>
  <c r="CG32" i="15"/>
  <c r="CG33" i="15"/>
  <c r="CG35" i="15"/>
  <c r="CP33" i="15"/>
  <c r="CP36" i="15"/>
  <c r="CP32" i="15"/>
  <c r="CP34" i="15"/>
  <c r="CP35" i="15"/>
  <c r="M34" i="15"/>
  <c r="M32" i="15"/>
  <c r="M35" i="15"/>
  <c r="M33" i="15"/>
  <c r="M36" i="15"/>
  <c r="U34" i="15"/>
  <c r="U32" i="15"/>
  <c r="U33" i="15"/>
  <c r="U36" i="15"/>
  <c r="U35" i="15"/>
  <c r="AL35" i="15"/>
  <c r="AL32" i="15"/>
  <c r="AL33" i="15"/>
  <c r="AL34" i="15"/>
  <c r="AL36" i="15"/>
  <c r="AU36" i="15"/>
  <c r="AU35" i="15"/>
  <c r="AU34" i="15"/>
  <c r="AU33" i="15"/>
  <c r="AU32" i="15"/>
  <c r="BV35" i="15"/>
  <c r="BV32" i="15"/>
  <c r="BV36" i="15"/>
  <c r="BV33" i="15"/>
  <c r="BV34" i="15"/>
  <c r="AY32" i="15"/>
  <c r="AY33" i="15"/>
  <c r="AY36" i="15"/>
  <c r="AY35" i="15"/>
  <c r="AY34" i="15"/>
  <c r="BP35" i="15"/>
  <c r="BP34" i="15"/>
  <c r="BP36" i="15"/>
  <c r="BP32" i="15"/>
  <c r="BP33" i="15"/>
  <c r="BM34" i="15"/>
  <c r="BM35" i="15"/>
  <c r="BM33" i="15"/>
  <c r="BM36" i="15"/>
  <c r="BM32" i="15"/>
  <c r="AJ47" i="15"/>
  <c r="AJ45" i="15"/>
  <c r="AJ44" i="15"/>
  <c r="AJ46" i="15"/>
  <c r="AZ35" i="15"/>
  <c r="AZ36" i="15"/>
  <c r="AZ32" i="15"/>
  <c r="AZ33" i="15"/>
  <c r="AZ34" i="15"/>
  <c r="CL45" i="15"/>
  <c r="CL47" i="15"/>
  <c r="CL46" i="15"/>
  <c r="CL44" i="15"/>
  <c r="AL47" i="15"/>
  <c r="AL44" i="15"/>
  <c r="AL45" i="15"/>
  <c r="AL46" i="15"/>
  <c r="BC46" i="15"/>
  <c r="BC47" i="15"/>
  <c r="BC44" i="15"/>
  <c r="BC45" i="15"/>
  <c r="AH45" i="15"/>
  <c r="AH47" i="15"/>
  <c r="AH46" i="15"/>
  <c r="AH44" i="15"/>
  <c r="BK46" i="15"/>
  <c r="BK45" i="15"/>
  <c r="BK47" i="15"/>
  <c r="BK44" i="15"/>
  <c r="BU34" i="15"/>
  <c r="BU36" i="15"/>
  <c r="BU33" i="15"/>
  <c r="BU35" i="15"/>
  <c r="BU32" i="15"/>
  <c r="CF35" i="15"/>
  <c r="CF34" i="15"/>
  <c r="CF32" i="15"/>
  <c r="CF33" i="15"/>
  <c r="CF36" i="15"/>
  <c r="CO36" i="15"/>
  <c r="CO35" i="15"/>
  <c r="CO32" i="15"/>
  <c r="CO34" i="15"/>
  <c r="CO33" i="15"/>
  <c r="L35" i="15"/>
  <c r="L34" i="15"/>
  <c r="L36" i="15"/>
  <c r="L32" i="15"/>
  <c r="L33" i="15"/>
  <c r="AC35" i="15"/>
  <c r="AC32" i="15"/>
  <c r="AC33" i="15"/>
  <c r="AC34" i="15"/>
  <c r="AC36" i="15"/>
  <c r="AK35" i="15"/>
  <c r="AK32" i="15"/>
  <c r="AK36" i="15"/>
  <c r="AK33" i="15"/>
  <c r="AK34" i="15"/>
  <c r="CD36" i="15"/>
  <c r="CD35" i="15"/>
  <c r="CD34" i="15"/>
  <c r="CD32" i="15"/>
  <c r="CD33" i="15"/>
  <c r="BG34" i="15"/>
  <c r="BG36" i="15"/>
  <c r="BG35" i="15"/>
  <c r="BG32" i="15"/>
  <c r="BG33" i="15"/>
  <c r="BD35" i="15"/>
  <c r="BD33" i="15"/>
  <c r="BD34" i="15"/>
  <c r="BD36" i="15"/>
  <c r="BD32" i="15"/>
  <c r="BC36" i="15"/>
  <c r="BC35" i="15"/>
  <c r="BC34" i="15"/>
  <c r="BC33" i="15"/>
  <c r="BC32" i="15"/>
  <c r="CF47" i="15"/>
  <c r="CF45" i="15"/>
  <c r="CF46" i="15"/>
  <c r="CF44" i="15"/>
  <c r="AT47" i="15"/>
  <c r="AT46" i="15"/>
  <c r="AT44" i="15"/>
  <c r="AT45" i="15"/>
  <c r="BB47" i="15"/>
  <c r="BB45" i="15"/>
  <c r="BB46" i="15"/>
  <c r="BB44" i="15"/>
  <c r="BK36" i="15"/>
  <c r="BK33" i="15"/>
  <c r="BK32" i="15"/>
  <c r="BK35" i="15"/>
  <c r="BK34" i="15"/>
  <c r="BT36" i="15"/>
  <c r="BT33" i="15"/>
  <c r="BT35" i="15"/>
  <c r="BT34" i="15"/>
  <c r="BT32" i="15"/>
  <c r="CC34" i="15"/>
  <c r="CC33" i="15"/>
  <c r="CC35" i="15"/>
  <c r="CC32" i="15"/>
  <c r="CC36" i="15"/>
  <c r="T35" i="15"/>
  <c r="T32" i="15"/>
  <c r="T33" i="15"/>
  <c r="T34" i="15"/>
  <c r="T36" i="15"/>
  <c r="AB35" i="15"/>
  <c r="AB32" i="15"/>
  <c r="AB33" i="15"/>
  <c r="AB34" i="15"/>
  <c r="AB36" i="15"/>
  <c r="CL35" i="15"/>
  <c r="CL32" i="15"/>
  <c r="CL34" i="15"/>
  <c r="CL33" i="15"/>
  <c r="CL36" i="15"/>
  <c r="BO34" i="15"/>
  <c r="BO36" i="15"/>
  <c r="BO35" i="15"/>
  <c r="BO32" i="15"/>
  <c r="BO33" i="15"/>
  <c r="AT32" i="15"/>
  <c r="AT35" i="15"/>
  <c r="AT34" i="15"/>
  <c r="AT36" i="15"/>
  <c r="AT33" i="15"/>
  <c r="AS32" i="15"/>
  <c r="AS35" i="15"/>
  <c r="AS34" i="15"/>
  <c r="AS36" i="15"/>
  <c r="AS33" i="15"/>
  <c r="K46" i="15"/>
  <c r="K47" i="15"/>
  <c r="K45" i="15"/>
  <c r="K44" i="15"/>
  <c r="BI36" i="15"/>
  <c r="BI32" i="15"/>
  <c r="BI35" i="15"/>
  <c r="BI34" i="15"/>
  <c r="BI33" i="15"/>
  <c r="AC46" i="15"/>
  <c r="AC44" i="15"/>
  <c r="AC45" i="15"/>
  <c r="AC47" i="15"/>
  <c r="AP45" i="15"/>
  <c r="AP47" i="15"/>
  <c r="AP46" i="15"/>
  <c r="AP44" i="15"/>
  <c r="CO46" i="15"/>
  <c r="CO44" i="15"/>
  <c r="CO45" i="15"/>
  <c r="CO47" i="15"/>
  <c r="T47" i="15"/>
  <c r="T45" i="15"/>
  <c r="T46" i="15"/>
  <c r="T44" i="15"/>
  <c r="AK46" i="15"/>
  <c r="AK44" i="15"/>
  <c r="AK47" i="15"/>
  <c r="AK45" i="15"/>
  <c r="AX45" i="15"/>
  <c r="AX47" i="15"/>
  <c r="AX44" i="15"/>
  <c r="AX46" i="15"/>
  <c r="AS46" i="15"/>
  <c r="AS44" i="15"/>
  <c r="AS47" i="15"/>
  <c r="AS45" i="15"/>
  <c r="BA36" i="15"/>
  <c r="BA32" i="15"/>
  <c r="BA33" i="15"/>
  <c r="BA35" i="15"/>
  <c r="BA34" i="15"/>
  <c r="BJ36" i="15"/>
  <c r="BJ32" i="15"/>
  <c r="BJ33" i="15"/>
  <c r="BJ34" i="15"/>
  <c r="BJ35" i="15"/>
  <c r="BS36" i="15"/>
  <c r="BS35" i="15"/>
  <c r="BS34" i="15"/>
  <c r="BS33" i="15"/>
  <c r="BS32" i="15"/>
  <c r="CN35" i="15"/>
  <c r="CN36" i="15"/>
  <c r="CN32" i="15"/>
  <c r="CN34" i="15"/>
  <c r="CN33" i="15"/>
  <c r="J35" i="15"/>
  <c r="J32" i="15"/>
  <c r="J34" i="15"/>
  <c r="J33" i="15"/>
  <c r="J36" i="15"/>
  <c r="R35" i="15"/>
  <c r="R32" i="15"/>
  <c r="R33" i="15"/>
  <c r="R34" i="15"/>
  <c r="R36" i="15"/>
  <c r="K34" i="15"/>
  <c r="K33" i="15"/>
  <c r="K36" i="15"/>
  <c r="K35" i="15"/>
  <c r="K32" i="15"/>
  <c r="BW36" i="15"/>
  <c r="BW33" i="15"/>
  <c r="BW34" i="15"/>
  <c r="BW35" i="15"/>
  <c r="BW32" i="15"/>
  <c r="AJ35" i="15"/>
  <c r="AJ34" i="15"/>
  <c r="AJ36" i="15"/>
  <c r="AJ32" i="15"/>
  <c r="AJ33" i="15"/>
  <c r="AH36" i="15"/>
  <c r="AH35" i="15"/>
  <c r="AH34" i="15"/>
  <c r="AH32" i="15"/>
  <c r="AH33" i="15"/>
  <c r="CH38" i="15" l="1"/>
  <c r="AG38" i="15"/>
  <c r="BL38" i="15"/>
  <c r="BB38" i="15"/>
  <c r="X38" i="15"/>
  <c r="O38" i="15"/>
  <c r="AR38" i="15"/>
  <c r="BX38" i="15"/>
  <c r="R38" i="15"/>
  <c r="AY38" i="15"/>
  <c r="M38" i="15"/>
  <c r="AD38" i="15"/>
  <c r="AX38" i="15"/>
  <c r="AH38" i="15"/>
  <c r="BI38" i="15"/>
  <c r="CL38" i="15"/>
  <c r="N38" i="15"/>
  <c r="BW38" i="15"/>
  <c r="BT38" i="15"/>
  <c r="BC38" i="15"/>
  <c r="CD38" i="15"/>
  <c r="AZ38" i="15"/>
  <c r="U38" i="15"/>
  <c r="BQ38" i="15"/>
  <c r="AM38" i="15"/>
  <c r="P38" i="15"/>
  <c r="AA38" i="15"/>
  <c r="BR38" i="15"/>
  <c r="AN38" i="15"/>
  <c r="BS38" i="15"/>
  <c r="BJ38" i="15"/>
  <c r="AS38" i="15"/>
  <c r="T38" i="15"/>
  <c r="BV38" i="15"/>
  <c r="CP38" i="15"/>
  <c r="V38" i="15"/>
  <c r="CB38" i="15"/>
  <c r="BF38" i="15"/>
  <c r="W38" i="15"/>
  <c r="AW38" i="15"/>
  <c r="CF38" i="15"/>
  <c r="AP38" i="15"/>
  <c r="J38" i="15"/>
  <c r="BG38" i="15"/>
  <c r="AU38" i="15"/>
  <c r="AL38" i="15"/>
  <c r="BN38" i="15"/>
  <c r="BH38" i="15"/>
  <c r="S38" i="15"/>
  <c r="CM38" i="15"/>
  <c r="BO38" i="15"/>
  <c r="AJ38" i="15"/>
  <c r="AB38" i="15"/>
  <c r="CC38" i="15"/>
  <c r="AC38" i="15"/>
  <c r="Z38" i="15"/>
  <c r="BZ38" i="15"/>
  <c r="AV38" i="15"/>
  <c r="AI38" i="15"/>
  <c r="CE38" i="15"/>
  <c r="AO38" i="15"/>
  <c r="Q38" i="15"/>
  <c r="CO38" i="15"/>
  <c r="BP38" i="15"/>
  <c r="BY38" i="15"/>
  <c r="AE38" i="15"/>
  <c r="CK38" i="15"/>
  <c r="K38" i="15"/>
  <c r="BD38" i="15"/>
  <c r="BU38" i="15"/>
  <c r="AQ38" i="15"/>
  <c r="CN38" i="15"/>
  <c r="BA38" i="15"/>
  <c r="AT38" i="15"/>
  <c r="CG38" i="15"/>
  <c r="AF38" i="15"/>
  <c r="BK38" i="15"/>
  <c r="AK38" i="15"/>
  <c r="L38" i="15"/>
  <c r="BM38" i="15"/>
  <c r="BE38" i="15"/>
  <c r="CI38" i="15"/>
  <c r="Y38" i="15"/>
  <c r="CA38" i="15"/>
  <c r="H39" i="15" l="1"/>
  <c r="AK20" i="21" l="1"/>
  <c r="AK32" i="21" s="1"/>
  <c r="AK47" i="21" s="1"/>
  <c r="K22" i="21"/>
  <c r="K34" i="21" s="1"/>
  <c r="K49" i="21" s="1"/>
  <c r="AE19" i="21"/>
  <c r="AL20" i="21"/>
  <c r="AL32" i="21" s="1"/>
  <c r="AL47" i="21" s="1"/>
  <c r="AO20" i="15"/>
  <c r="AW20" i="15"/>
  <c r="T21" i="15"/>
  <c r="AB21" i="15"/>
  <c r="CF21" i="15"/>
  <c r="CN21" i="15"/>
  <c r="AF19" i="21"/>
  <c r="AN19" i="21"/>
  <c r="AD21" i="21"/>
  <c r="AD33" i="21" s="1"/>
  <c r="AD48" i="21" s="1"/>
  <c r="AL21" i="21"/>
  <c r="AL33" i="21" s="1"/>
  <c r="AL48" i="21" s="1"/>
  <c r="H95" i="22"/>
  <c r="N19" i="21"/>
  <c r="U20" i="21"/>
  <c r="U32" i="21" s="1"/>
  <c r="U47" i="21" s="1"/>
  <c r="BO21" i="15"/>
  <c r="AD60" i="21"/>
  <c r="Z20" i="15"/>
  <c r="AH20" i="15"/>
  <c r="M21" i="15"/>
  <c r="U21" i="15"/>
  <c r="BY21" i="15"/>
  <c r="CG21" i="15"/>
  <c r="Y19" i="21"/>
  <c r="AG19" i="21"/>
  <c r="W21" i="21"/>
  <c r="W33" i="21" s="1"/>
  <c r="W48" i="21" s="1"/>
  <c r="AE21" i="21"/>
  <c r="AE33" i="21" s="1"/>
  <c r="AE48" i="21" s="1"/>
  <c r="H20" i="22"/>
  <c r="H104" i="22"/>
  <c r="AC60" i="21"/>
  <c r="M20" i="21"/>
  <c r="M32" i="21" s="1"/>
  <c r="M47" i="21" s="1"/>
  <c r="M21" i="21"/>
  <c r="M33" i="21" s="1"/>
  <c r="M48" i="21" s="1"/>
  <c r="J26" i="21"/>
  <c r="J32" i="21" s="1"/>
  <c r="J47" i="21" s="1"/>
  <c r="CE20" i="15"/>
  <c r="CM20" i="15"/>
  <c r="BJ21" i="15"/>
  <c r="BR21" i="15"/>
  <c r="R19" i="21"/>
  <c r="AO20" i="21"/>
  <c r="AO32" i="21" s="1"/>
  <c r="AO47" i="21" s="1"/>
  <c r="P21" i="21"/>
  <c r="P33" i="21" s="1"/>
  <c r="P48" i="21" s="1"/>
  <c r="AM22" i="21"/>
  <c r="AM34" i="21" s="1"/>
  <c r="AM49" i="21" s="1"/>
  <c r="H21" i="20"/>
  <c r="AP21" i="15"/>
  <c r="M60" i="21"/>
  <c r="AD20" i="21"/>
  <c r="AD32" i="21" s="1"/>
  <c r="AD47" i="21" s="1"/>
  <c r="AJ20" i="15"/>
  <c r="AR20" i="15"/>
  <c r="O21" i="15"/>
  <c r="W21" i="15"/>
  <c r="CA21" i="15"/>
  <c r="CI21" i="15"/>
  <c r="AA19" i="21"/>
  <c r="AI19" i="21"/>
  <c r="Y21" i="21"/>
  <c r="Y33" i="21" s="1"/>
  <c r="Y48" i="21" s="1"/>
  <c r="AG21" i="21"/>
  <c r="AG33" i="21" s="1"/>
  <c r="AG48" i="21" s="1"/>
  <c r="H58" i="22"/>
  <c r="V19" i="21"/>
  <c r="L21" i="21"/>
  <c r="L33" i="21" s="1"/>
  <c r="L48" i="21" s="1"/>
  <c r="O19" i="21"/>
  <c r="V20" i="21"/>
  <c r="V32" i="21" s="1"/>
  <c r="V47" i="21" s="1"/>
  <c r="U20" i="15"/>
  <c r="AC20" i="15"/>
  <c r="CG20" i="15"/>
  <c r="CO20" i="15"/>
  <c r="BL21" i="15"/>
  <c r="BT21" i="15"/>
  <c r="L19" i="21"/>
  <c r="T19" i="21"/>
  <c r="R21" i="21"/>
  <c r="R33" i="21" s="1"/>
  <c r="R48" i="21" s="1"/>
  <c r="AO22" i="21"/>
  <c r="AO34" i="21" s="1"/>
  <c r="AO49" i="21" s="1"/>
  <c r="H23" i="20"/>
  <c r="R21" i="15"/>
  <c r="BN21" i="15"/>
  <c r="BT20" i="15"/>
  <c r="AA21" i="15"/>
  <c r="S20" i="15"/>
  <c r="H112" i="15"/>
  <c r="BJ20" i="15"/>
  <c r="BR20" i="15"/>
  <c r="AO21" i="15"/>
  <c r="AW21" i="15"/>
  <c r="T60" i="21"/>
  <c r="AB60" i="21"/>
  <c r="T20" i="21"/>
  <c r="T32" i="21" s="1"/>
  <c r="T47" i="21" s="1"/>
  <c r="AB20" i="21"/>
  <c r="AB32" i="21" s="1"/>
  <c r="AB47" i="21" s="1"/>
  <c r="R22" i="21"/>
  <c r="R34" i="21" s="1"/>
  <c r="R49" i="21" s="1"/>
  <c r="Z22" i="21"/>
  <c r="Z34" i="21" s="1"/>
  <c r="Z49" i="21" s="1"/>
  <c r="AH21" i="15"/>
  <c r="BJ24" i="15" l="1"/>
  <c r="U24" i="15"/>
  <c r="BR24" i="15"/>
  <c r="AW24" i="15"/>
  <c r="BT24" i="15"/>
  <c r="T31" i="21"/>
  <c r="AH24" i="15"/>
  <c r="AG31" i="21"/>
  <c r="AN31" i="21"/>
  <c r="R31" i="21"/>
  <c r="V31" i="21"/>
  <c r="Y31" i="21"/>
  <c r="AF31" i="21"/>
  <c r="AE31" i="21"/>
  <c r="AI31" i="21"/>
  <c r="L31" i="21"/>
  <c r="CG24" i="15"/>
  <c r="O31" i="21"/>
  <c r="AA31" i="21"/>
  <c r="N31" i="21"/>
  <c r="AO24" i="15"/>
  <c r="L20" i="21"/>
  <c r="L32" i="21" s="1"/>
  <c r="L47" i="21" s="1"/>
  <c r="L60" i="21"/>
  <c r="AG21" i="15"/>
  <c r="BB20" i="15"/>
  <c r="H94" i="22"/>
  <c r="AF20" i="15"/>
  <c r="BC20" i="15"/>
  <c r="AG22" i="21"/>
  <c r="AG34" i="21" s="1"/>
  <c r="AG49" i="21" s="1"/>
  <c r="AI20" i="21"/>
  <c r="AI32" i="21" s="1"/>
  <c r="AI47" i="21" s="1"/>
  <c r="AI60" i="21"/>
  <c r="BD21" i="15"/>
  <c r="BY20" i="15"/>
  <c r="BY24" i="15" s="1"/>
  <c r="M20" i="15"/>
  <c r="M24" i="15" s="1"/>
  <c r="CE21" i="15"/>
  <c r="CE24" i="15" s="1"/>
  <c r="CL21" i="15"/>
  <c r="H22" i="20"/>
  <c r="Q21" i="21"/>
  <c r="Q33" i="21" s="1"/>
  <c r="Q48" i="21" s="1"/>
  <c r="S19" i="21"/>
  <c r="BS21" i="15"/>
  <c r="CN20" i="15"/>
  <c r="CN24" i="15" s="1"/>
  <c r="AB20" i="15"/>
  <c r="AB24" i="15" s="1"/>
  <c r="N60" i="21"/>
  <c r="CA20" i="15"/>
  <c r="CA24" i="15" s="1"/>
  <c r="AE22" i="21"/>
  <c r="AE34" i="21" s="1"/>
  <c r="AE49" i="21" s="1"/>
  <c r="AG20" i="21"/>
  <c r="AG32" i="21" s="1"/>
  <c r="AG47" i="21" s="1"/>
  <c r="AG60" i="21"/>
  <c r="BB21" i="15"/>
  <c r="BW20" i="15"/>
  <c r="W19" i="21"/>
  <c r="AX21" i="15"/>
  <c r="J28" i="21"/>
  <c r="J34" i="21" s="1"/>
  <c r="J49" i="21" s="1"/>
  <c r="O21" i="21"/>
  <c r="O33" i="21" s="1"/>
  <c r="O48" i="21" s="1"/>
  <c r="Q19" i="21"/>
  <c r="BQ21" i="15"/>
  <c r="CL20" i="15"/>
  <c r="R20" i="15"/>
  <c r="R24" i="15" s="1"/>
  <c r="S21" i="15"/>
  <c r="S24" i="15" s="1"/>
  <c r="CD21" i="15"/>
  <c r="H19" i="22"/>
  <c r="V21" i="21"/>
  <c r="V33" i="21" s="1"/>
  <c r="V48" i="21" s="1"/>
  <c r="X19" i="21"/>
  <c r="BX21" i="15"/>
  <c r="L21" i="15"/>
  <c r="AG20" i="15"/>
  <c r="V60" i="21"/>
  <c r="AL19" i="21"/>
  <c r="AI21" i="21"/>
  <c r="AI33" i="21" s="1"/>
  <c r="AI48" i="21" s="1"/>
  <c r="AK19" i="21"/>
  <c r="CK21" i="15"/>
  <c r="Y21" i="15"/>
  <c r="AT20" i="15"/>
  <c r="T22" i="21"/>
  <c r="T34" i="21" s="1"/>
  <c r="T49" i="21" s="1"/>
  <c r="H116" i="15"/>
  <c r="Y22" i="21"/>
  <c r="Y34" i="21" s="1"/>
  <c r="Y49" i="21" s="1"/>
  <c r="AA20" i="21"/>
  <c r="AA32" i="21" s="1"/>
  <c r="AA47" i="21" s="1"/>
  <c r="AA60" i="21"/>
  <c r="AV21" i="15"/>
  <c r="BQ20" i="15"/>
  <c r="H111" i="15"/>
  <c r="AQ21" i="15"/>
  <c r="BF21" i="15"/>
  <c r="AN22" i="21"/>
  <c r="AN34" i="21" s="1"/>
  <c r="AN49" i="21" s="1"/>
  <c r="AQ20" i="21"/>
  <c r="AQ32" i="21" s="1"/>
  <c r="AQ47" i="21" s="1"/>
  <c r="K19" i="21"/>
  <c r="BK21" i="15"/>
  <c r="CF20" i="15"/>
  <c r="CF24" i="15" s="1"/>
  <c r="T20" i="15"/>
  <c r="T24" i="15" s="1"/>
  <c r="AY21" i="15"/>
  <c r="AE20" i="15"/>
  <c r="W22" i="21"/>
  <c r="W34" i="21" s="1"/>
  <c r="W49" i="21" s="1"/>
  <c r="Y20" i="21"/>
  <c r="Y32" i="21" s="1"/>
  <c r="Y47" i="21" s="1"/>
  <c r="Y60" i="21"/>
  <c r="AT21" i="15"/>
  <c r="BO20" i="15"/>
  <c r="BO24" i="15" s="1"/>
  <c r="CM21" i="15"/>
  <c r="CM24" i="15" s="1"/>
  <c r="CI20" i="15"/>
  <c r="CI24" i="15" s="1"/>
  <c r="AL22" i="21"/>
  <c r="AL34" i="21" s="1"/>
  <c r="AL49" i="21" s="1"/>
  <c r="AN20" i="21"/>
  <c r="AN32" i="21" s="1"/>
  <c r="AN47" i="21" s="1"/>
  <c r="BI21" i="15"/>
  <c r="CD20" i="15"/>
  <c r="J20" i="15"/>
  <c r="BD20" i="15"/>
  <c r="Z21" i="15"/>
  <c r="Z24" i="15" s="1"/>
  <c r="J27" i="21"/>
  <c r="J33" i="21" s="1"/>
  <c r="J48" i="21" s="1"/>
  <c r="N21" i="21"/>
  <c r="N33" i="21" s="1"/>
  <c r="N48" i="21" s="1"/>
  <c r="P19" i="21"/>
  <c r="BP21" i="15"/>
  <c r="CK20" i="15"/>
  <c r="Y20" i="15"/>
  <c r="BG21" i="15"/>
  <c r="AK60" i="21"/>
  <c r="H74" i="22"/>
  <c r="AA21" i="21"/>
  <c r="AA33" i="21" s="1"/>
  <c r="AA48" i="21" s="1"/>
  <c r="AC19" i="21"/>
  <c r="CC21" i="15"/>
  <c r="Q21" i="15"/>
  <c r="AL20" i="15"/>
  <c r="AC21" i="21"/>
  <c r="AC33" i="21" s="1"/>
  <c r="AC48" i="21" s="1"/>
  <c r="AA22" i="21"/>
  <c r="AA34" i="21" s="1"/>
  <c r="AA49" i="21" s="1"/>
  <c r="Q22" i="21"/>
  <c r="Q34" i="21" s="1"/>
  <c r="Q49" i="21" s="1"/>
  <c r="S20" i="21"/>
  <c r="S32" i="21" s="1"/>
  <c r="S47" i="21" s="1"/>
  <c r="S60" i="21"/>
  <c r="AN21" i="15"/>
  <c r="BI20" i="15"/>
  <c r="K20" i="15"/>
  <c r="CB20" i="15"/>
  <c r="J21" i="15"/>
  <c r="AF22" i="21"/>
  <c r="AF34" i="21" s="1"/>
  <c r="AF49" i="21" s="1"/>
  <c r="AH20" i="21"/>
  <c r="AH32" i="21" s="1"/>
  <c r="AH47" i="21" s="1"/>
  <c r="AH60" i="21"/>
  <c r="BC21" i="15"/>
  <c r="BX20" i="15"/>
  <c r="L20" i="15"/>
  <c r="CJ20" i="15"/>
  <c r="O22" i="21"/>
  <c r="O34" i="21" s="1"/>
  <c r="O49" i="21" s="1"/>
  <c r="Q20" i="21"/>
  <c r="Q32" i="21" s="1"/>
  <c r="Q47" i="21" s="1"/>
  <c r="Q60" i="21"/>
  <c r="AL21" i="15"/>
  <c r="BG20" i="15"/>
  <c r="AI21" i="15"/>
  <c r="AM20" i="15"/>
  <c r="AD22" i="21"/>
  <c r="AD34" i="21" s="1"/>
  <c r="AD49" i="21" s="1"/>
  <c r="AF20" i="21"/>
  <c r="AF32" i="21" s="1"/>
  <c r="AF47" i="21" s="1"/>
  <c r="AF60" i="21"/>
  <c r="BA21" i="15"/>
  <c r="BV20" i="15"/>
  <c r="P20" i="15"/>
  <c r="BK20" i="15"/>
  <c r="AK22" i="21"/>
  <c r="AK34" i="21" s="1"/>
  <c r="AK49" i="21" s="1"/>
  <c r="AM20" i="21"/>
  <c r="AM32" i="21" s="1"/>
  <c r="AM47" i="21" s="1"/>
  <c r="AM60" i="21"/>
  <c r="BH21" i="15"/>
  <c r="CC20" i="15"/>
  <c r="Q20" i="15"/>
  <c r="K21" i="15"/>
  <c r="BV21" i="15"/>
  <c r="H24" i="20"/>
  <c r="S21" i="21"/>
  <c r="S33" i="21" s="1"/>
  <c r="S48" i="21" s="1"/>
  <c r="U19" i="21"/>
  <c r="BU21" i="15"/>
  <c r="CP20" i="15"/>
  <c r="AD20" i="15"/>
  <c r="N20" i="21"/>
  <c r="N32" i="21" s="1"/>
  <c r="N47" i="21" s="1"/>
  <c r="T21" i="21"/>
  <c r="T33" i="21" s="1"/>
  <c r="T48" i="21" s="1"/>
  <c r="AQ21" i="21"/>
  <c r="AQ33" i="21" s="1"/>
  <c r="AQ48" i="21" s="1"/>
  <c r="K20" i="21"/>
  <c r="K32" i="21" s="1"/>
  <c r="K47" i="21" s="1"/>
  <c r="K60" i="21"/>
  <c r="AF21" i="15"/>
  <c r="BA20" i="15"/>
  <c r="AN20" i="15"/>
  <c r="AU20" i="15"/>
  <c r="X22" i="21"/>
  <c r="X34" i="21" s="1"/>
  <c r="X49" i="21" s="1"/>
  <c r="Z20" i="21"/>
  <c r="Z32" i="21" s="1"/>
  <c r="Z47" i="21" s="1"/>
  <c r="Z60" i="21"/>
  <c r="AU21" i="15"/>
  <c r="BP20" i="15"/>
  <c r="H110" i="15"/>
  <c r="X20" i="15"/>
  <c r="AN21" i="21"/>
  <c r="AN33" i="21" s="1"/>
  <c r="AN48" i="21" s="1"/>
  <c r="AQ19" i="21"/>
  <c r="CP21" i="15"/>
  <c r="AD21" i="15"/>
  <c r="AY20" i="15"/>
  <c r="BL20" i="15"/>
  <c r="BL24" i="15" s="1"/>
  <c r="V22" i="21"/>
  <c r="V34" i="21" s="1"/>
  <c r="V49" i="21" s="1"/>
  <c r="X20" i="21"/>
  <c r="X32" i="21" s="1"/>
  <c r="X47" i="21" s="1"/>
  <c r="X60" i="21"/>
  <c r="AS21" i="15"/>
  <c r="BN20" i="15"/>
  <c r="BN24" i="15" s="1"/>
  <c r="AB22" i="21"/>
  <c r="AB34" i="21" s="1"/>
  <c r="AB49" i="21" s="1"/>
  <c r="O20" i="15"/>
  <c r="O24" i="15" s="1"/>
  <c r="AC22" i="21"/>
  <c r="AC34" i="21" s="1"/>
  <c r="AC49" i="21" s="1"/>
  <c r="AE20" i="21"/>
  <c r="AE32" i="21" s="1"/>
  <c r="AE47" i="21" s="1"/>
  <c r="AE60" i="21"/>
  <c r="AZ21" i="15"/>
  <c r="BU20" i="15"/>
  <c r="H27" i="24"/>
  <c r="AV20" i="15"/>
  <c r="AP20" i="15"/>
  <c r="AP24" i="15" s="1"/>
  <c r="AP22" i="21"/>
  <c r="AP34" i="21" s="1"/>
  <c r="AP49" i="21" s="1"/>
  <c r="AP60" i="21"/>
  <c r="AP21" i="21"/>
  <c r="AP33" i="21" s="1"/>
  <c r="AP48" i="21" s="1"/>
  <c r="AQ60" i="21"/>
  <c r="AP20" i="21"/>
  <c r="AP19" i="21"/>
  <c r="AO60" i="21"/>
  <c r="AQ22" i="21"/>
  <c r="AQ34" i="21" s="1"/>
  <c r="AQ49" i="21" s="1"/>
  <c r="K21" i="21"/>
  <c r="K33" i="21" s="1"/>
  <c r="K48" i="21" s="1"/>
  <c r="M19" i="21"/>
  <c r="BM21" i="15"/>
  <c r="CH20" i="15"/>
  <c r="V20" i="15"/>
  <c r="AL60" i="21"/>
  <c r="AD19" i="21"/>
  <c r="AD118" i="21" s="1"/>
  <c r="AH21" i="21"/>
  <c r="AH33" i="21" s="1"/>
  <c r="AH48" i="21" s="1"/>
  <c r="AJ19" i="21"/>
  <c r="CJ21" i="15"/>
  <c r="X21" i="15"/>
  <c r="AS20" i="15"/>
  <c r="AJ22" i="21"/>
  <c r="AJ34" i="21" s="1"/>
  <c r="AJ49" i="21" s="1"/>
  <c r="H25" i="20"/>
  <c r="P22" i="21"/>
  <c r="P34" i="21" s="1"/>
  <c r="P49" i="21" s="1"/>
  <c r="R20" i="21"/>
  <c r="R32" i="21" s="1"/>
  <c r="R47" i="21" s="1"/>
  <c r="R60" i="21"/>
  <c r="AM21" i="15"/>
  <c r="BH20" i="15"/>
  <c r="AQ20" i="15"/>
  <c r="AF21" i="21"/>
  <c r="AF33" i="21" s="1"/>
  <c r="AF48" i="21" s="1"/>
  <c r="AH19" i="21"/>
  <c r="CH21" i="15"/>
  <c r="V21" i="15"/>
  <c r="AI20" i="15"/>
  <c r="J25" i="21"/>
  <c r="J31" i="21" s="1"/>
  <c r="N22" i="21"/>
  <c r="N34" i="21" s="1"/>
  <c r="N49" i="21" s="1"/>
  <c r="P20" i="21"/>
  <c r="P32" i="21" s="1"/>
  <c r="P47" i="21" s="1"/>
  <c r="P60" i="21"/>
  <c r="AK21" i="15"/>
  <c r="BF20" i="15"/>
  <c r="U21" i="21"/>
  <c r="U33" i="21" s="1"/>
  <c r="U48" i="21" s="1"/>
  <c r="AI22" i="21"/>
  <c r="AI34" i="21" s="1"/>
  <c r="AI49" i="21" s="1"/>
  <c r="U22" i="21"/>
  <c r="U34" i="21" s="1"/>
  <c r="U49" i="21" s="1"/>
  <c r="W20" i="21"/>
  <c r="W32" i="21" s="1"/>
  <c r="W47" i="21" s="1"/>
  <c r="W60" i="21"/>
  <c r="AR21" i="15"/>
  <c r="AR24" i="15" s="1"/>
  <c r="BM20" i="15"/>
  <c r="H29" i="20"/>
  <c r="H28" i="24"/>
  <c r="BS20" i="15"/>
  <c r="AH22" i="21"/>
  <c r="AH34" i="21" s="1"/>
  <c r="AH49" i="21" s="1"/>
  <c r="AJ20" i="21"/>
  <c r="AJ32" i="21" s="1"/>
  <c r="AJ47" i="21" s="1"/>
  <c r="AJ60" i="21"/>
  <c r="BE21" i="15"/>
  <c r="BZ20" i="15"/>
  <c r="N20" i="15"/>
  <c r="BW21" i="15"/>
  <c r="U60" i="21"/>
  <c r="H60" i="22"/>
  <c r="Z21" i="21"/>
  <c r="Z33" i="21" s="1"/>
  <c r="Z48" i="21" s="1"/>
  <c r="AB19" i="21"/>
  <c r="CB21" i="15"/>
  <c r="P21" i="15"/>
  <c r="AK20" i="15"/>
  <c r="AK21" i="21"/>
  <c r="AK33" i="21" s="1"/>
  <c r="AK48" i="21" s="1"/>
  <c r="S22" i="21"/>
  <c r="S34" i="21" s="1"/>
  <c r="S49" i="21" s="1"/>
  <c r="AO21" i="21"/>
  <c r="AO33" i="21" s="1"/>
  <c r="AO48" i="21" s="1"/>
  <c r="J60" i="21"/>
  <c r="AE21" i="15"/>
  <c r="AZ20" i="15"/>
  <c r="AA20" i="15"/>
  <c r="AA24" i="15" s="1"/>
  <c r="AC20" i="21"/>
  <c r="AC32" i="21" s="1"/>
  <c r="AC47" i="21" s="1"/>
  <c r="H21" i="22"/>
  <c r="X21" i="21"/>
  <c r="X33" i="21" s="1"/>
  <c r="X48" i="21" s="1"/>
  <c r="Z19" i="21"/>
  <c r="BZ21" i="15"/>
  <c r="N21" i="15"/>
  <c r="H109" i="15"/>
  <c r="AJ21" i="21"/>
  <c r="AJ33" i="21" s="1"/>
  <c r="AJ48" i="21" s="1"/>
  <c r="AM21" i="21"/>
  <c r="AM33" i="21" s="1"/>
  <c r="AM48" i="21" s="1"/>
  <c r="AO19" i="21"/>
  <c r="CO21" i="15"/>
  <c r="CO24" i="15" s="1"/>
  <c r="AC21" i="15"/>
  <c r="AC24" i="15" s="1"/>
  <c r="AX20" i="15"/>
  <c r="AX24" i="15" s="1"/>
  <c r="AM19" i="21"/>
  <c r="AB21" i="21"/>
  <c r="AB33" i="21" s="1"/>
  <c r="AB48" i="21" s="1"/>
  <c r="M22" i="21"/>
  <c r="M34" i="21" s="1"/>
  <c r="M49" i="21" s="1"/>
  <c r="O20" i="21"/>
  <c r="O32" i="21" s="1"/>
  <c r="O47" i="21" s="1"/>
  <c r="O60" i="21"/>
  <c r="AJ21" i="15"/>
  <c r="AJ24" i="15" s="1"/>
  <c r="BE20" i="15"/>
  <c r="L22" i="21"/>
  <c r="L34" i="21" s="1"/>
  <c r="L49" i="21" s="1"/>
  <c r="H93" i="22"/>
  <c r="W20" i="15"/>
  <c r="W24" i="15" s="1"/>
  <c r="H108" i="15"/>
  <c r="AO118" i="21" l="1"/>
  <c r="BF24" i="15"/>
  <c r="AV24" i="15"/>
  <c r="CL24" i="15"/>
  <c r="Q24" i="15"/>
  <c r="BD24" i="15"/>
  <c r="Y24" i="15"/>
  <c r="H114" i="15"/>
  <c r="H118" i="15" s="1"/>
  <c r="H120" i="15" s="1"/>
  <c r="H49" i="20" s="1"/>
  <c r="N56" i="20" s="1"/>
  <c r="L24" i="15"/>
  <c r="BS24" i="15"/>
  <c r="BP24" i="15"/>
  <c r="BX24" i="15"/>
  <c r="AG24" i="15"/>
  <c r="BK24" i="15"/>
  <c r="BH24" i="15"/>
  <c r="BA24" i="15"/>
  <c r="AZ24" i="15"/>
  <c r="AY24" i="15"/>
  <c r="AQ24" i="15"/>
  <c r="AQ118" i="21"/>
  <c r="U118" i="21"/>
  <c r="P24" i="15"/>
  <c r="P118" i="21"/>
  <c r="AK118" i="21"/>
  <c r="X118" i="21"/>
  <c r="W118" i="21"/>
  <c r="BI24" i="15"/>
  <c r="BQ24" i="15"/>
  <c r="N24" i="15"/>
  <c r="AS24" i="15"/>
  <c r="BU24" i="15"/>
  <c r="CC24" i="15"/>
  <c r="CK24" i="15"/>
  <c r="CD24" i="15"/>
  <c r="M118" i="21"/>
  <c r="V118" i="21"/>
  <c r="AC118" i="21"/>
  <c r="BG24" i="15"/>
  <c r="O118" i="21"/>
  <c r="R118" i="21"/>
  <c r="AE118" i="21"/>
  <c r="Q118" i="21"/>
  <c r="AA118" i="21"/>
  <c r="AH118" i="21"/>
  <c r="M58" i="20"/>
  <c r="AP32" i="21"/>
  <c r="AP47" i="21" s="1"/>
  <c r="AP118" i="21"/>
  <c r="L118" i="21"/>
  <c r="AI118" i="21"/>
  <c r="AF118" i="21"/>
  <c r="AN118" i="21"/>
  <c r="Z118" i="21"/>
  <c r="AB118" i="21"/>
  <c r="AJ118" i="21"/>
  <c r="AM118" i="21"/>
  <c r="AN24" i="15"/>
  <c r="K118" i="21"/>
  <c r="AL118" i="21"/>
  <c r="S118" i="21"/>
  <c r="N118" i="21"/>
  <c r="T118" i="21"/>
  <c r="Y118" i="21"/>
  <c r="AG118" i="21"/>
  <c r="AC31" i="21"/>
  <c r="P31" i="21"/>
  <c r="AN60" i="21"/>
  <c r="H62" i="22"/>
  <c r="H64" i="22" s="1"/>
  <c r="H66" i="22" s="1"/>
  <c r="AK31" i="21"/>
  <c r="X31" i="21"/>
  <c r="Q31" i="21"/>
  <c r="W31" i="21"/>
  <c r="N40" i="20"/>
  <c r="K24" i="15"/>
  <c r="L118" i="22"/>
  <c r="L120" i="22" s="1"/>
  <c r="H102" i="22"/>
  <c r="H106" i="22" s="1"/>
  <c r="J118" i="22"/>
  <c r="J120" i="22" s="1"/>
  <c r="K118" i="22"/>
  <c r="K120" i="22" s="1"/>
  <c r="Z31" i="21"/>
  <c r="AB31" i="21"/>
  <c r="AH31" i="21"/>
  <c r="AJ31" i="21"/>
  <c r="M31" i="21"/>
  <c r="AP31" i="21"/>
  <c r="AD24" i="15"/>
  <c r="AL24" i="15"/>
  <c r="J24" i="15"/>
  <c r="AT24" i="15"/>
  <c r="BW24" i="15"/>
  <c r="BB24" i="15"/>
  <c r="L40" i="20"/>
  <c r="L58" i="20"/>
  <c r="AD31" i="21"/>
  <c r="AQ31" i="21"/>
  <c r="U31" i="21"/>
  <c r="AM31" i="21"/>
  <c r="AO31" i="21"/>
  <c r="AK24" i="15"/>
  <c r="J34" i="20"/>
  <c r="J52" i="20" s="1"/>
  <c r="J58" i="20" s="1"/>
  <c r="H31" i="20"/>
  <c r="K34" i="20" s="1"/>
  <c r="K52" i="20" s="1"/>
  <c r="K58" i="20" s="1"/>
  <c r="AI24" i="15"/>
  <c r="V24" i="15"/>
  <c r="AU24" i="15"/>
  <c r="CP24" i="15"/>
  <c r="BV24" i="15"/>
  <c r="AE24" i="15"/>
  <c r="H23" i="22"/>
  <c r="H25" i="22" s="1"/>
  <c r="BC24" i="15"/>
  <c r="M40" i="20"/>
  <c r="BE24" i="15"/>
  <c r="BZ24" i="15"/>
  <c r="BM24" i="15"/>
  <c r="CH24" i="15"/>
  <c r="X24" i="15"/>
  <c r="AM24" i="15"/>
  <c r="CJ24" i="15"/>
  <c r="CB24" i="15"/>
  <c r="K31" i="21"/>
  <c r="AL31" i="21"/>
  <c r="S31" i="21"/>
  <c r="AF24" i="15"/>
  <c r="N55" i="20" l="1"/>
  <c r="N58" i="20" s="1"/>
  <c r="H59" i="20" s="1"/>
  <c r="H60" i="20" s="1"/>
  <c r="K40" i="20"/>
  <c r="H29" i="22"/>
  <c r="H27" i="22"/>
  <c r="M115" i="22"/>
  <c r="M118" i="22" s="1"/>
  <c r="M120" i="22" s="1"/>
  <c r="N115" i="22"/>
  <c r="N114" i="22"/>
  <c r="H53" i="15"/>
  <c r="H128" i="15" s="1"/>
  <c r="H52" i="15"/>
  <c r="H85" i="15"/>
  <c r="H56" i="15"/>
  <c r="H105" i="15" s="1"/>
  <c r="H124" i="15" s="1"/>
  <c r="H131" i="15" s="1"/>
  <c r="H84" i="15"/>
  <c r="H54" i="15"/>
  <c r="H129" i="15" s="1"/>
  <c r="H55" i="15"/>
  <c r="H130" i="15" s="1"/>
  <c r="H25" i="15"/>
  <c r="H83" i="15"/>
  <c r="H86" i="15"/>
  <c r="H119" i="21"/>
  <c r="J40" i="20"/>
  <c r="H41" i="20" l="1"/>
  <c r="H42" i="20" s="1"/>
  <c r="L44" i="20" s="1"/>
  <c r="L35" i="22" s="1"/>
  <c r="H88" i="15"/>
  <c r="H89" i="15" s="1"/>
  <c r="H58" i="15"/>
  <c r="H62" i="15" s="1"/>
  <c r="H63" i="15" s="1"/>
  <c r="H127" i="15"/>
  <c r="H133" i="15" s="1"/>
  <c r="H134" i="15" s="1"/>
  <c r="H59" i="15"/>
  <c r="N118" i="22"/>
  <c r="N120" i="22" s="1"/>
  <c r="M62" i="20"/>
  <c r="M45" i="22" s="1"/>
  <c r="N62" i="20"/>
  <c r="N45" i="22" s="1"/>
  <c r="L62" i="20"/>
  <c r="L45" i="22" s="1"/>
  <c r="J62" i="20"/>
  <c r="K62" i="20"/>
  <c r="K45" i="22" s="1"/>
  <c r="J44" i="20" l="1"/>
  <c r="J35" i="22" s="1"/>
  <c r="N44" i="20"/>
  <c r="N35" i="22" s="1"/>
  <c r="K44" i="20"/>
  <c r="K35" i="22" s="1"/>
  <c r="M44" i="20"/>
  <c r="M35" i="22" s="1"/>
  <c r="H140" i="15"/>
  <c r="H84" i="21" s="1"/>
  <c r="H139" i="15"/>
  <c r="H83" i="21" s="1"/>
  <c r="H137" i="15"/>
  <c r="H141" i="15"/>
  <c r="H85" i="21" s="1"/>
  <c r="H138" i="15"/>
  <c r="H82" i="21" s="1"/>
  <c r="H93" i="15"/>
  <c r="H164" i="22" s="1"/>
  <c r="H92" i="15"/>
  <c r="H95" i="15"/>
  <c r="H166" i="22" s="1"/>
  <c r="H94" i="15"/>
  <c r="H165" i="22" s="1"/>
  <c r="J45" i="22"/>
  <c r="H63" i="20"/>
  <c r="H136" i="22"/>
  <c r="H60" i="15"/>
  <c r="H45" i="20" l="1"/>
  <c r="H67" i="20" s="1"/>
  <c r="H163" i="22"/>
  <c r="H97" i="15"/>
  <c r="H81" i="21"/>
  <c r="H143" i="15"/>
  <c r="H68" i="15"/>
  <c r="H76" i="21" s="1"/>
  <c r="H69" i="15"/>
  <c r="H77" i="21" s="1"/>
  <c r="H70" i="15"/>
  <c r="H78" i="21" s="1"/>
  <c r="H67" i="15"/>
  <c r="H66" i="15"/>
  <c r="H37" i="33" l="1"/>
  <c r="A4" i="20"/>
  <c r="H74" i="21"/>
  <c r="H72" i="15"/>
  <c r="H75" i="15"/>
  <c r="H75" i="21"/>
  <c r="H76" i="15"/>
  <c r="H78" i="15" l="1"/>
  <c r="H147" i="15" s="1"/>
  <c r="H38" i="21"/>
  <c r="AJ45" i="21" l="1"/>
  <c r="AO45" i="21"/>
  <c r="X45" i="21"/>
  <c r="AD45" i="21"/>
  <c r="L45" i="21"/>
  <c r="Z45" i="21"/>
  <c r="N45" i="21"/>
  <c r="M45" i="21"/>
  <c r="P45" i="21"/>
  <c r="J45" i="21"/>
  <c r="J46" i="21" s="1"/>
  <c r="J51" i="21" s="1"/>
  <c r="J62" i="21" s="1"/>
  <c r="J69" i="21" s="1"/>
  <c r="AB45" i="21"/>
  <c r="K45" i="21"/>
  <c r="AC45" i="21"/>
  <c r="AQ45" i="21"/>
  <c r="AG45" i="21"/>
  <c r="U45" i="21"/>
  <c r="U46" i="21" s="1"/>
  <c r="U51" i="21" s="1"/>
  <c r="U62" i="21" s="1"/>
  <c r="U69" i="21" s="1"/>
  <c r="AF45" i="21"/>
  <c r="AH45" i="21"/>
  <c r="AM45" i="21"/>
  <c r="Q45" i="21"/>
  <c r="AP45" i="21"/>
  <c r="AP46" i="21" s="1"/>
  <c r="AP51" i="21" s="1"/>
  <c r="AP62" i="21" s="1"/>
  <c r="AP69" i="21" s="1"/>
  <c r="R45" i="21"/>
  <c r="V45" i="21"/>
  <c r="AA45" i="21"/>
  <c r="W45" i="21"/>
  <c r="O45" i="21"/>
  <c r="T45" i="21"/>
  <c r="AL45" i="21"/>
  <c r="AI45" i="21"/>
  <c r="AE45" i="21"/>
  <c r="S45" i="21"/>
  <c r="Y45" i="21"/>
  <c r="AK45" i="21"/>
  <c r="AN45" i="21"/>
  <c r="H34" i="33"/>
  <c r="A4" i="15"/>
  <c r="U109" i="21" l="1"/>
  <c r="U116" i="21" s="1"/>
  <c r="U98" i="21"/>
  <c r="U137" i="21" s="1"/>
  <c r="U92" i="21"/>
  <c r="U131" i="21" s="1"/>
  <c r="U23" i="38" s="1"/>
  <c r="U101" i="21"/>
  <c r="U140" i="21" s="1"/>
  <c r="U32" i="38" s="1"/>
  <c r="U93" i="21"/>
  <c r="U132" i="21" s="1"/>
  <c r="U24" i="38" s="1"/>
  <c r="U91" i="21"/>
  <c r="U130" i="21" s="1"/>
  <c r="U22" i="38" s="1"/>
  <c r="U97" i="21"/>
  <c r="U100" i="21"/>
  <c r="U139" i="21" s="1"/>
  <c r="U90" i="21"/>
  <c r="U99" i="21"/>
  <c r="U138" i="21" s="1"/>
  <c r="U30" i="38" s="1"/>
  <c r="U94" i="21"/>
  <c r="U133" i="21" s="1"/>
  <c r="T46" i="21"/>
  <c r="T51" i="21" s="1"/>
  <c r="T62" i="21" s="1"/>
  <c r="AG46" i="21"/>
  <c r="AG51" i="21" s="1"/>
  <c r="AG62" i="21" s="1"/>
  <c r="N46" i="21"/>
  <c r="N51" i="21" s="1"/>
  <c r="N62" i="21" s="1"/>
  <c r="AN46" i="21"/>
  <c r="AN51" i="21" s="1"/>
  <c r="AN62" i="21" s="1"/>
  <c r="O46" i="21"/>
  <c r="O51" i="21" s="1"/>
  <c r="O62" i="21" s="1"/>
  <c r="R46" i="21"/>
  <c r="R51" i="21" s="1"/>
  <c r="R62" i="21" s="1"/>
  <c r="AH46" i="21"/>
  <c r="AH51" i="21" s="1"/>
  <c r="AH62" i="21" s="1"/>
  <c r="AQ46" i="21"/>
  <c r="AQ51" i="21" s="1"/>
  <c r="AQ62" i="21" s="1"/>
  <c r="J109" i="21"/>
  <c r="J116" i="21" s="1"/>
  <c r="J90" i="21"/>
  <c r="J91" i="21"/>
  <c r="J130" i="21" s="1"/>
  <c r="J22" i="38" s="1"/>
  <c r="J92" i="21"/>
  <c r="J131" i="21" s="1"/>
  <c r="J23" i="38" s="1"/>
  <c r="J98" i="21"/>
  <c r="J137" i="21" s="1"/>
  <c r="J93" i="21"/>
  <c r="J132" i="21" s="1"/>
  <c r="J24" i="38" s="1"/>
  <c r="J94" i="21"/>
  <c r="J133" i="21" s="1"/>
  <c r="J101" i="21"/>
  <c r="J140" i="21" s="1"/>
  <c r="J32" i="38" s="1"/>
  <c r="J99" i="21"/>
  <c r="J138" i="21" s="1"/>
  <c r="J30" i="38" s="1"/>
  <c r="J100" i="21"/>
  <c r="J139" i="21" s="1"/>
  <c r="J97" i="21"/>
  <c r="Z46" i="21"/>
  <c r="Z51" i="21" s="1"/>
  <c r="Z62" i="21" s="1"/>
  <c r="AO46" i="21"/>
  <c r="AO51" i="21" s="1"/>
  <c r="AO62" i="21" s="1"/>
  <c r="Y46" i="21"/>
  <c r="Y51" i="21" s="1"/>
  <c r="Y62" i="21" s="1"/>
  <c r="AL46" i="21"/>
  <c r="AL51" i="21" s="1"/>
  <c r="AL62" i="21" s="1"/>
  <c r="AA46" i="21"/>
  <c r="AA51" i="21" s="1"/>
  <c r="AA62" i="21" s="1"/>
  <c r="Q46" i="21"/>
  <c r="Q51" i="21" s="1"/>
  <c r="Q62" i="21" s="1"/>
  <c r="K46" i="21"/>
  <c r="K51" i="21" s="1"/>
  <c r="K62" i="21" s="1"/>
  <c r="M46" i="21"/>
  <c r="M51" i="21" s="1"/>
  <c r="M62" i="21" s="1"/>
  <c r="AD46" i="21"/>
  <c r="AD51" i="21" s="1"/>
  <c r="AD62" i="21" s="1"/>
  <c r="S46" i="21"/>
  <c r="S51" i="21" s="1"/>
  <c r="S62" i="21" s="1"/>
  <c r="V46" i="21"/>
  <c r="V51" i="21" s="1"/>
  <c r="V62" i="21" s="1"/>
  <c r="AM46" i="21"/>
  <c r="AM51" i="21" s="1"/>
  <c r="AM62" i="21" s="1"/>
  <c r="AB46" i="21"/>
  <c r="AB51" i="21" s="1"/>
  <c r="AB62" i="21" s="1"/>
  <c r="X46" i="21"/>
  <c r="X51" i="21" s="1"/>
  <c r="X62" i="21" s="1"/>
  <c r="AE46" i="21"/>
  <c r="AE51" i="21" s="1"/>
  <c r="AE62" i="21" s="1"/>
  <c r="AK46" i="21"/>
  <c r="AK51" i="21" s="1"/>
  <c r="AK62" i="21" s="1"/>
  <c r="AI46" i="21"/>
  <c r="AI51" i="21" s="1"/>
  <c r="AI62" i="21" s="1"/>
  <c r="W46" i="21"/>
  <c r="W51" i="21" s="1"/>
  <c r="W62" i="21" s="1"/>
  <c r="AP109" i="21"/>
  <c r="AP116" i="21" s="1"/>
  <c r="AP94" i="21"/>
  <c r="AP133" i="21" s="1"/>
  <c r="AP92" i="21"/>
  <c r="AP131" i="21" s="1"/>
  <c r="AP23" i="38" s="1"/>
  <c r="AP93" i="21"/>
  <c r="AP132" i="21" s="1"/>
  <c r="AP24" i="38" s="1"/>
  <c r="AP99" i="21"/>
  <c r="AP138" i="21" s="1"/>
  <c r="AP30" i="38" s="1"/>
  <c r="AP97" i="21"/>
  <c r="AP98" i="21"/>
  <c r="AP137" i="21" s="1"/>
  <c r="AP100" i="21"/>
  <c r="AP139" i="21" s="1"/>
  <c r="AP91" i="21"/>
  <c r="AP130" i="21" s="1"/>
  <c r="AP22" i="38" s="1"/>
  <c r="AP90" i="21"/>
  <c r="AP101" i="21"/>
  <c r="AP140" i="21" s="1"/>
  <c r="AP32" i="38" s="1"/>
  <c r="AF46" i="21"/>
  <c r="AF51" i="21" s="1"/>
  <c r="AF62" i="21" s="1"/>
  <c r="AC46" i="21"/>
  <c r="AC51" i="21" s="1"/>
  <c r="AC62" i="21" s="1"/>
  <c r="P46" i="21"/>
  <c r="P51" i="21" s="1"/>
  <c r="P62" i="21" s="1"/>
  <c r="L46" i="21"/>
  <c r="L51" i="21" s="1"/>
  <c r="L62" i="21" s="1"/>
  <c r="AJ46" i="21"/>
  <c r="AJ51" i="21" s="1"/>
  <c r="AJ62" i="21" s="1"/>
  <c r="U129" i="21" l="1"/>
  <c r="U21" i="38" s="1"/>
  <c r="U136" i="21"/>
  <c r="U23" i="39" s="1"/>
  <c r="U29" i="39" s="1"/>
  <c r="AP129" i="21"/>
  <c r="AP21" i="38" s="1"/>
  <c r="AP136" i="21"/>
  <c r="AP23" i="39" s="1"/>
  <c r="AP29" i="39" s="1"/>
  <c r="J136" i="21"/>
  <c r="J28" i="38" s="1"/>
  <c r="AJ69" i="21"/>
  <c r="AJ109" i="21" s="1"/>
  <c r="AJ116" i="21" s="1"/>
  <c r="P69" i="21"/>
  <c r="P109" i="21" s="1"/>
  <c r="P116" i="21" s="1"/>
  <c r="AP29" i="38"/>
  <c r="AP24" i="39"/>
  <c r="AP30" i="39" s="1"/>
  <c r="AK69" i="21"/>
  <c r="AK109" i="21" s="1"/>
  <c r="AK116" i="21" s="1"/>
  <c r="AB69" i="21"/>
  <c r="AB109" i="21" s="1"/>
  <c r="AB116" i="21" s="1"/>
  <c r="AD69" i="21"/>
  <c r="AD109" i="21" s="1"/>
  <c r="AD116" i="21" s="1"/>
  <c r="AA69" i="21"/>
  <c r="AO69" i="21"/>
  <c r="AO109" i="21" s="1"/>
  <c r="AO116" i="21" s="1"/>
  <c r="J24" i="39"/>
  <c r="J30" i="39" s="1"/>
  <c r="J29" i="38"/>
  <c r="AH69" i="21"/>
  <c r="AH109" i="21" s="1"/>
  <c r="AH116" i="21" s="1"/>
  <c r="N69" i="21"/>
  <c r="N109" i="21" s="1"/>
  <c r="N116" i="21" s="1"/>
  <c r="U22" i="39"/>
  <c r="U28" i="39" s="1"/>
  <c r="U31" i="38"/>
  <c r="AP21" i="39"/>
  <c r="AP27" i="39" s="1"/>
  <c r="AP25" i="38"/>
  <c r="X69" i="21"/>
  <c r="X109" i="21" s="1"/>
  <c r="X116" i="21" s="1"/>
  <c r="Q69" i="21"/>
  <c r="Q109" i="21" s="1"/>
  <c r="Q116" i="21" s="1"/>
  <c r="AQ69" i="21"/>
  <c r="AQ109" i="21" s="1"/>
  <c r="AQ116" i="21" s="1"/>
  <c r="AN69" i="21"/>
  <c r="AN109" i="21" s="1"/>
  <c r="AN116" i="21" s="1"/>
  <c r="U21" i="39"/>
  <c r="U27" i="39" s="1"/>
  <c r="U25" i="38"/>
  <c r="L69" i="21"/>
  <c r="L109" i="21" s="1"/>
  <c r="L116" i="21" s="1"/>
  <c r="AC69" i="21"/>
  <c r="AC109" i="21" s="1"/>
  <c r="AC116" i="21" s="1"/>
  <c r="AI69" i="21"/>
  <c r="AI109" i="21" s="1"/>
  <c r="AI116" i="21" s="1"/>
  <c r="AE69" i="21"/>
  <c r="AE109" i="21" s="1"/>
  <c r="AE116" i="21" s="1"/>
  <c r="V69" i="21"/>
  <c r="V109" i="21" s="1"/>
  <c r="V116" i="21" s="1"/>
  <c r="K69" i="21"/>
  <c r="K109" i="21" s="1"/>
  <c r="K116" i="21" s="1"/>
  <c r="Y69" i="21"/>
  <c r="Y109" i="21" s="1"/>
  <c r="Y116" i="21" s="1"/>
  <c r="J25" i="38"/>
  <c r="J21" i="39"/>
  <c r="J27" i="39" s="1"/>
  <c r="O69" i="21"/>
  <c r="O109" i="21" s="1"/>
  <c r="O116" i="21" s="1"/>
  <c r="T69" i="21"/>
  <c r="T109" i="21" s="1"/>
  <c r="T116" i="21" s="1"/>
  <c r="U24" i="39"/>
  <c r="U30" i="39" s="1"/>
  <c r="U29" i="38"/>
  <c r="AF69" i="21"/>
  <c r="AF109" i="21" s="1"/>
  <c r="AF116" i="21" s="1"/>
  <c r="AP31" i="38"/>
  <c r="AP22" i="39"/>
  <c r="AP28" i="39" s="1"/>
  <c r="W69" i="21"/>
  <c r="W109" i="21" s="1"/>
  <c r="W116" i="21" s="1"/>
  <c r="AM69" i="21"/>
  <c r="AM109" i="21" s="1"/>
  <c r="AM116" i="21" s="1"/>
  <c r="S69" i="21"/>
  <c r="S109" i="21" s="1"/>
  <c r="S116" i="21" s="1"/>
  <c r="M69" i="21"/>
  <c r="M109" i="21" s="1"/>
  <c r="M116" i="21" s="1"/>
  <c r="AL69" i="21"/>
  <c r="Z69" i="21"/>
  <c r="Z109" i="21" s="1"/>
  <c r="Z116" i="21" s="1"/>
  <c r="J22" i="39"/>
  <c r="J28" i="39" s="1"/>
  <c r="J31" i="38"/>
  <c r="J129" i="21"/>
  <c r="R69" i="21"/>
  <c r="AG69" i="21"/>
  <c r="AG109" i="21" s="1"/>
  <c r="AG116" i="21" s="1"/>
  <c r="U28" i="38" l="1"/>
  <c r="AP28" i="38"/>
  <c r="J23" i="39"/>
  <c r="J29" i="39" s="1"/>
  <c r="AA91" i="21"/>
  <c r="AA130" i="21" s="1"/>
  <c r="AA22" i="38" s="1"/>
  <c r="AA90" i="21"/>
  <c r="AA93" i="21"/>
  <c r="AA132" i="21" s="1"/>
  <c r="AA24" i="38" s="1"/>
  <c r="AA100" i="21"/>
  <c r="AA139" i="21" s="1"/>
  <c r="AA94" i="21"/>
  <c r="AA133" i="21" s="1"/>
  <c r="AA98" i="21"/>
  <c r="AA137" i="21" s="1"/>
  <c r="AA97" i="21"/>
  <c r="AA99" i="21"/>
  <c r="AA138" i="21" s="1"/>
  <c r="AA30" i="38" s="1"/>
  <c r="AA101" i="21"/>
  <c r="AA140" i="21" s="1"/>
  <c r="AA32" i="38" s="1"/>
  <c r="AA92" i="21"/>
  <c r="AA131" i="21" s="1"/>
  <c r="AA23" i="38" s="1"/>
  <c r="J21" i="38"/>
  <c r="Y91" i="21"/>
  <c r="Y130" i="21" s="1"/>
  <c r="Y22" i="38" s="1"/>
  <c r="Y97" i="21"/>
  <c r="Y136" i="21" s="1"/>
  <c r="Y90" i="21"/>
  <c r="Y129" i="21" s="1"/>
  <c r="Y21" i="38" s="1"/>
  <c r="Y93" i="21"/>
  <c r="Y132" i="21" s="1"/>
  <c r="Y24" i="38" s="1"/>
  <c r="Y98" i="21"/>
  <c r="Y137" i="21" s="1"/>
  <c r="Y92" i="21"/>
  <c r="Y131" i="21" s="1"/>
  <c r="Y23" i="38" s="1"/>
  <c r="Y101" i="21"/>
  <c r="Y140" i="21" s="1"/>
  <c r="Y32" i="38" s="1"/>
  <c r="Y99" i="21"/>
  <c r="Y138" i="21" s="1"/>
  <c r="Y30" i="38" s="1"/>
  <c r="Y100" i="21"/>
  <c r="Y139" i="21" s="1"/>
  <c r="Y94" i="21"/>
  <c r="Y133" i="21" s="1"/>
  <c r="V91" i="21"/>
  <c r="V130" i="21" s="1"/>
  <c r="V22" i="38" s="1"/>
  <c r="V99" i="21"/>
  <c r="V138" i="21" s="1"/>
  <c r="V30" i="38" s="1"/>
  <c r="V101" i="21"/>
  <c r="V140" i="21" s="1"/>
  <c r="V32" i="38" s="1"/>
  <c r="V93" i="21"/>
  <c r="V132" i="21" s="1"/>
  <c r="V24" i="38" s="1"/>
  <c r="V92" i="21"/>
  <c r="V131" i="21" s="1"/>
  <c r="V23" i="38" s="1"/>
  <c r="V98" i="21"/>
  <c r="V137" i="21" s="1"/>
  <c r="V90" i="21"/>
  <c r="V129" i="21" s="1"/>
  <c r="V21" i="38" s="1"/>
  <c r="V97" i="21"/>
  <c r="V136" i="21" s="1"/>
  <c r="V94" i="21"/>
  <c r="V133" i="21" s="1"/>
  <c r="V100" i="21"/>
  <c r="V139" i="21" s="1"/>
  <c r="AI100" i="21"/>
  <c r="AI139" i="21" s="1"/>
  <c r="AI93" i="21"/>
  <c r="AI132" i="21" s="1"/>
  <c r="AI24" i="38" s="1"/>
  <c r="AI98" i="21"/>
  <c r="AI137" i="21" s="1"/>
  <c r="AI97" i="21"/>
  <c r="AI136" i="21" s="1"/>
  <c r="AI99" i="21"/>
  <c r="AI138" i="21" s="1"/>
  <c r="AI30" i="38" s="1"/>
  <c r="AI91" i="21"/>
  <c r="AI130" i="21" s="1"/>
  <c r="AI22" i="38" s="1"/>
  <c r="AI92" i="21"/>
  <c r="AI131" i="21" s="1"/>
  <c r="AI23" i="38" s="1"/>
  <c r="AI90" i="21"/>
  <c r="AI129" i="21" s="1"/>
  <c r="AI21" i="38" s="1"/>
  <c r="AI101" i="21"/>
  <c r="AI140" i="21" s="1"/>
  <c r="AI32" i="38" s="1"/>
  <c r="AI94" i="21"/>
  <c r="AI133" i="21" s="1"/>
  <c r="L97" i="21"/>
  <c r="L136" i="21" s="1"/>
  <c r="L94" i="21"/>
  <c r="L133" i="21" s="1"/>
  <c r="L93" i="21"/>
  <c r="L132" i="21" s="1"/>
  <c r="L24" i="38" s="1"/>
  <c r="L101" i="21"/>
  <c r="L140" i="21" s="1"/>
  <c r="L32" i="38" s="1"/>
  <c r="L91" i="21"/>
  <c r="L130" i="21" s="1"/>
  <c r="L22" i="38" s="1"/>
  <c r="L98" i="21"/>
  <c r="L137" i="21" s="1"/>
  <c r="L90" i="21"/>
  <c r="L129" i="21" s="1"/>
  <c r="L21" i="38" s="1"/>
  <c r="L99" i="21"/>
  <c r="L138" i="21" s="1"/>
  <c r="L30" i="38" s="1"/>
  <c r="L92" i="21"/>
  <c r="L131" i="21" s="1"/>
  <c r="L23" i="38" s="1"/>
  <c r="L100" i="21"/>
  <c r="L139" i="21" s="1"/>
  <c r="AQ91" i="21"/>
  <c r="AQ130" i="21" s="1"/>
  <c r="AQ22" i="38" s="1"/>
  <c r="AQ97" i="21"/>
  <c r="AQ136" i="21" s="1"/>
  <c r="AQ98" i="21"/>
  <c r="AQ137" i="21" s="1"/>
  <c r="AQ100" i="21"/>
  <c r="AQ139" i="21" s="1"/>
  <c r="AQ90" i="21"/>
  <c r="AQ129" i="21" s="1"/>
  <c r="AQ21" i="38" s="1"/>
  <c r="AQ99" i="21"/>
  <c r="AQ138" i="21" s="1"/>
  <c r="AQ30" i="38" s="1"/>
  <c r="AQ93" i="21"/>
  <c r="AQ132" i="21" s="1"/>
  <c r="AQ24" i="38" s="1"/>
  <c r="AQ101" i="21"/>
  <c r="AQ140" i="21" s="1"/>
  <c r="AQ32" i="38" s="1"/>
  <c r="AQ94" i="21"/>
  <c r="AQ133" i="21" s="1"/>
  <c r="AQ92" i="21"/>
  <c r="AQ131" i="21" s="1"/>
  <c r="AQ23" i="38" s="1"/>
  <c r="Q92" i="21"/>
  <c r="Q131" i="21" s="1"/>
  <c r="Q23" i="38" s="1"/>
  <c r="Q93" i="21"/>
  <c r="Q132" i="21" s="1"/>
  <c r="Q24" i="38" s="1"/>
  <c r="Q91" i="21"/>
  <c r="Q130" i="21" s="1"/>
  <c r="Q22" i="38" s="1"/>
  <c r="Q97" i="21"/>
  <c r="Q136" i="21" s="1"/>
  <c r="Q100" i="21"/>
  <c r="Q139" i="21" s="1"/>
  <c r="Q98" i="21"/>
  <c r="Q137" i="21" s="1"/>
  <c r="Q99" i="21"/>
  <c r="Q138" i="21" s="1"/>
  <c r="Q30" i="38" s="1"/>
  <c r="Q101" i="21"/>
  <c r="Q140" i="21" s="1"/>
  <c r="Q32" i="38" s="1"/>
  <c r="Q94" i="21"/>
  <c r="Q133" i="21" s="1"/>
  <c r="Q90" i="21"/>
  <c r="Q129" i="21" s="1"/>
  <c r="Q21" i="38" s="1"/>
  <c r="AH99" i="21"/>
  <c r="AH138" i="21" s="1"/>
  <c r="AH30" i="38" s="1"/>
  <c r="AH91" i="21"/>
  <c r="AH130" i="21" s="1"/>
  <c r="AH22" i="38" s="1"/>
  <c r="AH92" i="21"/>
  <c r="AH131" i="21" s="1"/>
  <c r="AH23" i="38" s="1"/>
  <c r="AH98" i="21"/>
  <c r="AH137" i="21" s="1"/>
  <c r="AH93" i="21"/>
  <c r="AH132" i="21" s="1"/>
  <c r="AH24" i="38" s="1"/>
  <c r="AH90" i="21"/>
  <c r="AH129" i="21" s="1"/>
  <c r="AH21" i="38" s="1"/>
  <c r="AH94" i="21"/>
  <c r="AH133" i="21" s="1"/>
  <c r="AH97" i="21"/>
  <c r="AH136" i="21" s="1"/>
  <c r="AH100" i="21"/>
  <c r="AH139" i="21" s="1"/>
  <c r="AH101" i="21"/>
  <c r="AH140" i="21" s="1"/>
  <c r="AH32" i="38" s="1"/>
  <c r="R94" i="21"/>
  <c r="R133" i="21" s="1"/>
  <c r="R98" i="21"/>
  <c r="R137" i="21" s="1"/>
  <c r="R100" i="21"/>
  <c r="R139" i="21" s="1"/>
  <c r="R91" i="21"/>
  <c r="R130" i="21" s="1"/>
  <c r="R22" i="38" s="1"/>
  <c r="R93" i="21"/>
  <c r="R132" i="21" s="1"/>
  <c r="R24" i="38" s="1"/>
  <c r="R90" i="21"/>
  <c r="R101" i="21"/>
  <c r="R140" i="21" s="1"/>
  <c r="R32" i="38" s="1"/>
  <c r="R99" i="21"/>
  <c r="R138" i="21" s="1"/>
  <c r="R30" i="38" s="1"/>
  <c r="R97" i="21"/>
  <c r="R92" i="21"/>
  <c r="R131" i="21" s="1"/>
  <c r="R23" i="38" s="1"/>
  <c r="AL101" i="21"/>
  <c r="AL140" i="21" s="1"/>
  <c r="AL32" i="38" s="1"/>
  <c r="AL99" i="21"/>
  <c r="AL138" i="21" s="1"/>
  <c r="AL30" i="38" s="1"/>
  <c r="AL90" i="21"/>
  <c r="AL100" i="21"/>
  <c r="AL139" i="21" s="1"/>
  <c r="AL98" i="21"/>
  <c r="AL137" i="21" s="1"/>
  <c r="AL93" i="21"/>
  <c r="AL132" i="21" s="1"/>
  <c r="AL24" i="38" s="1"/>
  <c r="AL94" i="21"/>
  <c r="AL133" i="21" s="1"/>
  <c r="AL92" i="21"/>
  <c r="AL131" i="21" s="1"/>
  <c r="AL23" i="38" s="1"/>
  <c r="AL91" i="21"/>
  <c r="AL130" i="21" s="1"/>
  <c r="AL22" i="38" s="1"/>
  <c r="AL97" i="21"/>
  <c r="AG94" i="21"/>
  <c r="AG133" i="21" s="1"/>
  <c r="AG97" i="21"/>
  <c r="AG136" i="21" s="1"/>
  <c r="AG90" i="21"/>
  <c r="AG129" i="21" s="1"/>
  <c r="AG21" i="38" s="1"/>
  <c r="AG91" i="21"/>
  <c r="AG130" i="21" s="1"/>
  <c r="AG22" i="38" s="1"/>
  <c r="AG92" i="21"/>
  <c r="AG131" i="21" s="1"/>
  <c r="AG23" i="38" s="1"/>
  <c r="AG101" i="21"/>
  <c r="AG140" i="21" s="1"/>
  <c r="AG32" i="38" s="1"/>
  <c r="AG93" i="21"/>
  <c r="AG132" i="21" s="1"/>
  <c r="AG24" i="38" s="1"/>
  <c r="AG100" i="21"/>
  <c r="AG139" i="21" s="1"/>
  <c r="AG98" i="21"/>
  <c r="AG137" i="21" s="1"/>
  <c r="AG99" i="21"/>
  <c r="AG138" i="21" s="1"/>
  <c r="AG30" i="38" s="1"/>
  <c r="M101" i="21"/>
  <c r="M140" i="21" s="1"/>
  <c r="M32" i="38" s="1"/>
  <c r="M94" i="21"/>
  <c r="M133" i="21" s="1"/>
  <c r="M91" i="21"/>
  <c r="M130" i="21" s="1"/>
  <c r="M22" i="38" s="1"/>
  <c r="M99" i="21"/>
  <c r="M138" i="21" s="1"/>
  <c r="M30" i="38" s="1"/>
  <c r="M93" i="21"/>
  <c r="M132" i="21" s="1"/>
  <c r="M24" i="38" s="1"/>
  <c r="M100" i="21"/>
  <c r="M139" i="21" s="1"/>
  <c r="M97" i="21"/>
  <c r="M136" i="21" s="1"/>
  <c r="M92" i="21"/>
  <c r="M131" i="21" s="1"/>
  <c r="M23" i="38" s="1"/>
  <c r="M98" i="21"/>
  <c r="M137" i="21" s="1"/>
  <c r="M90" i="21"/>
  <c r="M129" i="21" s="1"/>
  <c r="M21" i="38" s="1"/>
  <c r="O92" i="21"/>
  <c r="O131" i="21" s="1"/>
  <c r="O23" i="38" s="1"/>
  <c r="O98" i="21"/>
  <c r="O137" i="21" s="1"/>
  <c r="O99" i="21"/>
  <c r="O138" i="21" s="1"/>
  <c r="O30" i="38" s="1"/>
  <c r="O101" i="21"/>
  <c r="O140" i="21" s="1"/>
  <c r="O32" i="38" s="1"/>
  <c r="O94" i="21"/>
  <c r="O133" i="21" s="1"/>
  <c r="O97" i="21"/>
  <c r="O136" i="21" s="1"/>
  <c r="O93" i="21"/>
  <c r="O132" i="21" s="1"/>
  <c r="O24" i="38" s="1"/>
  <c r="O100" i="21"/>
  <c r="O139" i="21" s="1"/>
  <c r="O90" i="21"/>
  <c r="O129" i="21" s="1"/>
  <c r="O21" i="38" s="1"/>
  <c r="O91" i="21"/>
  <c r="O130" i="21" s="1"/>
  <c r="O22" i="38" s="1"/>
  <c r="AO101" i="21"/>
  <c r="AO140" i="21" s="1"/>
  <c r="AO32" i="38" s="1"/>
  <c r="AO90" i="21"/>
  <c r="AO129" i="21" s="1"/>
  <c r="AO21" i="38" s="1"/>
  <c r="AO91" i="21"/>
  <c r="AO130" i="21" s="1"/>
  <c r="AO22" i="38" s="1"/>
  <c r="AO97" i="21"/>
  <c r="AO136" i="21" s="1"/>
  <c r="AO92" i="21"/>
  <c r="AO131" i="21" s="1"/>
  <c r="AO23" i="38" s="1"/>
  <c r="AO99" i="21"/>
  <c r="AO138" i="21" s="1"/>
  <c r="AO30" i="38" s="1"/>
  <c r="AO98" i="21"/>
  <c r="AO137" i="21" s="1"/>
  <c r="AO100" i="21"/>
  <c r="AO139" i="21" s="1"/>
  <c r="AO93" i="21"/>
  <c r="AO132" i="21" s="1"/>
  <c r="AO24" i="38" s="1"/>
  <c r="AO94" i="21"/>
  <c r="AO133" i="21" s="1"/>
  <c r="AD99" i="21"/>
  <c r="AD138" i="21" s="1"/>
  <c r="AD30" i="38" s="1"/>
  <c r="AD92" i="21"/>
  <c r="AD131" i="21" s="1"/>
  <c r="AD23" i="38" s="1"/>
  <c r="AD91" i="21"/>
  <c r="AD130" i="21" s="1"/>
  <c r="AD22" i="38" s="1"/>
  <c r="AD98" i="21"/>
  <c r="AD137" i="21" s="1"/>
  <c r="AD94" i="21"/>
  <c r="AD133" i="21" s="1"/>
  <c r="AD101" i="21"/>
  <c r="AD140" i="21" s="1"/>
  <c r="AD32" i="38" s="1"/>
  <c r="AD90" i="21"/>
  <c r="AD129" i="21" s="1"/>
  <c r="AD21" i="38" s="1"/>
  <c r="AD100" i="21"/>
  <c r="AD139" i="21" s="1"/>
  <c r="AD97" i="21"/>
  <c r="AD136" i="21" s="1"/>
  <c r="AD93" i="21"/>
  <c r="AD132" i="21" s="1"/>
  <c r="AD24" i="38" s="1"/>
  <c r="AK93" i="21"/>
  <c r="AK132" i="21" s="1"/>
  <c r="AK24" i="38" s="1"/>
  <c r="AK97" i="21"/>
  <c r="AK136" i="21" s="1"/>
  <c r="AK90" i="21"/>
  <c r="AK129" i="21" s="1"/>
  <c r="AK21" i="38" s="1"/>
  <c r="AK101" i="21"/>
  <c r="AK140" i="21" s="1"/>
  <c r="AK32" i="38" s="1"/>
  <c r="AK94" i="21"/>
  <c r="AK133" i="21" s="1"/>
  <c r="AK98" i="21"/>
  <c r="AK137" i="21" s="1"/>
  <c r="AK100" i="21"/>
  <c r="AK139" i="21" s="1"/>
  <c r="AK99" i="21"/>
  <c r="AK138" i="21" s="1"/>
  <c r="AK30" i="38" s="1"/>
  <c r="AK92" i="21"/>
  <c r="AK131" i="21" s="1"/>
  <c r="AK23" i="38" s="1"/>
  <c r="AK91" i="21"/>
  <c r="AK130" i="21" s="1"/>
  <c r="AK22" i="38" s="1"/>
  <c r="P100" i="21"/>
  <c r="P139" i="21" s="1"/>
  <c r="P99" i="21"/>
  <c r="P138" i="21" s="1"/>
  <c r="P30" i="38" s="1"/>
  <c r="P101" i="21"/>
  <c r="P140" i="21" s="1"/>
  <c r="P32" i="38" s="1"/>
  <c r="P94" i="21"/>
  <c r="P133" i="21" s="1"/>
  <c r="P97" i="21"/>
  <c r="P136" i="21" s="1"/>
  <c r="P92" i="21"/>
  <c r="P131" i="21" s="1"/>
  <c r="P23" i="38" s="1"/>
  <c r="P98" i="21"/>
  <c r="P137" i="21" s="1"/>
  <c r="P90" i="21"/>
  <c r="P129" i="21" s="1"/>
  <c r="P21" i="38" s="1"/>
  <c r="P91" i="21"/>
  <c r="P130" i="21" s="1"/>
  <c r="P22" i="38" s="1"/>
  <c r="P93" i="21"/>
  <c r="P132" i="21" s="1"/>
  <c r="P24" i="38" s="1"/>
  <c r="Z100" i="21"/>
  <c r="Z139" i="21" s="1"/>
  <c r="Z91" i="21"/>
  <c r="Z130" i="21" s="1"/>
  <c r="Z22" i="38" s="1"/>
  <c r="Z90" i="21"/>
  <c r="Z129" i="21" s="1"/>
  <c r="Z21" i="38" s="1"/>
  <c r="Z99" i="21"/>
  <c r="Z138" i="21" s="1"/>
  <c r="Z30" i="38" s="1"/>
  <c r="Z98" i="21"/>
  <c r="Z137" i="21" s="1"/>
  <c r="Z92" i="21"/>
  <c r="Z131" i="21" s="1"/>
  <c r="Z23" i="38" s="1"/>
  <c r="Z97" i="21"/>
  <c r="Z136" i="21" s="1"/>
  <c r="Z101" i="21"/>
  <c r="Z140" i="21" s="1"/>
  <c r="Z32" i="38" s="1"/>
  <c r="Z94" i="21"/>
  <c r="Z133" i="21" s="1"/>
  <c r="Z93" i="21"/>
  <c r="Z132" i="21" s="1"/>
  <c r="Z24" i="38" s="1"/>
  <c r="AM99" i="21"/>
  <c r="AM138" i="21" s="1"/>
  <c r="AM30" i="38" s="1"/>
  <c r="AM100" i="21"/>
  <c r="AM139" i="21" s="1"/>
  <c r="AM93" i="21"/>
  <c r="AM132" i="21" s="1"/>
  <c r="AM24" i="38" s="1"/>
  <c r="AM91" i="21"/>
  <c r="AM130" i="21" s="1"/>
  <c r="AM22" i="38" s="1"/>
  <c r="AM97" i="21"/>
  <c r="AM136" i="21" s="1"/>
  <c r="AM94" i="21"/>
  <c r="AM133" i="21" s="1"/>
  <c r="AM98" i="21"/>
  <c r="AM137" i="21" s="1"/>
  <c r="AM101" i="21"/>
  <c r="AM140" i="21" s="1"/>
  <c r="AM32" i="38" s="1"/>
  <c r="AM90" i="21"/>
  <c r="AM129" i="21" s="1"/>
  <c r="AM21" i="38" s="1"/>
  <c r="AM92" i="21"/>
  <c r="AM131" i="21" s="1"/>
  <c r="AM23" i="38" s="1"/>
  <c r="R109" i="21"/>
  <c r="R116" i="21" s="1"/>
  <c r="AL109" i="21"/>
  <c r="AL116" i="21" s="1"/>
  <c r="K100" i="21"/>
  <c r="K139" i="21" s="1"/>
  <c r="K101" i="21"/>
  <c r="K140" i="21" s="1"/>
  <c r="K32" i="38" s="1"/>
  <c r="K94" i="21"/>
  <c r="K133" i="21" s="1"/>
  <c r="K92" i="21"/>
  <c r="K131" i="21" s="1"/>
  <c r="K23" i="38" s="1"/>
  <c r="K98" i="21"/>
  <c r="K137" i="21" s="1"/>
  <c r="K93" i="21"/>
  <c r="K132" i="21" s="1"/>
  <c r="K24" i="38" s="1"/>
  <c r="K91" i="21"/>
  <c r="K130" i="21" s="1"/>
  <c r="K22" i="38" s="1"/>
  <c r="K99" i="21"/>
  <c r="K138" i="21" s="1"/>
  <c r="K30" i="38" s="1"/>
  <c r="K97" i="21"/>
  <c r="K136" i="21" s="1"/>
  <c r="K90" i="21"/>
  <c r="K129" i="21" s="1"/>
  <c r="K21" i="38" s="1"/>
  <c r="AE90" i="21"/>
  <c r="AE129" i="21" s="1"/>
  <c r="AE21" i="38" s="1"/>
  <c r="AE99" i="21"/>
  <c r="AE138" i="21" s="1"/>
  <c r="AE30" i="38" s="1"/>
  <c r="AE101" i="21"/>
  <c r="AE140" i="21" s="1"/>
  <c r="AE32" i="38" s="1"/>
  <c r="AE94" i="21"/>
  <c r="AE133" i="21" s="1"/>
  <c r="AE92" i="21"/>
  <c r="AE131" i="21" s="1"/>
  <c r="AE23" i="38" s="1"/>
  <c r="AE100" i="21"/>
  <c r="AE139" i="21" s="1"/>
  <c r="AE93" i="21"/>
  <c r="AE132" i="21" s="1"/>
  <c r="AE24" i="38" s="1"/>
  <c r="AE97" i="21"/>
  <c r="AE136" i="21" s="1"/>
  <c r="AE98" i="21"/>
  <c r="AE137" i="21" s="1"/>
  <c r="AE91" i="21"/>
  <c r="AE130" i="21" s="1"/>
  <c r="AE22" i="38" s="1"/>
  <c r="AC97" i="21"/>
  <c r="AC136" i="21" s="1"/>
  <c r="AC90" i="21"/>
  <c r="AC129" i="21" s="1"/>
  <c r="AC21" i="38" s="1"/>
  <c r="AC100" i="21"/>
  <c r="AC139" i="21" s="1"/>
  <c r="AC98" i="21"/>
  <c r="AC137" i="21" s="1"/>
  <c r="AC91" i="21"/>
  <c r="AC130" i="21" s="1"/>
  <c r="AC22" i="38" s="1"/>
  <c r="AC94" i="21"/>
  <c r="AC133" i="21" s="1"/>
  <c r="AC93" i="21"/>
  <c r="AC132" i="21" s="1"/>
  <c r="AC24" i="38" s="1"/>
  <c r="AC101" i="21"/>
  <c r="AC140" i="21" s="1"/>
  <c r="AC32" i="38" s="1"/>
  <c r="AC92" i="21"/>
  <c r="AC131" i="21" s="1"/>
  <c r="AC23" i="38" s="1"/>
  <c r="AC99" i="21"/>
  <c r="AC138" i="21" s="1"/>
  <c r="AC30" i="38" s="1"/>
  <c r="AN91" i="21"/>
  <c r="AN130" i="21" s="1"/>
  <c r="AN22" i="38" s="1"/>
  <c r="AN90" i="21"/>
  <c r="AN129" i="21" s="1"/>
  <c r="AN21" i="38" s="1"/>
  <c r="AN92" i="21"/>
  <c r="AN131" i="21" s="1"/>
  <c r="AN23" i="38" s="1"/>
  <c r="AN101" i="21"/>
  <c r="AN140" i="21" s="1"/>
  <c r="AN32" i="38" s="1"/>
  <c r="AN99" i="21"/>
  <c r="AN138" i="21" s="1"/>
  <c r="AN30" i="38" s="1"/>
  <c r="AN93" i="21"/>
  <c r="AN132" i="21" s="1"/>
  <c r="AN24" i="38" s="1"/>
  <c r="AN97" i="21"/>
  <c r="AN136" i="21" s="1"/>
  <c r="AN100" i="21"/>
  <c r="AN139" i="21" s="1"/>
  <c r="AN98" i="21"/>
  <c r="AN137" i="21" s="1"/>
  <c r="AN94" i="21"/>
  <c r="AN133" i="21" s="1"/>
  <c r="X101" i="21"/>
  <c r="X140" i="21" s="1"/>
  <c r="X32" i="38" s="1"/>
  <c r="X91" i="21"/>
  <c r="X130" i="21" s="1"/>
  <c r="X22" i="38" s="1"/>
  <c r="X99" i="21"/>
  <c r="X138" i="21" s="1"/>
  <c r="X30" i="38" s="1"/>
  <c r="X94" i="21"/>
  <c r="X133" i="21" s="1"/>
  <c r="X90" i="21"/>
  <c r="X129" i="21" s="1"/>
  <c r="X21" i="38" s="1"/>
  <c r="X93" i="21"/>
  <c r="X132" i="21" s="1"/>
  <c r="X24" i="38" s="1"/>
  <c r="X100" i="21"/>
  <c r="X139" i="21" s="1"/>
  <c r="X97" i="21"/>
  <c r="X136" i="21" s="1"/>
  <c r="X92" i="21"/>
  <c r="X131" i="21" s="1"/>
  <c r="X23" i="38" s="1"/>
  <c r="X98" i="21"/>
  <c r="X137" i="21" s="1"/>
  <c r="N93" i="21"/>
  <c r="N132" i="21" s="1"/>
  <c r="N24" i="38" s="1"/>
  <c r="N91" i="21"/>
  <c r="N130" i="21" s="1"/>
  <c r="N22" i="38" s="1"/>
  <c r="N98" i="21"/>
  <c r="N137" i="21" s="1"/>
  <c r="N97" i="21"/>
  <c r="N136" i="21" s="1"/>
  <c r="N99" i="21"/>
  <c r="N138" i="21" s="1"/>
  <c r="N30" i="38" s="1"/>
  <c r="N92" i="21"/>
  <c r="N131" i="21" s="1"/>
  <c r="N23" i="38" s="1"/>
  <c r="N100" i="21"/>
  <c r="N139" i="21" s="1"/>
  <c r="N101" i="21"/>
  <c r="N140" i="21" s="1"/>
  <c r="N32" i="38" s="1"/>
  <c r="N94" i="21"/>
  <c r="N133" i="21" s="1"/>
  <c r="N90" i="21"/>
  <c r="N129" i="21" s="1"/>
  <c r="N21" i="38" s="1"/>
  <c r="AA109" i="21"/>
  <c r="AA116" i="21" s="1"/>
  <c r="S92" i="21"/>
  <c r="S131" i="21" s="1"/>
  <c r="S23" i="38" s="1"/>
  <c r="S100" i="21"/>
  <c r="S139" i="21" s="1"/>
  <c r="S99" i="21"/>
  <c r="S138" i="21" s="1"/>
  <c r="S30" i="38" s="1"/>
  <c r="S97" i="21"/>
  <c r="S136" i="21" s="1"/>
  <c r="S94" i="21"/>
  <c r="S133" i="21" s="1"/>
  <c r="S90" i="21"/>
  <c r="S129" i="21" s="1"/>
  <c r="S21" i="38" s="1"/>
  <c r="S101" i="21"/>
  <c r="S140" i="21" s="1"/>
  <c r="S32" i="38" s="1"/>
  <c r="S91" i="21"/>
  <c r="S130" i="21" s="1"/>
  <c r="S22" i="38" s="1"/>
  <c r="S98" i="21"/>
  <c r="S137" i="21" s="1"/>
  <c r="S93" i="21"/>
  <c r="S132" i="21" s="1"/>
  <c r="S24" i="38" s="1"/>
  <c r="W101" i="21"/>
  <c r="W140" i="21" s="1"/>
  <c r="W32" i="38" s="1"/>
  <c r="W93" i="21"/>
  <c r="W132" i="21" s="1"/>
  <c r="W24" i="38" s="1"/>
  <c r="W97" i="21"/>
  <c r="W136" i="21" s="1"/>
  <c r="W100" i="21"/>
  <c r="W139" i="21" s="1"/>
  <c r="W91" i="21"/>
  <c r="W130" i="21" s="1"/>
  <c r="W22" i="38" s="1"/>
  <c r="W99" i="21"/>
  <c r="W138" i="21" s="1"/>
  <c r="W30" i="38" s="1"/>
  <c r="W90" i="21"/>
  <c r="W129" i="21" s="1"/>
  <c r="W21" i="38" s="1"/>
  <c r="W92" i="21"/>
  <c r="W131" i="21" s="1"/>
  <c r="W23" i="38" s="1"/>
  <c r="W94" i="21"/>
  <c r="W133" i="21" s="1"/>
  <c r="W98" i="21"/>
  <c r="W137" i="21" s="1"/>
  <c r="AF97" i="21"/>
  <c r="AF136" i="21" s="1"/>
  <c r="AF94" i="21"/>
  <c r="AF133" i="21" s="1"/>
  <c r="AF101" i="21"/>
  <c r="AF140" i="21" s="1"/>
  <c r="AF32" i="38" s="1"/>
  <c r="AF100" i="21"/>
  <c r="AF139" i="21" s="1"/>
  <c r="AF92" i="21"/>
  <c r="AF131" i="21" s="1"/>
  <c r="AF23" i="38" s="1"/>
  <c r="AF91" i="21"/>
  <c r="AF130" i="21" s="1"/>
  <c r="AF22" i="38" s="1"/>
  <c r="AF93" i="21"/>
  <c r="AF132" i="21" s="1"/>
  <c r="AF24" i="38" s="1"/>
  <c r="AF90" i="21"/>
  <c r="AF129" i="21" s="1"/>
  <c r="AF21" i="38" s="1"/>
  <c r="AF99" i="21"/>
  <c r="AF138" i="21" s="1"/>
  <c r="AF30" i="38" s="1"/>
  <c r="AF98" i="21"/>
  <c r="AF137" i="21" s="1"/>
  <c r="T99" i="21"/>
  <c r="T138" i="21" s="1"/>
  <c r="T30" i="38" s="1"/>
  <c r="T100" i="21"/>
  <c r="T139" i="21" s="1"/>
  <c r="T94" i="21"/>
  <c r="T133" i="21" s="1"/>
  <c r="T101" i="21"/>
  <c r="T140" i="21" s="1"/>
  <c r="T32" i="38" s="1"/>
  <c r="T90" i="21"/>
  <c r="T129" i="21" s="1"/>
  <c r="T21" i="38" s="1"/>
  <c r="T98" i="21"/>
  <c r="T137" i="21" s="1"/>
  <c r="T92" i="21"/>
  <c r="T131" i="21" s="1"/>
  <c r="T23" i="38" s="1"/>
  <c r="T93" i="21"/>
  <c r="T132" i="21" s="1"/>
  <c r="T24" i="38" s="1"/>
  <c r="T97" i="21"/>
  <c r="T136" i="21" s="1"/>
  <c r="T91" i="21"/>
  <c r="T130" i="21" s="1"/>
  <c r="T22" i="38" s="1"/>
  <c r="AB100" i="21"/>
  <c r="AB139" i="21" s="1"/>
  <c r="AB101" i="21"/>
  <c r="AB140" i="21" s="1"/>
  <c r="AB32" i="38" s="1"/>
  <c r="AB98" i="21"/>
  <c r="AB137" i="21" s="1"/>
  <c r="AB92" i="21"/>
  <c r="AB131" i="21" s="1"/>
  <c r="AB23" i="38" s="1"/>
  <c r="AB91" i="21"/>
  <c r="AB130" i="21" s="1"/>
  <c r="AB22" i="38" s="1"/>
  <c r="AB93" i="21"/>
  <c r="AB132" i="21" s="1"/>
  <c r="AB24" i="38" s="1"/>
  <c r="AB94" i="21"/>
  <c r="AB133" i="21" s="1"/>
  <c r="AB90" i="21"/>
  <c r="AB129" i="21" s="1"/>
  <c r="AB21" i="38" s="1"/>
  <c r="AB99" i="21"/>
  <c r="AB138" i="21" s="1"/>
  <c r="AB30" i="38" s="1"/>
  <c r="AB97" i="21"/>
  <c r="AB136" i="21" s="1"/>
  <c r="AJ100" i="21"/>
  <c r="AJ139" i="21" s="1"/>
  <c r="AJ99" i="21"/>
  <c r="AJ138" i="21" s="1"/>
  <c r="AJ30" i="38" s="1"/>
  <c r="AJ101" i="21"/>
  <c r="AJ140" i="21" s="1"/>
  <c r="AJ32" i="38" s="1"/>
  <c r="AJ92" i="21"/>
  <c r="AJ131" i="21" s="1"/>
  <c r="AJ23" i="38" s="1"/>
  <c r="AJ97" i="21"/>
  <c r="AJ136" i="21" s="1"/>
  <c r="AJ94" i="21"/>
  <c r="AJ133" i="21" s="1"/>
  <c r="AJ98" i="21"/>
  <c r="AJ137" i="21" s="1"/>
  <c r="AJ93" i="21"/>
  <c r="AJ132" i="21" s="1"/>
  <c r="AJ24" i="38" s="1"/>
  <c r="AJ90" i="21"/>
  <c r="AJ129" i="21" s="1"/>
  <c r="AJ21" i="38" s="1"/>
  <c r="AJ91" i="21"/>
  <c r="AJ130" i="21" s="1"/>
  <c r="AJ22" i="38" s="1"/>
  <c r="AB28" i="38" l="1"/>
  <c r="AB23" i="39"/>
  <c r="AB29" i="39" s="1"/>
  <c r="T24" i="39"/>
  <c r="T30" i="39" s="1"/>
  <c r="T29" i="38"/>
  <c r="W24" i="39"/>
  <c r="W30" i="39" s="1"/>
  <c r="W29" i="38"/>
  <c r="S23" i="39"/>
  <c r="S29" i="39" s="1"/>
  <c r="S28" i="38"/>
  <c r="AN23" i="39"/>
  <c r="AN29" i="39" s="1"/>
  <c r="AN28" i="38"/>
  <c r="AC28" i="38"/>
  <c r="AC23" i="39"/>
  <c r="AC29" i="39" s="1"/>
  <c r="K23" i="39"/>
  <c r="K29" i="39" s="1"/>
  <c r="K28" i="38"/>
  <c r="K29" i="38"/>
  <c r="K24" i="39"/>
  <c r="K30" i="39" s="1"/>
  <c r="K22" i="39"/>
  <c r="K28" i="39" s="1"/>
  <c r="K31" i="38"/>
  <c r="AM24" i="39"/>
  <c r="AM30" i="39" s="1"/>
  <c r="AM29" i="38"/>
  <c r="Z21" i="39"/>
  <c r="Z27" i="39" s="1"/>
  <c r="Z25" i="38"/>
  <c r="Z29" i="38"/>
  <c r="Z24" i="39"/>
  <c r="Z30" i="39" s="1"/>
  <c r="Z22" i="39"/>
  <c r="Z28" i="39" s="1"/>
  <c r="Z31" i="38"/>
  <c r="P24" i="39"/>
  <c r="P30" i="39" s="1"/>
  <c r="P29" i="38"/>
  <c r="AK25" i="38"/>
  <c r="AK21" i="39"/>
  <c r="AK27" i="39" s="1"/>
  <c r="O31" i="38"/>
  <c r="O22" i="39"/>
  <c r="O28" i="39" s="1"/>
  <c r="M22" i="39"/>
  <c r="M28" i="39" s="1"/>
  <c r="M31" i="38"/>
  <c r="M21" i="39"/>
  <c r="M27" i="39" s="1"/>
  <c r="M25" i="38"/>
  <c r="AG22" i="39"/>
  <c r="AG28" i="39" s="1"/>
  <c r="AG31" i="38"/>
  <c r="AL136" i="21"/>
  <c r="Q28" i="38"/>
  <c r="Q23" i="39"/>
  <c r="Q29" i="39" s="1"/>
  <c r="AQ28" i="38"/>
  <c r="AQ23" i="39"/>
  <c r="AQ29" i="39" s="1"/>
  <c r="AI21" i="39"/>
  <c r="AI27" i="39" s="1"/>
  <c r="AI25" i="38"/>
  <c r="V23" i="39"/>
  <c r="V29" i="39" s="1"/>
  <c r="V28" i="38"/>
  <c r="Y25" i="38"/>
  <c r="Y21" i="39"/>
  <c r="Y27" i="39" s="1"/>
  <c r="Y23" i="39"/>
  <c r="Y29" i="39" s="1"/>
  <c r="Y28" i="38"/>
  <c r="AA22" i="39"/>
  <c r="AA28" i="39" s="1"/>
  <c r="AA31" i="38"/>
  <c r="T31" i="38"/>
  <c r="T22" i="39"/>
  <c r="T28" i="39" s="1"/>
  <c r="N29" i="38"/>
  <c r="N24" i="39"/>
  <c r="N30" i="39" s="1"/>
  <c r="T28" i="38"/>
  <c r="T23" i="39"/>
  <c r="T29" i="39" s="1"/>
  <c r="X23" i="39"/>
  <c r="X29" i="39" s="1"/>
  <c r="X28" i="38"/>
  <c r="AN25" i="38"/>
  <c r="AN21" i="39"/>
  <c r="AN27" i="39" s="1"/>
  <c r="H45" i="38"/>
  <c r="AM22" i="39"/>
  <c r="AM28" i="39" s="1"/>
  <c r="AM31" i="38"/>
  <c r="AO22" i="39"/>
  <c r="AO28" i="39" s="1"/>
  <c r="AO31" i="38"/>
  <c r="AO28" i="38"/>
  <c r="AO23" i="39"/>
  <c r="AO29" i="39" s="1"/>
  <c r="M29" i="38"/>
  <c r="M24" i="39"/>
  <c r="M30" i="39" s="1"/>
  <c r="AL24" i="39"/>
  <c r="AL30" i="39" s="1"/>
  <c r="AL29" i="38"/>
  <c r="R22" i="39"/>
  <c r="R28" i="39" s="1"/>
  <c r="R31" i="38"/>
  <c r="AH31" i="38"/>
  <c r="AH22" i="39"/>
  <c r="AH28" i="39" s="1"/>
  <c r="AQ21" i="39"/>
  <c r="AQ27" i="39" s="1"/>
  <c r="AQ25" i="38"/>
  <c r="AI22" i="39"/>
  <c r="AI28" i="39" s="1"/>
  <c r="AI31" i="38"/>
  <c r="Y31" i="38"/>
  <c r="Y22" i="39"/>
  <c r="Y28" i="39" s="1"/>
  <c r="Y24" i="39"/>
  <c r="Y30" i="39" s="1"/>
  <c r="Y29" i="38"/>
  <c r="AA136" i="21"/>
  <c r="AF31" i="38"/>
  <c r="AF22" i="39"/>
  <c r="AF28" i="39" s="1"/>
  <c r="N31" i="38"/>
  <c r="N22" i="39"/>
  <c r="N28" i="39" s="1"/>
  <c r="AB22" i="39"/>
  <c r="AB28" i="39" s="1"/>
  <c r="AB31" i="38"/>
  <c r="X21" i="39"/>
  <c r="X27" i="39" s="1"/>
  <c r="X25" i="38"/>
  <c r="AC24" i="39"/>
  <c r="AC30" i="39" s="1"/>
  <c r="AC29" i="38"/>
  <c r="AE31" i="38"/>
  <c r="AE22" i="39"/>
  <c r="AE28" i="39" s="1"/>
  <c r="AM21" i="39"/>
  <c r="AM27" i="39" s="1"/>
  <c r="AM25" i="38"/>
  <c r="AF29" i="38"/>
  <c r="AF24" i="39"/>
  <c r="AF30" i="39" s="1"/>
  <c r="AF25" i="38"/>
  <c r="AF21" i="39"/>
  <c r="AF27" i="39" s="1"/>
  <c r="W22" i="39"/>
  <c r="W28" i="39" s="1"/>
  <c r="W31" i="38"/>
  <c r="S22" i="39"/>
  <c r="S28" i="39" s="1"/>
  <c r="S31" i="38"/>
  <c r="N25" i="38"/>
  <c r="N21" i="39"/>
  <c r="N27" i="39" s="1"/>
  <c r="X22" i="39"/>
  <c r="X28" i="39" s="1"/>
  <c r="X31" i="38"/>
  <c r="AN24" i="39"/>
  <c r="AN30" i="39" s="1"/>
  <c r="AN29" i="38"/>
  <c r="AC31" i="38"/>
  <c r="AC22" i="39"/>
  <c r="AC28" i="39" s="1"/>
  <c r="AE29" i="38"/>
  <c r="AE24" i="39"/>
  <c r="AE30" i="39" s="1"/>
  <c r="H44" i="38"/>
  <c r="K25" i="38"/>
  <c r="K21" i="39"/>
  <c r="K27" i="39" s="1"/>
  <c r="AM23" i="39"/>
  <c r="AM29" i="39" s="1"/>
  <c r="AM28" i="38"/>
  <c r="Z23" i="39"/>
  <c r="Z29" i="39" s="1"/>
  <c r="Z28" i="38"/>
  <c r="P28" i="38"/>
  <c r="P23" i="39"/>
  <c r="P29" i="39" s="1"/>
  <c r="P31" i="38"/>
  <c r="P22" i="39"/>
  <c r="P28" i="39" s="1"/>
  <c r="AK22" i="39"/>
  <c r="AK28" i="39" s="1"/>
  <c r="AK31" i="38"/>
  <c r="AD23" i="39"/>
  <c r="AD29" i="39" s="1"/>
  <c r="AD28" i="38"/>
  <c r="AD25" i="38"/>
  <c r="AD21" i="39"/>
  <c r="AD27" i="39" s="1"/>
  <c r="AO29" i="38"/>
  <c r="AO24" i="39"/>
  <c r="AO30" i="39" s="1"/>
  <c r="O23" i="39"/>
  <c r="O29" i="39" s="1"/>
  <c r="O28" i="38"/>
  <c r="O29" i="38"/>
  <c r="O24" i="39"/>
  <c r="O30" i="39" s="1"/>
  <c r="AG23" i="39"/>
  <c r="AG29" i="39" s="1"/>
  <c r="AG28" i="38"/>
  <c r="AL22" i="39"/>
  <c r="AL28" i="39" s="1"/>
  <c r="AL31" i="38"/>
  <c r="R129" i="21"/>
  <c r="R21" i="38" s="1"/>
  <c r="R29" i="38"/>
  <c r="R24" i="39"/>
  <c r="R30" i="39" s="1"/>
  <c r="AH28" i="38"/>
  <c r="AH23" i="39"/>
  <c r="AH29" i="39" s="1"/>
  <c r="AH29" i="38"/>
  <c r="AH24" i="39"/>
  <c r="AH30" i="39" s="1"/>
  <c r="Q29" i="38"/>
  <c r="Q24" i="39"/>
  <c r="Q30" i="39" s="1"/>
  <c r="AQ31" i="38"/>
  <c r="AQ22" i="39"/>
  <c r="AQ28" i="39" s="1"/>
  <c r="L22" i="39"/>
  <c r="L28" i="39" s="1"/>
  <c r="L31" i="38"/>
  <c r="L24" i="39"/>
  <c r="L30" i="39" s="1"/>
  <c r="L29" i="38"/>
  <c r="L21" i="39"/>
  <c r="L27" i="39" s="1"/>
  <c r="L25" i="38"/>
  <c r="AI28" i="38"/>
  <c r="AI23" i="39"/>
  <c r="AI29" i="39" s="1"/>
  <c r="V31" i="38"/>
  <c r="V22" i="39"/>
  <c r="V28" i="39" s="1"/>
  <c r="V29" i="38"/>
  <c r="V24" i="39"/>
  <c r="V30" i="39" s="1"/>
  <c r="AA29" i="38"/>
  <c r="AA24" i="39"/>
  <c r="AA30" i="39" s="1"/>
  <c r="AA129" i="21"/>
  <c r="AA21" i="38" s="1"/>
  <c r="AJ24" i="39"/>
  <c r="AJ30" i="39" s="1"/>
  <c r="AJ29" i="38"/>
  <c r="W25" i="38"/>
  <c r="W21" i="39"/>
  <c r="W27" i="39" s="1"/>
  <c r="H55" i="38"/>
  <c r="AJ25" i="38"/>
  <c r="AJ21" i="39"/>
  <c r="AJ27" i="39" s="1"/>
  <c r="AJ23" i="39"/>
  <c r="AJ29" i="39" s="1"/>
  <c r="AJ28" i="38"/>
  <c r="AJ31" i="38"/>
  <c r="AJ22" i="39"/>
  <c r="AJ28" i="39" s="1"/>
  <c r="AB21" i="39"/>
  <c r="AB27" i="39" s="1"/>
  <c r="AB25" i="38"/>
  <c r="AB29" i="38"/>
  <c r="AB24" i="39"/>
  <c r="AB30" i="39" s="1"/>
  <c r="T21" i="39"/>
  <c r="T27" i="39" s="1"/>
  <c r="T25" i="38"/>
  <c r="AF23" i="39"/>
  <c r="AF29" i="39" s="1"/>
  <c r="AF28" i="38"/>
  <c r="W28" i="38"/>
  <c r="W23" i="39"/>
  <c r="W29" i="39" s="1"/>
  <c r="S24" i="39"/>
  <c r="S30" i="39" s="1"/>
  <c r="S29" i="38"/>
  <c r="S25" i="38"/>
  <c r="S21" i="39"/>
  <c r="S27" i="39" s="1"/>
  <c r="N23" i="39"/>
  <c r="N29" i="39" s="1"/>
  <c r="N28" i="38"/>
  <c r="X29" i="38"/>
  <c r="X24" i="39"/>
  <c r="X30" i="39" s="1"/>
  <c r="AN31" i="38"/>
  <c r="AN22" i="39"/>
  <c r="AN28" i="39" s="1"/>
  <c r="AC25" i="38"/>
  <c r="AC21" i="39"/>
  <c r="AC27" i="39" s="1"/>
  <c r="AE23" i="39"/>
  <c r="AE29" i="39" s="1"/>
  <c r="AE28" i="38"/>
  <c r="AE21" i="39"/>
  <c r="AE27" i="39" s="1"/>
  <c r="AE25" i="38"/>
  <c r="H46" i="38"/>
  <c r="H57" i="38"/>
  <c r="P21" i="39"/>
  <c r="P27" i="39" s="1"/>
  <c r="P25" i="38"/>
  <c r="AK29" i="38"/>
  <c r="AK24" i="39"/>
  <c r="AK30" i="39" s="1"/>
  <c r="AK28" i="38"/>
  <c r="AK23" i="39"/>
  <c r="AK29" i="39" s="1"/>
  <c r="AD22" i="39"/>
  <c r="AD28" i="39" s="1"/>
  <c r="AD31" i="38"/>
  <c r="AD29" i="38"/>
  <c r="AD24" i="39"/>
  <c r="AD30" i="39" s="1"/>
  <c r="AO21" i="39"/>
  <c r="AO27" i="39" s="1"/>
  <c r="AO25" i="38"/>
  <c r="O21" i="39"/>
  <c r="O27" i="39" s="1"/>
  <c r="O25" i="38"/>
  <c r="M28" i="38"/>
  <c r="M23" i="39"/>
  <c r="M29" i="39" s="1"/>
  <c r="AG29" i="38"/>
  <c r="AG24" i="39"/>
  <c r="AG30" i="39" s="1"/>
  <c r="AG21" i="39"/>
  <c r="AG27" i="39" s="1"/>
  <c r="AG25" i="38"/>
  <c r="AL25" i="38"/>
  <c r="AL21" i="39"/>
  <c r="AL27" i="39" s="1"/>
  <c r="AL129" i="21"/>
  <c r="AL21" i="38" s="1"/>
  <c r="R136" i="21"/>
  <c r="R21" i="39"/>
  <c r="R27" i="39" s="1"/>
  <c r="R25" i="38"/>
  <c r="AH25" i="38"/>
  <c r="AH21" i="39"/>
  <c r="AH27" i="39" s="1"/>
  <c r="Q21" i="39"/>
  <c r="Q27" i="39" s="1"/>
  <c r="Q25" i="38"/>
  <c r="Q31" i="38"/>
  <c r="Q22" i="39"/>
  <c r="Q28" i="39" s="1"/>
  <c r="AQ24" i="39"/>
  <c r="AQ30" i="39" s="1"/>
  <c r="AQ29" i="38"/>
  <c r="L28" i="38"/>
  <c r="L23" i="39"/>
  <c r="L29" i="39" s="1"/>
  <c r="AI24" i="39"/>
  <c r="AI30" i="39" s="1"/>
  <c r="AI29" i="38"/>
  <c r="V21" i="39"/>
  <c r="V27" i="39" s="1"/>
  <c r="V25" i="38"/>
  <c r="AA25" i="38"/>
  <c r="AA21" i="39"/>
  <c r="AA27" i="39" s="1"/>
  <c r="H43" i="38" l="1"/>
  <c r="H43" i="39"/>
  <c r="H49" i="39" s="1"/>
  <c r="H35" i="39"/>
  <c r="H46" i="39"/>
  <c r="H38" i="39"/>
  <c r="H47" i="38"/>
  <c r="AL28" i="38"/>
  <c r="AL23" i="39"/>
  <c r="AL29" i="39" s="1"/>
  <c r="H54" i="38"/>
  <c r="H143" i="21"/>
  <c r="H56" i="38"/>
  <c r="H142" i="21"/>
  <c r="R28" i="38"/>
  <c r="R23" i="39"/>
  <c r="R29" i="39" s="1"/>
  <c r="AA28" i="38"/>
  <c r="AA23" i="39"/>
  <c r="AA29" i="39" s="1"/>
  <c r="H36" i="39"/>
  <c r="H44" i="39"/>
  <c r="H50" i="39" s="1"/>
  <c r="H56" i="39" l="1"/>
  <c r="H70" i="36" s="1"/>
  <c r="H49" i="38"/>
  <c r="H45" i="39"/>
  <c r="H51" i="39" s="1"/>
  <c r="H37" i="39"/>
  <c r="H53" i="38"/>
  <c r="H59" i="38" s="1"/>
  <c r="H60" i="38" s="1"/>
  <c r="H78" i="38" s="1"/>
  <c r="K43" i="22" s="1"/>
  <c r="H57" i="39"/>
  <c r="H30" i="24" s="1"/>
  <c r="H147" i="21"/>
  <c r="H58" i="39" l="1"/>
  <c r="H31" i="24" s="1"/>
  <c r="H50" i="38"/>
  <c r="H70" i="38" s="1"/>
  <c r="L33" i="22" s="1"/>
  <c r="H62" i="38"/>
  <c r="H63" i="38" s="1"/>
  <c r="H53" i="39"/>
  <c r="H62" i="39" s="1"/>
  <c r="H39" i="33" s="1"/>
  <c r="H79" i="38"/>
  <c r="L43" i="22" s="1"/>
  <c r="L47" i="22" s="1"/>
  <c r="L70" i="22" s="1"/>
  <c r="H81" i="38"/>
  <c r="N43" i="22" s="1"/>
  <c r="N47" i="22" s="1"/>
  <c r="N70" i="22" s="1"/>
  <c r="H77" i="38"/>
  <c r="J43" i="22" s="1"/>
  <c r="H80" i="38"/>
  <c r="M43" i="22" s="1"/>
  <c r="M78" i="22" s="1"/>
  <c r="H35" i="33"/>
  <c r="A4" i="21"/>
  <c r="K78" i="22"/>
  <c r="K47" i="22"/>
  <c r="K70" i="22" s="1"/>
  <c r="H69" i="38" l="1"/>
  <c r="K33" i="22" s="1"/>
  <c r="K37" i="22" s="1"/>
  <c r="K69" i="22" s="1"/>
  <c r="H71" i="38"/>
  <c r="M33" i="22" s="1"/>
  <c r="M77" i="22" s="1"/>
  <c r="H72" i="38"/>
  <c r="N33" i="22" s="1"/>
  <c r="N77" i="22" s="1"/>
  <c r="H68" i="38"/>
  <c r="J33" i="22" s="1"/>
  <c r="A4" i="39"/>
  <c r="M47" i="22"/>
  <c r="M70" i="22" s="1"/>
  <c r="M84" i="22" s="1"/>
  <c r="M130" i="22" s="1"/>
  <c r="L78" i="22"/>
  <c r="L84" i="22" s="1"/>
  <c r="L130" i="22" s="1"/>
  <c r="N78" i="22"/>
  <c r="N84" i="22" s="1"/>
  <c r="N130" i="22" s="1"/>
  <c r="H83" i="38"/>
  <c r="J78" i="22"/>
  <c r="J47" i="22"/>
  <c r="L77" i="22"/>
  <c r="L37" i="22"/>
  <c r="L69" i="22" s="1"/>
  <c r="K84" i="22"/>
  <c r="K130" i="22" s="1"/>
  <c r="K77" i="22" l="1"/>
  <c r="K83" i="22" s="1"/>
  <c r="K129" i="22" s="1"/>
  <c r="M37" i="22"/>
  <c r="M69" i="22" s="1"/>
  <c r="M83" i="22" s="1"/>
  <c r="M129" i="22" s="1"/>
  <c r="N37" i="22"/>
  <c r="N69" i="22" s="1"/>
  <c r="N83" i="22" s="1"/>
  <c r="N129" i="22" s="1"/>
  <c r="H74" i="38"/>
  <c r="H87" i="38" s="1"/>
  <c r="H36" i="33" s="1"/>
  <c r="J77" i="22"/>
  <c r="J37" i="22"/>
  <c r="H49" i="22"/>
  <c r="J70" i="22"/>
  <c r="J84" i="22" s="1"/>
  <c r="J130" i="22" s="1"/>
  <c r="L83" i="22"/>
  <c r="L129" i="22" s="1"/>
  <c r="A4" i="38" l="1"/>
  <c r="H39" i="22"/>
  <c r="J69" i="22"/>
  <c r="J83" i="22" s="1"/>
  <c r="J129" i="22" s="1"/>
  <c r="H134" i="22"/>
  <c r="H133" i="22" l="1"/>
  <c r="J145" i="22"/>
  <c r="L146" i="22"/>
  <c r="H20" i="24" s="1"/>
  <c r="H140" i="22"/>
  <c r="H150" i="22" s="1"/>
  <c r="N146" i="22"/>
  <c r="M146" i="22"/>
  <c r="H21" i="24" s="1"/>
  <c r="K146" i="22"/>
  <c r="H19" i="24" s="1"/>
  <c r="J146" i="22"/>
  <c r="H18" i="24" s="1"/>
  <c r="H154" i="22" l="1"/>
  <c r="H39" i="24"/>
  <c r="H23" i="23" s="1"/>
  <c r="H23" i="24"/>
  <c r="H43" i="24" s="1"/>
  <c r="H37" i="24"/>
  <c r="H21" i="23" s="1"/>
  <c r="H36" i="24"/>
  <c r="H20" i="23" s="1"/>
  <c r="H38" i="24"/>
  <c r="H22" i="23" s="1"/>
  <c r="K145" i="22"/>
  <c r="H169" i="22" s="1"/>
  <c r="H184" i="22" s="1"/>
  <c r="H25" i="36" s="1"/>
  <c r="H139" i="22"/>
  <c r="H149" i="22" s="1"/>
  <c r="M145" i="22"/>
  <c r="H171" i="22" s="1"/>
  <c r="H182" i="22" s="1"/>
  <c r="H23" i="36" s="1"/>
  <c r="N145" i="22"/>
  <c r="L145" i="22"/>
  <c r="H170" i="22" s="1"/>
  <c r="H183" i="22" s="1"/>
  <c r="H24" i="36" s="1"/>
  <c r="J60" i="36" l="1"/>
  <c r="K60" i="36"/>
  <c r="M60" i="36"/>
  <c r="L60" i="36"/>
  <c r="H158" i="22"/>
  <c r="H83" i="36" s="1"/>
  <c r="H153" i="22"/>
  <c r="H188" i="22" s="1"/>
  <c r="H173" i="22"/>
  <c r="H180" i="22" s="1"/>
  <c r="H21" i="36" s="1"/>
  <c r="H174" i="22"/>
  <c r="H179" i="22" s="1"/>
  <c r="H20" i="36" s="1"/>
  <c r="H172" i="22"/>
  <c r="H181" i="22" s="1"/>
  <c r="H22" i="36" s="1"/>
  <c r="H175" i="22"/>
  <c r="H178" i="22" s="1"/>
  <c r="H19" i="36" s="1"/>
  <c r="H41" i="33"/>
  <c r="A4" i="24"/>
  <c r="H74" i="36" l="1"/>
  <c r="L46" i="36"/>
  <c r="L47" i="36" s="1"/>
  <c r="K46" i="36"/>
  <c r="K47" i="36" s="1"/>
  <c r="H85" i="36"/>
  <c r="M46" i="36"/>
  <c r="M47" i="36" s="1"/>
  <c r="M56" i="36"/>
  <c r="J56" i="36"/>
  <c r="J46" i="36"/>
  <c r="J47" i="36" s="1"/>
  <c r="K56" i="36"/>
  <c r="L56" i="36"/>
  <c r="A4" i="22"/>
  <c r="H38" i="33"/>
  <c r="K57" i="36"/>
  <c r="M57" i="36"/>
  <c r="L57" i="36"/>
  <c r="J57" i="36"/>
  <c r="H76" i="36"/>
  <c r="L58" i="36"/>
  <c r="J58" i="36"/>
  <c r="K58" i="36"/>
  <c r="M58" i="36"/>
  <c r="L59" i="36"/>
  <c r="J59" i="36"/>
  <c r="M59" i="36"/>
  <c r="K59" i="36"/>
  <c r="K94" i="36" l="1"/>
  <c r="K105" i="36" s="1"/>
  <c r="H32" i="23" s="1"/>
  <c r="K96" i="36"/>
  <c r="K107" i="36" s="1"/>
  <c r="H44" i="23" s="1"/>
  <c r="K95" i="36"/>
  <c r="K106" i="36" s="1"/>
  <c r="H38" i="23" s="1"/>
  <c r="K98" i="36"/>
  <c r="K109" i="36" s="1"/>
  <c r="H56" i="23" s="1"/>
  <c r="K97" i="36"/>
  <c r="K108" i="36" s="1"/>
  <c r="H50" i="23" s="1"/>
  <c r="J94" i="36"/>
  <c r="J105" i="36" s="1"/>
  <c r="H31" i="23" s="1"/>
  <c r="J96" i="36"/>
  <c r="J107" i="36" s="1"/>
  <c r="H43" i="23" s="1"/>
  <c r="J98" i="36"/>
  <c r="J109" i="36" s="1"/>
  <c r="H55" i="23" s="1"/>
  <c r="J97" i="36"/>
  <c r="J108" i="36" s="1"/>
  <c r="H49" i="23" s="1"/>
  <c r="J95" i="36"/>
  <c r="J106" i="36" s="1"/>
  <c r="H37" i="23" s="1"/>
  <c r="H48" i="36"/>
  <c r="H113" i="36" s="1"/>
  <c r="L95" i="36"/>
  <c r="L106" i="36" s="1"/>
  <c r="H39" i="23" s="1"/>
  <c r="L97" i="36"/>
  <c r="L108" i="36" s="1"/>
  <c r="H51" i="23" s="1"/>
  <c r="L98" i="36"/>
  <c r="L109" i="36" s="1"/>
  <c r="H57" i="23" s="1"/>
  <c r="L96" i="36"/>
  <c r="L107" i="36" s="1"/>
  <c r="H45" i="23" s="1"/>
  <c r="L94" i="36"/>
  <c r="L105" i="36" s="1"/>
  <c r="H33" i="23" s="1"/>
  <c r="M98" i="36"/>
  <c r="M109" i="36" s="1"/>
  <c r="H58" i="23" s="1"/>
  <c r="M96" i="36"/>
  <c r="M107" i="36" s="1"/>
  <c r="H46" i="23" s="1"/>
  <c r="M94" i="36"/>
  <c r="M105" i="36" s="1"/>
  <c r="H34" i="23" s="1"/>
  <c r="M95" i="36"/>
  <c r="M106" i="36" s="1"/>
  <c r="H40" i="23" s="1"/>
  <c r="M97" i="36"/>
  <c r="M108" i="36" s="1"/>
  <c r="H52" i="23" s="1"/>
  <c r="H40" i="33" l="1"/>
  <c r="H42" i="33" s="1"/>
  <c r="A4" i="33" s="1"/>
  <c r="A4" i="36"/>
</calcChain>
</file>

<file path=xl/sharedStrings.xml><?xml version="1.0" encoding="utf-8"?>
<sst xmlns="http://schemas.openxmlformats.org/spreadsheetml/2006/main" count="2921" uniqueCount="772">
  <si>
    <t>PCDM charging model</t>
  </si>
  <si>
    <t>Release for 2022/23 charge setting</t>
  </si>
  <si>
    <t>DISCLAIMER</t>
  </si>
  <si>
    <t>Neither the authors nor Cambridge Economic Policy Associates/TNEI accept or assume any responsibility or duty of care to any third party.</t>
  </si>
  <si>
    <t>© All rights reserved by Cambridge Economic Policy Associates Ltd (CEPA) and TNEI Services Ltd (TNEI).</t>
  </si>
  <si>
    <t>Charging year:</t>
  </si>
  <si>
    <t>2022/23</t>
  </si>
  <si>
    <t>DNO name:</t>
  </si>
  <si>
    <t>Data version:</t>
  </si>
  <si>
    <t>Notes:</t>
  </si>
  <si>
    <t>[enter DNO comments, if any]</t>
  </si>
  <si>
    <t>Key:</t>
  </si>
  <si>
    <t>Format</t>
  </si>
  <si>
    <t>Description</t>
  </si>
  <si>
    <t>Cell intentionally blank</t>
  </si>
  <si>
    <t>Value</t>
  </si>
  <si>
    <t>Hardcoded input</t>
  </si>
  <si>
    <t>User input</t>
  </si>
  <si>
    <t>Model output</t>
  </si>
  <si>
    <t>Calculation</t>
  </si>
  <si>
    <t>Value from another worksheet</t>
  </si>
  <si>
    <t>Value used on another worksheet</t>
  </si>
  <si>
    <t>Issue identified in a check</t>
  </si>
  <si>
    <t>Text</t>
  </si>
  <si>
    <t>Label</t>
  </si>
  <si>
    <t>Annotation</t>
  </si>
  <si>
    <t>Column heading</t>
  </si>
  <si>
    <t>Level 1 heading</t>
  </si>
  <si>
    <t>Level 2 heading</t>
  </si>
  <si>
    <t>Level 3 and 4 heading</t>
  </si>
  <si>
    <t>Sheet tab colour</t>
  </si>
  <si>
    <t>Information sheet</t>
  </si>
  <si>
    <t>Input sheet</t>
  </si>
  <si>
    <t>Calculation sheet</t>
  </si>
  <si>
    <t>Output sheet</t>
  </si>
  <si>
    <t>Model version</t>
  </si>
  <si>
    <t>Model date:</t>
  </si>
  <si>
    <t>Development stage:</t>
  </si>
  <si>
    <t>Model number:</t>
  </si>
  <si>
    <t>DCUSA text version:</t>
  </si>
  <si>
    <t>DCUSA text schedule:</t>
  </si>
  <si>
    <t>Version log</t>
  </si>
  <si>
    <t>Model date</t>
  </si>
  <si>
    <t>Development stage</t>
  </si>
  <si>
    <t>Model number</t>
  </si>
  <si>
    <t>DCUSA text version</t>
  </si>
  <si>
    <t>DCUSA text schedule</t>
  </si>
  <si>
    <t>Author</t>
  </si>
  <si>
    <t>Description of changes</t>
  </si>
  <si>
    <t>Pre-release</t>
  </si>
  <si>
    <t>2019-20 pre-release plus Expert Panel clarifications</t>
  </si>
  <si>
    <t>Schedule 29</t>
  </si>
  <si>
    <t>CEPA-TNEI</t>
  </si>
  <si>
    <t>-</t>
  </si>
  <si>
    <t>DCUSA v10.3 (released 28/06/2018)</t>
  </si>
  <si>
    <t>References to DCUSA text updated to comply with version 10.3 (released 28/06/2018).</t>
  </si>
  <si>
    <t>DCUSA v10.3 (released 28/06/2018) + DCP 306</t>
  </si>
  <si>
    <t>Updated for DCP 306.</t>
  </si>
  <si>
    <t>Release for charge setting</t>
  </si>
  <si>
    <t>01 April 2020 DCUSA Charging Methodologies Pre-Release (released 09/10/2018)</t>
  </si>
  <si>
    <t>Updated references to legal text version.</t>
  </si>
  <si>
    <t>Attachment A_01 April 2021 Charging Methodologies Pre-Release_Issued October 2019 (shared 10/10/2019)</t>
  </si>
  <si>
    <t>01 April 2022 Charging Methodologies Pre-Release – October 2020 (Schedules 16, 17, 18, 20 and 29) DCP 361</t>
  </si>
  <si>
    <t>Updated references to legal text version. Rounding tolerance added to check on "Expensed" sheet.</t>
  </si>
  <si>
    <t>Model checks</t>
  </si>
  <si>
    <t>Issues identified by in-built model checks, by sheet</t>
  </si>
  <si>
    <t>MEAV</t>
  </si>
  <si>
    <t>number of issues</t>
  </si>
  <si>
    <t>Expenditure</t>
  </si>
  <si>
    <t>Expensed</t>
  </si>
  <si>
    <t>Capitalised</t>
  </si>
  <si>
    <t>Rev allocation</t>
  </si>
  <si>
    <t>Direct</t>
  </si>
  <si>
    <t>EDCM discounts</t>
  </si>
  <si>
    <t>CDCM discounts</t>
  </si>
  <si>
    <t>Total</t>
  </si>
  <si>
    <t>Version log lists</t>
  </si>
  <si>
    <t>Development stages</t>
  </si>
  <si>
    <t>Working draft</t>
  </si>
  <si>
    <t>Interim release</t>
  </si>
  <si>
    <t>…</t>
  </si>
  <si>
    <t>End of sheet</t>
  </si>
  <si>
    <t>Map</t>
  </si>
  <si>
    <t>Model map</t>
  </si>
  <si>
    <t>This sheet contains links to each sheet of the model and the main sections within them.</t>
  </si>
  <si>
    <t>It also contains links to more granular sections within the sheets for inputs, calculations and outputs.</t>
  </si>
  <si>
    <t>Index of sheets and main sections</t>
  </si>
  <si>
    <t>The following table provides links to all the sheets within this model and the main sections within them.</t>
  </si>
  <si>
    <t>Sheet</t>
  </si>
  <si>
    <t>Section</t>
  </si>
  <si>
    <t>Cover</t>
  </si>
  <si>
    <t>Version control</t>
  </si>
  <si>
    <t/>
  </si>
  <si>
    <t>Fixed inputs</t>
  </si>
  <si>
    <t>DNO inputs</t>
  </si>
  <si>
    <t>Output to other models</t>
  </si>
  <si>
    <t>Index of inputs, calculation sections and outputs</t>
  </si>
  <si>
    <t>The following table provides links to each input, calculation and output section. Each has a unique identifier for ease of reference.</t>
  </si>
  <si>
    <t>Click here to return to model map</t>
  </si>
  <si>
    <t>Units</t>
  </si>
  <si>
    <t>Constant</t>
  </si>
  <si>
    <t>Legal text reference</t>
  </si>
  <si>
    <t>This sheet contains inputs that are universal or set in the DCUSA text.</t>
  </si>
  <si>
    <t>Universal values</t>
  </si>
  <si>
    <t>This section contains universal constants used in this model.</t>
  </si>
  <si>
    <t>Input 401-A: Universal values</t>
  </si>
  <si>
    <t>One million</t>
  </si>
  <si>
    <t>scalar</t>
  </si>
  <si>
    <t>Inputs from DCUSA text</t>
  </si>
  <si>
    <t>This section contains input values drawn from the DCUSA text, which do not vary by DNO.</t>
  </si>
  <si>
    <t>Input 401-B: EDCM discount cap</t>
  </si>
  <si>
    <t>A cap on EDCM discounts is explicitly specified in the DCUSA text.</t>
  </si>
  <si>
    <t>EDCM discount cap</t>
  </si>
  <si>
    <t>%</t>
  </si>
  <si>
    <t>&gt;</t>
  </si>
  <si>
    <t>Paragraph 46</t>
  </si>
  <si>
    <t>Input 401-C: Network length splits for EDCM</t>
  </si>
  <si>
    <t>Network length split values, used to share costs between parties at the boundary level, are specified as 100%</t>
  </si>
  <si>
    <t>in the DCUSA text.</t>
  </si>
  <si>
    <t>Network length split for 132kV</t>
  </si>
  <si>
    <t>Network length split for EHV</t>
  </si>
  <si>
    <t>Input 401-D: Allocation rules allocation key</t>
  </si>
  <si>
    <t>The Allocation rules table in the DCUSA text currently specifies one of three options to allocate expenditure between</t>
  </si>
  <si>
    <t xml:space="preserve">network levels. No allocation option is specified for the first category as its inputs are defined separately. </t>
  </si>
  <si>
    <t>Please note that the model treats "Deduct from revenue," "Do not allocate" and blank values as the same.</t>
  </si>
  <si>
    <t>Allocation rules allocation key options (for data validation)</t>
  </si>
  <si>
    <t>Option 1</t>
  </si>
  <si>
    <t>option</t>
  </si>
  <si>
    <t>Option 2</t>
  </si>
  <si>
    <t>Deduct from revenue</t>
  </si>
  <si>
    <t>Option 3</t>
  </si>
  <si>
    <t>Do not allocate</t>
  </si>
  <si>
    <t>Option 4</t>
  </si>
  <si>
    <t>LV Services</t>
  </si>
  <si>
    <t>MEAV allocation option name</t>
  </si>
  <si>
    <t>selection</t>
  </si>
  <si>
    <t>LV Services allocation option name</t>
  </si>
  <si>
    <t>Allocation rules allocation key, by cost category</t>
  </si>
  <si>
    <t>Table "Allocation rules"</t>
  </si>
  <si>
    <t>Load related new connections &amp; reinforcement (net of contributions)</t>
  </si>
  <si>
    <t>Non-load new &amp; replacement assets (net of contributions)</t>
  </si>
  <si>
    <t>Non-operational capex</t>
  </si>
  <si>
    <t>Faults</t>
  </si>
  <si>
    <t>Inspections, &amp; Maintenance</t>
  </si>
  <si>
    <t>Tree Cutting</t>
  </si>
  <si>
    <t>Network Policy</t>
  </si>
  <si>
    <t>Network Design &amp; Engineering</t>
  </si>
  <si>
    <t>Project Management</t>
  </si>
  <si>
    <t>Engineering Mgt &amp; Clerical Support</t>
  </si>
  <si>
    <t>Control Centre</t>
  </si>
  <si>
    <t>System Mapping Cartographical</t>
  </si>
  <si>
    <t>Customer Call Centre</t>
  </si>
  <si>
    <t>Stores</t>
  </si>
  <si>
    <t>Vehicles &amp; Transport</t>
  </si>
  <si>
    <t>IT &amp; Telecoms</t>
  </si>
  <si>
    <t>Property Mgt</t>
  </si>
  <si>
    <t>HR &amp; Non-operational Training</t>
  </si>
  <si>
    <t>Health &amp; Safety &amp; Operational Training</t>
  </si>
  <si>
    <t>Finance &amp; Regulation</t>
  </si>
  <si>
    <t>CEO etc</t>
  </si>
  <si>
    <t>Atypical cash costs</t>
  </si>
  <si>
    <t>Pension deficit payments</t>
  </si>
  <si>
    <t>Metering</t>
  </si>
  <si>
    <t>Excluded services &amp; de minimis</t>
  </si>
  <si>
    <t>Relevant distributed generation (less contributions)</t>
  </si>
  <si>
    <t>IFI</t>
  </si>
  <si>
    <t>Disallowed Related Party Margins</t>
  </si>
  <si>
    <t>Statutory Depreciation</t>
  </si>
  <si>
    <t>Network Rates</t>
  </si>
  <si>
    <t>Transmission Exit Charges</t>
  </si>
  <si>
    <t>Pension deficit repair payments by related parties</t>
  </si>
  <si>
    <t>Non activity costs and reconciling amounts - Ofgem licence fees</t>
  </si>
  <si>
    <t>Paragraph 6 &amp; Paragraph 11A</t>
  </si>
  <si>
    <t>Non activity costs and reconciling amounts - Other costs</t>
  </si>
  <si>
    <t>Input 401-E: Allocation rules percentage capitalised</t>
  </si>
  <si>
    <t xml:space="preserve">The Allocation rules table in the DCUSA text sets out capitalisation rates by expenditure category to calculate estimates </t>
  </si>
  <si>
    <t>of operating expenditure.</t>
  </si>
  <si>
    <t>Allocation rules percentage capitalised, by cost category</t>
  </si>
  <si>
    <t>Input 401-F: Allocation rules direct cost indicator</t>
  </si>
  <si>
    <t xml:space="preserve">The DCUSA text specifies flags to identify if an expenditure category is "direct." The resulting "direct proportion" </t>
  </si>
  <si>
    <t>is used to split costs where the LDNO boundary is at a circuits level.</t>
  </si>
  <si>
    <t>Direct cost indicator options (for data validation)</t>
  </si>
  <si>
    <t>flag</t>
  </si>
  <si>
    <t>Direct cost indicator, by cost category</t>
  </si>
  <si>
    <t>Input 401-G: Mapping of MEAV asset categories to network levels</t>
  </si>
  <si>
    <t>The DCUSA text provides a mapping of 85 MEAV asset categories to one of five network levels.</t>
  </si>
  <si>
    <t>Network level allocation options (for data validation)</t>
  </si>
  <si>
    <t>network level</t>
  </si>
  <si>
    <t>LV services</t>
  </si>
  <si>
    <t>LV mains</t>
  </si>
  <si>
    <t>HV/LV</t>
  </si>
  <si>
    <t>HV</t>
  </si>
  <si>
    <t>Option 5</t>
  </si>
  <si>
    <t>EHV and 132kV</t>
  </si>
  <si>
    <t>Mapping of MEAV asset categories to network levels</t>
  </si>
  <si>
    <t>Table "Mapping of assets to network levels"</t>
  </si>
  <si>
    <t>LV mains overhead lines</t>
  </si>
  <si>
    <t>LV services overhead lines</t>
  </si>
  <si>
    <t>LV overhead support</t>
  </si>
  <si>
    <t>LV mains underground cable, consac</t>
  </si>
  <si>
    <t>LV mains underground cable, plastic</t>
  </si>
  <si>
    <t>LV mains underground cable, paper</t>
  </si>
  <si>
    <t>LV services underground cable</t>
  </si>
  <si>
    <t>LV pillar, indoors</t>
  </si>
  <si>
    <t>LV pillar, outdoors</t>
  </si>
  <si>
    <t>LV board, wall-mounted</t>
  </si>
  <si>
    <t>LV board, underground</t>
  </si>
  <si>
    <t>LV fuses, pole-mounted</t>
  </si>
  <si>
    <t>LV fuses, tower-mounted</t>
  </si>
  <si>
    <t>6.6/11kV overhead line, open</t>
  </si>
  <si>
    <t>6.6/11kV overhead line, covered</t>
  </si>
  <si>
    <t>20kV overhead line, open</t>
  </si>
  <si>
    <t>20kV overhead line, covered</t>
  </si>
  <si>
    <t>6.6/11kV overhead support</t>
  </si>
  <si>
    <t>20kV overhead support</t>
  </si>
  <si>
    <t>6.6/11kV underground cable</t>
  </si>
  <si>
    <t>20kV underground cable</t>
  </si>
  <si>
    <t>HV submarine cable</t>
  </si>
  <si>
    <t>6.6/11kV circuit breaker pole-mounted</t>
  </si>
  <si>
    <t>6.6/11kV circuit breaker ground-mounted</t>
  </si>
  <si>
    <t>6.6/11kV switch pole-mounted</t>
  </si>
  <si>
    <t>6.6/11kV switch ground-mounted</t>
  </si>
  <si>
    <t>6.6/11kV ring main unit</t>
  </si>
  <si>
    <t>6.6/11kV other switchgear, pole-mounted</t>
  </si>
  <si>
    <t>6.6/11kV other switchgear, ground-mounted</t>
  </si>
  <si>
    <t>20kV circuit breaker, pole-mounted</t>
  </si>
  <si>
    <t>20kV circuit breaker, ground-mounted</t>
  </si>
  <si>
    <t>20kV switch, pole-mounted</t>
  </si>
  <si>
    <t>20kV switch, ground-mounted</t>
  </si>
  <si>
    <t>20kV ring main unit</t>
  </si>
  <si>
    <t>20kV other switchgear, pole-mounted</t>
  </si>
  <si>
    <t>20kV other switchgear, ground-mounted</t>
  </si>
  <si>
    <t>6.6/11kV transformer, pole-mounted</t>
  </si>
  <si>
    <t>6.6/11kV transformer, ground-mounted</t>
  </si>
  <si>
    <t>20kV transformer, pole-mounted</t>
  </si>
  <si>
    <t>20kV transformer, ground-mounted</t>
  </si>
  <si>
    <t>33kV overhead pole line</t>
  </si>
  <si>
    <t>33kV overhead tower line</t>
  </si>
  <si>
    <t>66kV overhead pole line</t>
  </si>
  <si>
    <t>66kV overhead tower line</t>
  </si>
  <si>
    <t>33kV pole</t>
  </si>
  <si>
    <t>33kV tower</t>
  </si>
  <si>
    <t>66kV pole</t>
  </si>
  <si>
    <t>66kV tower</t>
  </si>
  <si>
    <t>33kV underground cable, non-pressurised</t>
  </si>
  <si>
    <t>33kV underground cable, oil</t>
  </si>
  <si>
    <t>33kV underground cable, gas</t>
  </si>
  <si>
    <t>66kV underground cable, non-pressurised</t>
  </si>
  <si>
    <t>66kV underground cable, oil</t>
  </si>
  <si>
    <t>66kV underground cable, gas</t>
  </si>
  <si>
    <t>EHV submarine cable</t>
  </si>
  <si>
    <t>33kV circuit breaker, indoors</t>
  </si>
  <si>
    <t>33kV circuit breaker, outdoors</t>
  </si>
  <si>
    <t>33kV switch, ground-mounted</t>
  </si>
  <si>
    <t>33kV switch, pole-mounted</t>
  </si>
  <si>
    <t>33kV ring main unit</t>
  </si>
  <si>
    <t>33kV other switchgear</t>
  </si>
  <si>
    <t>66kV circuit breaker, indoors and outdoors</t>
  </si>
  <si>
    <t>66kV other switchgear</t>
  </si>
  <si>
    <t>33kV transformer, pole-mounted</t>
  </si>
  <si>
    <t>33kV transformer, ground mounted</t>
  </si>
  <si>
    <t>33kV auxiliary transformer</t>
  </si>
  <si>
    <t>66kV transformer</t>
  </si>
  <si>
    <t>66kV auxiliary transformer</t>
  </si>
  <si>
    <t>132kV overhead line pole conductor</t>
  </si>
  <si>
    <t>132kV overhead line tower conductor</t>
  </si>
  <si>
    <t>132kV pole</t>
  </si>
  <si>
    <t>132kV tower</t>
  </si>
  <si>
    <t>132kV tower fittings</t>
  </si>
  <si>
    <t>132kV underground cable, non-pressurised</t>
  </si>
  <si>
    <t>132kV underground cable, oil</t>
  </si>
  <si>
    <t>132kV underground cable, gas</t>
  </si>
  <si>
    <t>132kV submarine cable</t>
  </si>
  <si>
    <t>132kV circuit breaker, indoors and outdoors</t>
  </si>
  <si>
    <t>132kV other switchgear</t>
  </si>
  <si>
    <t>132kV transformer</t>
  </si>
  <si>
    <t>132kV auxiliary transformer</t>
  </si>
  <si>
    <t>132kV/EHV remote terminal unit, pole-mounted</t>
  </si>
  <si>
    <t>132kV/EHV remote terminal unit, ground-mounted</t>
  </si>
  <si>
    <t>HV remote terminal unit, pole-mounted</t>
  </si>
  <si>
    <t>HV remote terminal unit, ground-mounted</t>
  </si>
  <si>
    <t>Input 401-H: Extended mapping of MEAV asset categories to network levels</t>
  </si>
  <si>
    <t xml:space="preserve">The DCUSA text provides an extended mapping of 85 MEAV asset categories to four EHV network levels for use in </t>
  </si>
  <si>
    <t>the calculation of EDCM discounts.</t>
  </si>
  <si>
    <t>Extended network level allocation options (for data validation)</t>
  </si>
  <si>
    <t>EHV</t>
  </si>
  <si>
    <t>132kV/EHV</t>
  </si>
  <si>
    <t>EHV/HV</t>
  </si>
  <si>
    <t>132kV</t>
  </si>
  <si>
    <t>Extended mapping of MEAV asset categories to network levels</t>
  </si>
  <si>
    <t>Table "MEAV EDCM mapping"</t>
  </si>
  <si>
    <t>Input 401-I: Units distributed coefficient for the calculation of "U"</t>
  </si>
  <si>
    <t>The DCUSA text specifies coefficients to calculate a variable named "U" as part of the calculation of units flowing.</t>
  </si>
  <si>
    <t>Units distributed coefficient for the calculation of "U", by network level</t>
  </si>
  <si>
    <t>Paragraph 26</t>
  </si>
  <si>
    <t>LV</t>
  </si>
  <si>
    <t>Input 401-J: Losses coefficient for the calculation of adjustment factors for units distributed</t>
  </si>
  <si>
    <t>The DCUSA text specifies losses coefficients for the calculation of units flowing.</t>
  </si>
  <si>
    <t>Losses coefficient for the calculation of adjustment factors for units distributed, by network level</t>
  </si>
  <si>
    <t>Input 401-K: Network levels included in the calculation of "S", by user type and network level</t>
  </si>
  <si>
    <t xml:space="preserve">This table sets out flags to explicitly show what network levels are assumed to be included in all-the-way tariffs for </t>
  </si>
  <si>
    <t>different users.</t>
  </si>
  <si>
    <t>Network levels included in the calculation of "S", by user type and network level</t>
  </si>
  <si>
    <t>LV demand</t>
  </si>
  <si>
    <t>LV substation demand or LV generation</t>
  </si>
  <si>
    <t>HV demand or LV substation generation</t>
  </si>
  <si>
    <t>HV generation</t>
  </si>
  <si>
    <t>Input 401-L: Decimal places for error checks</t>
  </si>
  <si>
    <t>Decimals of precision for error checks</t>
  </si>
  <si>
    <t>integer</t>
  </si>
  <si>
    <t>This sheet contains inputs specific to each DNO or updated each year.</t>
  </si>
  <si>
    <t>Nominated Calculation Agent inputs</t>
  </si>
  <si>
    <t>This section contains inputs provided by the Nominated Calculation Agent each year.</t>
  </si>
  <si>
    <t>Input 402-A: LV mains split</t>
  </si>
  <si>
    <t>A LV mains split value should be provided by the Nominated Calculation Agent each year. This value may vary by DNO.</t>
  </si>
  <si>
    <t>LV mains split</t>
  </si>
  <si>
    <t>Paragraphs 33, 34 &amp; 35</t>
  </si>
  <si>
    <t>Input 402-B: HV split</t>
  </si>
  <si>
    <t xml:space="preserve">A HV split value should be provided by the Nominated Calculation Agent each year. This value should be the </t>
  </si>
  <si>
    <t>same for all DNOs.</t>
  </si>
  <si>
    <t>HV split</t>
  </si>
  <si>
    <t>Paragraphs 36 &amp; 37</t>
  </si>
  <si>
    <t>Inputs from other charging models</t>
  </si>
  <si>
    <t>This section contains input values from the DNO's CDCM and EDCM models.</t>
  </si>
  <si>
    <t>Input 402-C: CDCM notional asset values</t>
  </si>
  <si>
    <t>Notional asset values should be imported each year from the latest CDCM model.</t>
  </si>
  <si>
    <t>The CDCM output reference is Output 102-A.</t>
  </si>
  <si>
    <t>CDCM notional EHV asset values</t>
  </si>
  <si>
    <t>Paragraphs 4 (f) &amp; 8</t>
  </si>
  <si>
    <t>£</t>
  </si>
  <si>
    <t>132kV/HV</t>
  </si>
  <si>
    <t>Input 402-D: EDCM notional asset value</t>
  </si>
  <si>
    <t>This notional asset value should be imported each year from the latest EDCM model.</t>
  </si>
  <si>
    <t>The output reference for the EDCM (LRIC) model is Output 207-B; it is Output 307-B for the EDCM (FCP) model.</t>
  </si>
  <si>
    <t>EDCM notional asset value, total</t>
  </si>
  <si>
    <t>Paragraph 4 (e)</t>
  </si>
  <si>
    <t>Other DNO-specific inputs</t>
  </si>
  <si>
    <t>This section contains other DNO-specific inputs.</t>
  </si>
  <si>
    <t>Input 402-E: MEAV asset count</t>
  </si>
  <si>
    <t xml:space="preserve">The DNO provides asset counts for each of the following 85 asset types. Where noted in the label, values </t>
  </si>
  <si>
    <t>are provided as km rather than asset counts.</t>
  </si>
  <si>
    <t>MEAV asset count (km if noted), by asset type</t>
  </si>
  <si>
    <t>Paragraph 7</t>
  </si>
  <si>
    <t>LV main overhead line km</t>
  </si>
  <si>
    <t>units</t>
  </si>
  <si>
    <t>LV service overhead</t>
  </si>
  <si>
    <t>LV main underground consac km</t>
  </si>
  <si>
    <t>LV main underground plastic km</t>
  </si>
  <si>
    <t>LV main underground paper km</t>
  </si>
  <si>
    <t xml:space="preserve">LV service underground </t>
  </si>
  <si>
    <t>LV pillar indoors</t>
  </si>
  <si>
    <t>LV pillar outdoors</t>
  </si>
  <si>
    <t>LV board wall-mounted</t>
  </si>
  <si>
    <t>LV board underground</t>
  </si>
  <si>
    <t>LV fuse pole-mounted</t>
  </si>
  <si>
    <t>LV fuse tower-mounted</t>
  </si>
  <si>
    <t>6.6/11kV overhead open km</t>
  </si>
  <si>
    <t>6.6/11kV overhead covered km</t>
  </si>
  <si>
    <t>20kV overhead open km</t>
  </si>
  <si>
    <t>20kV overhead covered km</t>
  </si>
  <si>
    <t>6.6/11kV underground km</t>
  </si>
  <si>
    <t>20kV underground km</t>
  </si>
  <si>
    <t>HV submarine km</t>
  </si>
  <si>
    <t>6.6/11kV breaker pole-mounted</t>
  </si>
  <si>
    <t>6.6/11kV breaker ground-mounted</t>
  </si>
  <si>
    <t>6.6/11kV other switchgear pole-mounted</t>
  </si>
  <si>
    <t>6.6/11kV other switchgear ground-mounted</t>
  </si>
  <si>
    <t>20kV breaker pole-mounted</t>
  </si>
  <si>
    <t>20kV breaker ground-mounted</t>
  </si>
  <si>
    <t>20kV switch pole-mounted</t>
  </si>
  <si>
    <t>20kV switch ground-mounted</t>
  </si>
  <si>
    <t>20kV other switchgear pole-mounted</t>
  </si>
  <si>
    <t>20kV other switchgear ground-mounted</t>
  </si>
  <si>
    <t>6.6/11kV transformer pole-mounted</t>
  </si>
  <si>
    <t>6.6/11kV transformer ground-mounted</t>
  </si>
  <si>
    <t>20kV transformer pole-mounted</t>
  </si>
  <si>
    <t>20kV transformer ground-mounted</t>
  </si>
  <si>
    <t>33kV overhead pole line km</t>
  </si>
  <si>
    <t>33kV overhead tower line km</t>
  </si>
  <si>
    <t>66kV overhead pole line km</t>
  </si>
  <si>
    <t>66kV overhead tower line km</t>
  </si>
  <si>
    <t>33kV underground non-pressurised km</t>
  </si>
  <si>
    <t>33kV underground oil km</t>
  </si>
  <si>
    <t>33kV underground gas km</t>
  </si>
  <si>
    <t>66kV underground non-pressurised km</t>
  </si>
  <si>
    <t>66kV underground oil km</t>
  </si>
  <si>
    <t>66kV underground gas km</t>
  </si>
  <si>
    <t>EHV submarine km</t>
  </si>
  <si>
    <t>33kV breaker indoors</t>
  </si>
  <si>
    <t>33kV breaker outdoors</t>
  </si>
  <si>
    <t>33kV switch ground-mounted</t>
  </si>
  <si>
    <t>33kV switch pole-mounted</t>
  </si>
  <si>
    <t>66kV breaker</t>
  </si>
  <si>
    <t>33kV transformer pole-mounted</t>
  </si>
  <si>
    <t>33kV transformer ground-mounted</t>
  </si>
  <si>
    <t>132kV overhead pole conductor km</t>
  </si>
  <si>
    <t xml:space="preserve">132kV overhead tower conductor km </t>
  </si>
  <si>
    <t>132kV underground non-pressurised km</t>
  </si>
  <si>
    <t>132kV underground oil km</t>
  </si>
  <si>
    <t>132kV underground gas km</t>
  </si>
  <si>
    <t>132kV submarine km</t>
  </si>
  <si>
    <t>132kV breaker</t>
  </si>
  <si>
    <t>132kV/EHV remote terminal unit pole-mounted</t>
  </si>
  <si>
    <t>132kV/EHV remote terminal unit ground-mounted</t>
  </si>
  <si>
    <t>HV remote terminal unit pole-mounted</t>
  </si>
  <si>
    <t>HV remote terminal unit ground-mounted</t>
  </si>
  <si>
    <t>Input 402-F: MEAV per unit</t>
  </si>
  <si>
    <t>The DNO provides per unit modern equivalent asset values (MEAV) for each of the following 85 asset types.</t>
  </si>
  <si>
    <t>MEAV per unit, by asset type</t>
  </si>
  <si>
    <t>Paragraphs 4 (d) &amp; 5 (d)</t>
  </si>
  <si>
    <t>£ per unit</t>
  </si>
  <si>
    <t>Input 402-G: 2007/08 RRP expenditure, by cost category</t>
  </si>
  <si>
    <t>The DNO provides expenditure values for the following 33 cost categories using 2007/08 regulatory reporting</t>
  </si>
  <si>
    <t>pack (RRP) data.</t>
  </si>
  <si>
    <t>2007/08 RRP expenditure, by cost category</t>
  </si>
  <si>
    <t>Paragraphs 4 (a) &amp; 5 (a)</t>
  </si>
  <si>
    <t>£ per year</t>
  </si>
  <si>
    <t>System Mapping - Cartographical</t>
  </si>
  <si>
    <t>Input 402-H: 2007/08 RRP expenditure, by network level and cost category</t>
  </si>
  <si>
    <t xml:space="preserve">The DNO provides expenditure values split by network level for the following 33 cost categories using </t>
  </si>
  <si>
    <t>2007/08 RRP data.</t>
  </si>
  <si>
    <t>2007/08 RRP expenditure, by network level and cost category</t>
  </si>
  <si>
    <t>Paragraphs 4 (a), 5 (a) &amp; 6</t>
  </si>
  <si>
    <t>Input 402-I: Adjusted 2007/08 load related new connections &amp; reinforcement (net of contributions)</t>
  </si>
  <si>
    <t xml:space="preserve">The DNO provides values for the following four network levels based on the 2007/08 RRP and ten-year averages </t>
  </si>
  <si>
    <t>of forecast business plan questionnaire (FBPQ) data.</t>
  </si>
  <si>
    <t>Adjusted 2007/08 load related new connections &amp; reinforcement (net of contributions), by network level</t>
  </si>
  <si>
    <t>Paragraphs 4 (a), 4 (c), 5 (a), 5 (b) and 9</t>
  </si>
  <si>
    <t>Input 402-J: Net capex (2005/06 to 2014/15)</t>
  </si>
  <si>
    <t xml:space="preserve">The DNO provides ten-year net capex values for the following five network levels, including adjustments </t>
  </si>
  <si>
    <t>specified in the DCUSA text.</t>
  </si>
  <si>
    <t>Net capex (2005/06 to 2014/15), by network level</t>
  </si>
  <si>
    <t>Paragraphs 4 (c), 5 (c), 13, 14, 16, 17, 18</t>
  </si>
  <si>
    <t>LV/HV</t>
  </si>
  <si>
    <t>Input 402-K: LV services share of LV net capex</t>
  </si>
  <si>
    <t xml:space="preserve">The DNO provides the ratio of net capital expenditure on total condition based replacement costs for LV mains to </t>
  </si>
  <si>
    <t>the sum of LV mains and LV services.</t>
  </si>
  <si>
    <t>LV services share of LV net capex</t>
  </si>
  <si>
    <t>Paragraph 19</t>
  </si>
  <si>
    <t>Input 402-L: Price control allowed revenue</t>
  </si>
  <si>
    <t>The DNO provides a disaggregation of price control allowed revenue into the following three categories.</t>
  </si>
  <si>
    <t>Price control allowed revenue, by component (2005/06 to 2009/10)</t>
  </si>
  <si>
    <t>Paragraphs 3 (a), 5 &amp; 20</t>
  </si>
  <si>
    <t>Aggregate return allowance</t>
  </si>
  <si>
    <t>Aggregate depreciation allowance</t>
  </si>
  <si>
    <t>Aggregate operating allowance</t>
  </si>
  <si>
    <t>Input 402-M: 2007/08 total allowed revenue</t>
  </si>
  <si>
    <t>The DNO provides the value of total price control revenue for 2007/08.</t>
  </si>
  <si>
    <t>2007/08 total allowed revenue</t>
  </si>
  <si>
    <t>Paragraph 21</t>
  </si>
  <si>
    <t>Input 402-N: 2007/08 net incentive revenue</t>
  </si>
  <si>
    <t>The DNO provides the value of the net amount earned under price control financial incentive schemes in 2007/08.</t>
  </si>
  <si>
    <t>2007/08 net incentive revenue</t>
  </si>
  <si>
    <t>Input 402-O: Additional DNO revenue</t>
  </si>
  <si>
    <t xml:space="preserve">The DNO provides the value of additional annual DNO revenue relating to customer contributions, calculated </t>
  </si>
  <si>
    <t>using ten years of FBPQ data.</t>
  </si>
  <si>
    <t>Additional DNO revenue</t>
  </si>
  <si>
    <t>Paragraphs 4 (c), 5 (b) &amp; 23</t>
  </si>
  <si>
    <t>Input 402-P: 2007/08 units distributed, by network level</t>
  </si>
  <si>
    <t>The DNO provides RRP values for units distributed during 2007/08 for each of the following three network levels.</t>
  </si>
  <si>
    <t>2007/08 units distributed, by network level</t>
  </si>
  <si>
    <t>Paragraphs 4 (a), 5 (a) and 26</t>
  </si>
  <si>
    <t>GWh per year</t>
  </si>
  <si>
    <t>Input 402-Q: 2007/08 network losses</t>
  </si>
  <si>
    <t>The DNO provides the RRP value of network losses in 2007/08.</t>
  </si>
  <si>
    <t>2007/08 network losses</t>
  </si>
  <si>
    <t xml:space="preserve">This sheet contains calculations used to allocate expenditure based on modern equivalent asset values (MEAV), </t>
  </si>
  <si>
    <t>including an adjustment for EHV and 132kV assets, which is used in the CDCM user discounts.</t>
  </si>
  <si>
    <t>The calculations on this sheet relate to Schedule 29 paragraphs 7, 8, 38 and 39.</t>
  </si>
  <si>
    <t xml:space="preserve">Network level MEAV values are calculated using asset-specific MEAV values, asset counts and a mapping of </t>
  </si>
  <si>
    <t>assets to network levels set out in the DCUSA text.</t>
  </si>
  <si>
    <t>Section 401-A: MEAV by asset type</t>
  </si>
  <si>
    <t>MEAV, by asset type</t>
  </si>
  <si>
    <t>£m</t>
  </si>
  <si>
    <t>Total MEAV</t>
  </si>
  <si>
    <t>Section 401-B: Mapping of asset types to network levels</t>
  </si>
  <si>
    <t>Network level allocation flag, by asset type and network level</t>
  </si>
  <si>
    <t>Check expenditure category is allocated to a single level</t>
  </si>
  <si>
    <t>Sum of checks</t>
  </si>
  <si>
    <t>EHV and 132kV network level allocation flag, by asset type and network level</t>
  </si>
  <si>
    <t>Paragraph 39</t>
  </si>
  <si>
    <t>Section 401-C: MEAV shares, by asset type and network level</t>
  </si>
  <si>
    <t>MEAV, by network level</t>
  </si>
  <si>
    <t>LV MEAV is greater than zero</t>
  </si>
  <si>
    <t>TRUE/FALSE</t>
  </si>
  <si>
    <t>Total MEAV is greater than zero</t>
  </si>
  <si>
    <t>Difference in MEAV value before and after allocation to levels</t>
  </si>
  <si>
    <t>Check MEAV value equal before and after allocation to levels</t>
  </si>
  <si>
    <t>Share of total MEAV, by network level</t>
  </si>
  <si>
    <t>Check sum to 100%</t>
  </si>
  <si>
    <t>Share of LV MEAV, by network level</t>
  </si>
  <si>
    <t>n/a</t>
  </si>
  <si>
    <t>Services share of LV MEAV</t>
  </si>
  <si>
    <t>Mains share of LV MEAV</t>
  </si>
  <si>
    <t>Section 401-D: MEAV shares from extended mapping, by asset type and network level</t>
  </si>
  <si>
    <t>Share of EHV and 132kV MEAV, by network level</t>
  </si>
  <si>
    <t>Paragraphs 38 &amp; 39</t>
  </si>
  <si>
    <t>Total EHV and 132kV MEAV</t>
  </si>
  <si>
    <t>Total EHV and 132kV MEAV is greater than zero</t>
  </si>
  <si>
    <t>"EHV/HV allocation"</t>
  </si>
  <si>
    <t>"EHV allocation"</t>
  </si>
  <si>
    <t>"132kV/EHV allocation"</t>
  </si>
  <si>
    <t>"132kV allocation"</t>
  </si>
  <si>
    <t>Adjusted MEAV</t>
  </si>
  <si>
    <t>MEAV values at the EHV and 132kV level are adjusted as part of the calculation of CDCM user discounts.</t>
  </si>
  <si>
    <t>Section 401-E: EHV reduction ratio</t>
  </si>
  <si>
    <t>Unadjusted MEAV (EHV and 132kV)</t>
  </si>
  <si>
    <t>Notional EHV and 132 kV asset value</t>
  </si>
  <si>
    <t>Paragraph 8</t>
  </si>
  <si>
    <t>Sum of notional asset values is greater than zero</t>
  </si>
  <si>
    <t>EHV reduction rate</t>
  </si>
  <si>
    <t>Section 401-F: Adjusted MEAV</t>
  </si>
  <si>
    <t>Adjusted MEAV (EHV and 132kV)</t>
  </si>
  <si>
    <t>Adjusted MEAV, by network level</t>
  </si>
  <si>
    <t>Total adjusted MEAV</t>
  </si>
  <si>
    <t>Total adjusted MEAV is greater than zero</t>
  </si>
  <si>
    <t>Share of total adjusted MEAV, by network level</t>
  </si>
  <si>
    <t>Checks</t>
  </si>
  <si>
    <t>This sheet contains calculations to allocate expenditure to different network levels.</t>
  </si>
  <si>
    <t>The calculations on this sheet relate to Schedule 29 paragraphs 6, 7 and 9 and the "Allocation rules" table.</t>
  </si>
  <si>
    <t>Expenditure allocated based on RRP</t>
  </si>
  <si>
    <t>Some costs are allocated to network levels based on RRP data.</t>
  </si>
  <si>
    <t>Section 402-A: Expenditure allocated to cost category based on RRP (without LV split)</t>
  </si>
  <si>
    <t>2007/08 RRP expenditure, by cost category and network level</t>
  </si>
  <si>
    <t>Adjusted 2007/08 RRP expenditure, by cost category and network level</t>
  </si>
  <si>
    <t>Expenditure allocated to cost category based on RRP, by network level</t>
  </si>
  <si>
    <t>Paragraphs 6, 9  &amp; "Allocation rules" table</t>
  </si>
  <si>
    <t>Section 402-B: Expenditure allocated to cost category based on RRP (with LV split)</t>
  </si>
  <si>
    <t>MEAV allocation flag</t>
  </si>
  <si>
    <t>See User Guide</t>
  </si>
  <si>
    <t>Expenditure allocated to cost category based on RRP (with LV split), by network level</t>
  </si>
  <si>
    <t>Total expenditure allocated to a network level</t>
  </si>
  <si>
    <t>Expenditure allocated based on MEAV</t>
  </si>
  <si>
    <t xml:space="preserve">Some costs not allocated to network levels based on RRP data are allocated based on the relative MEAV value of </t>
  </si>
  <si>
    <t>each network level. MEAV values for the CDCM discounts include an adjustment.</t>
  </si>
  <si>
    <t>Section 402-C: Expenditure for allocation based on MEAV</t>
  </si>
  <si>
    <t>Remaining expenditure for allocation</t>
  </si>
  <si>
    <t>Expenditure to be allocated based on MEAV</t>
  </si>
  <si>
    <t>Section 402-D: MEAV allocation shares</t>
  </si>
  <si>
    <t>Section 402-E: Expenditure allocated based on MEAV</t>
  </si>
  <si>
    <t>Expenditure allocated based on unadjusted MEAV, by network level</t>
  </si>
  <si>
    <t>Expenditure allocated based on adjusted MEAV, by network level</t>
  </si>
  <si>
    <t>Allocation to LV Services</t>
  </si>
  <si>
    <t>Certain categories of expenditure are allocated directly to the LV Services network level.</t>
  </si>
  <si>
    <t>Section 402-F: Expenditure allocated to LV Services</t>
  </si>
  <si>
    <t>LV Services allocation flag</t>
  </si>
  <si>
    <t>Expenditure to be allocated to LV Services</t>
  </si>
  <si>
    <t>Check for double allocation of expenditure to LV services</t>
  </si>
  <si>
    <t>Total expenditure allocated</t>
  </si>
  <si>
    <t xml:space="preserve">Expenditure allocated to network levels based on RRP data and using MEAV are combined. CDCM and EDCM discounts </t>
  </si>
  <si>
    <t>use different MEAV-based allocations.</t>
  </si>
  <si>
    <t>Section 402-G: Total expenditure allocated for discounts</t>
  </si>
  <si>
    <t>Total expenditure allocated, by network level and cost category (EDCM)</t>
  </si>
  <si>
    <t>Paragraphs 6 &amp; 7</t>
  </si>
  <si>
    <t>LV services (EDCM)</t>
  </si>
  <si>
    <t>LV mains (EDCM)</t>
  </si>
  <si>
    <t>HV/LV (EDCM)</t>
  </si>
  <si>
    <t>HV (EDCM)</t>
  </si>
  <si>
    <t>EHV and 132kV (EDCM)</t>
  </si>
  <si>
    <t>Total expenditure allocated, by network level and cost category (CDCM)</t>
  </si>
  <si>
    <t>LV services (CDCM)</t>
  </si>
  <si>
    <t>LV mains (CDCM)</t>
  </si>
  <si>
    <t>HV/LV (CDCM)</t>
  </si>
  <si>
    <t>HV (CDCM)</t>
  </si>
  <si>
    <t>EHV and 132kV (CDCM)</t>
  </si>
  <si>
    <t>Check total expenditure allocated is greater than zero</t>
  </si>
  <si>
    <t>Check expenditure allocated is equal to the nearest £ per year</t>
  </si>
  <si>
    <t xml:space="preserve">This sheet contains calculations of "expensed proportions" used to allocate the operating expenditure proportion of DNO </t>
  </si>
  <si>
    <t>revenue to network levels.</t>
  </si>
  <si>
    <t>The calculations on this sheet relate to Schedule 29 paragraphs 10 and 11.</t>
  </si>
  <si>
    <t>Expensed proportions</t>
  </si>
  <si>
    <t xml:space="preserve">Expensed proportions are calculated based on the expenditure allocated to each network level and a capitalisation </t>
  </si>
  <si>
    <t>rate, which varies by cost category.</t>
  </si>
  <si>
    <t>Section 403-A: Total expenditure allocated</t>
  </si>
  <si>
    <t>Section 403-B: Share expensed</t>
  </si>
  <si>
    <t>Share of expenditure capitalised</t>
  </si>
  <si>
    <t>Share of expenditure expensed</t>
  </si>
  <si>
    <t>Paragraph 10</t>
  </si>
  <si>
    <t>Section 403-C: Value expensed</t>
  </si>
  <si>
    <t>Expensed proportion of total expenditure allocated, by network level (EDCM)</t>
  </si>
  <si>
    <t>Total allocated costs not capitalised (EDCM)</t>
  </si>
  <si>
    <t>Paragraph 11</t>
  </si>
  <si>
    <t>Total greater than zero</t>
  </si>
  <si>
    <t>Expensed proportion of total expenditure allocated, by network level (CDCM)</t>
  </si>
  <si>
    <t>Total expenditure allocated not capitalised (CDCM)</t>
  </si>
  <si>
    <t>Total expenditure allocated not capitalised is greater than zero</t>
  </si>
  <si>
    <t>Difference between CDCM and EDCM costs not capitalised</t>
  </si>
  <si>
    <t>Check costs allocated are equivalent</t>
  </si>
  <si>
    <t>Section 403-D: Expensed proportions</t>
  </si>
  <si>
    <t>Expensed proportions, by network level (EDCM)</t>
  </si>
  <si>
    <t>Expensed proportions, by network level (CDCM)</t>
  </si>
  <si>
    <t xml:space="preserve">This sheet contains calculations of values used to allocate the depreciation and return on regulatory asset value </t>
  </si>
  <si>
    <t>elements for price control allowed revenue to each network level.</t>
  </si>
  <si>
    <t>The calculations on this sheet relate to Schedule 29 paragraphs 14, 15 and 19.</t>
  </si>
  <si>
    <t>Capitalised proportions</t>
  </si>
  <si>
    <t>DNO net capex values are mapped to the network levels used to calculate user discounts. Values at the EHV and</t>
  </si>
  <si>
    <t>132kV level are adjusted using the EHV reduction rate for the calculation of CDCM user discounts.</t>
  </si>
  <si>
    <t>Section 404-A: Net capex (2005/06 to 2014/15)</t>
  </si>
  <si>
    <t>Section 404-B: Capitalised proportions (EDCM)</t>
  </si>
  <si>
    <t>LV mains share of LV net capex</t>
  </si>
  <si>
    <t>Mapping of net capex input network levels to PCDM network levels (EDCM)</t>
  </si>
  <si>
    <t>Net capex, by network level</t>
  </si>
  <si>
    <t>Paragraph 14</t>
  </si>
  <si>
    <t>Total net capex</t>
  </si>
  <si>
    <t>Capitalised proportions, by network level (EDCM)</t>
  </si>
  <si>
    <t>Section 404-C: Capitalised proportions (CDCM)</t>
  </si>
  <si>
    <t>Mapping of net capex input network levels to PCDM network levels (CDCM)</t>
  </si>
  <si>
    <t>Paragraph 15</t>
  </si>
  <si>
    <t>Net capex (adjusted), by network level</t>
  </si>
  <si>
    <t>Total net capex (adjusted)</t>
  </si>
  <si>
    <t>Capitalised proportions, by network level (CDCM)</t>
  </si>
  <si>
    <t>This sheet contains calculations of revenue allocations to each network level.</t>
  </si>
  <si>
    <t>The calculations on this sheet relate to Schedule 29 paragraphs 12, 20-23, 26-28, 39 and 46.</t>
  </si>
  <si>
    <t>Shares of allowed revenue by network level</t>
  </si>
  <si>
    <t>Expensed and capitalised proportions are used to allocate components of allowed revenue to network levels.</t>
  </si>
  <si>
    <t>Section 405-A: Breakdown of allowed revenue</t>
  </si>
  <si>
    <t>Price control allowed revenue (2005/06 to 2009/10)</t>
  </si>
  <si>
    <t>Paragraph 20</t>
  </si>
  <si>
    <t>Allowed revenue is greater than zero</t>
  </si>
  <si>
    <t>Opex share of allowed revenue</t>
  </si>
  <si>
    <t>Depreciation and return share of allowed revenue</t>
  </si>
  <si>
    <t>Section 405-B: Share of allowed revenue by network level (EDCM)</t>
  </si>
  <si>
    <t>Share of allowed revenue, by network level (EDCM)</t>
  </si>
  <si>
    <t>Section 405-C: Share of allowed revenue by network level (CDCM)</t>
  </si>
  <si>
    <t>Share of allowed revenue, by network level (CDCM)</t>
  </si>
  <si>
    <t>Revenue by network level</t>
  </si>
  <si>
    <t xml:space="preserve">Shares of allowed revenue are applied to 2007/08 allowed revenue after removing elements not allocated to </t>
  </si>
  <si>
    <t>specific levels. Additional revenues are also allocated to network levels based on expensed proportions.</t>
  </si>
  <si>
    <t>Section 405-D: Revenue to share</t>
  </si>
  <si>
    <t>2007/08 transmission exit charges</t>
  </si>
  <si>
    <t xml:space="preserve">Revenue not to share </t>
  </si>
  <si>
    <t>Paragraphs 12 &amp; 21</t>
  </si>
  <si>
    <t>Adjusted total revenue to share</t>
  </si>
  <si>
    <t>Adjusted total revenue to share, by network level</t>
  </si>
  <si>
    <t>Paragraph 22</t>
  </si>
  <si>
    <t>EDCM</t>
  </si>
  <si>
    <t>CDCM</t>
  </si>
  <si>
    <t>Section 405-E: Additional DNO revenue shares</t>
  </si>
  <si>
    <t>Additional DNO revenue share, by network level</t>
  </si>
  <si>
    <t>Paragraph 23</t>
  </si>
  <si>
    <t>Section 405-F: Revenue allocation</t>
  </si>
  <si>
    <t>Revenue allocation, by network level</t>
  </si>
  <si>
    <t>Units flowing</t>
  </si>
  <si>
    <t>Units flowing through each network level (loss-adjusted to LV) are calculated for the rescaling of revenue allocations.</t>
  </si>
  <si>
    <t>Section 405-G: Revenue allocation</t>
  </si>
  <si>
    <t>"U"</t>
  </si>
  <si>
    <t>GWh</t>
  </si>
  <si>
    <t>Sum of "U" and losses is greater than zero</t>
  </si>
  <si>
    <t>Loss adjustment factors, by network level</t>
  </si>
  <si>
    <t>EHV and 132kV units distributed</t>
  </si>
  <si>
    <t>HV units distributed</t>
  </si>
  <si>
    <t>LV units distributed</t>
  </si>
  <si>
    <t>Units flowing, loss adjusted to LV</t>
  </si>
  <si>
    <t>Paragraph 27</t>
  </si>
  <si>
    <t>Units flowing, loss adjusted to LV greater than zero</t>
  </si>
  <si>
    <t>Revenue per unit</t>
  </si>
  <si>
    <t>Revenue allocated to network levels is rescaled using volumes loss-adjusted to LV.</t>
  </si>
  <si>
    <t>Section 405-H: Revenue per unit</t>
  </si>
  <si>
    <t>Revenue to share per unit, by network level and charging model</t>
  </si>
  <si>
    <t>Paragraph 24</t>
  </si>
  <si>
    <t>£/GWh per year</t>
  </si>
  <si>
    <t>Revenue to share per unit, all network levels, by charging model</t>
  </si>
  <si>
    <t>Paragraph 28</t>
  </si>
  <si>
    <t>Revenue not to share per unit</t>
  </si>
  <si>
    <t>Sum of revenue to share and not to share per unit is greater than zero</t>
  </si>
  <si>
    <t>Section 405-I: Shares of revenue per unit</t>
  </si>
  <si>
    <t>Allocation, by network level and charging model</t>
  </si>
  <si>
    <t>Revenue not to share allocation, by charging model</t>
  </si>
  <si>
    <t>Section 405-J: U</t>
  </si>
  <si>
    <t>Section 405-K: Extended network level allocation (EDCM only)</t>
  </si>
  <si>
    <t>Allocation (EDCM), by network level</t>
  </si>
  <si>
    <t>Allocation (EDCM), by network level (re-ordered)</t>
  </si>
  <si>
    <t>Sum of all sheet checks</t>
  </si>
  <si>
    <t>Non-load new &amp; replacement assets
(net of contributions)</t>
  </si>
  <si>
    <t>This sheet includes calculations of "Direct proportions." Values for HV and LV are used for CDCM discounts.</t>
  </si>
  <si>
    <t>The value for EHV and 132kV is used for EDCM discounts.</t>
  </si>
  <si>
    <t>The calculations on this sheet relate to Schedule 29 paragraphs 29-32.</t>
  </si>
  <si>
    <t>Direct proportions</t>
  </si>
  <si>
    <t xml:space="preserve">Direct proportions are calculated as the "Direct" share of total expenditure allocated to each network level, after </t>
  </si>
  <si>
    <t>excluding negative values.</t>
  </si>
  <si>
    <t>Section 406-A: Removal of negative expenditure</t>
  </si>
  <si>
    <t>Total expenditure allocation, by cost category and network level</t>
  </si>
  <si>
    <t>Adjusted total expenditure allocation to LV, by cost category and network level</t>
  </si>
  <si>
    <t>Paragraph 29</t>
  </si>
  <si>
    <t>Section 406-B: Direct share of positive expenditure</t>
  </si>
  <si>
    <t>Adjusted total expenditure allocation to LV, by network level</t>
  </si>
  <si>
    <t>Paragraph 32</t>
  </si>
  <si>
    <t>Paragraph 30</t>
  </si>
  <si>
    <t>Paragraph 31</t>
  </si>
  <si>
    <t>Adjusted direct total expenditure allocation, by network level</t>
  </si>
  <si>
    <t>Adjusted direct total expenditure allocation greater than zero, by network level</t>
  </si>
  <si>
    <t>LV (CDCM)</t>
  </si>
  <si>
    <t>Check allocations greater than zero</t>
  </si>
  <si>
    <t>EHV and 132kV direct proportion</t>
  </si>
  <si>
    <t>HV direct proportion</t>
  </si>
  <si>
    <t>LV direct proportion</t>
  </si>
  <si>
    <t>This sheet calculates EDCM user discounts. The calculations on this sheet relate to Schedule 29 paragraph 46.</t>
  </si>
  <si>
    <t>Allocation percentages</t>
  </si>
  <si>
    <t xml:space="preserve">Allocation percentages are used to determine the share of end user charges reflected in end user tariffs and </t>
  </si>
  <si>
    <t>the share that is discounted.</t>
  </si>
  <si>
    <t>Section 407-A: Allocation percentages</t>
  </si>
  <si>
    <t>EDCM user discount components</t>
  </si>
  <si>
    <t xml:space="preserve">EDCM user discounts have up to four main components. Values for generation are equivalent to those for demand </t>
  </si>
  <si>
    <t>one network level above the end user.</t>
  </si>
  <si>
    <t>Section 407-B: S</t>
  </si>
  <si>
    <t xml:space="preserve">"S" is the sum of the allocation percentages for networks levels between the end user and the GSP. The network </t>
  </si>
  <si>
    <t>level of the end user is included for demand but not for generation.</t>
  </si>
  <si>
    <t>S</t>
  </si>
  <si>
    <t>S is greater than zero</t>
  </si>
  <si>
    <t>Check S values greater than zero</t>
  </si>
  <si>
    <t>Section 407-C: P</t>
  </si>
  <si>
    <t xml:space="preserve">"P" is the sum of the allocation percentages for networks levels between the DNO-LDNO boundary and the end </t>
  </si>
  <si>
    <t>user. The network level of the end user is included for demand but not for generation.</t>
  </si>
  <si>
    <t>P, by user type and boundary type</t>
  </si>
  <si>
    <t>EDCM boundary 0000</t>
  </si>
  <si>
    <t>EDCM boundary 132kV</t>
  </si>
  <si>
    <t>EDCM boundary 132kV/EHV</t>
  </si>
  <si>
    <t>EDCM boundary EHV</t>
  </si>
  <si>
    <t>EDCM boundary HVplus</t>
  </si>
  <si>
    <t>Section 407-D: P adder</t>
  </si>
  <si>
    <t>"P" is supplemented by an additional term in the case of the 132kV and EHV network levels to discount a share of the</t>
  </si>
  <si>
    <t>boundary level where it is at a circuit level, rather than a transformation level.</t>
  </si>
  <si>
    <t>P adder, by boundary type</t>
  </si>
  <si>
    <t>Section 407-E: U</t>
  </si>
  <si>
    <t>"U" is the allocation percentage for the revenue not to share.</t>
  </si>
  <si>
    <t>Revenue not to share allocation (EDCM)</t>
  </si>
  <si>
    <t>Network level allocations and "U" do not sum to 1</t>
  </si>
  <si>
    <t>EDCM user discounts</t>
  </si>
  <si>
    <t>EDCM discounts are calculated using the parameters set out above and then capped.</t>
  </si>
  <si>
    <t>Section 407-F: EDCM user discounts (before cap)</t>
  </si>
  <si>
    <t>EDCM user discount (before cap), by end user type and discount category</t>
  </si>
  <si>
    <t>Discount category 0000</t>
  </si>
  <si>
    <t>Discount category 132kV</t>
  </si>
  <si>
    <t>Discount category 132kV/EHV</t>
  </si>
  <si>
    <t>Discount category EHV</t>
  </si>
  <si>
    <t>Discount category HVplus</t>
  </si>
  <si>
    <t>Section 407-G: EDCM user discounts</t>
  </si>
  <si>
    <t>EDCM user discount, by end user type and discount category</t>
  </si>
  <si>
    <t>This sheet calculates CDCM user discounts. The calculations on this sheet relate to Schedule 29 paragraphs 40 and 42-44.</t>
  </si>
  <si>
    <t>CDCM user discounts</t>
  </si>
  <si>
    <t>CDCM user discounts are calculated using formulae set out in the DCUSA text.</t>
  </si>
  <si>
    <t>Section 408-A: Allocation percentages</t>
  </si>
  <si>
    <t>Allocation (CDCM), by network level</t>
  </si>
  <si>
    <t>Check allocation to network levels greater than zero</t>
  </si>
  <si>
    <t>Section 408-B: Parameters for splitting allocations at circuits levels</t>
  </si>
  <si>
    <t>Section 408-C: PCDM user discounts for CDCM</t>
  </si>
  <si>
    <t>PCDM user discount for CDCM</t>
  </si>
  <si>
    <t>LDNO LV: LV user</t>
  </si>
  <si>
    <t>Paragraph 40</t>
  </si>
  <si>
    <t>LDNO HV: LV user</t>
  </si>
  <si>
    <t>Paragraph 42</t>
  </si>
  <si>
    <t>LDNO HV: LV Sub user</t>
  </si>
  <si>
    <t>Paragraph 43</t>
  </si>
  <si>
    <t>LDNO HV: HV user</t>
  </si>
  <si>
    <t>Paragraph 44</t>
  </si>
  <si>
    <t>This sheet presents the final outputs of the PCDM.</t>
  </si>
  <si>
    <t>DCUSA text outputs</t>
  </si>
  <si>
    <t>The outputs set out below are used as inputs to the DNO's CDCM and ECDM models in line with the DCUSA text.</t>
  </si>
  <si>
    <t>Output 401-A: PCDM user discount for CDCM</t>
  </si>
  <si>
    <t>These user discounts are used as Input 104-B on the "General inputs" sheet of the CDCM.</t>
  </si>
  <si>
    <t>Output 401-B: PCDM user discount for EDCM</t>
  </si>
  <si>
    <t>These user discounts are used on the "General inputs" sheet of the EDCM (LRIC) and EDCM (FCP) models.</t>
  </si>
  <si>
    <t>The input reference for the EDCM (LRIC) model is Input 202-G; it is Input 302-G for the EDCM (FCP) model.</t>
  </si>
  <si>
    <t>Boundary 0000 discount percentages, by tariff type</t>
  </si>
  <si>
    <t>LV Sub demand or LV generation</t>
  </si>
  <si>
    <t>HV demand or LV Sub generation</t>
  </si>
  <si>
    <t>Boundary 132kV discount percentages, by tariff type</t>
  </si>
  <si>
    <t>Boundary 132kV/EHV discount percentages, by tariff type</t>
  </si>
  <si>
    <t>Boundary EHV discount percentages, by tariff type</t>
  </si>
  <si>
    <t>Boundary HVplus discount percentages, by tariff type</t>
  </si>
  <si>
    <t>Scottish Hydro Electric Power Distribution plc</t>
  </si>
  <si>
    <t xml:space="preserve">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</si>
</sst>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_);_(* \(#,##0\);_(* &quot;-&quot;_);_(@_)"/>
    <numFmt numFmtId="165" formatCode="_(* #,##0.00_);_(* \(#,##0.00\);_(* &quot;-&quot;??_);_(@_)"/>
    <numFmt numFmtId="166" formatCode="_(&quot;£&quot;* #,##0_);_(&quot;£&quot;* \(#,##0\);_(&quot;£&quot;* &quot;-&quot;_);_(@_)"/>
    <numFmt numFmtId="167" formatCode="_(&quot;£&quot;* #,##0.00_);_(&quot;£&quot;* \(#,##0.00\);_(&quot;£&quot;* &quot;-&quot;??_);_(@_)"/>
    <numFmt numFmtId="168" formatCode="[$-F800]dddd\,\ mmmm\ dd\,\ yyyy"/>
    <numFmt numFmtId="169" formatCode="#,##0.00;\-#,##0.00;\-"/>
    <numFmt numFmtId="170" formatCode="#,##0;\-#,##0;\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22"/>
      <color rgb="FF27519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i/>
      <sz val="11"/>
      <color theme="3" tint="-0.2499465926084170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499984740745262"/>
        <bgColor rgb="FFFFFFFF"/>
      </patternFill>
    </fill>
    <fill>
      <patternFill patternType="solid">
        <fgColor rgb="FF4B86CD"/>
        <bgColor indexed="64"/>
      </patternFill>
    </fill>
    <fill>
      <patternFill patternType="solid">
        <fgColor rgb="FF27579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9C9C9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</fills>
  <borders count="18">
    <border>
      <left/>
      <right/>
      <top/>
      <bottom/>
      <diagonal/>
    </border>
    <border>
      <left style="thin">
        <color rgb="FF999999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ck">
        <color rgb="FFFFFFFF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rgb="FFFFFFFF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5">
    <xf numFmtId="0" fontId="0" fillId="0" borderId="0"/>
    <xf numFmtId="0" fontId="4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3" borderId="1" applyNumberFormat="0" applyBorder="0" applyAlignment="0">
      <alignment vertical="center"/>
    </xf>
    <xf numFmtId="49" fontId="8" fillId="4" borderId="0" applyNumberFormat="0" applyBorder="0" applyAlignment="0">
      <alignment horizontal="left" vertical="center" wrapText="1"/>
    </xf>
    <xf numFmtId="168" fontId="1" fillId="0" borderId="0" applyNumberFormat="0" applyFont="0" applyBorder="0" applyAlignment="0"/>
    <xf numFmtId="0" fontId="30" fillId="0" borderId="0" applyNumberFormat="0" applyFill="0" applyBorder="0" applyAlignment="0"/>
    <xf numFmtId="0" fontId="31" fillId="0" borderId="0" applyNumberFormat="0" applyFill="0" applyBorder="0" applyAlignment="0"/>
    <xf numFmtId="168" fontId="6" fillId="0" borderId="0" applyNumberFormat="0" applyBorder="0" applyAlignment="0"/>
    <xf numFmtId="0" fontId="8" fillId="5" borderId="0" applyNumberFormat="0" applyBorder="0" applyAlignment="0"/>
    <xf numFmtId="0" fontId="14" fillId="0" borderId="0" applyNumberFormat="0" applyFill="0" applyBorder="0" applyAlignment="0"/>
    <xf numFmtId="0" fontId="12" fillId="6" borderId="0" applyBorder="0" applyAlignment="0"/>
    <xf numFmtId="0" fontId="1" fillId="2" borderId="1" applyNumberFormat="0" applyBorder="0" applyAlignment="0" applyProtection="0"/>
    <xf numFmtId="0" fontId="1" fillId="46" borderId="0" applyNumberFormat="0" applyBorder="0" applyAlignment="0" applyProtection="0">
      <alignment horizontal="center"/>
    </xf>
    <xf numFmtId="3" fontId="7" fillId="0" borderId="0" applyNumberFormat="0" applyBorder="0" applyAlignment="0">
      <alignment horizontal="right" vertical="top"/>
    </xf>
    <xf numFmtId="0" fontId="1" fillId="0" borderId="0" applyNumberFormat="0" applyFill="0" applyBorder="0" applyAlignment="0">
      <alignment horizontal="left"/>
    </xf>
    <xf numFmtId="0" fontId="1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9" borderId="0" applyNumberFormat="0" applyBorder="0" applyAlignment="0" applyProtection="0"/>
    <xf numFmtId="0" fontId="23" fillId="10" borderId="5" applyNumberFormat="0" applyAlignment="0" applyProtection="0"/>
    <xf numFmtId="0" fontId="24" fillId="11" borderId="6" applyNumberFormat="0" applyAlignment="0" applyProtection="0"/>
    <xf numFmtId="0" fontId="25" fillId="11" borderId="5" applyNumberFormat="0" applyAlignment="0" applyProtection="0"/>
    <xf numFmtId="0" fontId="26" fillId="0" borderId="7" applyNumberFormat="0" applyFill="0" applyAlignment="0" applyProtection="0"/>
    <xf numFmtId="0" fontId="8" fillId="12" borderId="8" applyNumberFormat="0" applyAlignment="0" applyProtection="0"/>
    <xf numFmtId="0" fontId="27" fillId="0" borderId="0" applyNumberFormat="0" applyFill="0" applyBorder="0" applyAlignment="0" applyProtection="0"/>
    <xf numFmtId="0" fontId="1" fillId="13" borderId="9" applyNumberFormat="0" applyFont="0" applyAlignment="0" applyProtection="0"/>
    <xf numFmtId="0" fontId="28" fillId="0" borderId="0" applyNumberFormat="0" applyFill="0" applyBorder="0" applyAlignment="0" applyProtection="0"/>
    <xf numFmtId="0" fontId="6" fillId="0" borderId="10" applyNumberFormat="0" applyFill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9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4" fillId="0" borderId="0" applyNumberFormat="0" applyFill="0" applyBorder="0" applyAlignment="0"/>
    <xf numFmtId="0" fontId="1" fillId="44" borderId="0" applyNumberFormat="0" applyFont="0" applyBorder="0" applyAlignment="0"/>
    <xf numFmtId="0" fontId="15" fillId="0" borderId="0" applyNumberFormat="0" applyFill="0" applyBorder="0" applyAlignment="0"/>
  </cellStyleXfs>
  <cellXfs count="221">
    <xf numFmtId="0" fontId="0" fillId="0" borderId="0" xfId="0"/>
    <xf numFmtId="0" fontId="0" fillId="0" borderId="0" xfId="0"/>
    <xf numFmtId="0" fontId="8" fillId="5" borderId="0" xfId="10"/>
    <xf numFmtId="0" fontId="8" fillId="4" borderId="0" xfId="5" applyNumberFormat="1" applyAlignment="1"/>
    <xf numFmtId="0" fontId="9" fillId="4" borderId="0" xfId="5" applyNumberFormat="1" applyFont="1" applyAlignment="1"/>
    <xf numFmtId="0" fontId="14" fillId="0" borderId="0" xfId="11"/>
    <xf numFmtId="0" fontId="8" fillId="4" borderId="0" xfId="5" applyNumberFormat="1" applyBorder="1" applyAlignment="1"/>
    <xf numFmtId="0" fontId="4" fillId="0" borderId="0" xfId="62"/>
    <xf numFmtId="0" fontId="4" fillId="38" borderId="11" xfId="62" quotePrefix="1" applyFill="1" applyBorder="1"/>
    <xf numFmtId="0" fontId="4" fillId="38" borderId="0" xfId="62" quotePrefix="1" applyFill="1"/>
    <xf numFmtId="0" fontId="4" fillId="39" borderId="11" xfId="62" quotePrefix="1" applyFill="1" applyBorder="1"/>
    <xf numFmtId="0" fontId="4" fillId="39" borderId="0" xfId="62" quotePrefix="1" applyFill="1"/>
    <xf numFmtId="0" fontId="4" fillId="6" borderId="11" xfId="62" quotePrefix="1" applyFill="1" applyBorder="1"/>
    <xf numFmtId="0" fontId="4" fillId="6" borderId="0" xfId="62" quotePrefix="1" applyFill="1"/>
    <xf numFmtId="0" fontId="4" fillId="40" borderId="11" xfId="62" quotePrefix="1" applyFill="1" applyBorder="1"/>
    <xf numFmtId="0" fontId="8" fillId="4" borderId="13" xfId="5" applyNumberFormat="1" applyBorder="1" applyAlignment="1"/>
    <xf numFmtId="0" fontId="4" fillId="40" borderId="0" xfId="62" quotePrefix="1" applyFill="1"/>
    <xf numFmtId="0" fontId="0" fillId="0" borderId="0" xfId="0"/>
    <xf numFmtId="168" fontId="1" fillId="2" borderId="0" xfId="13" applyNumberFormat="1" applyBorder="1" applyAlignment="1" applyProtection="1">
      <alignment horizontal="left" vertical="top" wrapText="1"/>
      <protection locked="0"/>
    </xf>
    <xf numFmtId="0" fontId="1" fillId="46" borderId="0" xfId="14" applyBorder="1" applyAlignment="1" applyProtection="1">
      <protection locked="0"/>
    </xf>
    <xf numFmtId="0" fontId="1" fillId="2" borderId="0" xfId="13" applyBorder="1" applyProtection="1">
      <protection locked="0"/>
    </xf>
    <xf numFmtId="0" fontId="1" fillId="44" borderId="0" xfId="13" applyFill="1" applyBorder="1" applyProtection="1">
      <protection locked="0"/>
    </xf>
    <xf numFmtId="1" fontId="1" fillId="2" borderId="0" xfId="13" applyNumberFormat="1" applyBorder="1" applyAlignment="1" applyProtection="1">
      <alignment horizontal="left" vertical="top" wrapText="1"/>
      <protection locked="0"/>
    </xf>
    <xf numFmtId="169" fontId="1" fillId="46" borderId="0" xfId="14" applyNumberFormat="1" applyBorder="1" applyAlignment="1" applyProtection="1">
      <alignment horizontal="right"/>
      <protection locked="0"/>
    </xf>
    <xf numFmtId="10" fontId="1" fillId="46" borderId="0" xfId="14" applyNumberFormat="1" applyBorder="1" applyAlignment="1" applyProtection="1">
      <alignment horizontal="right"/>
      <protection locked="0"/>
    </xf>
    <xf numFmtId="169" fontId="1" fillId="46" borderId="16" xfId="14" applyNumberFormat="1" applyBorder="1" applyAlignment="1" applyProtection="1">
      <alignment horizontal="right"/>
      <protection locked="0"/>
    </xf>
    <xf numFmtId="4" fontId="1" fillId="46" borderId="0" xfId="14" applyNumberFormat="1" applyBorder="1" applyAlignment="1" applyProtection="1">
      <alignment horizontal="right"/>
      <protection locked="0"/>
    </xf>
    <xf numFmtId="4" fontId="1" fillId="46" borderId="17" xfId="14" applyNumberFormat="1" applyBorder="1" applyAlignment="1" applyProtection="1">
      <alignment horizontal="right"/>
      <protection locked="0"/>
    </xf>
    <xf numFmtId="10" fontId="1" fillId="46" borderId="16" xfId="14" applyNumberFormat="1" applyBorder="1" applyAlignment="1" applyProtection="1">
      <alignment horizontal="right"/>
      <protection locked="0"/>
    </xf>
    <xf numFmtId="10" fontId="1" fillId="46" borderId="17" xfId="14" applyNumberFormat="1" applyBorder="1" applyAlignment="1" applyProtection="1">
      <alignment horizontal="right"/>
      <protection locked="0"/>
    </xf>
    <xf numFmtId="1" fontId="1" fillId="46" borderId="16" xfId="14" applyNumberFormat="1" applyBorder="1" applyAlignment="1" applyProtection="1">
      <alignment horizontal="right"/>
      <protection locked="0"/>
    </xf>
    <xf numFmtId="1" fontId="1" fillId="46" borderId="17" xfId="14" applyNumberFormat="1" applyBorder="1" applyAlignment="1" applyProtection="1">
      <alignment horizontal="right"/>
      <protection locked="0"/>
    </xf>
    <xf numFmtId="1" fontId="1" fillId="46" borderId="0" xfId="14" applyNumberFormat="1" applyBorder="1" applyAlignment="1" applyProtection="1">
      <alignment horizontal="right"/>
      <protection locked="0"/>
    </xf>
    <xf numFmtId="4" fontId="1" fillId="46" borderId="16" xfId="14" applyNumberFormat="1" applyBorder="1" applyAlignment="1" applyProtection="1">
      <alignment horizontal="right"/>
      <protection locked="0"/>
    </xf>
    <xf numFmtId="10" fontId="1" fillId="2" borderId="0" xfId="13" applyNumberFormat="1" applyBorder="1" applyAlignment="1" applyProtection="1">
      <alignment horizontal="right"/>
      <protection locked="0"/>
    </xf>
    <xf numFmtId="169" fontId="1" fillId="2" borderId="16" xfId="13" applyNumberFormat="1" applyBorder="1" applyAlignment="1" applyProtection="1">
      <alignment horizontal="right"/>
      <protection locked="0"/>
    </xf>
    <xf numFmtId="169" fontId="1" fillId="2" borderId="0" xfId="13" applyNumberFormat="1" applyBorder="1" applyAlignment="1" applyProtection="1">
      <alignment horizontal="right"/>
      <protection locked="0"/>
    </xf>
    <xf numFmtId="169" fontId="1" fillId="2" borderId="17" xfId="13" applyNumberFormat="1" applyBorder="1" applyAlignment="1" applyProtection="1">
      <alignment horizontal="right"/>
      <protection locked="0"/>
    </xf>
    <xf numFmtId="0" fontId="0" fillId="0" borderId="0" xfId="0" applyProtection="1"/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vertical="top" wrapText="1"/>
    </xf>
    <xf numFmtId="0" fontId="3" fillId="0" borderId="0" xfId="0" applyFont="1" applyAlignment="1" applyProtection="1">
      <alignment horizontal="left" vertical="top"/>
    </xf>
    <xf numFmtId="168" fontId="31" fillId="0" borderId="0" xfId="8" applyNumberFormat="1" applyAlignment="1" applyProtection="1">
      <alignment horizontal="left"/>
    </xf>
    <xf numFmtId="0" fontId="31" fillId="0" borderId="0" xfId="8" applyAlignment="1" applyProtection="1">
      <alignment horizontal="left"/>
    </xf>
    <xf numFmtId="0" fontId="1" fillId="0" borderId="0" xfId="16" applyFill="1" applyAlignment="1" applyProtection="1">
      <alignment vertical="top" wrapText="1"/>
    </xf>
    <xf numFmtId="0" fontId="8" fillId="4" borderId="0" xfId="5" applyNumberFormat="1" applyAlignment="1" applyProtection="1">
      <alignment horizontal="left"/>
    </xf>
    <xf numFmtId="0" fontId="8" fillId="4" borderId="0" xfId="5" applyNumberFormat="1" applyBorder="1" applyAlignment="1" applyProtection="1"/>
    <xf numFmtId="0" fontId="0" fillId="0" borderId="0" xfId="0" applyBorder="1" applyProtection="1"/>
    <xf numFmtId="0" fontId="0" fillId="0" borderId="0" xfId="0" applyFill="1" applyBorder="1" applyProtection="1"/>
    <xf numFmtId="0" fontId="7" fillId="0" borderId="0" xfId="15" applyNumberFormat="1" applyBorder="1" applyAlignment="1" applyProtection="1"/>
    <xf numFmtId="0" fontId="31" fillId="0" borderId="0" xfId="8" applyBorder="1" applyProtection="1"/>
    <xf numFmtId="0" fontId="30" fillId="0" borderId="0" xfId="7" applyBorder="1" applyProtection="1"/>
    <xf numFmtId="0" fontId="7" fillId="0" borderId="12" xfId="15" applyNumberFormat="1" applyBorder="1" applyAlignment="1" applyProtection="1"/>
    <xf numFmtId="0" fontId="1" fillId="0" borderId="0" xfId="16" applyBorder="1" applyAlignment="1" applyProtection="1"/>
    <xf numFmtId="0" fontId="14" fillId="0" borderId="0" xfId="11" applyBorder="1" applyProtection="1"/>
    <xf numFmtId="0" fontId="8" fillId="5" borderId="0" xfId="10" applyBorder="1" applyProtection="1"/>
    <xf numFmtId="0" fontId="12" fillId="6" borderId="0" xfId="12" applyBorder="1" applyProtection="1"/>
    <xf numFmtId="0" fontId="6" fillId="0" borderId="0" xfId="9" applyNumberFormat="1" applyBorder="1" applyProtection="1"/>
    <xf numFmtId="0" fontId="0" fillId="41" borderId="0" xfId="0" applyFill="1" applyBorder="1" applyProtection="1"/>
    <xf numFmtId="0" fontId="0" fillId="43" borderId="0" xfId="0" applyFill="1" applyBorder="1" applyProtection="1"/>
    <xf numFmtId="0" fontId="0" fillId="42" borderId="0" xfId="0" applyFill="1" applyBorder="1" applyProtection="1"/>
    <xf numFmtId="168" fontId="8" fillId="4" borderId="0" xfId="5" applyNumberFormat="1" applyAlignment="1" applyProtection="1"/>
    <xf numFmtId="168" fontId="9" fillId="4" borderId="0" xfId="5" applyNumberFormat="1" applyFont="1" applyAlignment="1" applyProtection="1"/>
    <xf numFmtId="0" fontId="32" fillId="0" borderId="0" xfId="0" applyNumberFormat="1" applyFont="1" applyBorder="1" applyAlignment="1" applyProtection="1">
      <alignment horizontal="left" indent="1"/>
    </xf>
    <xf numFmtId="0" fontId="0" fillId="0" borderId="0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right"/>
    </xf>
    <xf numFmtId="0" fontId="0" fillId="0" borderId="0" xfId="0" applyFont="1" applyAlignment="1" applyProtection="1">
      <alignment vertical="center"/>
    </xf>
    <xf numFmtId="168" fontId="8" fillId="5" borderId="0" xfId="10" applyNumberFormat="1" applyAlignment="1" applyProtection="1">
      <alignment vertical="center"/>
    </xf>
    <xf numFmtId="168" fontId="8" fillId="5" borderId="0" xfId="10" applyNumberForma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168" fontId="30" fillId="0" borderId="0" xfId="7" applyNumberFormat="1" applyBorder="1" applyAlignment="1" applyProtection="1">
      <alignment horizontal="left" vertical="center" wrapText="1"/>
    </xf>
    <xf numFmtId="3" fontId="30" fillId="0" borderId="0" xfId="7" applyNumberFormat="1" applyBorder="1" applyAlignment="1" applyProtection="1">
      <alignment horizontal="left" vertical="center" wrapText="1"/>
    </xf>
    <xf numFmtId="168" fontId="30" fillId="0" borderId="0" xfId="7" applyNumberFormat="1" applyBorder="1" applyAlignment="1" applyProtection="1">
      <alignment horizontal="left" vertical="center"/>
    </xf>
    <xf numFmtId="168" fontId="0" fillId="0" borderId="0" xfId="0" applyNumberFormat="1" applyFont="1" applyAlignment="1" applyProtection="1">
      <alignment vertical="center"/>
    </xf>
    <xf numFmtId="0" fontId="8" fillId="5" borderId="0" xfId="10" applyProtection="1"/>
    <xf numFmtId="168" fontId="8" fillId="4" borderId="0" xfId="5" applyNumberFormat="1" applyAlignment="1" applyProtection="1">
      <alignment vertical="center" wrapText="1"/>
    </xf>
    <xf numFmtId="168" fontId="8" fillId="4" borderId="0" xfId="5" applyNumberFormat="1" applyAlignment="1" applyProtection="1">
      <alignment vertical="center"/>
    </xf>
    <xf numFmtId="168" fontId="6" fillId="0" borderId="0" xfId="9" applyProtection="1"/>
    <xf numFmtId="3" fontId="31" fillId="0" borderId="0" xfId="8" applyNumberFormat="1" applyBorder="1" applyProtection="1"/>
    <xf numFmtId="0" fontId="0" fillId="0" borderId="15" xfId="0" applyBorder="1" applyProtection="1"/>
    <xf numFmtId="3" fontId="7" fillId="0" borderId="15" xfId="15" applyNumberFormat="1" applyBorder="1" applyAlignment="1" applyProtection="1"/>
    <xf numFmtId="3" fontId="0" fillId="0" borderId="0" xfId="0" applyNumberFormat="1" applyBorder="1" applyProtection="1"/>
    <xf numFmtId="0" fontId="8" fillId="4" borderId="0" xfId="5" applyNumberFormat="1" applyAlignment="1" applyProtection="1"/>
    <xf numFmtId="0" fontId="9" fillId="4" borderId="0" xfId="5" applyNumberFormat="1" applyFont="1" applyAlignment="1" applyProtection="1"/>
    <xf numFmtId="0" fontId="8" fillId="4" borderId="0" xfId="5" applyNumberFormat="1" applyBorder="1" applyAlignment="1" applyProtection="1">
      <alignment horizontal="left"/>
    </xf>
    <xf numFmtId="0" fontId="8" fillId="4" borderId="0" xfId="5" applyNumberFormat="1" applyBorder="1" applyAlignment="1" applyProtection="1">
      <alignment horizontal="right"/>
    </xf>
    <xf numFmtId="0" fontId="9" fillId="4" borderId="0" xfId="5" applyNumberFormat="1" applyFont="1" applyAlignment="1" applyProtection="1">
      <alignment horizontal="left"/>
    </xf>
    <xf numFmtId="0" fontId="9" fillId="4" borderId="0" xfId="5" applyNumberFormat="1" applyFont="1" applyBorder="1" applyAlignment="1" applyProtection="1">
      <alignment horizontal="left"/>
    </xf>
    <xf numFmtId="0" fontId="9" fillId="4" borderId="0" xfId="5" applyNumberFormat="1" applyFont="1" applyBorder="1" applyAlignment="1" applyProtection="1">
      <alignment horizontal="right"/>
    </xf>
    <xf numFmtId="0" fontId="0" fillId="0" borderId="0" xfId="0" applyNumberFormat="1" applyAlignment="1" applyProtection="1">
      <alignment horizontal="left"/>
    </xf>
    <xf numFmtId="0" fontId="13" fillId="4" borderId="0" xfId="5" applyNumberFormat="1" applyFont="1" applyAlignment="1" applyProtection="1">
      <alignment horizontal="left" vertical="center"/>
    </xf>
    <xf numFmtId="0" fontId="8" fillId="4" borderId="0" xfId="5" applyNumberFormat="1" applyAlignment="1" applyProtection="1">
      <alignment horizontal="left" vertical="center"/>
    </xf>
    <xf numFmtId="0" fontId="8" fillId="4" borderId="0" xfId="5" applyNumberFormat="1" applyAlignment="1" applyProtection="1">
      <alignment horizontal="right" vertical="center" wrapText="1"/>
    </xf>
    <xf numFmtId="0" fontId="0" fillId="0" borderId="0" xfId="0" applyNumberFormat="1" applyAlignment="1" applyProtection="1">
      <alignment horizontal="right" wrapText="1"/>
    </xf>
    <xf numFmtId="0" fontId="8" fillId="4" borderId="0" xfId="5" applyNumberFormat="1" applyAlignment="1" applyProtection="1">
      <alignment horizontal="left" vertical="center" wrapText="1"/>
    </xf>
    <xf numFmtId="0" fontId="8" fillId="5" borderId="0" xfId="10" applyNumberFormat="1" applyAlignment="1" applyProtection="1">
      <alignment horizontal="left"/>
    </xf>
    <xf numFmtId="0" fontId="8" fillId="5" borderId="0" xfId="10" applyNumberFormat="1" applyAlignment="1" applyProtection="1">
      <alignment horizontal="right"/>
    </xf>
    <xf numFmtId="0" fontId="14" fillId="0" borderId="0" xfId="11" applyNumberFormat="1" applyBorder="1" applyAlignment="1" applyProtection="1">
      <alignment horizontal="left"/>
    </xf>
    <xf numFmtId="0" fontId="12" fillId="6" borderId="0" xfId="12" applyNumberFormat="1" applyAlignment="1" applyProtection="1">
      <alignment horizontal="left"/>
    </xf>
    <xf numFmtId="0" fontId="12" fillId="6" borderId="0" xfId="12" applyNumberFormat="1" applyAlignment="1" applyProtection="1">
      <alignment horizontal="right"/>
    </xf>
    <xf numFmtId="0" fontId="6" fillId="0" borderId="0" xfId="9" applyNumberFormat="1" applyBorder="1" applyAlignment="1" applyProtection="1">
      <alignment horizontal="left"/>
    </xf>
    <xf numFmtId="0" fontId="1" fillId="0" borderId="16" xfId="16" applyNumberFormat="1" applyBorder="1" applyAlignment="1" applyProtection="1">
      <alignment horizontal="left"/>
    </xf>
    <xf numFmtId="10" fontId="7" fillId="44" borderId="16" xfId="63" applyNumberFormat="1" applyFon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/>
    </xf>
    <xf numFmtId="10" fontId="7" fillId="44" borderId="0" xfId="63" applyNumberFormat="1" applyFont="1" applyBorder="1" applyAlignment="1" applyProtection="1">
      <alignment horizontal="right"/>
    </xf>
    <xf numFmtId="0" fontId="1" fillId="0" borderId="17" xfId="16" applyNumberFormat="1" applyBorder="1" applyAlignment="1" applyProtection="1">
      <alignment horizontal="left"/>
    </xf>
    <xf numFmtId="10" fontId="7" fillId="44" borderId="17" xfId="63" applyNumberFormat="1" applyFont="1" applyBorder="1" applyAlignment="1" applyProtection="1">
      <alignment horizontal="right"/>
    </xf>
    <xf numFmtId="0" fontId="6" fillId="0" borderId="0" xfId="9" applyNumberFormat="1" applyAlignment="1" applyProtection="1">
      <alignment horizontal="left"/>
    </xf>
    <xf numFmtId="0" fontId="1" fillId="0" borderId="0" xfId="16" applyNumberFormat="1" applyAlignment="1" applyProtection="1">
      <alignment horizontal="left"/>
    </xf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Alignment="1" applyProtection="1">
      <alignment horizontal="left"/>
    </xf>
    <xf numFmtId="0" fontId="1" fillId="0" borderId="0" xfId="16" applyNumberFormat="1" applyFill="1" applyBorder="1" applyAlignment="1" applyProtection="1">
      <alignment horizontal="left"/>
    </xf>
    <xf numFmtId="0" fontId="7" fillId="0" borderId="0" xfId="63" applyNumberFormat="1" applyFont="1" applyFill="1" applyBorder="1" applyAlignment="1" applyProtection="1">
      <alignment horizontal="right"/>
    </xf>
    <xf numFmtId="0" fontId="0" fillId="0" borderId="0" xfId="0" applyNumberFormat="1" applyFill="1" applyBorder="1" applyAlignment="1" applyProtection="1">
      <alignment horizontal="right"/>
    </xf>
    <xf numFmtId="0" fontId="0" fillId="0" borderId="0" xfId="0" applyFill="1" applyProtection="1"/>
    <xf numFmtId="0" fontId="0" fillId="0" borderId="0" xfId="0" applyNumberFormat="1" applyProtection="1"/>
    <xf numFmtId="0" fontId="8" fillId="4" borderId="0" xfId="5" applyNumberFormat="1" applyAlignment="1" applyProtection="1">
      <alignment horizontal="right" vertical="center"/>
    </xf>
    <xf numFmtId="0" fontId="0" fillId="0" borderId="0" xfId="0" applyNumberFormat="1" applyAlignment="1" applyProtection="1">
      <alignment horizontal="right"/>
    </xf>
    <xf numFmtId="169" fontId="0" fillId="0" borderId="0" xfId="0" applyNumberFormat="1" applyBorder="1" applyAlignment="1" applyProtection="1">
      <alignment horizontal="right"/>
    </xf>
    <xf numFmtId="10" fontId="1" fillId="0" borderId="0" xfId="16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right"/>
    </xf>
    <xf numFmtId="169" fontId="1" fillId="3" borderId="16" xfId="4" applyNumberFormat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/>
    </xf>
    <xf numFmtId="10" fontId="0" fillId="0" borderId="0" xfId="0" applyNumberFormat="1" applyBorder="1" applyAlignment="1" applyProtection="1">
      <alignment horizontal="right"/>
    </xf>
    <xf numFmtId="1" fontId="0" fillId="0" borderId="0" xfId="0" applyNumberFormat="1" applyBorder="1" applyAlignment="1" applyProtection="1">
      <alignment horizontal="right"/>
    </xf>
    <xf numFmtId="4" fontId="1" fillId="3" borderId="17" xfId="4" applyNumberFormat="1" applyBorder="1" applyAlignment="1" applyProtection="1">
      <alignment horizontal="right"/>
    </xf>
    <xf numFmtId="1" fontId="0" fillId="0" borderId="16" xfId="0" applyNumberFormat="1" applyBorder="1" applyAlignment="1" applyProtection="1">
      <alignment horizontal="right"/>
    </xf>
    <xf numFmtId="1" fontId="1" fillId="3" borderId="0" xfId="4" applyNumberFormat="1" applyBorder="1" applyAlignment="1" applyProtection="1">
      <alignment horizontal="right"/>
    </xf>
    <xf numFmtId="1" fontId="0" fillId="0" borderId="17" xfId="0" applyNumberFormat="1" applyBorder="1" applyAlignment="1" applyProtection="1">
      <alignment horizontal="right"/>
    </xf>
    <xf numFmtId="169" fontId="1" fillId="0" borderId="0" xfId="16" applyNumberFormat="1" applyBorder="1" applyAlignment="1" applyProtection="1">
      <alignment horizontal="right"/>
    </xf>
    <xf numFmtId="0" fontId="1" fillId="0" borderId="0" xfId="16" quotePrefix="1" applyNumberFormat="1" applyBorder="1" applyAlignment="1" applyProtection="1">
      <alignment horizontal="left"/>
    </xf>
    <xf numFmtId="169" fontId="0" fillId="0" borderId="16" xfId="0" applyNumberFormat="1" applyBorder="1" applyAlignment="1" applyProtection="1">
      <alignment horizontal="right"/>
    </xf>
    <xf numFmtId="169" fontId="0" fillId="0" borderId="17" xfId="0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wrapText="1"/>
    </xf>
    <xf numFmtId="10" fontId="0" fillId="0" borderId="16" xfId="0" applyNumberFormat="1" applyBorder="1" applyAlignment="1" applyProtection="1">
      <alignment horizontal="right"/>
    </xf>
    <xf numFmtId="10" fontId="0" fillId="0" borderId="17" xfId="0" applyNumberFormat="1" applyBorder="1" applyAlignment="1" applyProtection="1">
      <alignment horizontal="right"/>
    </xf>
    <xf numFmtId="169" fontId="31" fillId="0" borderId="0" xfId="8" applyNumberFormat="1" applyBorder="1" applyAlignment="1" applyProtection="1">
      <alignment horizontal="right"/>
    </xf>
    <xf numFmtId="10" fontId="30" fillId="0" borderId="16" xfId="7" applyNumberFormat="1" applyBorder="1" applyAlignment="1" applyProtection="1">
      <alignment horizontal="right"/>
    </xf>
    <xf numFmtId="10" fontId="30" fillId="0" borderId="0" xfId="7" applyNumberFormat="1" applyBorder="1" applyAlignment="1" applyProtection="1">
      <alignment horizontal="right"/>
    </xf>
    <xf numFmtId="10" fontId="30" fillId="0" borderId="17" xfId="7" applyNumberFormat="1" applyBorder="1" applyAlignment="1" applyProtection="1">
      <alignment horizontal="right"/>
    </xf>
    <xf numFmtId="169" fontId="31" fillId="0" borderId="16" xfId="8" applyNumberFormat="1" applyBorder="1" applyAlignment="1" applyProtection="1">
      <alignment horizontal="right"/>
    </xf>
    <xf numFmtId="169" fontId="31" fillId="0" borderId="17" xfId="8" applyNumberFormat="1" applyBorder="1" applyAlignment="1" applyProtection="1">
      <alignment horizontal="right"/>
    </xf>
    <xf numFmtId="169" fontId="0" fillId="0" borderId="15" xfId="0" applyNumberFormat="1" applyBorder="1" applyAlignment="1" applyProtection="1">
      <alignment horizontal="right"/>
    </xf>
    <xf numFmtId="1" fontId="30" fillId="0" borderId="0" xfId="7" applyNumberFormat="1" applyBorder="1" applyAlignment="1" applyProtection="1">
      <alignment horizontal="right"/>
    </xf>
    <xf numFmtId="169" fontId="1" fillId="3" borderId="0" xfId="4" applyNumberFormat="1" applyBorder="1" applyAlignment="1" applyProtection="1">
      <alignment horizontal="right"/>
    </xf>
    <xf numFmtId="169" fontId="7" fillId="0" borderId="16" xfId="0" applyNumberFormat="1" applyFont="1" applyBorder="1" applyAlignment="1" applyProtection="1">
      <alignment horizontal="right"/>
    </xf>
    <xf numFmtId="169" fontId="7" fillId="0" borderId="0" xfId="0" applyNumberFormat="1" applyFont="1" applyBorder="1" applyAlignment="1" applyProtection="1">
      <alignment horizontal="right"/>
    </xf>
    <xf numFmtId="10" fontId="31" fillId="0" borderId="0" xfId="8" applyNumberFormat="1" applyBorder="1" applyAlignment="1" applyProtection="1">
      <alignment horizontal="right"/>
    </xf>
    <xf numFmtId="169" fontId="0" fillId="0" borderId="0" xfId="0" applyNumberFormat="1" applyAlignment="1" applyProtection="1">
      <alignment horizontal="right"/>
    </xf>
    <xf numFmtId="1" fontId="0" fillId="0" borderId="0" xfId="0" applyNumberFormat="1" applyAlignment="1" applyProtection="1">
      <alignment horizontal="right"/>
    </xf>
    <xf numFmtId="1" fontId="1" fillId="0" borderId="0" xfId="16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/>
    </xf>
    <xf numFmtId="10" fontId="31" fillId="0" borderId="16" xfId="8" applyNumberFormat="1" applyBorder="1" applyAlignment="1" applyProtection="1">
      <alignment horizontal="right"/>
    </xf>
    <xf numFmtId="10" fontId="31" fillId="0" borderId="17" xfId="8" applyNumberFormat="1" applyBorder="1" applyAlignment="1" applyProtection="1">
      <alignment horizontal="right"/>
    </xf>
    <xf numFmtId="169" fontId="30" fillId="0" borderId="0" xfId="7" applyNumberFormat="1" applyBorder="1" applyAlignment="1" applyProtection="1">
      <alignment horizontal="right"/>
    </xf>
    <xf numFmtId="0" fontId="31" fillId="0" borderId="0" xfId="8" applyNumberFormat="1" applyBorder="1" applyAlignment="1" applyProtection="1">
      <alignment horizontal="right"/>
    </xf>
    <xf numFmtId="10" fontId="7" fillId="0" borderId="0" xfId="15" applyNumberFormat="1" applyBorder="1" applyAlignment="1" applyProtection="1">
      <alignment horizontal="right"/>
    </xf>
    <xf numFmtId="10" fontId="1" fillId="0" borderId="16" xfId="16" applyNumberFormat="1" applyBorder="1" applyAlignment="1" applyProtection="1">
      <alignment horizontal="right"/>
    </xf>
    <xf numFmtId="10" fontId="0" fillId="0" borderId="14" xfId="0" applyNumberFormat="1" applyBorder="1" applyAlignment="1" applyProtection="1">
      <alignment horizontal="right"/>
    </xf>
    <xf numFmtId="10" fontId="7" fillId="0" borderId="16" xfId="15" applyNumberFormat="1" applyBorder="1" applyAlignment="1" applyProtection="1">
      <alignment horizontal="right"/>
    </xf>
    <xf numFmtId="10" fontId="1" fillId="3" borderId="16" xfId="4" applyNumberFormat="1" applyBorder="1" applyAlignment="1" applyProtection="1">
      <alignment horizontal="right"/>
    </xf>
    <xf numFmtId="10" fontId="1" fillId="3" borderId="0" xfId="4" applyNumberFormat="1" applyBorder="1" applyAlignment="1" applyProtection="1">
      <alignment horizontal="right"/>
    </xf>
    <xf numFmtId="169" fontId="7" fillId="0" borderId="0" xfId="15" applyNumberFormat="1" applyBorder="1" applyAlignment="1" applyProtection="1">
      <alignment horizontal="right"/>
    </xf>
    <xf numFmtId="1" fontId="0" fillId="0" borderId="0" xfId="0" applyNumberFormat="1" applyFont="1" applyBorder="1" applyAlignment="1" applyProtection="1">
      <alignment horizontal="right" wrapText="1"/>
    </xf>
    <xf numFmtId="169" fontId="1" fillId="3" borderId="17" xfId="4" applyNumberFormat="1" applyBorder="1" applyAlignment="1" applyProtection="1">
      <alignment horizontal="right"/>
    </xf>
    <xf numFmtId="169" fontId="1" fillId="0" borderId="16" xfId="16" applyNumberFormat="1" applyBorder="1" applyAlignment="1" applyProtection="1">
      <alignment horizontal="right"/>
    </xf>
    <xf numFmtId="169" fontId="0" fillId="0" borderId="16" xfId="0" applyNumberFormat="1" applyFont="1" applyBorder="1" applyAlignment="1" applyProtection="1">
      <alignment horizontal="right"/>
    </xf>
    <xf numFmtId="169" fontId="0" fillId="0" borderId="0" xfId="0" applyNumberFormat="1" applyFont="1" applyBorder="1" applyAlignment="1" applyProtection="1">
      <alignment horizontal="right"/>
    </xf>
    <xf numFmtId="0" fontId="1" fillId="0" borderId="16" xfId="16" applyNumberFormat="1" applyFill="1" applyBorder="1" applyAlignment="1" applyProtection="1">
      <alignment horizontal="left"/>
    </xf>
    <xf numFmtId="10" fontId="7" fillId="0" borderId="16" xfId="15" applyNumberFormat="1" applyBorder="1" applyAlignment="1" applyProtection="1">
      <alignment horizontal="right" wrapText="1"/>
    </xf>
    <xf numFmtId="10" fontId="1" fillId="0" borderId="0" xfId="16" applyNumberFormat="1" applyFill="1" applyBorder="1" applyAlignment="1" applyProtection="1">
      <alignment horizontal="right"/>
    </xf>
    <xf numFmtId="10" fontId="0" fillId="0" borderId="0" xfId="0" applyNumberFormat="1" applyFill="1" applyBorder="1" applyAlignment="1" applyProtection="1">
      <alignment horizontal="right"/>
    </xf>
    <xf numFmtId="10" fontId="7" fillId="0" borderId="17" xfId="15" applyNumberFormat="1" applyBorder="1" applyAlignment="1" applyProtection="1">
      <alignment horizontal="right"/>
    </xf>
    <xf numFmtId="0" fontId="1" fillId="0" borderId="0" xfId="16" applyNumberFormat="1" applyBorder="1" applyAlignment="1" applyProtection="1">
      <alignment horizontal="left" vertical="center"/>
    </xf>
    <xf numFmtId="1" fontId="30" fillId="0" borderId="0" xfId="7" applyNumberFormat="1" applyBorder="1" applyAlignment="1" applyProtection="1">
      <alignment horizontal="right" wrapText="1"/>
    </xf>
    <xf numFmtId="1" fontId="31" fillId="0" borderId="0" xfId="8" applyNumberFormat="1" applyBorder="1" applyAlignment="1" applyProtection="1">
      <alignment horizontal="right"/>
    </xf>
    <xf numFmtId="10" fontId="30" fillId="0" borderId="15" xfId="7" applyNumberFormat="1" applyBorder="1" applyAlignment="1" applyProtection="1">
      <alignment horizontal="right"/>
    </xf>
    <xf numFmtId="1" fontId="31" fillId="0" borderId="16" xfId="8" applyNumberFormat="1" applyBorder="1" applyAlignment="1" applyProtection="1">
      <alignment horizontal="right"/>
    </xf>
    <xf numFmtId="10" fontId="1" fillId="3" borderId="17" xfId="4" applyNumberFormat="1" applyBorder="1" applyAlignment="1" applyProtection="1">
      <alignment horizontal="right"/>
    </xf>
    <xf numFmtId="0" fontId="14" fillId="0" borderId="0" xfId="11" applyNumberFormat="1" applyAlignment="1" applyProtection="1">
      <alignment horizontal="left"/>
    </xf>
    <xf numFmtId="10" fontId="7" fillId="0" borderId="15" xfId="15" applyNumberFormat="1" applyBorder="1" applyAlignment="1" applyProtection="1">
      <alignment horizontal="right"/>
    </xf>
    <xf numFmtId="0" fontId="1" fillId="0" borderId="16" xfId="16" quotePrefix="1" applyNumberFormat="1" applyBorder="1" applyAlignment="1" applyProtection="1">
      <alignment horizontal="left"/>
    </xf>
    <xf numFmtId="10" fontId="7" fillId="44" borderId="16" xfId="63" quotePrefix="1" applyNumberFormat="1" applyFont="1" applyBorder="1" applyAlignment="1" applyProtection="1">
      <alignment horizontal="right"/>
    </xf>
    <xf numFmtId="10" fontId="7" fillId="0" borderId="16" xfId="15" applyNumberFormat="1" applyBorder="1" applyAlignment="1">
      <alignment horizontal="right"/>
    </xf>
    <xf numFmtId="10" fontId="7" fillId="0" borderId="0" xfId="15" applyNumberFormat="1" applyBorder="1" applyAlignment="1">
      <alignment horizontal="right"/>
    </xf>
    <xf numFmtId="0" fontId="0" fillId="0" borderId="0" xfId="0" applyBorder="1"/>
    <xf numFmtId="0" fontId="11" fillId="0" borderId="0" xfId="0" applyFont="1" applyAlignment="1" applyProtection="1">
      <alignment horizontal="left" vertical="top" wrapText="1"/>
    </xf>
    <xf numFmtId="0" fontId="0" fillId="0" borderId="0" xfId="16" applyNumberFormat="1" applyFont="1" applyBorder="1" applyAlignment="1" applyProtection="1">
      <alignment horizontal="left"/>
    </xf>
    <xf numFmtId="0" fontId="0" fillId="0" borderId="17" xfId="16" applyNumberFormat="1" applyFont="1" applyBorder="1" applyAlignment="1" applyProtection="1">
      <alignment horizontal="left"/>
    </xf>
    <xf numFmtId="169" fontId="0" fillId="46" borderId="0" xfId="14" applyNumberFormat="1" applyFont="1" applyBorder="1" applyAlignment="1" applyProtection="1">
      <alignment horizontal="right"/>
      <protection locked="0"/>
    </xf>
    <xf numFmtId="169" fontId="0" fillId="46" borderId="17" xfId="14" applyNumberFormat="1" applyFont="1" applyBorder="1" applyAlignment="1" applyProtection="1">
      <alignment horizontal="right"/>
      <protection locked="0"/>
    </xf>
    <xf numFmtId="0" fontId="0" fillId="0" borderId="0" xfId="16" applyNumberFormat="1" applyFont="1" applyAlignment="1" applyProtection="1">
      <alignment horizontal="left"/>
    </xf>
    <xf numFmtId="169" fontId="30" fillId="0" borderId="15" xfId="7" applyNumberFormat="1" applyBorder="1" applyAlignment="1" applyProtection="1">
      <alignment horizontal="right"/>
    </xf>
    <xf numFmtId="168" fontId="0" fillId="2" borderId="0" xfId="13" applyNumberFormat="1" applyFont="1" applyBorder="1" applyAlignment="1" applyProtection="1">
      <alignment horizontal="left" vertical="top" wrapText="1"/>
      <protection locked="0"/>
    </xf>
    <xf numFmtId="170" fontId="0" fillId="0" borderId="0" xfId="0" applyNumberFormat="1" applyBorder="1" applyAlignment="1" applyProtection="1">
      <alignment horizontal="right"/>
    </xf>
    <xf numFmtId="170" fontId="1" fillId="0" borderId="0" xfId="16" applyNumberFormat="1" applyBorder="1" applyAlignment="1" applyProtection="1">
      <alignment horizontal="right"/>
    </xf>
    <xf numFmtId="0" fontId="0" fillId="2" borderId="0" xfId="13" applyFont="1" applyBorder="1" applyAlignment="1" applyProtection="1">
      <alignment wrapText="1"/>
      <protection locked="0"/>
    </xf>
    <xf numFmtId="1" fontId="7" fillId="0" borderId="16" xfId="15" applyNumberFormat="1" applyBorder="1" applyAlignment="1" applyProtection="1">
      <alignment horizontal="right" wrapText="1"/>
    </xf>
    <xf numFmtId="1" fontId="7" fillId="0" borderId="17" xfId="15" applyNumberFormat="1" applyBorder="1" applyAlignment="1" applyProtection="1">
      <alignment horizontal="right" wrapText="1"/>
    </xf>
    <xf numFmtId="0" fontId="1" fillId="0" borderId="0" xfId="16" applyNumberFormat="1" applyBorder="1" applyAlignment="1">
      <alignment horizontal="left"/>
    </xf>
    <xf numFmtId="0" fontId="0" fillId="0" borderId="0" xfId="0" applyAlignment="1">
      <alignment horizontal="left"/>
    </xf>
    <xf numFmtId="169" fontId="0" fillId="0" borderId="0" xfId="0" applyNumberFormat="1" applyAlignment="1">
      <alignment horizontal="right"/>
    </xf>
    <xf numFmtId="0" fontId="12" fillId="6" borderId="0" xfId="12"/>
    <xf numFmtId="0" fontId="1" fillId="46" borderId="0" xfId="14" applyAlignment="1" applyProtection="1">
      <protection locked="0"/>
    </xf>
    <xf numFmtId="0" fontId="1" fillId="3" borderId="16" xfId="4" applyBorder="1" applyAlignment="1" applyProtection="1"/>
    <xf numFmtId="0" fontId="0" fillId="0" borderId="16" xfId="0" applyBorder="1" applyProtection="1"/>
    <xf numFmtId="0" fontId="0" fillId="45" borderId="17" xfId="0" applyFill="1" applyBorder="1" applyProtection="1"/>
    <xf numFmtId="0" fontId="0" fillId="0" borderId="17" xfId="0" applyBorder="1" applyProtection="1"/>
    <xf numFmtId="0" fontId="0" fillId="0" borderId="17" xfId="0" applyFill="1" applyBorder="1" applyProtection="1"/>
    <xf numFmtId="0" fontId="0" fillId="0" borderId="16" xfId="0" applyFill="1" applyBorder="1" applyProtection="1"/>
    <xf numFmtId="3" fontId="31" fillId="0" borderId="16" xfId="8" applyNumberFormat="1" applyBorder="1" applyProtection="1"/>
    <xf numFmtId="3" fontId="31" fillId="0" borderId="17" xfId="8" applyNumberFormat="1" applyBorder="1" applyProtection="1"/>
    <xf numFmtId="1" fontId="1" fillId="3" borderId="17" xfId="4" applyNumberFormat="1" applyBorder="1" applyAlignment="1" applyProtection="1">
      <alignment horizontal="right"/>
    </xf>
    <xf numFmtId="169" fontId="7" fillId="0" borderId="17" xfId="0" applyNumberFormat="1" applyFont="1" applyBorder="1" applyAlignment="1" applyProtection="1">
      <alignment horizontal="right"/>
    </xf>
    <xf numFmtId="169" fontId="7" fillId="0" borderId="15" xfId="0" applyNumberFormat="1" applyFont="1" applyBorder="1" applyAlignment="1" applyProtection="1">
      <alignment horizontal="right"/>
    </xf>
    <xf numFmtId="169" fontId="30" fillId="0" borderId="17" xfId="7" applyNumberFormat="1" applyBorder="1" applyAlignment="1" applyProtection="1">
      <alignment horizontal="right"/>
    </xf>
    <xf numFmtId="10" fontId="1" fillId="0" borderId="17" xfId="16" applyNumberFormat="1" applyBorder="1" applyAlignment="1" applyProtection="1">
      <alignment horizontal="right"/>
    </xf>
    <xf numFmtId="169" fontId="1" fillId="0" borderId="17" xfId="16" applyNumberFormat="1" applyBorder="1" applyAlignment="1" applyProtection="1">
      <alignment horizontal="right"/>
    </xf>
    <xf numFmtId="169" fontId="1" fillId="46" borderId="17" xfId="14" applyNumberFormat="1" applyBorder="1" applyAlignment="1" applyProtection="1">
      <alignment horizontal="right"/>
      <protection locked="0"/>
    </xf>
    <xf numFmtId="169" fontId="31" fillId="0" borderId="15" xfId="8" applyNumberFormat="1" applyBorder="1" applyAlignment="1" applyProtection="1">
      <alignment horizontal="right"/>
    </xf>
    <xf numFmtId="1" fontId="31" fillId="0" borderId="17" xfId="8" applyNumberFormat="1" applyBorder="1" applyAlignment="1" applyProtection="1">
      <alignment horizontal="right"/>
    </xf>
  </cellXfs>
  <cellStyles count="65">
    <cellStyle name="20% - Accent1" xfId="39" builtinId="30" hidden="1"/>
    <cellStyle name="20% - Accent2" xfId="43" builtinId="34" hidden="1"/>
    <cellStyle name="20% - Accent3" xfId="47" builtinId="38" hidden="1"/>
    <cellStyle name="20% - Accent4" xfId="51" builtinId="42" hidden="1"/>
    <cellStyle name="20% - Accent5" xfId="55" builtinId="46" hidden="1"/>
    <cellStyle name="20% - Accent6" xfId="59" builtinId="50" hidden="1"/>
    <cellStyle name="40% - Accent1" xfId="40" builtinId="31" hidden="1"/>
    <cellStyle name="40% - Accent2" xfId="44" builtinId="35" hidden="1"/>
    <cellStyle name="40% - Accent3" xfId="48" builtinId="39" hidden="1"/>
    <cellStyle name="40% - Accent4" xfId="52" builtinId="43" hidden="1"/>
    <cellStyle name="40% - Accent5" xfId="56" builtinId="47" hidden="1"/>
    <cellStyle name="40% - Accent6" xfId="60" builtinId="51" hidden="1"/>
    <cellStyle name="60% - Accent1" xfId="41" builtinId="32" hidden="1"/>
    <cellStyle name="60% - Accent2" xfId="45" builtinId="36" hidden="1"/>
    <cellStyle name="60% - Accent3" xfId="49" builtinId="40" hidden="1"/>
    <cellStyle name="60% - Accent4" xfId="53" builtinId="44" hidden="1"/>
    <cellStyle name="60% - Accent5" xfId="57" builtinId="48" hidden="1"/>
    <cellStyle name="60% - Accent6" xfId="61" builtinId="52" hidden="1"/>
    <cellStyle name="Accent1" xfId="38" builtinId="29" hidden="1"/>
    <cellStyle name="Accent2" xfId="42" builtinId="33" hidden="1"/>
    <cellStyle name="Accent3" xfId="46" builtinId="37" hidden="1"/>
    <cellStyle name="Accent4" xfId="50" builtinId="41" hidden="1"/>
    <cellStyle name="Accent5" xfId="54" builtinId="45" hidden="1"/>
    <cellStyle name="Accent6" xfId="58" builtinId="49" hidden="1"/>
    <cellStyle name="Annotation_CEPATNEI" xfId="11" xr:uid="{00000000-0005-0000-0000-000014000000}"/>
    <cellStyle name="Bad" xfId="27" builtinId="27" hidden="1"/>
    <cellStyle name="Blank_CEPATNEI" xfId="4" xr:uid="{00000000-0005-0000-0000-000000000000}"/>
    <cellStyle name="Calculation" xfId="31" builtinId="22" hidden="1"/>
    <cellStyle name="Calculation_CEPATNEI" xfId="15" xr:uid="{00000000-0005-0000-0000-000001000000}"/>
    <cellStyle name="Check Cell" xfId="33" builtinId="23" hidden="1"/>
    <cellStyle name="ColumnHeading_CEPATNEI" xfId="5" xr:uid="{00000000-0005-0000-0000-000003000000}"/>
    <cellStyle name="Comma" xfId="2" builtinId="3" hidden="1"/>
    <cellStyle name="Comma [0]" xfId="18" builtinId="6" hidden="1"/>
    <cellStyle name="Currency" xfId="19" builtinId="4" hidden="1"/>
    <cellStyle name="Currency [0]" xfId="20" builtinId="7" hidden="1"/>
    <cellStyle name="EmptyCell_CEPATNEI" xfId="6" xr:uid="{00000000-0005-0000-0000-000005000000}"/>
    <cellStyle name="Explanatory Text" xfId="36" builtinId="53" hidden="1"/>
    <cellStyle name="Fixed_CEPATNEI" xfId="14" xr:uid="{00000000-0005-0000-0000-000006000000}"/>
    <cellStyle name="Followed Hyperlink" xfId="17" builtinId="9" hidden="1"/>
    <cellStyle name="Followed Hyperlink" xfId="64" builtinId="9" customBuiltin="1"/>
    <cellStyle name="Good" xfId="26" builtinId="26" hidden="1"/>
    <cellStyle name="Heading 1" xfId="22" builtinId="16" hidden="1"/>
    <cellStyle name="Heading 2" xfId="23" builtinId="17" hidden="1"/>
    <cellStyle name="Heading 3" xfId="24" builtinId="18" hidden="1"/>
    <cellStyle name="Heading 4" xfId="25" builtinId="19" hidden="1"/>
    <cellStyle name="Hyperlink" xfId="1" builtinId="8" hidden="1" customBuiltin="1"/>
    <cellStyle name="Hyperlink" xfId="62" builtinId="8" customBuiltin="1"/>
    <cellStyle name="Input" xfId="29" builtinId="20" hidden="1"/>
    <cellStyle name="Input_CEPATNEI" xfId="13" xr:uid="{00000000-0005-0000-0000-000008000000}"/>
    <cellStyle name="Linked Cell" xfId="32" builtinId="24" hidden="1"/>
    <cellStyle name="LinkedTo_CEPATNEI" xfId="7" xr:uid="{00000000-0005-0000-0000-00000A000000}"/>
    <cellStyle name="LinksFrom_CEPATNEI" xfId="8" xr:uid="{00000000-0005-0000-0000-00000B000000}"/>
    <cellStyle name="Neutral" xfId="28" builtinId="28" hidden="1"/>
    <cellStyle name="Normal" xfId="0" builtinId="0" customBuiltin="1"/>
    <cellStyle name="Note" xfId="35" builtinId="10" hidden="1"/>
    <cellStyle name="Output" xfId="30" builtinId="21" hidden="1"/>
    <cellStyle name="Output_CEPATNEI" xfId="63" xr:uid="{A8E6EA83-D21C-4B2C-80A5-01208A0F4FA8}"/>
    <cellStyle name="Percent" xfId="3" builtinId="5" hidden="1" customBuiltin="1"/>
    <cellStyle name="RowHeading_CEPATNEI" xfId="9" xr:uid="{00000000-0005-0000-0000-000011000000}"/>
    <cellStyle name="SectionHeading_CEPATNEI" xfId="10" xr:uid="{00000000-0005-0000-0000-000012000000}"/>
    <cellStyle name="SubSection_CEPATNEI" xfId="12" xr:uid="{00000000-0005-0000-0000-000013000000}"/>
    <cellStyle name="Text_CEPATNEI" xfId="16" xr:uid="{83BE1C27-9621-4AF3-9DC5-1FBAE18340F5}"/>
    <cellStyle name="Title" xfId="21" builtinId="15" hidden="1"/>
    <cellStyle name="Total" xfId="37" builtinId="25" hidden="1"/>
    <cellStyle name="Warning Text" xfId="34" builtinId="11" hidden="1"/>
  </cellStyles>
  <dxfs count="52"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/>
        <color auto="1"/>
      </font>
      <fill>
        <patternFill>
          <bgColor rgb="FFFF0000"/>
        </patternFill>
      </fill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colors>
    <mruColors>
      <color rgb="FFC9C9C9"/>
      <color rgb="FFFF9999"/>
      <color rgb="FFCCCCFF"/>
      <color rgb="FFFFCC99"/>
      <color rgb="FFFFCCFF"/>
      <color rgb="FF275792"/>
      <color rgb="FFA5A5A5"/>
      <color rgb="FF808080"/>
      <color rgb="FF4B86C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Capitalised!A1"/><Relationship Id="rId13" Type="http://schemas.openxmlformats.org/officeDocument/2006/relationships/hyperlink" Target="#'EDCM discounts'!A1"/><Relationship Id="rId3" Type="http://schemas.openxmlformats.org/officeDocument/2006/relationships/hyperlink" Target="#'Model map'!A1"/><Relationship Id="rId7" Type="http://schemas.openxmlformats.org/officeDocument/2006/relationships/hyperlink" Target="#Expenditure!A1"/><Relationship Id="rId12" Type="http://schemas.openxmlformats.org/officeDocument/2006/relationships/hyperlink" Target="#'Output to other models'!A1"/><Relationship Id="rId2" Type="http://schemas.openxmlformats.org/officeDocument/2006/relationships/hyperlink" Target="#'Version Control'!A1"/><Relationship Id="rId1" Type="http://schemas.openxmlformats.org/officeDocument/2006/relationships/hyperlink" Target="#Cover!A1"/><Relationship Id="rId6" Type="http://schemas.openxmlformats.org/officeDocument/2006/relationships/hyperlink" Target="#MEAV!A1"/><Relationship Id="rId11" Type="http://schemas.openxmlformats.org/officeDocument/2006/relationships/hyperlink" Target="#Expensed!A1"/><Relationship Id="rId5" Type="http://schemas.openxmlformats.org/officeDocument/2006/relationships/hyperlink" Target="#'DNO inputs'!A1"/><Relationship Id="rId10" Type="http://schemas.openxmlformats.org/officeDocument/2006/relationships/hyperlink" Target="#'Rev allocation'!A1"/><Relationship Id="rId4" Type="http://schemas.openxmlformats.org/officeDocument/2006/relationships/hyperlink" Target="#'Fixed inputs'!A1"/><Relationship Id="rId9" Type="http://schemas.openxmlformats.org/officeDocument/2006/relationships/hyperlink" Target="#'CDCM discounts'!A1"/><Relationship Id="rId14" Type="http://schemas.openxmlformats.org/officeDocument/2006/relationships/hyperlink" Target="#Direc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</xdr:colOff>
      <xdr:row>1</xdr:row>
      <xdr:rowOff>0</xdr:rowOff>
    </xdr:from>
    <xdr:to>
      <xdr:col>1</xdr:col>
      <xdr:colOff>573881</xdr:colOff>
      <xdr:row>3</xdr:row>
      <xdr:rowOff>25713</xdr:rowOff>
    </xdr:to>
    <xdr:pic>
      <xdr:nvPicPr>
        <xdr:cNvPr id="10" name="Picture 9" descr="S:\Administration\Logos\CEPA\CEPA 4 squares only.bmp">
          <a:extLst>
            <a:ext uri="{FF2B5EF4-FFF2-40B4-BE49-F238E27FC236}">
              <a16:creationId xmlns:a16="http://schemas.microsoft.com/office/drawing/2014/main" id="{645B4203-21B3-4FFD-9B81-D356F7A42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022" y="190500"/>
          <a:ext cx="565547" cy="573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101201</xdr:rowOff>
    </xdr:from>
    <xdr:to>
      <xdr:col>1</xdr:col>
      <xdr:colOff>698897</xdr:colOff>
      <xdr:row>4</xdr:row>
      <xdr:rowOff>97670</xdr:rowOff>
    </xdr:to>
    <xdr:pic>
      <xdr:nvPicPr>
        <xdr:cNvPr id="11" name="Picture 10" descr="Image result for tnei">
          <a:extLst>
            <a:ext uri="{FF2B5EF4-FFF2-40B4-BE49-F238E27FC236}">
              <a16:creationId xmlns:a16="http://schemas.microsoft.com/office/drawing/2014/main" id="{312A5B11-04C4-4363-B872-0366D1395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839389"/>
          <a:ext cx="698897" cy="258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5</xdr:col>
      <xdr:colOff>5040000</xdr:colOff>
      <xdr:row>11</xdr:row>
      <xdr:rowOff>0</xdr:rowOff>
    </xdr:to>
    <xdr:sp macro="" textlink="">
      <xdr:nvSpPr>
        <xdr:cNvPr id="101" name="Rectangle 100">
          <a:extLst>
            <a:ext uri="{FF2B5EF4-FFF2-40B4-BE49-F238E27FC236}">
              <a16:creationId xmlns:a16="http://schemas.microsoft.com/office/drawing/2014/main" id="{C09B21CE-A54C-45C8-A3BD-2C64C77C5FD5}"/>
            </a:ext>
          </a:extLst>
        </xdr:cNvPr>
        <xdr:cNvSpPr/>
      </xdr:nvSpPr>
      <xdr:spPr>
        <a:xfrm>
          <a:off x="4588933" y="1862667"/>
          <a:ext cx="5040000" cy="931333"/>
        </a:xfrm>
        <a:prstGeom prst="rect">
          <a:avLst/>
        </a:prstGeom>
        <a:solidFill>
          <a:schemeClr val="bg1">
            <a:lumMod val="5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Information </a:t>
          </a:r>
        </a:p>
      </xdr:txBody>
    </xdr:sp>
    <xdr:clientData/>
  </xdr:twoCellAnchor>
  <xdr:twoCellAnchor>
    <xdr:from>
      <xdr:col>5</xdr:col>
      <xdr:colOff>0</xdr:colOff>
      <xdr:row>11</xdr:row>
      <xdr:rowOff>141023</xdr:rowOff>
    </xdr:from>
    <xdr:to>
      <xdr:col>5</xdr:col>
      <xdr:colOff>5040000</xdr:colOff>
      <xdr:row>16</xdr:row>
      <xdr:rowOff>0</xdr:rowOff>
    </xdr:to>
    <xdr:sp macro="" textlink="">
      <xdr:nvSpPr>
        <xdr:cNvPr id="102" name="Rectangle 101">
          <a:extLst>
            <a:ext uri="{FF2B5EF4-FFF2-40B4-BE49-F238E27FC236}">
              <a16:creationId xmlns:a16="http://schemas.microsoft.com/office/drawing/2014/main" id="{8A4DD64F-8B0A-4690-BC1F-8F27FFC7E32D}"/>
            </a:ext>
          </a:extLst>
        </xdr:cNvPr>
        <xdr:cNvSpPr/>
      </xdr:nvSpPr>
      <xdr:spPr>
        <a:xfrm>
          <a:off x="4588933" y="2935023"/>
          <a:ext cx="5040000" cy="790310"/>
        </a:xfrm>
        <a:prstGeom prst="rect">
          <a:avLst/>
        </a:prstGeom>
        <a:solidFill>
          <a:schemeClr val="accent2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Inputs</a:t>
          </a:r>
        </a:p>
      </xdr:txBody>
    </xdr:sp>
    <xdr:clientData/>
  </xdr:twoCellAnchor>
  <xdr:twoCellAnchor>
    <xdr:from>
      <xdr:col>5</xdr:col>
      <xdr:colOff>370821</xdr:colOff>
      <xdr:row>7</xdr:row>
      <xdr:rowOff>181792</xdr:rowOff>
    </xdr:from>
    <xdr:to>
      <xdr:col>5</xdr:col>
      <xdr:colOff>1614427</xdr:colOff>
      <xdr:row>9</xdr:row>
      <xdr:rowOff>168412</xdr:rowOff>
    </xdr:to>
    <xdr:sp macro="" textlink="">
      <xdr:nvSpPr>
        <xdr:cNvPr id="103" name="Rectangle 10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4F539F-F8C1-4758-9C55-C24033800582}"/>
            </a:ext>
          </a:extLst>
        </xdr:cNvPr>
        <xdr:cNvSpPr/>
      </xdr:nvSpPr>
      <xdr:spPr>
        <a:xfrm>
          <a:off x="4959754" y="2230725"/>
          <a:ext cx="1243606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Cover</a:t>
          </a:r>
        </a:p>
      </xdr:txBody>
    </xdr:sp>
    <xdr:clientData/>
  </xdr:twoCellAnchor>
  <xdr:twoCellAnchor>
    <xdr:from>
      <xdr:col>5</xdr:col>
      <xdr:colOff>1941147</xdr:colOff>
      <xdr:row>7</xdr:row>
      <xdr:rowOff>181792</xdr:rowOff>
    </xdr:from>
    <xdr:to>
      <xdr:col>5</xdr:col>
      <xdr:colOff>3187135</xdr:colOff>
      <xdr:row>9</xdr:row>
      <xdr:rowOff>168412</xdr:rowOff>
    </xdr:to>
    <xdr:sp macro="" textlink="">
      <xdr:nvSpPr>
        <xdr:cNvPr id="104" name="Rectangle 10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345CB2F-4DAB-4FC6-84E6-34923ADD1D7F}"/>
            </a:ext>
          </a:extLst>
        </xdr:cNvPr>
        <xdr:cNvSpPr/>
      </xdr:nvSpPr>
      <xdr:spPr>
        <a:xfrm>
          <a:off x="6530080" y="2230725"/>
          <a:ext cx="1245988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Version control</a:t>
          </a:r>
        </a:p>
      </xdr:txBody>
    </xdr:sp>
    <xdr:clientData/>
  </xdr:twoCellAnchor>
  <xdr:twoCellAnchor>
    <xdr:from>
      <xdr:col>5</xdr:col>
      <xdr:colOff>3513855</xdr:colOff>
      <xdr:row>7</xdr:row>
      <xdr:rowOff>181792</xdr:rowOff>
    </xdr:from>
    <xdr:to>
      <xdr:col>5</xdr:col>
      <xdr:colOff>4759047</xdr:colOff>
      <xdr:row>9</xdr:row>
      <xdr:rowOff>168412</xdr:rowOff>
    </xdr:to>
    <xdr:sp macro="" textlink="">
      <xdr:nvSpPr>
        <xdr:cNvPr id="105" name="Rectangle 10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FC3E45-BAC7-4FE3-B899-9DE54C17D8F2}"/>
            </a:ext>
          </a:extLst>
        </xdr:cNvPr>
        <xdr:cNvSpPr/>
      </xdr:nvSpPr>
      <xdr:spPr>
        <a:xfrm>
          <a:off x="8102788" y="2230725"/>
          <a:ext cx="1245192" cy="359154"/>
        </a:xfrm>
        <a:prstGeom prst="rect">
          <a:avLst/>
        </a:prstGeom>
        <a:solidFill>
          <a:sysClr val="window" lastClr="FFFFFF">
            <a:lumMod val="75000"/>
          </a:sys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Model map</a:t>
          </a:r>
        </a:p>
      </xdr:txBody>
    </xdr:sp>
    <xdr:clientData/>
  </xdr:twoCellAnchor>
  <xdr:twoCellAnchor>
    <xdr:from>
      <xdr:col>5</xdr:col>
      <xdr:colOff>1146128</xdr:colOff>
      <xdr:row>13</xdr:row>
      <xdr:rowOff>53099</xdr:rowOff>
    </xdr:from>
    <xdr:to>
      <xdr:col>5</xdr:col>
      <xdr:colOff>2442120</xdr:colOff>
      <xdr:row>15</xdr:row>
      <xdr:rowOff>32099</xdr:rowOff>
    </xdr:to>
    <xdr:sp macro="" textlink="">
      <xdr:nvSpPr>
        <xdr:cNvPr id="106" name="Rectangle 10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6B708D-81C7-46CC-B9C2-7C14637C1A0A}"/>
            </a:ext>
          </a:extLst>
        </xdr:cNvPr>
        <xdr:cNvSpPr/>
      </xdr:nvSpPr>
      <xdr:spPr>
        <a:xfrm>
          <a:off x="5735061" y="3219632"/>
          <a:ext cx="1295992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Fixed inputs</a:t>
          </a:r>
        </a:p>
      </xdr:txBody>
    </xdr:sp>
    <xdr:clientData/>
  </xdr:twoCellAnchor>
  <xdr:twoCellAnchor>
    <xdr:from>
      <xdr:col>5</xdr:col>
      <xdr:colOff>2768841</xdr:colOff>
      <xdr:row>13</xdr:row>
      <xdr:rowOff>53099</xdr:rowOff>
    </xdr:from>
    <xdr:to>
      <xdr:col>5</xdr:col>
      <xdr:colOff>4014829</xdr:colOff>
      <xdr:row>15</xdr:row>
      <xdr:rowOff>32099</xdr:rowOff>
    </xdr:to>
    <xdr:sp macro="" textlink="">
      <xdr:nvSpPr>
        <xdr:cNvPr id="107" name="Rectangle 10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1EEB44E-86E7-40E5-AAEE-4993D055E8AA}"/>
            </a:ext>
          </a:extLst>
        </xdr:cNvPr>
        <xdr:cNvSpPr/>
      </xdr:nvSpPr>
      <xdr:spPr>
        <a:xfrm>
          <a:off x="7357774" y="3219632"/>
          <a:ext cx="1245988" cy="351534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DNO inputs</a:t>
          </a:r>
        </a:p>
      </xdr:txBody>
    </xdr:sp>
    <xdr:clientData/>
  </xdr:twoCellAnchor>
  <xdr:twoCellAnchor>
    <xdr:from>
      <xdr:col>5</xdr:col>
      <xdr:colOff>0</xdr:colOff>
      <xdr:row>17</xdr:row>
      <xdr:rowOff>11907</xdr:rowOff>
    </xdr:from>
    <xdr:to>
      <xdr:col>5</xdr:col>
      <xdr:colOff>5040000</xdr:colOff>
      <xdr:row>35</xdr:row>
      <xdr:rowOff>0</xdr:rowOff>
    </xdr:to>
    <xdr:sp macro="" textlink="">
      <xdr:nvSpPr>
        <xdr:cNvPr id="108" name="Rectangle 107">
          <a:extLst>
            <a:ext uri="{FF2B5EF4-FFF2-40B4-BE49-F238E27FC236}">
              <a16:creationId xmlns:a16="http://schemas.microsoft.com/office/drawing/2014/main" id="{6FD9FBEB-2C7D-4DE1-B3B2-9B3955B493BF}"/>
            </a:ext>
          </a:extLst>
        </xdr:cNvPr>
        <xdr:cNvSpPr/>
      </xdr:nvSpPr>
      <xdr:spPr>
        <a:xfrm>
          <a:off x="4588933" y="3923507"/>
          <a:ext cx="5040000" cy="3340893"/>
        </a:xfrm>
        <a:prstGeom prst="rect">
          <a:avLst/>
        </a:prstGeom>
        <a:solidFill>
          <a:schemeClr val="accent5">
            <a:lumMod val="75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Calculations</a:t>
          </a:r>
        </a:p>
      </xdr:txBody>
    </xdr:sp>
    <xdr:clientData/>
  </xdr:twoCellAnchor>
  <xdr:twoCellAnchor>
    <xdr:from>
      <xdr:col>5</xdr:col>
      <xdr:colOff>228050</xdr:colOff>
      <xdr:row>19</xdr:row>
      <xdr:rowOff>68955</xdr:rowOff>
    </xdr:from>
    <xdr:to>
      <xdr:col>5</xdr:col>
      <xdr:colOff>1308050</xdr:colOff>
      <xdr:row>21</xdr:row>
      <xdr:rowOff>47955</xdr:rowOff>
    </xdr:to>
    <xdr:sp macro="" textlink="">
      <xdr:nvSpPr>
        <xdr:cNvPr id="109" name="Rectangle 10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C9AA99-F32D-4B16-A881-D69E213F6E09}"/>
            </a:ext>
          </a:extLst>
        </xdr:cNvPr>
        <xdr:cNvSpPr/>
      </xdr:nvSpPr>
      <xdr:spPr>
        <a:xfrm>
          <a:off x="4816983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MEAV</a:t>
          </a:r>
        </a:p>
      </xdr:txBody>
    </xdr:sp>
    <xdr:clientData/>
  </xdr:twoCellAnchor>
  <xdr:twoCellAnchor>
    <xdr:from>
      <xdr:col>5</xdr:col>
      <xdr:colOff>2294963</xdr:colOff>
      <xdr:row>19</xdr:row>
      <xdr:rowOff>68955</xdr:rowOff>
    </xdr:from>
    <xdr:to>
      <xdr:col>5</xdr:col>
      <xdr:colOff>3374963</xdr:colOff>
      <xdr:row>21</xdr:row>
      <xdr:rowOff>47955</xdr:rowOff>
    </xdr:to>
    <xdr:sp macro="" textlink="">
      <xdr:nvSpPr>
        <xdr:cNvPr id="110" name="Rectangle 10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25C75B3B-30F0-410E-81D8-529764C1D2DD}"/>
            </a:ext>
          </a:extLst>
        </xdr:cNvPr>
        <xdr:cNvSpPr/>
      </xdr:nvSpPr>
      <xdr:spPr>
        <a:xfrm>
          <a:off x="6883896" y="435308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Expenditure</a:t>
          </a:r>
        </a:p>
      </xdr:txBody>
    </xdr:sp>
    <xdr:clientData/>
  </xdr:twoCellAnchor>
  <xdr:twoCellAnchor>
    <xdr:from>
      <xdr:col>5</xdr:col>
      <xdr:colOff>1022202</xdr:colOff>
      <xdr:row>27</xdr:row>
      <xdr:rowOff>7042</xdr:rowOff>
    </xdr:from>
    <xdr:to>
      <xdr:col>5</xdr:col>
      <xdr:colOff>2102202</xdr:colOff>
      <xdr:row>28</xdr:row>
      <xdr:rowOff>176542</xdr:rowOff>
    </xdr:to>
    <xdr:sp macro="" textlink="">
      <xdr:nvSpPr>
        <xdr:cNvPr id="111" name="Rectangle 11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85C35D7D-615B-4182-8631-FA7F93078976}"/>
            </a:ext>
          </a:extLst>
        </xdr:cNvPr>
        <xdr:cNvSpPr/>
      </xdr:nvSpPr>
      <xdr:spPr>
        <a:xfrm>
          <a:off x="5611135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Capitalised</a:t>
          </a:r>
        </a:p>
      </xdr:txBody>
    </xdr:sp>
    <xdr:clientData/>
  </xdr:twoCellAnchor>
  <xdr:twoCellAnchor>
    <xdr:from>
      <xdr:col>5</xdr:col>
      <xdr:colOff>1308050</xdr:colOff>
      <xdr:row>20</xdr:row>
      <xdr:rowOff>58455</xdr:rowOff>
    </xdr:from>
    <xdr:to>
      <xdr:col>5</xdr:col>
      <xdr:colOff>2294963</xdr:colOff>
      <xdr:row>20</xdr:row>
      <xdr:rowOff>58455</xdr:rowOff>
    </xdr:to>
    <xdr:cxnSp macro="">
      <xdr:nvCxnSpPr>
        <xdr:cNvPr id="112" name="Straight Arrow Connector 111">
          <a:extLst>
            <a:ext uri="{FF2B5EF4-FFF2-40B4-BE49-F238E27FC236}">
              <a16:creationId xmlns:a16="http://schemas.microsoft.com/office/drawing/2014/main" id="{737AF6EE-B5C7-4D11-9F5C-25208F4969A0}"/>
            </a:ext>
          </a:extLst>
        </xdr:cNvPr>
        <xdr:cNvCxnSpPr>
          <a:stCxn id="109" idx="3"/>
          <a:endCxn id="110" idx="1"/>
        </xdr:cNvCxnSpPr>
      </xdr:nvCxnSpPr>
      <xdr:spPr>
        <a:xfrm>
          <a:off x="5896983" y="4528855"/>
          <a:ext cx="986913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5040000</xdr:colOff>
      <xdr:row>40</xdr:row>
      <xdr:rowOff>0</xdr:rowOff>
    </xdr:to>
    <xdr:sp macro="" textlink="">
      <xdr:nvSpPr>
        <xdr:cNvPr id="113" name="Rectangle 112">
          <a:extLst>
            <a:ext uri="{FF2B5EF4-FFF2-40B4-BE49-F238E27FC236}">
              <a16:creationId xmlns:a16="http://schemas.microsoft.com/office/drawing/2014/main" id="{701EE38F-7033-4414-B22A-80AF56899704}"/>
            </a:ext>
          </a:extLst>
        </xdr:cNvPr>
        <xdr:cNvSpPr/>
      </xdr:nvSpPr>
      <xdr:spPr>
        <a:xfrm>
          <a:off x="4588933" y="7450667"/>
          <a:ext cx="5040000" cy="745066"/>
        </a:xfrm>
        <a:prstGeom prst="rect">
          <a:avLst/>
        </a:prstGeom>
        <a:solidFill>
          <a:schemeClr val="accent6"/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Results</a:t>
          </a:r>
        </a:p>
      </xdr:txBody>
    </xdr:sp>
    <xdr:clientData/>
  </xdr:twoCellAnchor>
  <xdr:twoCellAnchor>
    <xdr:from>
      <xdr:col>5</xdr:col>
      <xdr:colOff>3555239</xdr:colOff>
      <xdr:row>31</xdr:row>
      <xdr:rowOff>161725</xdr:rowOff>
    </xdr:from>
    <xdr:to>
      <xdr:col>5</xdr:col>
      <xdr:colOff>4635239</xdr:colOff>
      <xdr:row>33</xdr:row>
      <xdr:rowOff>140725</xdr:rowOff>
    </xdr:to>
    <xdr:sp macro="" textlink="">
      <xdr:nvSpPr>
        <xdr:cNvPr id="115" name="Rectangle 1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2FF66A3D-865C-49D5-A2B1-CBDF916F9709}"/>
            </a:ext>
          </a:extLst>
        </xdr:cNvPr>
        <xdr:cNvSpPr/>
      </xdr:nvSpPr>
      <xdr:spPr>
        <a:xfrm>
          <a:off x="8144172" y="6681058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CDCM discounts</a:t>
          </a:r>
        </a:p>
      </xdr:txBody>
    </xdr:sp>
    <xdr:clientData/>
  </xdr:twoCellAnchor>
  <xdr:twoCellAnchor>
    <xdr:from>
      <xdr:col>5</xdr:col>
      <xdr:colOff>3458851</xdr:colOff>
      <xdr:row>33</xdr:row>
      <xdr:rowOff>140725</xdr:rowOff>
    </xdr:from>
    <xdr:to>
      <xdr:col>5</xdr:col>
      <xdr:colOff>4095239</xdr:colOff>
      <xdr:row>37</xdr:row>
      <xdr:rowOff>17307</xdr:rowOff>
    </xdr:to>
    <xdr:cxnSp macro="">
      <xdr:nvCxnSpPr>
        <xdr:cNvPr id="116" name="Straight Arrow Connector 115">
          <a:extLst>
            <a:ext uri="{FF2B5EF4-FFF2-40B4-BE49-F238E27FC236}">
              <a16:creationId xmlns:a16="http://schemas.microsoft.com/office/drawing/2014/main" id="{31211347-6C0A-4137-9492-90687044FA51}"/>
            </a:ext>
          </a:extLst>
        </xdr:cNvPr>
        <xdr:cNvCxnSpPr>
          <a:stCxn id="115" idx="2"/>
          <a:endCxn id="28" idx="0"/>
        </xdr:cNvCxnSpPr>
      </xdr:nvCxnSpPr>
      <xdr:spPr>
        <a:xfrm flipH="1">
          <a:off x="8047784" y="7032592"/>
          <a:ext cx="636388" cy="621648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27</xdr:row>
      <xdr:rowOff>7042</xdr:rowOff>
    </xdr:from>
    <xdr:to>
      <xdr:col>5</xdr:col>
      <xdr:colOff>3374963</xdr:colOff>
      <xdr:row>28</xdr:row>
      <xdr:rowOff>176542</xdr:rowOff>
    </xdr:to>
    <xdr:sp macro="" textlink="">
      <xdr:nvSpPr>
        <xdr:cNvPr id="117" name="Rectangle 11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5E32B3DD-80BD-4D24-A5A5-820800C22415}"/>
            </a:ext>
          </a:extLst>
        </xdr:cNvPr>
        <xdr:cNvSpPr/>
      </xdr:nvSpPr>
      <xdr:spPr>
        <a:xfrm>
          <a:off x="6883896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Rev allocation</a:t>
          </a:r>
        </a:p>
      </xdr:txBody>
    </xdr:sp>
    <xdr:clientData/>
  </xdr:twoCellAnchor>
  <xdr:twoCellAnchor>
    <xdr:from>
      <xdr:col>5</xdr:col>
      <xdr:colOff>2102202</xdr:colOff>
      <xdr:row>27</xdr:row>
      <xdr:rowOff>179422</xdr:rowOff>
    </xdr:from>
    <xdr:to>
      <xdr:col>5</xdr:col>
      <xdr:colOff>2294963</xdr:colOff>
      <xdr:row>27</xdr:row>
      <xdr:rowOff>179422</xdr:rowOff>
    </xdr:to>
    <xdr:cxnSp macro="">
      <xdr:nvCxnSpPr>
        <xdr:cNvPr id="119" name="Straight Arrow Connector 118">
          <a:extLst>
            <a:ext uri="{FF2B5EF4-FFF2-40B4-BE49-F238E27FC236}">
              <a16:creationId xmlns:a16="http://schemas.microsoft.com/office/drawing/2014/main" id="{86E44452-3D83-474E-A208-D1FC464A2AB3}"/>
            </a:ext>
          </a:extLst>
        </xdr:cNvPr>
        <xdr:cNvCxnSpPr>
          <a:stCxn id="111" idx="3"/>
          <a:endCxn id="117" idx="1"/>
        </xdr:cNvCxnSpPr>
      </xdr:nvCxnSpPr>
      <xdr:spPr>
        <a:xfrm>
          <a:off x="6691135" y="5953689"/>
          <a:ext cx="192761" cy="0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120" name="Straight Arrow Connector 119">
          <a:extLst>
            <a:ext uri="{FF2B5EF4-FFF2-40B4-BE49-F238E27FC236}">
              <a16:creationId xmlns:a16="http://schemas.microsoft.com/office/drawing/2014/main" id="{2CECCC25-537B-47BC-B3C2-707C870AA41A}"/>
            </a:ext>
          </a:extLst>
        </xdr:cNvPr>
        <xdr:cNvCxnSpPr>
          <a:stCxn id="117" idx="2"/>
          <a:endCxn id="115" idx="0"/>
        </xdr:cNvCxnSpPr>
      </xdr:nvCxnSpPr>
      <xdr:spPr>
        <a:xfrm>
          <a:off x="7423896" y="6137075"/>
          <a:ext cx="1260276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2520000</xdr:colOff>
      <xdr:row>16</xdr:row>
      <xdr:rowOff>0</xdr:rowOff>
    </xdr:from>
    <xdr:to>
      <xdr:col>5</xdr:col>
      <xdr:colOff>2520000</xdr:colOff>
      <xdr:row>17</xdr:row>
      <xdr:rowOff>11907</xdr:rowOff>
    </xdr:to>
    <xdr:cxnSp macro="">
      <xdr:nvCxnSpPr>
        <xdr:cNvPr id="123" name="Straight Arrow Connector 122">
          <a:extLst>
            <a:ext uri="{FF2B5EF4-FFF2-40B4-BE49-F238E27FC236}">
              <a16:creationId xmlns:a16="http://schemas.microsoft.com/office/drawing/2014/main" id="{C4A3977C-AB95-4EEA-84DB-3FC6F147F1B0}"/>
            </a:ext>
          </a:extLst>
        </xdr:cNvPr>
        <xdr:cNvCxnSpPr>
          <a:stCxn id="102" idx="2"/>
          <a:endCxn id="108" idx="0"/>
        </xdr:cNvCxnSpPr>
      </xdr:nvCxnSpPr>
      <xdr:spPr>
        <a:xfrm>
          <a:off x="7108933" y="3725333"/>
          <a:ext cx="0" cy="19817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2294963</xdr:colOff>
      <xdr:row>22</xdr:row>
      <xdr:rowOff>133248</xdr:rowOff>
    </xdr:from>
    <xdr:to>
      <xdr:col>5</xdr:col>
      <xdr:colOff>3374963</xdr:colOff>
      <xdr:row>24</xdr:row>
      <xdr:rowOff>112248</xdr:rowOff>
    </xdr:to>
    <xdr:sp macro="" textlink="">
      <xdr:nvSpPr>
        <xdr:cNvPr id="26" name="Rectangle 25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B4FEB7B-58EF-4AEF-A746-A8D6CA6A18AB}"/>
            </a:ext>
          </a:extLst>
        </xdr:cNvPr>
        <xdr:cNvSpPr/>
      </xdr:nvSpPr>
      <xdr:spPr>
        <a:xfrm>
          <a:off x="6883896" y="4976181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Expensed</a:t>
          </a:r>
        </a:p>
      </xdr:txBody>
    </xdr:sp>
    <xdr:clientData/>
  </xdr:twoCellAnchor>
  <xdr:twoCellAnchor>
    <xdr:from>
      <xdr:col>5</xdr:col>
      <xdr:colOff>2835857</xdr:colOff>
      <xdr:row>37</xdr:row>
      <xdr:rowOff>17307</xdr:rowOff>
    </xdr:from>
    <xdr:to>
      <xdr:col>5</xdr:col>
      <xdr:colOff>4081845</xdr:colOff>
      <xdr:row>38</xdr:row>
      <xdr:rowOff>177282</xdr:rowOff>
    </xdr:to>
    <xdr:sp macro="" textlink="">
      <xdr:nvSpPr>
        <xdr:cNvPr id="28" name="Rectangle 2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3E2719C4-71EB-4679-AEBE-07C19248D1DE}"/>
            </a:ext>
          </a:extLst>
        </xdr:cNvPr>
        <xdr:cNvSpPr/>
      </xdr:nvSpPr>
      <xdr:spPr>
        <a:xfrm>
          <a:off x="7424790" y="7654240"/>
          <a:ext cx="1245988" cy="346242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Output to other models</a:t>
          </a:r>
        </a:p>
      </xdr:txBody>
    </xdr:sp>
    <xdr:clientData/>
  </xdr:twoCellAnchor>
  <xdr:twoCellAnchor>
    <xdr:from>
      <xdr:col>5</xdr:col>
      <xdr:colOff>2294963</xdr:colOff>
      <xdr:row>31</xdr:row>
      <xdr:rowOff>154581</xdr:rowOff>
    </xdr:from>
    <xdr:to>
      <xdr:col>5</xdr:col>
      <xdr:colOff>3374963</xdr:colOff>
      <xdr:row>33</xdr:row>
      <xdr:rowOff>133581</xdr:rowOff>
    </xdr:to>
    <xdr:sp macro="" textlink="">
      <xdr:nvSpPr>
        <xdr:cNvPr id="29" name="Rectangle 2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55F9C12-AE28-4389-82FA-7D1DB39F6EC2}"/>
            </a:ext>
          </a:extLst>
        </xdr:cNvPr>
        <xdr:cNvSpPr/>
      </xdr:nvSpPr>
      <xdr:spPr>
        <a:xfrm>
          <a:off x="6883896" y="6673914"/>
          <a:ext cx="1080000" cy="351534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EDCM discounts</a:t>
          </a:r>
        </a:p>
      </xdr:txBody>
    </xdr:sp>
    <xdr:clientData/>
  </xdr:twoCellAnchor>
  <xdr:twoCellAnchor>
    <xdr:from>
      <xdr:col>5</xdr:col>
      <xdr:colOff>2834963</xdr:colOff>
      <xdr:row>33</xdr:row>
      <xdr:rowOff>133581</xdr:rowOff>
    </xdr:from>
    <xdr:to>
      <xdr:col>5</xdr:col>
      <xdr:colOff>3458851</xdr:colOff>
      <xdr:row>37</xdr:row>
      <xdr:rowOff>17307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15B74D6-2590-4E24-9399-AD45901CE1FA}"/>
            </a:ext>
          </a:extLst>
        </xdr:cNvPr>
        <xdr:cNvCxnSpPr>
          <a:stCxn id="29" idx="2"/>
          <a:endCxn id="28" idx="0"/>
        </xdr:cNvCxnSpPr>
      </xdr:nvCxnSpPr>
      <xdr:spPr>
        <a:xfrm>
          <a:off x="7423896" y="7025448"/>
          <a:ext cx="623888" cy="628792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3555239</xdr:colOff>
      <xdr:row>27</xdr:row>
      <xdr:rowOff>7042</xdr:rowOff>
    </xdr:from>
    <xdr:to>
      <xdr:col>5</xdr:col>
      <xdr:colOff>4635239</xdr:colOff>
      <xdr:row>28</xdr:row>
      <xdr:rowOff>176542</xdr:rowOff>
    </xdr:to>
    <xdr:sp macro="" textlink="">
      <xdr:nvSpPr>
        <xdr:cNvPr id="31" name="Rectangle 30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4E024C67-DB9E-4E2C-91FE-395607DB738F}"/>
            </a:ext>
          </a:extLst>
        </xdr:cNvPr>
        <xdr:cNvSpPr/>
      </xdr:nvSpPr>
      <xdr:spPr>
        <a:xfrm>
          <a:off x="8144172" y="5781309"/>
          <a:ext cx="1080000" cy="35576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 cap="flat" cmpd="sng" algn="ctr">
          <a:noFill/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GB"/>
          </a:defPPr>
          <a:lvl1pPr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1pPr>
          <a:lvl2pPr marL="4572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2pPr>
          <a:lvl3pPr marL="9144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3pPr>
          <a:lvl4pPr marL="13716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4pPr>
          <a:lvl5pPr marL="1828800" algn="ctr" rtl="0" eaLnBrk="0" fontAlgn="base" hangingPunct="0">
            <a:lnSpc>
              <a:spcPct val="140000"/>
            </a:lnSpc>
            <a:spcBef>
              <a:spcPct val="0"/>
            </a:spcBef>
            <a:spcAft>
              <a:spcPct val="0"/>
            </a:spcAft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1200" kern="1200">
              <a:solidFill>
                <a:srgbClr val="1F4D9F"/>
              </a:solidFill>
              <a:latin typeface="Verdana" pitchFamily="34" charset="0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Direct</a:t>
          </a:r>
        </a:p>
      </xdr:txBody>
    </xdr:sp>
    <xdr:clientData/>
  </xdr:twoCellAnchor>
  <xdr:twoCellAnchor>
    <xdr:from>
      <xdr:col>5</xdr:col>
      <xdr:colOff>2834963</xdr:colOff>
      <xdr:row>21</xdr:row>
      <xdr:rowOff>47955</xdr:rowOff>
    </xdr:from>
    <xdr:to>
      <xdr:col>5</xdr:col>
      <xdr:colOff>2834963</xdr:colOff>
      <xdr:row>22</xdr:row>
      <xdr:rowOff>133248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D47285DD-C51F-4420-A4FF-AEA0A22400BC}"/>
            </a:ext>
          </a:extLst>
        </xdr:cNvPr>
        <xdr:cNvCxnSpPr>
          <a:stCxn id="110" idx="2"/>
          <a:endCxn id="26" idx="0"/>
        </xdr:cNvCxnSpPr>
      </xdr:nvCxnSpPr>
      <xdr:spPr>
        <a:xfrm>
          <a:off x="7423896" y="4704622"/>
          <a:ext cx="0" cy="27155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24</xdr:row>
      <xdr:rowOff>112248</xdr:rowOff>
    </xdr:from>
    <xdr:to>
      <xdr:col>5</xdr:col>
      <xdr:colOff>2834963</xdr:colOff>
      <xdr:row>27</xdr:row>
      <xdr:rowOff>7042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A02EA60A-B43F-4A8F-A1DD-842AA1CDB7C1}"/>
            </a:ext>
          </a:extLst>
        </xdr:cNvPr>
        <xdr:cNvCxnSpPr>
          <a:stCxn id="26" idx="2"/>
          <a:endCxn id="117" idx="0"/>
        </xdr:cNvCxnSpPr>
      </xdr:nvCxnSpPr>
      <xdr:spPr>
        <a:xfrm>
          <a:off x="7423896" y="5327715"/>
          <a:ext cx="0" cy="453594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768051</xdr:colOff>
      <xdr:row>21</xdr:row>
      <xdr:rowOff>47954</xdr:rowOff>
    </xdr:from>
    <xdr:to>
      <xdr:col>5</xdr:col>
      <xdr:colOff>1022203</xdr:colOff>
      <xdr:row>27</xdr:row>
      <xdr:rowOff>179421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4EC5B22C-2392-4EF8-A8A7-E6BD0A8DD9AF}"/>
            </a:ext>
          </a:extLst>
        </xdr:cNvPr>
        <xdr:cNvCxnSpPr>
          <a:stCxn id="109" idx="2"/>
          <a:endCxn id="111" idx="1"/>
        </xdr:cNvCxnSpPr>
      </xdr:nvCxnSpPr>
      <xdr:spPr>
        <a:xfrm rot="16200000" flipH="1">
          <a:off x="4859526" y="5202079"/>
          <a:ext cx="1249067" cy="254152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3374963</xdr:colOff>
      <xdr:row>20</xdr:row>
      <xdr:rowOff>58455</xdr:rowOff>
    </xdr:from>
    <xdr:to>
      <xdr:col>5</xdr:col>
      <xdr:colOff>4095239</xdr:colOff>
      <xdr:row>27</xdr:row>
      <xdr:rowOff>7042</xdr:rowOff>
    </xdr:to>
    <xdr:cxnSp macro="">
      <xdr:nvCxnSpPr>
        <xdr:cNvPr id="39" name="Straight Arrow Connector 38">
          <a:extLst>
            <a:ext uri="{FF2B5EF4-FFF2-40B4-BE49-F238E27FC236}">
              <a16:creationId xmlns:a16="http://schemas.microsoft.com/office/drawing/2014/main" id="{75D35FDA-080D-4205-BA89-89E67455A432}"/>
            </a:ext>
          </a:extLst>
        </xdr:cNvPr>
        <xdr:cNvCxnSpPr>
          <a:stCxn id="110" idx="3"/>
          <a:endCxn id="31" idx="0"/>
        </xdr:cNvCxnSpPr>
      </xdr:nvCxnSpPr>
      <xdr:spPr>
        <a:xfrm>
          <a:off x="7963896" y="4528855"/>
          <a:ext cx="720276" cy="1252454"/>
        </a:xfrm>
        <a:prstGeom prst="bentConnector2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4095239</xdr:colOff>
      <xdr:row>28</xdr:row>
      <xdr:rowOff>176542</xdr:rowOff>
    </xdr:from>
    <xdr:to>
      <xdr:col>5</xdr:col>
      <xdr:colOff>4095239</xdr:colOff>
      <xdr:row>31</xdr:row>
      <xdr:rowOff>161725</xdr:rowOff>
    </xdr:to>
    <xdr:cxnSp macro="">
      <xdr:nvCxnSpPr>
        <xdr:cNvPr id="42" name="Straight Arrow Connector 41">
          <a:extLst>
            <a:ext uri="{FF2B5EF4-FFF2-40B4-BE49-F238E27FC236}">
              <a16:creationId xmlns:a16="http://schemas.microsoft.com/office/drawing/2014/main" id="{7E2DDD69-B6B9-4BF9-B24F-572EAF3B6DFB}"/>
            </a:ext>
          </a:extLst>
        </xdr:cNvPr>
        <xdr:cNvCxnSpPr>
          <a:stCxn id="31" idx="2"/>
          <a:endCxn id="115" idx="0"/>
        </xdr:cNvCxnSpPr>
      </xdr:nvCxnSpPr>
      <xdr:spPr>
        <a:xfrm>
          <a:off x="8684172" y="6137075"/>
          <a:ext cx="0" cy="543983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2834963</xdr:colOff>
      <xdr:row>31</xdr:row>
      <xdr:rowOff>154581</xdr:rowOff>
    </xdr:to>
    <xdr:cxnSp macro="">
      <xdr:nvCxnSpPr>
        <xdr:cNvPr id="48" name="Straight Arrow Connector 47">
          <a:extLst>
            <a:ext uri="{FF2B5EF4-FFF2-40B4-BE49-F238E27FC236}">
              <a16:creationId xmlns:a16="http://schemas.microsoft.com/office/drawing/2014/main" id="{E1ABC5AF-1DA9-4760-80DC-97348C44AA7A}"/>
            </a:ext>
          </a:extLst>
        </xdr:cNvPr>
        <xdr:cNvCxnSpPr>
          <a:stCxn id="117" idx="2"/>
          <a:endCxn id="29" idx="0"/>
        </xdr:cNvCxnSpPr>
      </xdr:nvCxnSpPr>
      <xdr:spPr>
        <a:xfrm>
          <a:off x="7423896" y="6137075"/>
          <a:ext cx="0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768050</xdr:colOff>
      <xdr:row>21</xdr:row>
      <xdr:rowOff>47955</xdr:rowOff>
    </xdr:from>
    <xdr:to>
      <xdr:col>5</xdr:col>
      <xdr:colOff>2834963</xdr:colOff>
      <xdr:row>27</xdr:row>
      <xdr:rowOff>7042</xdr:rowOff>
    </xdr:to>
    <xdr:cxnSp macro="">
      <xdr:nvCxnSpPr>
        <xdr:cNvPr id="51" name="Straight Arrow Connector 50">
          <a:extLst>
            <a:ext uri="{FF2B5EF4-FFF2-40B4-BE49-F238E27FC236}">
              <a16:creationId xmlns:a16="http://schemas.microsoft.com/office/drawing/2014/main" id="{7BD0EC17-6C20-4D11-9A10-28773EA359C7}"/>
            </a:ext>
          </a:extLst>
        </xdr:cNvPr>
        <xdr:cNvCxnSpPr>
          <a:stCxn id="109" idx="2"/>
          <a:endCxn id="117" idx="0"/>
        </xdr:cNvCxnSpPr>
      </xdr:nvCxnSpPr>
      <xdr:spPr>
        <a:xfrm>
          <a:off x="5356983" y="4704622"/>
          <a:ext cx="2066913" cy="1076687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5</xdr:col>
      <xdr:colOff>2834963</xdr:colOff>
      <xdr:row>28</xdr:row>
      <xdr:rowOff>176542</xdr:rowOff>
    </xdr:from>
    <xdr:to>
      <xdr:col>5</xdr:col>
      <xdr:colOff>4095239</xdr:colOff>
      <xdr:row>31</xdr:row>
      <xdr:rowOff>154581</xdr:rowOff>
    </xdr:to>
    <xdr:cxnSp macro="">
      <xdr:nvCxnSpPr>
        <xdr:cNvPr id="45" name="Straight Arrow Connector 44">
          <a:extLst>
            <a:ext uri="{FF2B5EF4-FFF2-40B4-BE49-F238E27FC236}">
              <a16:creationId xmlns:a16="http://schemas.microsoft.com/office/drawing/2014/main" id="{BC630F20-92F3-4AC2-BEDF-8475CA6BBCA4}"/>
            </a:ext>
          </a:extLst>
        </xdr:cNvPr>
        <xdr:cNvCxnSpPr>
          <a:stCxn id="31" idx="2"/>
          <a:endCxn id="29" idx="0"/>
        </xdr:cNvCxnSpPr>
      </xdr:nvCxnSpPr>
      <xdr:spPr>
        <a:xfrm flipH="1">
          <a:off x="7423896" y="6137075"/>
          <a:ext cx="1260276" cy="536839"/>
        </a:xfrm>
        <a:prstGeom prst="straightConnector1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9C9C9"/>
    <pageSetUpPr fitToPage="1"/>
  </sheetPr>
  <dimension ref="A1:E46"/>
  <sheetViews>
    <sheetView showGridLines="0" showRowColHeaders="0" tabSelected="1" zoomScale="80" zoomScaleNormal="80" workbookViewId="0">
      <selection activeCell="D2" sqref="D2"/>
    </sheetView>
  </sheetViews>
  <sheetFormatPr defaultColWidth="0" defaultRowHeight="15" customHeight="1" x14ac:dyDescent="0.35"/>
  <cols>
    <col min="1" max="1" width="2.7265625" customWidth="1"/>
    <col min="2" max="2" width="22.7265625" customWidth="1"/>
    <col min="3" max="3" width="2.7265625" customWidth="1"/>
    <col min="4" max="4" width="100.453125" customWidth="1"/>
    <col min="5" max="5" width="2.7265625" customWidth="1"/>
    <col min="6" max="16384" width="9.1796875" hidden="1"/>
  </cols>
  <sheetData>
    <row r="1" spans="1:5" ht="15" customHeight="1" x14ac:dyDescent="0.35">
      <c r="A1" s="38"/>
      <c r="B1" s="39"/>
      <c r="C1" s="38"/>
      <c r="D1" s="38"/>
      <c r="E1" s="38"/>
    </row>
    <row r="2" spans="1:5" ht="28.5" x14ac:dyDescent="0.35">
      <c r="A2" s="38"/>
      <c r="B2" s="39"/>
      <c r="C2" s="38"/>
      <c r="D2" s="40" t="s">
        <v>0</v>
      </c>
      <c r="E2" s="38"/>
    </row>
    <row r="3" spans="1:5" ht="15" customHeight="1" x14ac:dyDescent="0.35">
      <c r="A3" s="38"/>
      <c r="B3" s="39"/>
      <c r="C3" s="38"/>
      <c r="D3" s="38"/>
      <c r="E3" s="38"/>
    </row>
    <row r="4" spans="1:5" ht="21" x14ac:dyDescent="0.35">
      <c r="A4" s="38"/>
      <c r="B4" s="39"/>
      <c r="C4" s="38"/>
      <c r="D4" s="186" t="s">
        <v>1</v>
      </c>
      <c r="E4" s="38"/>
    </row>
    <row r="5" spans="1:5" ht="14.5" x14ac:dyDescent="0.35">
      <c r="A5" s="38"/>
      <c r="B5" s="39"/>
      <c r="C5" s="38"/>
      <c r="D5" s="38"/>
      <c r="E5" s="38"/>
    </row>
    <row r="6" spans="1:5" ht="14.5" x14ac:dyDescent="0.35">
      <c r="A6" s="38"/>
      <c r="B6" s="41" t="str">
        <f>'Version control'!F7</f>
        <v>Model date:</v>
      </c>
      <c r="C6" s="38"/>
      <c r="D6" s="42">
        <f>'Version control'!H7</f>
        <v>44141</v>
      </c>
      <c r="E6" s="38"/>
    </row>
    <row r="7" spans="1:5" ht="15" customHeight="1" x14ac:dyDescent="0.35">
      <c r="A7" s="38"/>
      <c r="B7" s="39"/>
      <c r="C7" s="38"/>
      <c r="D7" s="38"/>
      <c r="E7" s="38"/>
    </row>
    <row r="8" spans="1:5" ht="15" customHeight="1" x14ac:dyDescent="0.35">
      <c r="A8" s="38"/>
      <c r="B8" s="41" t="str">
        <f>'Version control'!F9</f>
        <v>Development stage:</v>
      </c>
      <c r="C8" s="38"/>
      <c r="D8" s="43" t="str">
        <f>'Version control'!H9</f>
        <v>Release for charge setting</v>
      </c>
      <c r="E8" s="38"/>
    </row>
    <row r="9" spans="1:5" ht="15" customHeight="1" x14ac:dyDescent="0.35">
      <c r="A9" s="38"/>
      <c r="B9" s="39"/>
      <c r="C9" s="38"/>
      <c r="D9" s="38"/>
      <c r="E9" s="38"/>
    </row>
    <row r="10" spans="1:5" ht="15" customHeight="1" x14ac:dyDescent="0.35">
      <c r="A10" s="38"/>
      <c r="B10" s="41" t="str">
        <f>'Version control'!F11</f>
        <v>Model number:</v>
      </c>
      <c r="C10" s="38"/>
      <c r="D10" s="43">
        <f>'Version control'!H11</f>
        <v>4</v>
      </c>
      <c r="E10" s="38"/>
    </row>
    <row r="11" spans="1:5" ht="15" customHeight="1" x14ac:dyDescent="0.35">
      <c r="A11" s="38"/>
      <c r="B11" s="39"/>
      <c r="C11" s="38"/>
      <c r="D11" s="38"/>
      <c r="E11" s="38"/>
    </row>
    <row r="12" spans="1:5" ht="15" customHeight="1" x14ac:dyDescent="0.35">
      <c r="A12" s="38"/>
      <c r="B12" s="41" t="str">
        <f>'Version control'!F13</f>
        <v>DCUSA text version:</v>
      </c>
      <c r="C12" s="38"/>
      <c r="D12" s="43" t="str">
        <f>'Version control'!H13</f>
        <v>01 April 2022 Charging Methodologies Pre-Release – October 2020 (Schedules 16, 17, 18, 20 and 29) DCP 361</v>
      </c>
      <c r="E12" s="38"/>
    </row>
    <row r="13" spans="1:5" s="1" customFormat="1" ht="15" customHeight="1" x14ac:dyDescent="0.35">
      <c r="A13" s="38"/>
      <c r="B13" s="41"/>
      <c r="C13" s="38"/>
      <c r="D13" s="43"/>
      <c r="E13" s="38"/>
    </row>
    <row r="14" spans="1:5" s="1" customFormat="1" ht="15" customHeight="1" x14ac:dyDescent="0.35">
      <c r="A14" s="38"/>
      <c r="B14" s="41" t="str">
        <f>'Version control'!F15</f>
        <v>DCUSA text schedule:</v>
      </c>
      <c r="C14" s="38"/>
      <c r="D14" s="43" t="str">
        <f>'Version control'!H15</f>
        <v>Schedule 29</v>
      </c>
      <c r="E14" s="38"/>
    </row>
    <row r="15" spans="1:5" ht="15" customHeight="1" x14ac:dyDescent="0.35">
      <c r="A15" s="38"/>
      <c r="B15" s="39"/>
      <c r="C15" s="38"/>
      <c r="D15" s="38"/>
      <c r="E15" s="38"/>
    </row>
    <row r="16" spans="1:5" ht="29" x14ac:dyDescent="0.35">
      <c r="A16" s="38"/>
      <c r="B16" s="41" t="s">
        <v>2</v>
      </c>
      <c r="C16" s="38"/>
      <c r="D16" s="44" t="s">
        <v>3</v>
      </c>
      <c r="E16" s="38"/>
    </row>
    <row r="17" spans="1:5" ht="14.5" x14ac:dyDescent="0.35">
      <c r="A17" s="38"/>
      <c r="B17" s="39"/>
      <c r="C17" s="38"/>
      <c r="D17" s="44" t="s">
        <v>4</v>
      </c>
      <c r="E17" s="38"/>
    </row>
    <row r="18" spans="1:5" ht="14.5" x14ac:dyDescent="0.35">
      <c r="A18" s="38"/>
      <c r="B18" s="39"/>
      <c r="C18" s="38"/>
      <c r="D18" s="38"/>
      <c r="E18" s="38"/>
    </row>
    <row r="19" spans="1:5" ht="15" customHeight="1" x14ac:dyDescent="0.35">
      <c r="A19" s="38"/>
      <c r="B19" s="41" t="s">
        <v>5</v>
      </c>
      <c r="C19" s="38"/>
      <c r="D19" s="193" t="s">
        <v>6</v>
      </c>
      <c r="E19" s="38"/>
    </row>
    <row r="20" spans="1:5" ht="15" customHeight="1" x14ac:dyDescent="0.35">
      <c r="A20" s="38"/>
      <c r="B20" s="39"/>
      <c r="C20" s="38"/>
      <c r="D20" s="38"/>
      <c r="E20" s="38"/>
    </row>
    <row r="21" spans="1:5" ht="15" customHeight="1" x14ac:dyDescent="0.35">
      <c r="A21" s="38"/>
      <c r="B21" s="41" t="s">
        <v>7</v>
      </c>
      <c r="C21" s="38"/>
      <c r="D21" s="193" t="s">
        <v>770</v>
      </c>
      <c r="E21" s="38"/>
    </row>
    <row r="22" spans="1:5" ht="15" customHeight="1" x14ac:dyDescent="0.35">
      <c r="A22" s="38"/>
      <c r="B22" s="39"/>
      <c r="C22" s="38"/>
      <c r="D22" s="38"/>
      <c r="E22" s="38"/>
    </row>
    <row r="23" spans="1:5" ht="15" customHeight="1" x14ac:dyDescent="0.35">
      <c r="A23" s="38"/>
      <c r="B23" s="41" t="s">
        <v>8</v>
      </c>
      <c r="C23" s="38"/>
      <c r="D23" s="193" t="s">
        <v>771</v>
      </c>
      <c r="E23" s="38"/>
    </row>
    <row r="24" spans="1:5" ht="15" customHeight="1" x14ac:dyDescent="0.35">
      <c r="A24" s="38"/>
      <c r="B24" s="39"/>
      <c r="C24" s="38"/>
      <c r="D24" s="38"/>
      <c r="E24" s="38"/>
    </row>
    <row r="25" spans="1:5" ht="30" customHeight="1" x14ac:dyDescent="0.35">
      <c r="A25" s="38"/>
      <c r="B25" s="41" t="s">
        <v>9</v>
      </c>
      <c r="C25" s="38"/>
      <c r="D25" s="18" t="s">
        <v>10</v>
      </c>
      <c r="E25" s="38"/>
    </row>
    <row r="26" spans="1:5" ht="15" customHeight="1" x14ac:dyDescent="0.35">
      <c r="A26" s="38"/>
      <c r="B26" s="39"/>
      <c r="C26" s="38"/>
      <c r="D26" s="38"/>
      <c r="E26" s="38"/>
    </row>
    <row r="27" spans="1:5" ht="15" customHeight="1" x14ac:dyDescent="0.35">
      <c r="A27" s="38"/>
      <c r="B27" s="41" t="s">
        <v>11</v>
      </c>
      <c r="C27" s="38"/>
      <c r="D27" s="38"/>
      <c r="E27" s="38"/>
    </row>
    <row r="28" spans="1:5" ht="15" customHeight="1" x14ac:dyDescent="0.35">
      <c r="A28" s="38"/>
      <c r="B28" s="45" t="s">
        <v>12</v>
      </c>
      <c r="C28" s="46"/>
      <c r="D28" s="46" t="s">
        <v>13</v>
      </c>
      <c r="E28" s="38"/>
    </row>
    <row r="29" spans="1:5" ht="14.5" x14ac:dyDescent="0.35">
      <c r="A29" s="38"/>
      <c r="B29" s="204"/>
      <c r="C29" s="205"/>
      <c r="D29" s="205" t="s">
        <v>14</v>
      </c>
      <c r="E29" s="38"/>
    </row>
    <row r="30" spans="1:5" ht="14.5" x14ac:dyDescent="0.35">
      <c r="A30" s="38"/>
      <c r="B30" s="19" t="s">
        <v>15</v>
      </c>
      <c r="C30" s="47"/>
      <c r="D30" s="47" t="s">
        <v>16</v>
      </c>
      <c r="E30" s="38"/>
    </row>
    <row r="31" spans="1:5" ht="14.5" x14ac:dyDescent="0.35">
      <c r="A31" s="38"/>
      <c r="B31" s="20" t="s">
        <v>15</v>
      </c>
      <c r="C31" s="47"/>
      <c r="D31" s="47" t="s">
        <v>17</v>
      </c>
      <c r="E31" s="38"/>
    </row>
    <row r="32" spans="1:5" ht="14.5" x14ac:dyDescent="0.35">
      <c r="A32" s="38"/>
      <c r="B32" s="21" t="s">
        <v>15</v>
      </c>
      <c r="C32" s="47"/>
      <c r="D32" s="48" t="s">
        <v>18</v>
      </c>
      <c r="E32" s="38"/>
    </row>
    <row r="33" spans="1:5" ht="14.5" x14ac:dyDescent="0.35">
      <c r="A33" s="38"/>
      <c r="B33" s="49" t="s">
        <v>15</v>
      </c>
      <c r="C33" s="47"/>
      <c r="D33" s="47" t="s">
        <v>19</v>
      </c>
      <c r="E33" s="38"/>
    </row>
    <row r="34" spans="1:5" ht="14.5" x14ac:dyDescent="0.35">
      <c r="A34" s="38"/>
      <c r="B34" s="50" t="s">
        <v>15</v>
      </c>
      <c r="C34" s="47"/>
      <c r="D34" s="47" t="s">
        <v>20</v>
      </c>
      <c r="E34" s="38"/>
    </row>
    <row r="35" spans="1:5" ht="14.5" x14ac:dyDescent="0.35">
      <c r="A35" s="38"/>
      <c r="B35" s="51" t="s">
        <v>15</v>
      </c>
      <c r="C35" s="47"/>
      <c r="D35" s="47" t="s">
        <v>21</v>
      </c>
      <c r="E35" s="38"/>
    </row>
    <row r="36" spans="1:5" ht="14.5" x14ac:dyDescent="0.35">
      <c r="A36" s="38"/>
      <c r="B36" s="52" t="s">
        <v>15</v>
      </c>
      <c r="C36" s="47"/>
      <c r="D36" s="48" t="s">
        <v>22</v>
      </c>
      <c r="E36" s="38"/>
    </row>
    <row r="37" spans="1:5" ht="14.5" x14ac:dyDescent="0.35">
      <c r="A37" s="38"/>
      <c r="B37" s="53" t="s">
        <v>23</v>
      </c>
      <c r="C37" s="47"/>
      <c r="D37" s="48" t="s">
        <v>24</v>
      </c>
      <c r="E37" s="38"/>
    </row>
    <row r="38" spans="1:5" ht="15" customHeight="1" x14ac:dyDescent="0.35">
      <c r="A38" s="38"/>
      <c r="B38" s="54" t="s">
        <v>23</v>
      </c>
      <c r="C38" s="47"/>
      <c r="D38" s="47" t="s">
        <v>25</v>
      </c>
      <c r="E38" s="38"/>
    </row>
    <row r="39" spans="1:5" ht="15" customHeight="1" x14ac:dyDescent="0.35">
      <c r="A39" s="38"/>
      <c r="B39" s="46" t="s">
        <v>23</v>
      </c>
      <c r="C39" s="47"/>
      <c r="D39" s="47" t="s">
        <v>26</v>
      </c>
      <c r="E39" s="38"/>
    </row>
    <row r="40" spans="1:5" ht="15" customHeight="1" x14ac:dyDescent="0.35">
      <c r="A40" s="38"/>
      <c r="B40" s="55" t="s">
        <v>23</v>
      </c>
      <c r="C40" s="47"/>
      <c r="D40" s="47" t="s">
        <v>27</v>
      </c>
      <c r="E40" s="38"/>
    </row>
    <row r="41" spans="1:5" ht="15" customHeight="1" x14ac:dyDescent="0.35">
      <c r="A41" s="38"/>
      <c r="B41" s="56" t="s">
        <v>23</v>
      </c>
      <c r="C41" s="47"/>
      <c r="D41" s="47" t="s">
        <v>28</v>
      </c>
      <c r="E41" s="38"/>
    </row>
    <row r="42" spans="1:5" ht="15" customHeight="1" x14ac:dyDescent="0.35">
      <c r="A42" s="38"/>
      <c r="B42" s="57" t="s">
        <v>23</v>
      </c>
      <c r="C42" s="47"/>
      <c r="D42" s="47" t="s">
        <v>29</v>
      </c>
      <c r="E42" s="38"/>
    </row>
    <row r="43" spans="1:5" ht="15" customHeight="1" x14ac:dyDescent="0.35">
      <c r="A43" s="38"/>
      <c r="B43" s="58" t="s">
        <v>30</v>
      </c>
      <c r="C43" s="47"/>
      <c r="D43" s="47" t="s">
        <v>31</v>
      </c>
      <c r="E43" s="38"/>
    </row>
    <row r="44" spans="1:5" ht="15" customHeight="1" x14ac:dyDescent="0.35">
      <c r="A44" s="38"/>
      <c r="B44" s="59" t="s">
        <v>30</v>
      </c>
      <c r="C44" s="47"/>
      <c r="D44" s="48" t="s">
        <v>32</v>
      </c>
      <c r="E44" s="38"/>
    </row>
    <row r="45" spans="1:5" ht="15" customHeight="1" x14ac:dyDescent="0.35">
      <c r="A45" s="38"/>
      <c r="B45" s="60" t="s">
        <v>30</v>
      </c>
      <c r="C45" s="47"/>
      <c r="D45" s="48" t="s">
        <v>33</v>
      </c>
      <c r="E45" s="38"/>
    </row>
    <row r="46" spans="1:5" ht="15" customHeight="1" x14ac:dyDescent="0.35">
      <c r="A46" s="38"/>
      <c r="B46" s="206" t="s">
        <v>30</v>
      </c>
      <c r="C46" s="207"/>
      <c r="D46" s="208" t="s">
        <v>34</v>
      </c>
      <c r="E46" s="38"/>
    </row>
  </sheetData>
  <sheetProtection sheet="1" objects="1" formatCells="0" formatColumns="0" formatRows="0" sort="0" autoFilter="0"/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9C9C9"/>
  </sheetPr>
  <dimension ref="A1:M59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4.5" x14ac:dyDescent="0.35"/>
  <cols>
    <col min="1" max="5" width="2.7265625" customWidth="1"/>
    <col min="6" max="6" width="20.7265625" customWidth="1"/>
    <col min="7" max="7" width="22.7265625" customWidth="1"/>
    <col min="8" max="8" width="24.26953125" customWidth="1"/>
    <col min="9" max="9" width="30.7265625" customWidth="1"/>
    <col min="10" max="10" width="20.7265625" style="1" customWidth="1"/>
    <col min="11" max="11" width="10.7265625" customWidth="1"/>
    <col min="12" max="12" width="82.7265625" customWidth="1"/>
    <col min="13" max="13" width="2.7265625" customWidth="1"/>
    <col min="14" max="16384" width="9.1796875" hidden="1"/>
  </cols>
  <sheetData>
    <row r="1" spans="1:13" s="3" customFormat="1" x14ac:dyDescent="0.35">
      <c r="A1" s="61" t="str">
        <f ca="1">MID(CELL("filename",A1),FIND("]",CELL("filename",A1))+1,255)</f>
        <v>Version control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s="3" customFormat="1" x14ac:dyDescent="0.35">
      <c r="A2" s="61" t="str">
        <f>Cover!D21&amp;" - "&amp;Cover!D23</f>
        <v xml:space="preserve">Scottish Hydro Electric Power Distribution plc - Final 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3" s="4" customFormat="1" x14ac:dyDescent="0.35">
      <c r="A3" s="62" t="str">
        <f>Cover!D2&amp;" - "&amp;Cover!D8&amp;" v"&amp;Cover!D10&amp;" - "&amp;Cover!D19</f>
        <v>PCDM charging model - Release for charge setting v4 - 2022/23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3" s="1" customFormat="1" x14ac:dyDescent="0.35">
      <c r="A4" s="63" t="str">
        <f>H42 &amp; IF(H42 = 1, " issue", " issues") &amp;" identified in checks on this sheet"</f>
        <v>0 issues identified in checks on this sheet</v>
      </c>
      <c r="B4" s="64"/>
      <c r="C4" s="64"/>
      <c r="D4" s="64"/>
      <c r="E4" s="64"/>
      <c r="F4" s="64"/>
      <c r="G4" s="64"/>
      <c r="H4" s="65"/>
      <c r="I4" s="65"/>
      <c r="J4" s="64"/>
      <c r="K4" s="38"/>
      <c r="L4" s="38"/>
      <c r="M4" s="38"/>
    </row>
    <row r="5" spans="1:13" x14ac:dyDescent="0.35">
      <c r="A5" s="66"/>
      <c r="B5" s="67" t="s">
        <v>35</v>
      </c>
      <c r="C5" s="67"/>
      <c r="D5" s="67"/>
      <c r="E5" s="67"/>
      <c r="F5" s="67"/>
      <c r="G5" s="68"/>
      <c r="H5" s="68"/>
      <c r="I5" s="68"/>
      <c r="J5" s="68"/>
      <c r="K5" s="68"/>
      <c r="L5" s="67"/>
      <c r="M5" s="38"/>
    </row>
    <row r="6" spans="1:13" x14ac:dyDescent="0.35">
      <c r="A6" s="66"/>
      <c r="B6" s="66"/>
      <c r="C6" s="66"/>
      <c r="D6" s="66"/>
      <c r="E6" s="66"/>
      <c r="F6" s="66"/>
      <c r="G6" s="69"/>
      <c r="H6" s="69"/>
      <c r="I6" s="69"/>
      <c r="J6" s="69"/>
      <c r="K6" s="69"/>
      <c r="L6" s="66"/>
      <c r="M6" s="38"/>
    </row>
    <row r="7" spans="1:13" x14ac:dyDescent="0.35">
      <c r="A7" s="66"/>
      <c r="B7" s="66"/>
      <c r="C7" s="66"/>
      <c r="D7" s="66"/>
      <c r="E7" s="66"/>
      <c r="F7" s="66" t="s">
        <v>36</v>
      </c>
      <c r="G7" s="38"/>
      <c r="H7" s="70">
        <f>LOOKUP(2,1/(F20:F29&lt;&gt;""),F20:F29)</f>
        <v>44141</v>
      </c>
      <c r="I7" s="66"/>
      <c r="J7" s="66"/>
      <c r="K7" s="66"/>
      <c r="L7" s="66"/>
      <c r="M7" s="38"/>
    </row>
    <row r="8" spans="1:13" x14ac:dyDescent="0.35">
      <c r="A8" s="66"/>
      <c r="B8" s="66"/>
      <c r="C8" s="66"/>
      <c r="D8" s="66"/>
      <c r="E8" s="66"/>
      <c r="F8" s="66"/>
      <c r="G8" s="38"/>
      <c r="H8" s="69"/>
      <c r="I8" s="66"/>
      <c r="J8" s="66"/>
      <c r="K8" s="66"/>
      <c r="L8" s="66"/>
      <c r="M8" s="38"/>
    </row>
    <row r="9" spans="1:13" x14ac:dyDescent="0.35">
      <c r="A9" s="66"/>
      <c r="B9" s="66"/>
      <c r="C9" s="66"/>
      <c r="D9" s="66"/>
      <c r="E9" s="66"/>
      <c r="F9" s="66" t="s">
        <v>37</v>
      </c>
      <c r="G9" s="38"/>
      <c r="H9" s="72" t="str">
        <f>LOOKUP(2,1/(G20:G29&lt;&gt;""),G20:G29)</f>
        <v>Release for charge setting</v>
      </c>
      <c r="I9" s="66"/>
      <c r="J9" s="66"/>
      <c r="K9" s="66"/>
      <c r="L9" s="66"/>
      <c r="M9" s="38"/>
    </row>
    <row r="10" spans="1:13" x14ac:dyDescent="0.35">
      <c r="A10" s="66"/>
      <c r="B10" s="66"/>
      <c r="C10" s="66"/>
      <c r="D10" s="66"/>
      <c r="E10" s="66"/>
      <c r="F10" s="66"/>
      <c r="G10" s="69"/>
      <c r="H10" s="66"/>
      <c r="I10" s="66"/>
      <c r="J10" s="66"/>
      <c r="K10" s="66"/>
      <c r="L10" s="66"/>
      <c r="M10" s="38"/>
    </row>
    <row r="11" spans="1:13" x14ac:dyDescent="0.35">
      <c r="A11" s="66"/>
      <c r="B11" s="66"/>
      <c r="C11" s="66"/>
      <c r="D11" s="66"/>
      <c r="E11" s="66"/>
      <c r="F11" s="66" t="s">
        <v>38</v>
      </c>
      <c r="G11" s="38"/>
      <c r="H11" s="71">
        <f>LOOKUP(2,1/(H20:H29&lt;&gt;""),H20:H29)</f>
        <v>4</v>
      </c>
      <c r="I11" s="66"/>
      <c r="J11" s="66"/>
      <c r="K11" s="66"/>
      <c r="L11" s="66"/>
      <c r="M11" s="38"/>
    </row>
    <row r="12" spans="1:13" x14ac:dyDescent="0.35">
      <c r="A12" s="66"/>
      <c r="B12" s="66"/>
      <c r="C12" s="66"/>
      <c r="D12" s="66"/>
      <c r="E12" s="66"/>
      <c r="F12" s="66"/>
      <c r="G12" s="38"/>
      <c r="H12" s="69"/>
      <c r="I12" s="69"/>
      <c r="J12" s="69"/>
      <c r="K12" s="66"/>
      <c r="L12" s="66"/>
      <c r="M12" s="38"/>
    </row>
    <row r="13" spans="1:13" x14ac:dyDescent="0.35">
      <c r="A13" s="66"/>
      <c r="B13" s="66"/>
      <c r="C13" s="66"/>
      <c r="D13" s="66"/>
      <c r="E13" s="66"/>
      <c r="F13" s="66" t="s">
        <v>39</v>
      </c>
      <c r="G13" s="38"/>
      <c r="H13" s="72" t="str">
        <f>LOOKUP(2,1/(I20:I29&lt;&gt;""),I20:I29)</f>
        <v>01 April 2022 Charging Methodologies Pre-Release – October 2020 (Schedules 16, 17, 18, 20 and 29) DCP 361</v>
      </c>
      <c r="I13" s="69"/>
      <c r="J13" s="69"/>
      <c r="K13" s="66"/>
      <c r="L13" s="66"/>
      <c r="M13" s="38"/>
    </row>
    <row r="14" spans="1:13" s="1" customFormat="1" x14ac:dyDescent="0.35">
      <c r="A14" s="66"/>
      <c r="B14" s="66"/>
      <c r="C14" s="66"/>
      <c r="D14" s="66"/>
      <c r="E14" s="66"/>
      <c r="F14" s="66"/>
      <c r="G14" s="38"/>
      <c r="H14" s="70"/>
      <c r="I14" s="69"/>
      <c r="J14" s="69"/>
      <c r="K14" s="66"/>
      <c r="L14" s="66"/>
      <c r="M14" s="38"/>
    </row>
    <row r="15" spans="1:13" s="1" customFormat="1" x14ac:dyDescent="0.35">
      <c r="A15" s="66"/>
      <c r="B15" s="66"/>
      <c r="C15" s="66"/>
      <c r="D15" s="66"/>
      <c r="E15" s="66"/>
      <c r="F15" s="73" t="s">
        <v>40</v>
      </c>
      <c r="G15" s="38"/>
      <c r="H15" s="70" t="str">
        <f>LOOKUP(2,1/(J20:J29&lt;&gt;""),J20:J29)</f>
        <v>Schedule 29</v>
      </c>
      <c r="I15" s="69"/>
      <c r="J15" s="69"/>
      <c r="K15" s="66"/>
      <c r="L15" s="66"/>
      <c r="M15" s="38"/>
    </row>
    <row r="16" spans="1:13" x14ac:dyDescent="0.35">
      <c r="A16" s="66"/>
      <c r="B16" s="66"/>
      <c r="C16" s="66"/>
      <c r="D16" s="66"/>
      <c r="E16" s="66"/>
      <c r="F16" s="66"/>
      <c r="G16" s="38"/>
      <c r="H16" s="70"/>
      <c r="I16" s="69"/>
      <c r="J16" s="69"/>
      <c r="K16" s="66"/>
      <c r="L16" s="66"/>
      <c r="M16" s="38"/>
    </row>
    <row r="17" spans="1:13" x14ac:dyDescent="0.35">
      <c r="A17" s="38"/>
      <c r="B17" s="74" t="s">
        <v>41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38"/>
    </row>
    <row r="18" spans="1:13" x14ac:dyDescent="0.35">
      <c r="A18" s="66"/>
      <c r="B18" s="66"/>
      <c r="C18" s="66"/>
      <c r="D18" s="66"/>
      <c r="E18" s="66"/>
      <c r="F18" s="66"/>
      <c r="G18" s="69"/>
      <c r="H18" s="66"/>
      <c r="I18" s="66"/>
      <c r="J18" s="66"/>
      <c r="K18" s="66"/>
      <c r="L18" s="66"/>
      <c r="M18" s="38"/>
    </row>
    <row r="19" spans="1:13" x14ac:dyDescent="0.35">
      <c r="A19" s="66"/>
      <c r="B19" s="66"/>
      <c r="C19" s="66"/>
      <c r="D19" s="66"/>
      <c r="E19" s="66"/>
      <c r="F19" s="75" t="s">
        <v>42</v>
      </c>
      <c r="G19" s="76" t="s">
        <v>43</v>
      </c>
      <c r="H19" s="75" t="s">
        <v>44</v>
      </c>
      <c r="I19" s="76" t="s">
        <v>45</v>
      </c>
      <c r="J19" s="76" t="s">
        <v>46</v>
      </c>
      <c r="K19" s="76" t="s">
        <v>47</v>
      </c>
      <c r="L19" s="76" t="s">
        <v>48</v>
      </c>
      <c r="M19" s="38"/>
    </row>
    <row r="20" spans="1:13" ht="29" x14ac:dyDescent="0.35">
      <c r="A20" s="66"/>
      <c r="B20" s="66"/>
      <c r="C20" s="66"/>
      <c r="D20" s="66"/>
      <c r="E20" s="66"/>
      <c r="F20" s="18">
        <v>43250</v>
      </c>
      <c r="G20" s="18" t="s">
        <v>49</v>
      </c>
      <c r="H20" s="22">
        <v>1</v>
      </c>
      <c r="I20" s="18" t="s">
        <v>50</v>
      </c>
      <c r="J20" s="18" t="s">
        <v>51</v>
      </c>
      <c r="K20" s="18" t="s">
        <v>52</v>
      </c>
      <c r="L20" s="18" t="s">
        <v>53</v>
      </c>
      <c r="M20" s="38"/>
    </row>
    <row r="21" spans="1:13" ht="29" x14ac:dyDescent="0.35">
      <c r="A21" s="66"/>
      <c r="B21" s="66"/>
      <c r="C21" s="66"/>
      <c r="D21" s="66"/>
      <c r="E21" s="66"/>
      <c r="F21" s="18">
        <v>43301</v>
      </c>
      <c r="G21" s="18" t="s">
        <v>49</v>
      </c>
      <c r="H21" s="22">
        <v>2</v>
      </c>
      <c r="I21" s="18" t="s">
        <v>54</v>
      </c>
      <c r="J21" s="18" t="s">
        <v>51</v>
      </c>
      <c r="K21" s="18" t="s">
        <v>52</v>
      </c>
      <c r="L21" s="18" t="s">
        <v>55</v>
      </c>
      <c r="M21" s="38"/>
    </row>
    <row r="22" spans="1:13" s="1" customFormat="1" ht="29" x14ac:dyDescent="0.35">
      <c r="A22" s="66"/>
      <c r="B22" s="66"/>
      <c r="C22" s="66"/>
      <c r="D22" s="66"/>
      <c r="E22" s="66"/>
      <c r="F22" s="18">
        <v>43341</v>
      </c>
      <c r="G22" s="193" t="s">
        <v>49</v>
      </c>
      <c r="H22" s="22">
        <v>3</v>
      </c>
      <c r="I22" s="193" t="s">
        <v>56</v>
      </c>
      <c r="J22" s="193" t="s">
        <v>51</v>
      </c>
      <c r="K22" s="193" t="s">
        <v>52</v>
      </c>
      <c r="L22" s="193" t="s">
        <v>57</v>
      </c>
      <c r="M22" s="38"/>
    </row>
    <row r="23" spans="1:13" ht="43.5" x14ac:dyDescent="0.35">
      <c r="A23" s="66"/>
      <c r="B23" s="66"/>
      <c r="C23" s="66"/>
      <c r="D23" s="66"/>
      <c r="E23" s="66"/>
      <c r="F23" s="18">
        <v>43389</v>
      </c>
      <c r="G23" s="18" t="s">
        <v>58</v>
      </c>
      <c r="H23" s="22">
        <v>3</v>
      </c>
      <c r="I23" s="193" t="s">
        <v>59</v>
      </c>
      <c r="J23" s="193" t="s">
        <v>51</v>
      </c>
      <c r="K23" s="193" t="s">
        <v>52</v>
      </c>
      <c r="L23" s="193" t="s">
        <v>60</v>
      </c>
      <c r="M23" s="38"/>
    </row>
    <row r="24" spans="1:13" ht="58" x14ac:dyDescent="0.35">
      <c r="A24" s="66"/>
      <c r="B24" s="66"/>
      <c r="C24" s="66"/>
      <c r="D24" s="66"/>
      <c r="E24" s="66"/>
      <c r="F24" s="18">
        <v>43777</v>
      </c>
      <c r="G24" s="18" t="s">
        <v>58</v>
      </c>
      <c r="H24" s="22">
        <v>4</v>
      </c>
      <c r="I24" s="18" t="s">
        <v>61</v>
      </c>
      <c r="J24" s="193" t="s">
        <v>51</v>
      </c>
      <c r="K24" s="193" t="s">
        <v>52</v>
      </c>
      <c r="L24" s="193" t="s">
        <v>60</v>
      </c>
      <c r="M24" s="38"/>
    </row>
    <row r="25" spans="1:13" ht="58" x14ac:dyDescent="0.35">
      <c r="A25" s="66"/>
      <c r="B25" s="66"/>
      <c r="C25" s="66"/>
      <c r="D25" s="66"/>
      <c r="E25" s="66"/>
      <c r="F25" s="18">
        <v>44141</v>
      </c>
      <c r="G25" s="18" t="s">
        <v>58</v>
      </c>
      <c r="H25" s="22">
        <v>4</v>
      </c>
      <c r="I25" s="18" t="s">
        <v>62</v>
      </c>
      <c r="J25" s="193" t="s">
        <v>51</v>
      </c>
      <c r="K25" s="193" t="s">
        <v>52</v>
      </c>
      <c r="L25" s="193" t="s">
        <v>63</v>
      </c>
      <c r="M25" s="38"/>
    </row>
    <row r="26" spans="1:13" x14ac:dyDescent="0.35">
      <c r="A26" s="66"/>
      <c r="B26" s="66"/>
      <c r="C26" s="66"/>
      <c r="D26" s="66"/>
      <c r="E26" s="66"/>
      <c r="F26" s="18"/>
      <c r="G26" s="18"/>
      <c r="H26" s="22"/>
      <c r="I26" s="18"/>
      <c r="J26" s="18"/>
      <c r="K26" s="18"/>
      <c r="L26" s="18"/>
      <c r="M26" s="38"/>
    </row>
    <row r="27" spans="1:13" x14ac:dyDescent="0.35">
      <c r="A27" s="66"/>
      <c r="B27" s="66"/>
      <c r="C27" s="66"/>
      <c r="D27" s="66"/>
      <c r="E27" s="66"/>
      <c r="F27" s="18"/>
      <c r="G27" s="18"/>
      <c r="H27" s="22"/>
      <c r="I27" s="18"/>
      <c r="J27" s="18"/>
      <c r="K27" s="18"/>
      <c r="L27" s="18"/>
      <c r="M27" s="38"/>
    </row>
    <row r="28" spans="1:13" x14ac:dyDescent="0.35">
      <c r="A28" s="66"/>
      <c r="B28" s="66"/>
      <c r="C28" s="66"/>
      <c r="D28" s="66"/>
      <c r="E28" s="66"/>
      <c r="F28" s="18"/>
      <c r="G28" s="18"/>
      <c r="H28" s="22"/>
      <c r="I28" s="18"/>
      <c r="J28" s="18"/>
      <c r="K28" s="18"/>
      <c r="L28" s="18"/>
      <c r="M28" s="38"/>
    </row>
    <row r="29" spans="1:13" x14ac:dyDescent="0.35">
      <c r="A29" s="66"/>
      <c r="B29" s="66"/>
      <c r="C29" s="66"/>
      <c r="D29" s="66"/>
      <c r="E29" s="66"/>
      <c r="F29" s="18"/>
      <c r="G29" s="18"/>
      <c r="H29" s="22"/>
      <c r="I29" s="18"/>
      <c r="J29" s="18"/>
      <c r="K29" s="18"/>
      <c r="L29" s="18"/>
      <c r="M29" s="38"/>
    </row>
    <row r="30" spans="1:13" x14ac:dyDescent="0.3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</row>
    <row r="31" spans="1:13" x14ac:dyDescent="0.35">
      <c r="A31" s="38"/>
      <c r="B31" s="74" t="s">
        <v>64</v>
      </c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38"/>
    </row>
    <row r="32" spans="1:13" x14ac:dyDescent="0.3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</row>
    <row r="33" spans="1:13" x14ac:dyDescent="0.35">
      <c r="A33" s="38"/>
      <c r="B33" s="38"/>
      <c r="C33" s="38"/>
      <c r="D33" s="38"/>
      <c r="E33" s="77" t="s">
        <v>65</v>
      </c>
      <c r="F33" s="38"/>
      <c r="G33" s="38"/>
      <c r="H33" s="38"/>
      <c r="I33" s="38"/>
      <c r="J33" s="38"/>
      <c r="K33" s="38"/>
      <c r="L33" s="38"/>
      <c r="M33" s="38"/>
    </row>
    <row r="34" spans="1:13" x14ac:dyDescent="0.35">
      <c r="A34" s="38"/>
      <c r="B34" s="38"/>
      <c r="C34" s="38"/>
      <c r="D34" s="38"/>
      <c r="E34" s="38"/>
      <c r="F34" s="209" t="s">
        <v>66</v>
      </c>
      <c r="G34" s="205" t="s">
        <v>67</v>
      </c>
      <c r="H34" s="210">
        <f>MEAV!H147</f>
        <v>0</v>
      </c>
      <c r="I34" s="38"/>
      <c r="J34" s="38"/>
      <c r="K34" s="38"/>
      <c r="L34" s="38"/>
      <c r="M34" s="38"/>
    </row>
    <row r="35" spans="1:13" x14ac:dyDescent="0.35">
      <c r="A35" s="38"/>
      <c r="B35" s="38"/>
      <c r="C35" s="38"/>
      <c r="D35" s="38"/>
      <c r="E35" s="38"/>
      <c r="F35" s="48" t="s">
        <v>68</v>
      </c>
      <c r="G35" s="47" t="s">
        <v>67</v>
      </c>
      <c r="H35" s="78">
        <f>Expenditure!H147</f>
        <v>0</v>
      </c>
      <c r="I35" s="38"/>
      <c r="J35" s="38"/>
      <c r="K35" s="38"/>
      <c r="L35" s="38"/>
      <c r="M35" s="38"/>
    </row>
    <row r="36" spans="1:13" x14ac:dyDescent="0.35">
      <c r="A36" s="38"/>
      <c r="B36" s="38"/>
      <c r="C36" s="38"/>
      <c r="D36" s="38"/>
      <c r="E36" s="38"/>
      <c r="F36" s="38" t="s">
        <v>69</v>
      </c>
      <c r="G36" s="47" t="s">
        <v>67</v>
      </c>
      <c r="H36" s="78">
        <f>Expensed!H87</f>
        <v>0</v>
      </c>
      <c r="I36" s="38"/>
      <c r="J36" s="38"/>
      <c r="K36" s="38"/>
      <c r="L36" s="38"/>
      <c r="M36" s="38"/>
    </row>
    <row r="37" spans="1:13" x14ac:dyDescent="0.35">
      <c r="A37" s="38"/>
      <c r="B37" s="38"/>
      <c r="C37" s="38"/>
      <c r="D37" s="38"/>
      <c r="E37" s="38"/>
      <c r="F37" s="48" t="s">
        <v>70</v>
      </c>
      <c r="G37" s="47" t="s">
        <v>67</v>
      </c>
      <c r="H37" s="78">
        <f>Capitalised!H67</f>
        <v>0</v>
      </c>
      <c r="I37" s="38"/>
      <c r="J37" s="38"/>
      <c r="K37" s="38"/>
      <c r="L37" s="38"/>
      <c r="M37" s="38"/>
    </row>
    <row r="38" spans="1:13" x14ac:dyDescent="0.35">
      <c r="A38" s="38"/>
      <c r="B38" s="38"/>
      <c r="C38" s="38"/>
      <c r="D38" s="38"/>
      <c r="E38" s="38"/>
      <c r="F38" s="48" t="s">
        <v>71</v>
      </c>
      <c r="G38" s="47" t="s">
        <v>67</v>
      </c>
      <c r="H38" s="78">
        <f>'Rev allocation'!H188</f>
        <v>0</v>
      </c>
      <c r="I38" s="38"/>
      <c r="J38" s="38"/>
      <c r="K38" s="38"/>
      <c r="L38" s="38"/>
      <c r="M38" s="38"/>
    </row>
    <row r="39" spans="1:13" x14ac:dyDescent="0.35">
      <c r="A39" s="38"/>
      <c r="B39" s="38"/>
      <c r="C39" s="38"/>
      <c r="D39" s="38"/>
      <c r="E39" s="38"/>
      <c r="F39" s="38" t="s">
        <v>72</v>
      </c>
      <c r="G39" s="47" t="s">
        <v>67</v>
      </c>
      <c r="H39" s="78">
        <f>Direct!H62</f>
        <v>0</v>
      </c>
      <c r="I39" s="38"/>
      <c r="J39" s="38"/>
      <c r="K39" s="38"/>
      <c r="L39" s="38"/>
      <c r="M39" s="38"/>
    </row>
    <row r="40" spans="1:13" x14ac:dyDescent="0.35">
      <c r="A40" s="38"/>
      <c r="B40" s="38"/>
      <c r="C40" s="38"/>
      <c r="D40" s="38"/>
      <c r="E40" s="38"/>
      <c r="F40" s="38" t="s">
        <v>73</v>
      </c>
      <c r="G40" s="47" t="s">
        <v>67</v>
      </c>
      <c r="H40" s="78">
        <f>'EDCM discounts'!H113</f>
        <v>0</v>
      </c>
      <c r="I40" s="38"/>
      <c r="J40" s="38"/>
      <c r="K40" s="38"/>
      <c r="L40" s="38"/>
      <c r="M40" s="38"/>
    </row>
    <row r="41" spans="1:13" x14ac:dyDescent="0.35">
      <c r="A41" s="38"/>
      <c r="B41" s="38"/>
      <c r="C41" s="38"/>
      <c r="D41" s="38"/>
      <c r="E41" s="38"/>
      <c r="F41" s="207" t="s">
        <v>74</v>
      </c>
      <c r="G41" s="207" t="s">
        <v>67</v>
      </c>
      <c r="H41" s="211">
        <f>'CDCM discounts'!H43</f>
        <v>0</v>
      </c>
      <c r="I41" s="38"/>
      <c r="J41" s="38"/>
      <c r="K41" s="38"/>
      <c r="L41" s="38"/>
      <c r="M41" s="38"/>
    </row>
    <row r="42" spans="1:13" s="1" customFormat="1" x14ac:dyDescent="0.35">
      <c r="A42" s="38"/>
      <c r="B42" s="38"/>
      <c r="C42" s="38"/>
      <c r="D42" s="38"/>
      <c r="E42" s="38"/>
      <c r="F42" s="79" t="s">
        <v>75</v>
      </c>
      <c r="G42" s="79" t="s">
        <v>67</v>
      </c>
      <c r="H42" s="80">
        <f>SUM(H34:H41)</f>
        <v>0</v>
      </c>
      <c r="I42" s="38"/>
      <c r="J42" s="38"/>
      <c r="K42" s="38"/>
      <c r="L42" s="38"/>
      <c r="M42" s="38"/>
    </row>
    <row r="43" spans="1:13" x14ac:dyDescent="0.35">
      <c r="A43" s="38"/>
      <c r="B43" s="38"/>
      <c r="C43" s="38"/>
      <c r="D43" s="38"/>
      <c r="E43" s="38"/>
      <c r="F43" s="48"/>
      <c r="G43" s="47"/>
      <c r="H43" s="47"/>
      <c r="I43" s="81"/>
      <c r="J43" s="81"/>
      <c r="K43" s="38"/>
      <c r="L43" s="38"/>
      <c r="M43" s="38"/>
    </row>
    <row r="44" spans="1:13" x14ac:dyDescent="0.35">
      <c r="A44" s="38"/>
      <c r="B44" s="74" t="s">
        <v>76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38"/>
    </row>
    <row r="45" spans="1:13" x14ac:dyDescent="0.3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</row>
    <row r="46" spans="1:13" x14ac:dyDescent="0.35">
      <c r="A46" s="38"/>
      <c r="B46" s="38"/>
      <c r="C46" s="38"/>
      <c r="D46" s="38"/>
      <c r="E46" s="38"/>
      <c r="F46" s="76" t="s">
        <v>77</v>
      </c>
      <c r="G46" s="38"/>
      <c r="H46" s="38"/>
      <c r="I46" s="38"/>
      <c r="J46" s="38"/>
      <c r="K46" s="38"/>
      <c r="L46" s="38"/>
      <c r="M46" s="38"/>
    </row>
    <row r="47" spans="1:13" x14ac:dyDescent="0.35">
      <c r="A47" s="38"/>
      <c r="B47" s="38"/>
      <c r="C47" s="38"/>
      <c r="D47" s="38"/>
      <c r="E47" s="38"/>
      <c r="F47" s="20" t="s">
        <v>78</v>
      </c>
      <c r="G47" s="38"/>
      <c r="H47" s="38"/>
      <c r="I47" s="38"/>
      <c r="J47" s="38"/>
      <c r="K47" s="38"/>
      <c r="L47" s="38"/>
      <c r="M47" s="38"/>
    </row>
    <row r="48" spans="1:13" s="1" customFormat="1" x14ac:dyDescent="0.35">
      <c r="A48" s="38"/>
      <c r="B48" s="38"/>
      <c r="C48" s="38"/>
      <c r="D48" s="38"/>
      <c r="E48" s="38"/>
      <c r="F48" s="20" t="s">
        <v>79</v>
      </c>
      <c r="G48" s="38"/>
      <c r="H48" s="38"/>
      <c r="I48" s="38"/>
      <c r="J48" s="38"/>
      <c r="K48" s="38"/>
      <c r="L48" s="38"/>
      <c r="M48" s="38"/>
    </row>
    <row r="49" spans="1:13" s="1" customFormat="1" x14ac:dyDescent="0.35">
      <c r="A49" s="38"/>
      <c r="B49" s="38"/>
      <c r="C49" s="38"/>
      <c r="D49" s="38"/>
      <c r="E49" s="38"/>
      <c r="F49" s="20" t="s">
        <v>49</v>
      </c>
      <c r="G49" s="38"/>
      <c r="H49" s="38"/>
      <c r="I49" s="38"/>
      <c r="J49" s="38"/>
      <c r="K49" s="38"/>
      <c r="L49" s="38"/>
      <c r="M49" s="38"/>
    </row>
    <row r="50" spans="1:13" s="1" customFormat="1" ht="29" x14ac:dyDescent="0.35">
      <c r="A50" s="38"/>
      <c r="B50" s="38"/>
      <c r="C50" s="38"/>
      <c r="D50" s="38"/>
      <c r="E50" s="38"/>
      <c r="F50" s="196" t="s">
        <v>58</v>
      </c>
      <c r="G50" s="38"/>
      <c r="H50" s="38"/>
      <c r="I50" s="38"/>
      <c r="J50" s="38"/>
      <c r="K50" s="38"/>
      <c r="L50" s="38"/>
      <c r="M50" s="38"/>
    </row>
    <row r="51" spans="1:13" s="1" customFormat="1" x14ac:dyDescent="0.35">
      <c r="A51" s="38"/>
      <c r="B51" s="38"/>
      <c r="C51" s="38"/>
      <c r="D51" s="38"/>
      <c r="E51" s="38"/>
      <c r="F51" s="20"/>
      <c r="G51" s="38"/>
      <c r="H51" s="38"/>
      <c r="I51" s="38"/>
      <c r="J51" s="38"/>
      <c r="K51" s="38"/>
      <c r="L51" s="38"/>
      <c r="M51" s="38"/>
    </row>
    <row r="52" spans="1:13" s="1" customFormat="1" x14ac:dyDescent="0.35">
      <c r="A52" s="38"/>
      <c r="B52" s="38"/>
      <c r="C52" s="38"/>
      <c r="D52" s="38"/>
      <c r="E52" s="38"/>
      <c r="F52" s="20"/>
      <c r="G52" s="38"/>
      <c r="H52" s="38"/>
      <c r="I52" s="38"/>
      <c r="J52" s="38"/>
      <c r="K52" s="38"/>
      <c r="L52" s="38"/>
      <c r="M52" s="38"/>
    </row>
    <row r="53" spans="1:13" s="1" customFormat="1" x14ac:dyDescent="0.35">
      <c r="A53" s="38"/>
      <c r="B53" s="38"/>
      <c r="C53" s="38"/>
      <c r="D53" s="38"/>
      <c r="E53" s="38"/>
      <c r="F53" s="20"/>
      <c r="G53" s="38"/>
      <c r="H53" s="38"/>
      <c r="I53" s="38"/>
      <c r="J53" s="38"/>
      <c r="K53" s="38"/>
      <c r="L53" s="38"/>
      <c r="M53" s="38"/>
    </row>
    <row r="54" spans="1:13" s="1" customFormat="1" x14ac:dyDescent="0.35">
      <c r="A54" s="38"/>
      <c r="B54" s="38"/>
      <c r="C54" s="38"/>
      <c r="D54" s="38"/>
      <c r="E54" s="38"/>
      <c r="F54" s="20"/>
      <c r="G54" s="38"/>
      <c r="H54" s="38"/>
      <c r="I54" s="38"/>
      <c r="J54" s="38"/>
      <c r="K54" s="38"/>
      <c r="L54" s="38"/>
      <c r="M54" s="38"/>
    </row>
    <row r="55" spans="1:13" s="1" customFormat="1" x14ac:dyDescent="0.35">
      <c r="A55" s="38"/>
      <c r="B55" s="38"/>
      <c r="C55" s="38"/>
      <c r="D55" s="38"/>
      <c r="E55" s="38"/>
      <c r="F55" s="20"/>
      <c r="G55" s="38"/>
      <c r="H55" s="38"/>
      <c r="I55" s="38"/>
      <c r="J55" s="38"/>
      <c r="K55" s="38"/>
      <c r="L55" s="38"/>
      <c r="M55" s="38"/>
    </row>
    <row r="56" spans="1:13" s="1" customFormat="1" x14ac:dyDescent="0.35">
      <c r="A56" s="38"/>
      <c r="B56" s="38"/>
      <c r="C56" s="38"/>
      <c r="D56" s="38"/>
      <c r="E56" s="38"/>
      <c r="F56" s="20"/>
      <c r="G56" s="38"/>
      <c r="H56" s="38"/>
      <c r="I56" s="38"/>
      <c r="J56" s="38"/>
      <c r="K56" s="38"/>
      <c r="L56" s="38"/>
      <c r="M56" s="38"/>
    </row>
    <row r="57" spans="1:13" x14ac:dyDescent="0.35">
      <c r="A57" s="38"/>
      <c r="B57" s="38"/>
      <c r="C57" s="38"/>
      <c r="D57" s="38"/>
      <c r="E57" s="38"/>
      <c r="F57" s="20" t="s">
        <v>80</v>
      </c>
      <c r="G57" s="38"/>
      <c r="H57" s="38"/>
      <c r="I57" s="38"/>
      <c r="J57" s="38"/>
      <c r="K57" s="38"/>
      <c r="L57" s="38"/>
      <c r="M57" s="38"/>
    </row>
    <row r="58" spans="1:13" x14ac:dyDescent="0.3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</row>
    <row r="59" spans="1:13" x14ac:dyDescent="0.35">
      <c r="A59" s="38"/>
      <c r="B59" s="74" t="s">
        <v>81</v>
      </c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38"/>
    </row>
  </sheetData>
  <sheetProtection sheet="1" objects="1" formatCells="0" formatColumns="0" formatRows="0" sort="0" autoFilter="0"/>
  <conditionalFormatting sqref="H34">
    <cfRule type="cellIs" dxfId="51" priority="4" stopIfTrue="1" operator="greaterThan">
      <formula>0</formula>
    </cfRule>
  </conditionalFormatting>
  <conditionalFormatting sqref="H35">
    <cfRule type="cellIs" dxfId="50" priority="5" stopIfTrue="1" operator="greaterThan">
      <formula>0</formula>
    </cfRule>
  </conditionalFormatting>
  <conditionalFormatting sqref="H36">
    <cfRule type="cellIs" dxfId="49" priority="6" stopIfTrue="1" operator="greaterThan">
      <formula>0</formula>
    </cfRule>
  </conditionalFormatting>
  <conditionalFormatting sqref="H37">
    <cfRule type="cellIs" dxfId="48" priority="7" stopIfTrue="1" operator="greaterThan">
      <formula>0</formula>
    </cfRule>
  </conditionalFormatting>
  <conditionalFormatting sqref="H38">
    <cfRule type="cellIs" dxfId="47" priority="8" stopIfTrue="1" operator="greaterThan">
      <formula>0</formula>
    </cfRule>
  </conditionalFormatting>
  <conditionalFormatting sqref="H39">
    <cfRule type="cellIs" dxfId="46" priority="9" stopIfTrue="1" operator="greaterThan">
      <formula>0</formula>
    </cfRule>
  </conditionalFormatting>
  <conditionalFormatting sqref="H40">
    <cfRule type="cellIs" dxfId="45" priority="10" stopIfTrue="1" operator="greaterThan">
      <formula>0</formula>
    </cfRule>
  </conditionalFormatting>
  <conditionalFormatting sqref="H41">
    <cfRule type="cellIs" dxfId="44" priority="11" stopIfTrue="1" operator="greaterThan">
      <formula>0</formula>
    </cfRule>
  </conditionalFormatting>
  <conditionalFormatting sqref="A4:XFD4">
    <cfRule type="expression" dxfId="43" priority="3">
      <formula>LEFT($A$4,1) &lt;&gt; "0"</formula>
    </cfRule>
  </conditionalFormatting>
  <conditionalFormatting sqref="H42">
    <cfRule type="cellIs" dxfId="42" priority="2" stopIfTrue="1" operator="greaterThan">
      <formula>0</formula>
    </cfRule>
  </conditionalFormatting>
  <dataValidations count="3">
    <dataValidation type="date" operator="greaterThanOrEqual" allowBlank="1" showInputMessage="1" showErrorMessage="1" errorTitle="Model date" error="Input a date" promptTitle="Model date" prompt="Input a date" sqref="F20:F29" xr:uid="{00000000-0002-0000-0100-000000000000}">
      <formula1>1</formula1>
    </dataValidation>
    <dataValidation type="whole" operator="greaterThan" allowBlank="1" showInputMessage="1" showErrorMessage="1" errorTitle="Stage model version" error="A positive integer value has not been selected" promptTitle="Stage model version" prompt="Input must be an integer. The value should return to 1 when a new development stage is reached." sqref="H20:H29" xr:uid="{00000000-0002-0000-0100-000002000000}">
      <formula1>0</formula1>
    </dataValidation>
    <dataValidation type="list" allowBlank="1" showInputMessage="1" showErrorMessage="1" errorTitle="Development stage" error="Selection is not consistent with the list of options specified below" promptTitle="Development stage" prompt="Select from the list of options" sqref="G20:G29" xr:uid="{00000000-0002-0000-0100-000001000000}">
      <formula1>$F$47:$F$57</formula1>
    </dataValidation>
  </dataValidations>
  <hyperlinks>
    <hyperlink ref="A1" location="Index!A1" display="Index!A1" xr:uid="{00000000-0004-0000-0100-000000000000}"/>
    <hyperlink ref="F36" location="'Expensed'!A1" display="Expensed" xr:uid="{00000000-0004-0000-0100-000001000000}"/>
    <hyperlink ref="F39" location="'Direct'!A1" display="Direct" xr:uid="{00000000-0004-0000-0100-000002000000}"/>
  </hyperlinks>
  <pageMargins left="0.7" right="0.7" top="0.75" bottom="0.75" header="0.3" footer="0.3"/>
  <pageSetup paperSize="9" orientation="portrait" r:id="rId1"/>
  <cellWatches>
    <cellWatch r="H4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9C9C9"/>
  </sheetPr>
  <dimension ref="A1:I42"/>
  <sheetViews>
    <sheetView showGridLines="0" zoomScale="80" zoomScaleNormal="80" workbookViewId="0">
      <pane ySplit="3" topLeftCell="A4" activePane="bottomLeft" state="frozenSplit"/>
      <selection pane="bottomLeft" activeCell="A4" sqref="A4"/>
    </sheetView>
  </sheetViews>
  <sheetFormatPr defaultColWidth="0" defaultRowHeight="14.5" x14ac:dyDescent="0.35"/>
  <cols>
    <col min="1" max="5" width="2.7265625" customWidth="1"/>
    <col min="6" max="6" width="73.7265625" customWidth="1"/>
    <col min="7" max="7" width="2.7265625" customWidth="1"/>
    <col min="8" max="8" width="9.1796875" hidden="1" customWidth="1"/>
    <col min="9" max="9" width="0" hidden="1" customWidth="1"/>
    <col min="10" max="16384" width="9.1796875" hidden="1"/>
  </cols>
  <sheetData>
    <row r="1" spans="1:9" s="3" customFormat="1" x14ac:dyDescent="0.35">
      <c r="A1" s="82" t="str">
        <f ca="1">MID(CELL("filename",A1),FIND("]",CELL("filename",A1))+1,255)</f>
        <v>Model map</v>
      </c>
      <c r="B1" s="82"/>
      <c r="C1" s="82"/>
      <c r="D1" s="82"/>
      <c r="E1" s="82"/>
      <c r="F1" s="82"/>
      <c r="G1" s="82"/>
      <c r="H1" s="82"/>
      <c r="I1" s="82"/>
    </row>
    <row r="2" spans="1:9" s="3" customFormat="1" x14ac:dyDescent="0.35">
      <c r="A2" s="82" t="str">
        <f>Cover!D21&amp;" - "&amp;Cover!D23</f>
        <v xml:space="preserve">Scottish Hydro Electric Power Distribution plc - Final </v>
      </c>
      <c r="B2" s="82"/>
      <c r="C2" s="82"/>
      <c r="D2" s="82"/>
      <c r="E2" s="82"/>
      <c r="F2" s="82"/>
      <c r="G2" s="82"/>
      <c r="H2" s="82"/>
      <c r="I2" s="82"/>
    </row>
    <row r="3" spans="1:9" s="4" customFormat="1" x14ac:dyDescent="0.35">
      <c r="A3" s="62" t="str">
        <f>Cover!D2&amp;" - "&amp;Cover!D8&amp;" v"&amp;Cover!D10&amp;" - "&amp;Cover!D19</f>
        <v>PCDM charging model - Release for charge setting v4 - 2022/23</v>
      </c>
      <c r="B3" s="83"/>
      <c r="C3" s="83"/>
      <c r="D3" s="83"/>
      <c r="E3" s="83"/>
      <c r="F3" s="83"/>
      <c r="G3" s="83"/>
      <c r="H3" s="83"/>
      <c r="I3" s="83"/>
    </row>
    <row r="4" spans="1:9" x14ac:dyDescent="0.35">
      <c r="A4" s="38"/>
      <c r="B4" s="38"/>
      <c r="C4" s="38"/>
      <c r="D4" s="38"/>
      <c r="E4" s="38"/>
      <c r="F4" s="38"/>
      <c r="G4" s="38"/>
      <c r="H4" s="38"/>
      <c r="I4" s="38"/>
    </row>
    <row r="5" spans="1:9" x14ac:dyDescent="0.35">
      <c r="A5" s="38"/>
      <c r="B5" s="74" t="s">
        <v>82</v>
      </c>
      <c r="C5" s="74"/>
      <c r="D5" s="74"/>
      <c r="E5" s="74"/>
      <c r="F5" s="74"/>
      <c r="G5" s="38"/>
      <c r="H5" s="38"/>
      <c r="I5" s="38"/>
    </row>
    <row r="6" spans="1:9" x14ac:dyDescent="0.35">
      <c r="A6" s="38"/>
      <c r="B6" s="38"/>
      <c r="C6" s="38"/>
      <c r="D6" s="38"/>
      <c r="E6" s="38"/>
      <c r="F6" s="38"/>
      <c r="G6" s="38"/>
      <c r="H6" s="38"/>
      <c r="I6" s="38"/>
    </row>
    <row r="7" spans="1:9" x14ac:dyDescent="0.35">
      <c r="A7" s="38"/>
      <c r="B7" s="38"/>
      <c r="C7" s="38"/>
      <c r="D7" s="38"/>
      <c r="E7" s="38"/>
      <c r="F7" s="38" t="s">
        <v>83</v>
      </c>
      <c r="G7" s="38"/>
      <c r="H7" s="38"/>
      <c r="I7" s="38"/>
    </row>
    <row r="8" spans="1:9" x14ac:dyDescent="0.35">
      <c r="A8" s="38"/>
      <c r="B8" s="38"/>
      <c r="C8" s="38"/>
      <c r="D8" s="38"/>
      <c r="E8" s="38"/>
      <c r="F8" s="38"/>
      <c r="G8" s="38"/>
      <c r="H8" s="38"/>
      <c r="I8" s="38"/>
    </row>
    <row r="9" spans="1:9" x14ac:dyDescent="0.35">
      <c r="A9" s="38"/>
      <c r="B9" s="38"/>
      <c r="C9" s="38"/>
      <c r="D9" s="38"/>
      <c r="E9" s="38"/>
      <c r="F9" s="38"/>
      <c r="G9" s="38"/>
      <c r="H9" s="38"/>
      <c r="I9" s="38"/>
    </row>
    <row r="10" spans="1:9" x14ac:dyDescent="0.35">
      <c r="A10" s="38"/>
      <c r="B10" s="38"/>
      <c r="C10" s="38"/>
      <c r="D10" s="38"/>
      <c r="E10" s="38"/>
      <c r="F10" s="38"/>
      <c r="G10" s="38"/>
      <c r="H10" s="38"/>
      <c r="I10" s="38"/>
    </row>
    <row r="11" spans="1:9" x14ac:dyDescent="0.35">
      <c r="A11" s="38"/>
      <c r="B11" s="38"/>
      <c r="C11" s="38"/>
      <c r="D11" s="38"/>
      <c r="E11" s="38"/>
      <c r="F11" s="38"/>
      <c r="G11" s="38"/>
      <c r="H11" s="38"/>
      <c r="I11" s="38"/>
    </row>
    <row r="12" spans="1:9" x14ac:dyDescent="0.35">
      <c r="A12" s="38"/>
      <c r="B12" s="38"/>
      <c r="C12" s="38"/>
      <c r="D12" s="38"/>
      <c r="E12" s="38"/>
      <c r="F12" s="38"/>
      <c r="G12" s="38"/>
      <c r="H12" s="38"/>
      <c r="I12" s="38"/>
    </row>
    <row r="13" spans="1:9" x14ac:dyDescent="0.35">
      <c r="A13" s="38"/>
      <c r="B13" s="38"/>
      <c r="C13" s="38"/>
      <c r="D13" s="38"/>
      <c r="E13" s="38"/>
      <c r="F13" s="38"/>
      <c r="G13" s="38"/>
      <c r="H13" s="38"/>
      <c r="I13" s="38"/>
    </row>
    <row r="14" spans="1:9" x14ac:dyDescent="0.35">
      <c r="A14" s="38"/>
      <c r="B14" s="38"/>
      <c r="C14" s="38"/>
      <c r="D14" s="38"/>
      <c r="E14" s="38"/>
      <c r="F14" s="38"/>
      <c r="G14" s="38"/>
      <c r="H14" s="38"/>
      <c r="I14" s="38"/>
    </row>
    <row r="15" spans="1:9" x14ac:dyDescent="0.35">
      <c r="A15" s="38"/>
      <c r="B15" s="38"/>
      <c r="C15" s="38"/>
      <c r="D15" s="38"/>
      <c r="E15" s="38"/>
      <c r="F15" s="38"/>
      <c r="G15" s="38"/>
      <c r="H15" s="38"/>
      <c r="I15" s="38"/>
    </row>
    <row r="16" spans="1:9" x14ac:dyDescent="0.35">
      <c r="A16" s="38"/>
      <c r="B16" s="38"/>
      <c r="C16" s="38"/>
      <c r="D16" s="38"/>
      <c r="E16" s="38"/>
      <c r="F16" s="38"/>
      <c r="G16" s="38"/>
      <c r="H16" s="38"/>
      <c r="I16" s="38"/>
    </row>
    <row r="17" spans="1:9" x14ac:dyDescent="0.35">
      <c r="A17" s="38"/>
      <c r="B17" s="38"/>
      <c r="C17" s="38"/>
      <c r="D17" s="38"/>
      <c r="E17" s="38"/>
      <c r="F17" s="38"/>
      <c r="G17" s="38"/>
      <c r="H17" s="38"/>
      <c r="I17" s="38"/>
    </row>
    <row r="18" spans="1:9" x14ac:dyDescent="0.35">
      <c r="A18" s="38"/>
      <c r="B18" s="38"/>
      <c r="C18" s="38"/>
      <c r="D18" s="38"/>
      <c r="E18" s="38"/>
      <c r="F18" s="38"/>
      <c r="G18" s="38"/>
      <c r="H18" s="38"/>
      <c r="I18" s="38"/>
    </row>
    <row r="19" spans="1:9" x14ac:dyDescent="0.35">
      <c r="A19" s="38"/>
      <c r="B19" s="38"/>
      <c r="C19" s="38"/>
      <c r="D19" s="38"/>
      <c r="E19" s="38"/>
      <c r="F19" s="38"/>
      <c r="G19" s="38"/>
      <c r="H19" s="38"/>
      <c r="I19" s="38"/>
    </row>
    <row r="20" spans="1:9" x14ac:dyDescent="0.35">
      <c r="A20" s="38"/>
      <c r="B20" s="38"/>
      <c r="C20" s="38"/>
      <c r="D20" s="38"/>
      <c r="E20" s="38"/>
      <c r="F20" s="38"/>
      <c r="G20" s="38"/>
      <c r="H20" s="38"/>
      <c r="I20" s="38"/>
    </row>
    <row r="21" spans="1:9" x14ac:dyDescent="0.35">
      <c r="A21" s="38"/>
      <c r="B21" s="38"/>
      <c r="C21" s="38"/>
      <c r="D21" s="38"/>
      <c r="E21" s="38"/>
      <c r="F21" s="38"/>
      <c r="G21" s="38"/>
      <c r="H21" s="38"/>
      <c r="I21" s="38"/>
    </row>
    <row r="22" spans="1:9" x14ac:dyDescent="0.35">
      <c r="A22" s="38"/>
      <c r="B22" s="38"/>
      <c r="C22" s="38"/>
      <c r="D22" s="38"/>
      <c r="E22" s="38"/>
      <c r="F22" s="38"/>
      <c r="G22" s="38"/>
      <c r="H22" s="38"/>
      <c r="I22" s="38"/>
    </row>
    <row r="23" spans="1:9" x14ac:dyDescent="0.35">
      <c r="A23" s="38"/>
      <c r="B23" s="38"/>
      <c r="C23" s="38"/>
      <c r="D23" s="38"/>
      <c r="E23" s="38"/>
      <c r="F23" s="38"/>
      <c r="G23" s="38"/>
      <c r="H23" s="38"/>
      <c r="I23" s="38"/>
    </row>
    <row r="24" spans="1:9" x14ac:dyDescent="0.35">
      <c r="A24" s="38"/>
      <c r="B24" s="38"/>
      <c r="C24" s="38"/>
      <c r="D24" s="38"/>
      <c r="E24" s="38"/>
      <c r="F24" s="38"/>
      <c r="G24" s="38"/>
      <c r="H24" s="38"/>
      <c r="I24" s="38"/>
    </row>
    <row r="25" spans="1:9" x14ac:dyDescent="0.35">
      <c r="A25" s="38"/>
      <c r="B25" s="38"/>
      <c r="C25" s="38"/>
      <c r="D25" s="38"/>
      <c r="E25" s="38"/>
      <c r="F25" s="38"/>
      <c r="G25" s="38"/>
      <c r="H25" s="38"/>
      <c r="I25" s="38"/>
    </row>
    <row r="26" spans="1:9" x14ac:dyDescent="0.35">
      <c r="A26" s="38"/>
      <c r="B26" s="38"/>
      <c r="C26" s="38"/>
      <c r="D26" s="38"/>
      <c r="E26" s="38"/>
      <c r="F26" s="38"/>
      <c r="G26" s="38"/>
      <c r="H26" s="38"/>
      <c r="I26" s="38"/>
    </row>
    <row r="27" spans="1:9" x14ac:dyDescent="0.35">
      <c r="A27" s="38"/>
      <c r="B27" s="38"/>
      <c r="C27" s="38"/>
      <c r="D27" s="38"/>
      <c r="E27" s="38"/>
      <c r="F27" s="38"/>
      <c r="G27" s="38"/>
      <c r="H27" s="38"/>
      <c r="I27" s="38"/>
    </row>
    <row r="28" spans="1:9" x14ac:dyDescent="0.35">
      <c r="A28" s="38"/>
      <c r="B28" s="38"/>
      <c r="C28" s="38"/>
      <c r="D28" s="38"/>
      <c r="E28" s="38"/>
      <c r="F28" s="38"/>
      <c r="G28" s="38"/>
      <c r="H28" s="38"/>
      <c r="I28" s="38"/>
    </row>
    <row r="29" spans="1:9" x14ac:dyDescent="0.35">
      <c r="A29" s="38"/>
      <c r="B29" s="38"/>
      <c r="C29" s="38"/>
      <c r="D29" s="38"/>
      <c r="E29" s="38"/>
      <c r="F29" s="38"/>
      <c r="G29" s="38"/>
      <c r="H29" s="38"/>
      <c r="I29" s="38"/>
    </row>
    <row r="30" spans="1:9" x14ac:dyDescent="0.35">
      <c r="A30" s="38"/>
      <c r="B30" s="38"/>
      <c r="C30" s="38"/>
      <c r="D30" s="38"/>
      <c r="E30" s="38"/>
      <c r="F30" s="38"/>
      <c r="G30" s="38"/>
      <c r="H30" s="38"/>
      <c r="I30" s="38"/>
    </row>
    <row r="31" spans="1:9" x14ac:dyDescent="0.35">
      <c r="A31" s="38"/>
      <c r="B31" s="38"/>
      <c r="C31" s="38"/>
      <c r="D31" s="38"/>
      <c r="E31" s="38"/>
      <c r="F31" s="38"/>
      <c r="G31" s="38"/>
      <c r="H31" s="38"/>
      <c r="I31" s="38"/>
    </row>
    <row r="32" spans="1:9" x14ac:dyDescent="0.35">
      <c r="A32" s="38"/>
      <c r="B32" s="38"/>
      <c r="C32" s="38"/>
      <c r="D32" s="38"/>
      <c r="E32" s="38"/>
      <c r="F32" s="38"/>
      <c r="G32" s="38"/>
      <c r="H32" s="38"/>
      <c r="I32" s="38"/>
    </row>
    <row r="33" spans="1:9" x14ac:dyDescent="0.35">
      <c r="A33" s="38"/>
      <c r="B33" s="38"/>
      <c r="C33" s="38"/>
      <c r="D33" s="38"/>
      <c r="E33" s="38"/>
      <c r="F33" s="38"/>
      <c r="G33" s="38"/>
      <c r="H33" s="38"/>
      <c r="I33" s="38"/>
    </row>
    <row r="34" spans="1:9" x14ac:dyDescent="0.35">
      <c r="A34" s="38"/>
      <c r="B34" s="38"/>
      <c r="C34" s="38"/>
      <c r="D34" s="38"/>
      <c r="E34" s="38"/>
      <c r="F34" s="38"/>
      <c r="G34" s="38"/>
      <c r="H34" s="38"/>
      <c r="I34" s="38"/>
    </row>
    <row r="35" spans="1:9" x14ac:dyDescent="0.35">
      <c r="A35" s="38"/>
      <c r="B35" s="38"/>
      <c r="C35" s="38"/>
      <c r="D35" s="38"/>
      <c r="E35" s="38"/>
      <c r="F35" s="38"/>
      <c r="G35" s="38"/>
      <c r="H35" s="38"/>
      <c r="I35" s="38"/>
    </row>
    <row r="36" spans="1:9" x14ac:dyDescent="0.35">
      <c r="A36" s="38"/>
      <c r="B36" s="38"/>
      <c r="C36" s="38"/>
      <c r="D36" s="38"/>
      <c r="E36" s="38"/>
      <c r="F36" s="38"/>
      <c r="G36" s="38"/>
      <c r="H36" s="38"/>
      <c r="I36" s="38"/>
    </row>
    <row r="37" spans="1:9" x14ac:dyDescent="0.35">
      <c r="A37" s="38"/>
      <c r="B37" s="38"/>
      <c r="C37" s="38"/>
      <c r="D37" s="38"/>
      <c r="E37" s="38"/>
      <c r="F37" s="38"/>
      <c r="G37" s="38"/>
      <c r="H37" s="38"/>
      <c r="I37" s="38"/>
    </row>
    <row r="38" spans="1:9" x14ac:dyDescent="0.35">
      <c r="A38" s="38"/>
      <c r="B38" s="38"/>
      <c r="C38" s="38"/>
      <c r="D38" s="38"/>
      <c r="E38" s="38"/>
      <c r="F38" s="38"/>
      <c r="G38" s="38"/>
      <c r="H38" s="38"/>
      <c r="I38" s="38"/>
    </row>
    <row r="39" spans="1:9" x14ac:dyDescent="0.35">
      <c r="A39" s="38"/>
      <c r="B39" s="38"/>
      <c r="C39" s="38"/>
      <c r="D39" s="38"/>
      <c r="E39" s="38"/>
      <c r="F39" s="38"/>
      <c r="G39" s="38"/>
      <c r="H39" s="38"/>
      <c r="I39" s="38"/>
    </row>
    <row r="40" spans="1:9" x14ac:dyDescent="0.35">
      <c r="A40" s="38"/>
      <c r="B40" s="38"/>
      <c r="C40" s="38"/>
      <c r="D40" s="38"/>
      <c r="E40" s="38"/>
      <c r="F40" s="38"/>
      <c r="G40" s="38"/>
      <c r="H40" s="38"/>
      <c r="I40" s="38"/>
    </row>
    <row r="41" spans="1:9" x14ac:dyDescent="0.35">
      <c r="A41" s="38"/>
      <c r="B41" s="38"/>
      <c r="C41" s="38"/>
      <c r="D41" s="38"/>
      <c r="E41" s="38"/>
      <c r="F41" s="38"/>
      <c r="G41" s="38"/>
      <c r="H41" s="38"/>
      <c r="I41" s="38"/>
    </row>
    <row r="42" spans="1:9" x14ac:dyDescent="0.35">
      <c r="A42" s="38"/>
      <c r="B42" s="74" t="s">
        <v>81</v>
      </c>
      <c r="C42" s="74"/>
      <c r="D42" s="74"/>
      <c r="E42" s="74"/>
      <c r="F42" s="74"/>
      <c r="G42" s="38"/>
      <c r="H42" s="38"/>
      <c r="I42" s="38"/>
    </row>
  </sheetData>
  <sheetProtection sheet="1" objects="1" formatCells="0" formatColumns="0" formatRows="0" sort="0" autoFilter="0"/>
  <hyperlinks>
    <hyperlink ref="A1" location="'Model map'!A1" display="'Model map'!A1" xr:uid="{00000000-0004-0000-0200-000000000000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C9C9C9"/>
    <pageSetUpPr fitToPage="1"/>
  </sheetPr>
  <dimension ref="A1:H125"/>
  <sheetViews>
    <sheetView showGridLines="0" zoomScale="80" zoomScaleNormal="80" workbookViewId="0">
      <pane ySplit="3" topLeftCell="A4" activePane="bottomLeft" state="frozenSplit"/>
      <selection pane="bottomLeft"/>
    </sheetView>
  </sheetViews>
  <sheetFormatPr defaultColWidth="0" defaultRowHeight="14.5" x14ac:dyDescent="0.35"/>
  <cols>
    <col min="1" max="5" width="2.7265625" customWidth="1"/>
    <col min="6" max="6" width="24.453125" bestFit="1" customWidth="1"/>
    <col min="7" max="7" width="99.81640625" bestFit="1" customWidth="1"/>
    <col min="8" max="8" width="2.7265625" customWidth="1"/>
    <col min="9" max="16384" width="9.1796875" hidden="1"/>
  </cols>
  <sheetData>
    <row r="1" spans="1:8" s="3" customFormat="1" x14ac:dyDescent="0.35">
      <c r="A1" s="61" t="str">
        <f ca="1">MID(CELL("filename",A1),FIND("]",CELL("filename",A1))+1,255)</f>
        <v>Index</v>
      </c>
      <c r="B1" s="61"/>
      <c r="C1" s="61"/>
      <c r="D1" s="61"/>
      <c r="E1" s="61"/>
      <c r="F1" s="61"/>
      <c r="G1" s="61"/>
      <c r="H1" s="61"/>
    </row>
    <row r="2" spans="1:8" s="3" customFormat="1" x14ac:dyDescent="0.35">
      <c r="A2" s="61" t="str">
        <f>Cover!D21&amp;" - "&amp;Cover!D23</f>
        <v xml:space="preserve">Scottish Hydro Electric Power Distribution plc - Final </v>
      </c>
      <c r="B2" s="61"/>
      <c r="C2" s="61"/>
      <c r="D2" s="61"/>
      <c r="E2" s="61"/>
      <c r="F2" s="61"/>
      <c r="G2" s="61"/>
      <c r="H2" s="61"/>
    </row>
    <row r="3" spans="1:8" s="4" customFormat="1" x14ac:dyDescent="0.35">
      <c r="A3" s="62" t="str">
        <f>Cover!D2&amp;" - "&amp;Cover!D8&amp;" v"&amp;Cover!D10&amp;" - "&amp;Cover!D19</f>
        <v>PCDM charging model - Release for charge setting v4 - 2022/23</v>
      </c>
      <c r="B3" s="62"/>
      <c r="C3" s="62"/>
      <c r="D3" s="62"/>
      <c r="E3" s="62"/>
      <c r="F3" s="62"/>
      <c r="G3" s="62"/>
      <c r="H3" s="62"/>
    </row>
    <row r="5" spans="1:8" x14ac:dyDescent="0.35">
      <c r="A5" s="17"/>
      <c r="B5" s="2" t="s">
        <v>13</v>
      </c>
      <c r="C5" s="2"/>
      <c r="D5" s="2"/>
      <c r="E5" s="2"/>
      <c r="F5" s="2"/>
      <c r="G5" s="2"/>
      <c r="H5" s="17"/>
    </row>
    <row r="7" spans="1:8" x14ac:dyDescent="0.35">
      <c r="A7" s="17"/>
      <c r="B7" s="17"/>
      <c r="C7" s="5" t="s">
        <v>84</v>
      </c>
      <c r="D7" s="17"/>
      <c r="E7" s="17"/>
      <c r="F7" s="17"/>
      <c r="G7" s="17"/>
      <c r="H7" s="17"/>
    </row>
    <row r="8" spans="1:8" x14ac:dyDescent="0.35">
      <c r="A8" s="17"/>
      <c r="B8" s="17"/>
      <c r="C8" s="5" t="s">
        <v>85</v>
      </c>
      <c r="D8" s="17"/>
      <c r="E8" s="17"/>
      <c r="F8" s="17"/>
      <c r="G8" s="17"/>
      <c r="H8" s="17"/>
    </row>
    <row r="10" spans="1:8" x14ac:dyDescent="0.35">
      <c r="A10" s="17"/>
      <c r="B10" s="2" t="s">
        <v>86</v>
      </c>
      <c r="C10" s="2"/>
      <c r="D10" s="2"/>
      <c r="E10" s="2"/>
      <c r="F10" s="2"/>
      <c r="G10" s="2"/>
      <c r="H10" s="17"/>
    </row>
    <row r="12" spans="1:8" x14ac:dyDescent="0.35">
      <c r="A12" s="17"/>
      <c r="B12" s="17"/>
      <c r="C12" s="5" t="s">
        <v>87</v>
      </c>
      <c r="D12" s="17"/>
      <c r="E12" s="17"/>
      <c r="F12" s="17"/>
      <c r="G12" s="17"/>
      <c r="H12" s="17"/>
    </row>
    <row r="14" spans="1:8" ht="15" thickBot="1" x14ac:dyDescent="0.4">
      <c r="A14" s="17"/>
      <c r="B14" s="17"/>
      <c r="C14" s="17"/>
      <c r="D14" s="17"/>
      <c r="E14" s="17"/>
      <c r="F14" s="6" t="s">
        <v>88</v>
      </c>
      <c r="G14" s="15" t="s">
        <v>89</v>
      </c>
      <c r="H14" s="17"/>
    </row>
    <row r="15" spans="1:8" ht="15.5" thickTop="1" thickBot="1" x14ac:dyDescent="0.4">
      <c r="A15" s="17"/>
      <c r="B15" s="17"/>
      <c r="C15" s="17"/>
      <c r="D15" s="17"/>
      <c r="E15" s="17"/>
      <c r="F15" s="8" t="s">
        <v>90</v>
      </c>
      <c r="G15" s="17"/>
      <c r="H15" s="17"/>
    </row>
    <row r="16" spans="1:8" ht="15" thickTop="1" x14ac:dyDescent="0.35">
      <c r="A16" s="17"/>
      <c r="B16" s="17"/>
      <c r="C16" s="17"/>
      <c r="D16" s="17"/>
      <c r="E16" s="17"/>
      <c r="F16" s="8" t="s">
        <v>91</v>
      </c>
      <c r="G16" s="7" t="str">
        <f>'Version control'!$B$5</f>
        <v>Model version</v>
      </c>
      <c r="H16" s="17"/>
    </row>
    <row r="17" spans="6:7" x14ac:dyDescent="0.35">
      <c r="F17" s="9" t="s">
        <v>92</v>
      </c>
      <c r="G17" s="7" t="str">
        <f>'Version control'!$B$17</f>
        <v>Version log</v>
      </c>
    </row>
    <row r="18" spans="6:7" x14ac:dyDescent="0.35">
      <c r="F18" s="9" t="s">
        <v>92</v>
      </c>
      <c r="G18" s="7" t="str">
        <f>'Version control'!$B$31</f>
        <v>Model checks</v>
      </c>
    </row>
    <row r="19" spans="6:7" ht="15" thickBot="1" x14ac:dyDescent="0.4">
      <c r="F19" s="9" t="s">
        <v>92</v>
      </c>
      <c r="G19" s="7" t="str">
        <f>'Version control'!$B$44</f>
        <v>Version log lists</v>
      </c>
    </row>
    <row r="20" spans="6:7" ht="15.5" thickTop="1" thickBot="1" x14ac:dyDescent="0.4">
      <c r="F20" s="8" t="s">
        <v>83</v>
      </c>
      <c r="G20" s="7" t="str">
        <f>'Model map'!$B$5</f>
        <v>Map</v>
      </c>
    </row>
    <row r="21" spans="6:7" ht="15" thickTop="1" x14ac:dyDescent="0.35">
      <c r="F21" s="14" t="s">
        <v>93</v>
      </c>
      <c r="G21" s="7" t="str">
        <f>'Fixed inputs'!$B$11</f>
        <v>Universal values</v>
      </c>
    </row>
    <row r="22" spans="6:7" ht="15" thickBot="1" x14ac:dyDescent="0.4">
      <c r="F22" s="16" t="s">
        <v>92</v>
      </c>
      <c r="G22" s="7" t="str">
        <f>'Fixed inputs'!$B$19</f>
        <v>Inputs from DCUSA text</v>
      </c>
    </row>
    <row r="23" spans="6:7" ht="15" thickTop="1" x14ac:dyDescent="0.35">
      <c r="F23" s="14" t="s">
        <v>94</v>
      </c>
      <c r="G23" s="7" t="str">
        <f>'DNO inputs'!$B$11</f>
        <v>Nominated Calculation Agent inputs</v>
      </c>
    </row>
    <row r="24" spans="6:7" x14ac:dyDescent="0.35">
      <c r="F24" s="16" t="s">
        <v>92</v>
      </c>
      <c r="G24" s="7" t="str">
        <f>'DNO inputs'!$B$28</f>
        <v>Inputs from other charging models</v>
      </c>
    </row>
    <row r="25" spans="6:7" ht="15" thickBot="1" x14ac:dyDescent="0.4">
      <c r="F25" s="16" t="s">
        <v>92</v>
      </c>
      <c r="G25" s="7" t="str">
        <f>'DNO inputs'!$B$51</f>
        <v>Other DNO-specific inputs</v>
      </c>
    </row>
    <row r="26" spans="6:7" ht="15" thickTop="1" x14ac:dyDescent="0.35">
      <c r="F26" s="12" t="s">
        <v>66</v>
      </c>
      <c r="G26" s="7" t="str">
        <f>MEAV!$B$13</f>
        <v>MEAV</v>
      </c>
    </row>
    <row r="27" spans="6:7" ht="15" thickBot="1" x14ac:dyDescent="0.4">
      <c r="F27" s="13" t="s">
        <v>92</v>
      </c>
      <c r="G27" s="7" t="str">
        <f>MEAV!$B$99</f>
        <v>Adjusted MEAV</v>
      </c>
    </row>
    <row r="28" spans="6:7" ht="15" thickTop="1" x14ac:dyDescent="0.35">
      <c r="F28" s="12" t="s">
        <v>68</v>
      </c>
      <c r="G28" s="7" t="str">
        <f>Expenditure!$B$12</f>
        <v>Expenditure allocated based on RRP</v>
      </c>
    </row>
    <row r="29" spans="6:7" x14ac:dyDescent="0.35">
      <c r="F29" s="13" t="s">
        <v>92</v>
      </c>
      <c r="G29" s="7" t="str">
        <f>Expenditure!$B$53</f>
        <v>Expenditure allocated based on MEAV</v>
      </c>
    </row>
    <row r="30" spans="6:7" x14ac:dyDescent="0.35">
      <c r="F30" s="13" t="s">
        <v>92</v>
      </c>
      <c r="G30" s="7" t="str">
        <f>Expenditure!$B$103</f>
        <v>Allocation to LV Services</v>
      </c>
    </row>
    <row r="31" spans="6:7" ht="15" thickBot="1" x14ac:dyDescent="0.4">
      <c r="F31" s="13" t="s">
        <v>92</v>
      </c>
      <c r="G31" s="7" t="str">
        <f>Expenditure!$B$121</f>
        <v>Total expenditure allocated</v>
      </c>
    </row>
    <row r="32" spans="6:7" ht="15.5" thickTop="1" thickBot="1" x14ac:dyDescent="0.4">
      <c r="F32" s="12" t="s">
        <v>69</v>
      </c>
      <c r="G32" s="7" t="str">
        <f>Expensed!$B$13</f>
        <v>Expensed proportions</v>
      </c>
    </row>
    <row r="33" spans="2:7" ht="15.5" thickTop="1" thickBot="1" x14ac:dyDescent="0.4">
      <c r="B33" s="17"/>
      <c r="C33" s="17"/>
      <c r="D33" s="17"/>
      <c r="E33" s="17"/>
      <c r="F33" s="12" t="s">
        <v>70</v>
      </c>
      <c r="G33" s="7" t="str">
        <f>Capitalised!$B$13</f>
        <v>Capitalised proportions</v>
      </c>
    </row>
    <row r="34" spans="2:7" ht="15" thickTop="1" x14ac:dyDescent="0.35">
      <c r="B34" s="17"/>
      <c r="C34" s="17"/>
      <c r="D34" s="17"/>
      <c r="E34" s="17"/>
      <c r="F34" s="12" t="s">
        <v>71</v>
      </c>
      <c r="G34" s="7" t="str">
        <f>'Rev allocation'!$B$12</f>
        <v>Shares of allowed revenue by network level</v>
      </c>
    </row>
    <row r="35" spans="2:7" x14ac:dyDescent="0.35">
      <c r="B35" s="17"/>
      <c r="C35" s="17"/>
      <c r="D35" s="17"/>
      <c r="E35" s="17"/>
      <c r="F35" s="13" t="s">
        <v>92</v>
      </c>
      <c r="G35" s="7" t="str">
        <f>'Rev allocation'!$B$51</f>
        <v>Revenue by network level</v>
      </c>
    </row>
    <row r="36" spans="2:7" x14ac:dyDescent="0.35">
      <c r="B36" s="17"/>
      <c r="C36" s="17"/>
      <c r="D36" s="17"/>
      <c r="E36" s="17"/>
      <c r="F36" s="13" t="s">
        <v>92</v>
      </c>
      <c r="G36" s="7" t="str">
        <f>'Rev allocation'!$B$86</f>
        <v>Units flowing</v>
      </c>
    </row>
    <row r="37" spans="2:7" ht="15" thickBot="1" x14ac:dyDescent="0.4">
      <c r="B37" s="17"/>
      <c r="C37" s="17"/>
      <c r="D37" s="17"/>
      <c r="E37" s="17"/>
      <c r="F37" s="13" t="s">
        <v>92</v>
      </c>
      <c r="G37" s="7" t="str">
        <f>'Rev allocation'!$B$122</f>
        <v>Revenue per unit</v>
      </c>
    </row>
    <row r="38" spans="2:7" ht="15.5" thickTop="1" thickBot="1" x14ac:dyDescent="0.4">
      <c r="B38" s="17"/>
      <c r="C38" s="17"/>
      <c r="D38" s="17"/>
      <c r="E38" s="17"/>
      <c r="F38" s="12" t="s">
        <v>72</v>
      </c>
      <c r="G38" s="7" t="str">
        <f>Direct!$B$13</f>
        <v>Direct proportions</v>
      </c>
    </row>
    <row r="39" spans="2:7" ht="15" thickTop="1" x14ac:dyDescent="0.35">
      <c r="B39" s="17"/>
      <c r="C39" s="17"/>
      <c r="D39" s="17"/>
      <c r="E39" s="17"/>
      <c r="F39" s="12" t="s">
        <v>73</v>
      </c>
      <c r="G39" s="7" t="str">
        <f>'EDCM discounts'!$B$11</f>
        <v>Allocation percentages</v>
      </c>
    </row>
    <row r="40" spans="2:7" x14ac:dyDescent="0.35">
      <c r="B40" s="17"/>
      <c r="C40" s="17"/>
      <c r="D40" s="17"/>
      <c r="E40" s="17"/>
      <c r="F40" s="13" t="s">
        <v>92</v>
      </c>
      <c r="G40" s="7" t="str">
        <f>'EDCM discounts'!$B$27</f>
        <v>EDCM user discount components</v>
      </c>
    </row>
    <row r="41" spans="2:7" ht="15" thickBot="1" x14ac:dyDescent="0.4">
      <c r="B41" s="17"/>
      <c r="C41" s="17"/>
      <c r="D41" s="17"/>
      <c r="E41" s="17"/>
      <c r="F41" s="13" t="s">
        <v>92</v>
      </c>
      <c r="G41" s="7" t="str">
        <f>'EDCM discounts'!$B$87</f>
        <v>EDCM user discounts</v>
      </c>
    </row>
    <row r="42" spans="2:7" ht="15.5" thickTop="1" thickBot="1" x14ac:dyDescent="0.4">
      <c r="B42" s="17"/>
      <c r="C42" s="17"/>
      <c r="D42" s="17"/>
      <c r="E42" s="17"/>
      <c r="F42" s="12" t="s">
        <v>74</v>
      </c>
      <c r="G42" s="7" t="str">
        <f>'CDCM discounts'!$B$11</f>
        <v>CDCM user discounts</v>
      </c>
    </row>
    <row r="43" spans="2:7" ht="15" thickTop="1" x14ac:dyDescent="0.35">
      <c r="B43" s="17"/>
      <c r="C43" s="17"/>
      <c r="D43" s="17"/>
      <c r="E43" s="17"/>
      <c r="F43" s="10" t="s">
        <v>95</v>
      </c>
      <c r="G43" s="7" t="str">
        <f>'Output to other models'!$B$11</f>
        <v>DCUSA text outputs</v>
      </c>
    </row>
    <row r="45" spans="2:7" x14ac:dyDescent="0.35">
      <c r="B45" s="2" t="s">
        <v>96</v>
      </c>
      <c r="C45" s="2"/>
      <c r="D45" s="2"/>
      <c r="E45" s="2"/>
      <c r="F45" s="2"/>
      <c r="G45" s="2"/>
    </row>
    <row r="47" spans="2:7" x14ac:dyDescent="0.35">
      <c r="B47" s="17"/>
      <c r="C47" s="5" t="s">
        <v>97</v>
      </c>
      <c r="D47" s="17"/>
      <c r="E47" s="17"/>
      <c r="F47" s="17"/>
      <c r="G47" s="17"/>
    </row>
    <row r="49" spans="6:7" ht="15" thickBot="1" x14ac:dyDescent="0.4">
      <c r="F49" s="6" t="s">
        <v>88</v>
      </c>
      <c r="G49" s="15" t="s">
        <v>89</v>
      </c>
    </row>
    <row r="50" spans="6:7" ht="15" thickTop="1" x14ac:dyDescent="0.35">
      <c r="F50" s="14" t="s">
        <v>93</v>
      </c>
      <c r="G50" s="7" t="str">
        <f>'Fixed inputs'!$C$15</f>
        <v>Input 401-A: Universal values</v>
      </c>
    </row>
    <row r="51" spans="6:7" x14ac:dyDescent="0.35">
      <c r="F51" s="16" t="s">
        <v>92</v>
      </c>
      <c r="G51" s="7" t="str">
        <f>'Fixed inputs'!$C$23</f>
        <v>Input 401-B: EDCM discount cap</v>
      </c>
    </row>
    <row r="52" spans="6:7" x14ac:dyDescent="0.35">
      <c r="F52" s="16" t="s">
        <v>92</v>
      </c>
      <c r="G52" s="7" t="str">
        <f>'Fixed inputs'!$C$29</f>
        <v>Input 401-C: Network length splits for EDCM</v>
      </c>
    </row>
    <row r="53" spans="6:7" x14ac:dyDescent="0.35">
      <c r="F53" s="16" t="s">
        <v>92</v>
      </c>
      <c r="G53" s="7" t="str">
        <f>'Fixed inputs'!$C$37</f>
        <v>Input 401-D: Allocation rules allocation key</v>
      </c>
    </row>
    <row r="54" spans="6:7" x14ac:dyDescent="0.35">
      <c r="F54" s="16" t="s">
        <v>92</v>
      </c>
      <c r="G54" s="7" t="str">
        <f>'Fixed inputs'!$C$89</f>
        <v>Input 401-E: Allocation rules percentage capitalised</v>
      </c>
    </row>
    <row r="55" spans="6:7" x14ac:dyDescent="0.35">
      <c r="F55" s="16" t="s">
        <v>92</v>
      </c>
      <c r="G55" s="7" t="str">
        <f>'Fixed inputs'!$C$130</f>
        <v>Input 401-F: Allocation rules direct cost indicator</v>
      </c>
    </row>
    <row r="56" spans="6:7" x14ac:dyDescent="0.35">
      <c r="F56" s="16" t="s">
        <v>92</v>
      </c>
      <c r="G56" s="7" t="str">
        <f>'Fixed inputs'!$C$175</f>
        <v>Input 401-G: Mapping of MEAV asset categories to network levels</v>
      </c>
    </row>
    <row r="57" spans="6:7" x14ac:dyDescent="0.35">
      <c r="F57" s="16" t="s">
        <v>92</v>
      </c>
      <c r="G57" s="7" t="str">
        <f>'Fixed inputs'!$C$273</f>
        <v>Input 401-H: Extended mapping of MEAV asset categories to network levels</v>
      </c>
    </row>
    <row r="58" spans="6:7" x14ac:dyDescent="0.35">
      <c r="F58" s="16" t="s">
        <v>92</v>
      </c>
      <c r="G58" s="7" t="str">
        <f>'Fixed inputs'!$C$372</f>
        <v>Input 401-I: Units distributed coefficient for the calculation of "U"</v>
      </c>
    </row>
    <row r="59" spans="6:7" x14ac:dyDescent="0.35">
      <c r="F59" s="16" t="s">
        <v>92</v>
      </c>
      <c r="G59" s="7" t="str">
        <f>'Fixed inputs'!$C$381</f>
        <v>Input 401-J: Losses coefficient for the calculation of adjustment factors for units distributed</v>
      </c>
    </row>
    <row r="60" spans="6:7" x14ac:dyDescent="0.35">
      <c r="F60" s="16" t="s">
        <v>92</v>
      </c>
      <c r="G60" s="7" t="str">
        <f>'Fixed inputs'!$C$390</f>
        <v>Input 401-K: Network levels included in the calculation of "S", by user type and network level</v>
      </c>
    </row>
    <row r="61" spans="6:7" s="17" customFormat="1" ht="15" thickBot="1" x14ac:dyDescent="0.4">
      <c r="F61" s="16"/>
      <c r="G61" s="7" t="str">
        <f>'Fixed inputs'!C405</f>
        <v>Input 401-L: Decimal places for error checks</v>
      </c>
    </row>
    <row r="62" spans="6:7" ht="15" thickTop="1" x14ac:dyDescent="0.35">
      <c r="F62" s="14" t="s">
        <v>94</v>
      </c>
      <c r="G62" s="7" t="str">
        <f>'DNO inputs'!$C$15</f>
        <v>Input 402-A: LV mains split</v>
      </c>
    </row>
    <row r="63" spans="6:7" x14ac:dyDescent="0.35">
      <c r="F63" s="16" t="s">
        <v>92</v>
      </c>
      <c r="G63" s="7" t="str">
        <f>'DNO inputs'!$C$21</f>
        <v>Input 402-B: HV split</v>
      </c>
    </row>
    <row r="64" spans="6:7" x14ac:dyDescent="0.35">
      <c r="F64" s="16" t="s">
        <v>92</v>
      </c>
      <c r="G64" s="7" t="str">
        <f>'DNO inputs'!$C$32</f>
        <v>Input 402-C: CDCM notional asset values</v>
      </c>
    </row>
    <row r="65" spans="6:7" x14ac:dyDescent="0.35">
      <c r="F65" s="16" t="s">
        <v>92</v>
      </c>
      <c r="G65" s="7" t="str">
        <f>'DNO inputs'!$C$44</f>
        <v>Input 402-D: EDCM notional asset value</v>
      </c>
    </row>
    <row r="66" spans="6:7" x14ac:dyDescent="0.35">
      <c r="F66" s="16" t="s">
        <v>92</v>
      </c>
      <c r="G66" s="7" t="str">
        <f>'DNO inputs'!$C$55</f>
        <v>Input 402-E: MEAV asset count</v>
      </c>
    </row>
    <row r="67" spans="6:7" x14ac:dyDescent="0.35">
      <c r="F67" s="16" t="s">
        <v>92</v>
      </c>
      <c r="G67" s="7" t="str">
        <f>'DNO inputs'!$C$147</f>
        <v>Input 402-F: MEAV per unit</v>
      </c>
    </row>
    <row r="68" spans="6:7" x14ac:dyDescent="0.35">
      <c r="F68" s="16" t="s">
        <v>92</v>
      </c>
      <c r="G68" s="7" t="str">
        <f>'DNO inputs'!$C$238</f>
        <v>Input 402-G: 2007/08 RRP expenditure, by cost category</v>
      </c>
    </row>
    <row r="69" spans="6:7" x14ac:dyDescent="0.35">
      <c r="F69" s="16" t="s">
        <v>92</v>
      </c>
      <c r="G69" s="7" t="str">
        <f>'DNO inputs'!$C$279</f>
        <v>Input 402-H: 2007/08 RRP expenditure, by network level and cost category</v>
      </c>
    </row>
    <row r="70" spans="6:7" x14ac:dyDescent="0.35">
      <c r="F70" s="16" t="s">
        <v>92</v>
      </c>
      <c r="G70" s="7" t="str">
        <f>'DNO inputs'!$C$320</f>
        <v>Input 402-I: Adjusted 2007/08 load related new connections &amp; reinforcement (net of contributions)</v>
      </c>
    </row>
    <row r="71" spans="6:7" x14ac:dyDescent="0.35">
      <c r="F71" s="16" t="s">
        <v>92</v>
      </c>
      <c r="G71" s="7" t="str">
        <f>'DNO inputs'!$C$331</f>
        <v>Input 402-J: Net capex (2005/06 to 2014/15)</v>
      </c>
    </row>
    <row r="72" spans="6:7" x14ac:dyDescent="0.35">
      <c r="F72" s="16" t="s">
        <v>92</v>
      </c>
      <c r="G72" s="7" t="str">
        <f>'DNO inputs'!$C$343</f>
        <v>Input 402-K: LV services share of LV net capex</v>
      </c>
    </row>
    <row r="73" spans="6:7" x14ac:dyDescent="0.35">
      <c r="F73" s="16" t="s">
        <v>92</v>
      </c>
      <c r="G73" s="7" t="str">
        <f>'DNO inputs'!$C$350</f>
        <v>Input 402-L: Price control allowed revenue</v>
      </c>
    </row>
    <row r="74" spans="6:7" x14ac:dyDescent="0.35">
      <c r="F74" s="16" t="s">
        <v>92</v>
      </c>
      <c r="G74" s="7" t="str">
        <f>'DNO inputs'!$C$359</f>
        <v>Input 402-M: 2007/08 total allowed revenue</v>
      </c>
    </row>
    <row r="75" spans="6:7" x14ac:dyDescent="0.35">
      <c r="F75" s="16" t="s">
        <v>92</v>
      </c>
      <c r="G75" s="7" t="str">
        <f>'DNO inputs'!$C$365</f>
        <v>Input 402-N: 2007/08 net incentive revenue</v>
      </c>
    </row>
    <row r="76" spans="6:7" x14ac:dyDescent="0.35">
      <c r="F76" s="16" t="s">
        <v>92</v>
      </c>
      <c r="G76" s="7" t="str">
        <f>'DNO inputs'!$C$371</f>
        <v>Input 402-O: Additional DNO revenue</v>
      </c>
    </row>
    <row r="77" spans="6:7" x14ac:dyDescent="0.35">
      <c r="F77" s="16" t="s">
        <v>92</v>
      </c>
      <c r="G77" s="7" t="str">
        <f>'DNO inputs'!$C$378</f>
        <v>Input 402-P: 2007/08 units distributed, by network level</v>
      </c>
    </row>
    <row r="78" spans="6:7" ht="15" thickBot="1" x14ac:dyDescent="0.4">
      <c r="F78" s="16" t="s">
        <v>92</v>
      </c>
      <c r="G78" s="7" t="str">
        <f>'DNO inputs'!$C$387</f>
        <v>Input 402-Q: 2007/08 network losses</v>
      </c>
    </row>
    <row r="79" spans="6:7" ht="15" thickTop="1" x14ac:dyDescent="0.35">
      <c r="F79" s="12" t="s">
        <v>66</v>
      </c>
      <c r="G79" s="7" t="str">
        <f>MEAV!$C$18</f>
        <v>Section 401-A: MEAV by asset type</v>
      </c>
    </row>
    <row r="80" spans="6:7" x14ac:dyDescent="0.35">
      <c r="F80" s="13" t="s">
        <v>92</v>
      </c>
      <c r="G80" s="7" t="str">
        <f>MEAV!$C$27</f>
        <v>Section 401-B: Mapping of asset types to network levels</v>
      </c>
    </row>
    <row r="81" spans="6:7" x14ac:dyDescent="0.35">
      <c r="F81" s="13" t="s">
        <v>92</v>
      </c>
      <c r="G81" s="7" t="str">
        <f>MEAV!$C$49</f>
        <v>Section 401-C: MEAV shares, by asset type and network level</v>
      </c>
    </row>
    <row r="82" spans="6:7" x14ac:dyDescent="0.35">
      <c r="F82" s="13" t="s">
        <v>92</v>
      </c>
      <c r="G82" s="7" t="str">
        <f>MEAV!$C$80</f>
        <v>Section 401-D: MEAV shares from extended mapping, by asset type and network level</v>
      </c>
    </row>
    <row r="83" spans="6:7" x14ac:dyDescent="0.35">
      <c r="F83" s="13" t="s">
        <v>92</v>
      </c>
      <c r="G83" s="7" t="str">
        <f>MEAV!$C$103</f>
        <v>Section 401-E: EHV reduction ratio</v>
      </c>
    </row>
    <row r="84" spans="6:7" ht="15" thickBot="1" x14ac:dyDescent="0.4">
      <c r="F84" s="13" t="s">
        <v>92</v>
      </c>
      <c r="G84" s="7" t="str">
        <f>MEAV!$C$122</f>
        <v>Section 401-F: Adjusted MEAV</v>
      </c>
    </row>
    <row r="85" spans="6:7" ht="15" thickTop="1" x14ac:dyDescent="0.35">
      <c r="F85" s="12" t="s">
        <v>68</v>
      </c>
      <c r="G85" s="7" t="str">
        <f>Expenditure!$C$16</f>
        <v>Section 402-A: Expenditure allocated to cost category based on RRP (without LV split)</v>
      </c>
    </row>
    <row r="86" spans="6:7" x14ac:dyDescent="0.35">
      <c r="F86" s="13" t="s">
        <v>92</v>
      </c>
      <c r="G86" s="7" t="str">
        <f>Expenditure!$C$36</f>
        <v>Section 402-B: Expenditure allocated to cost category based on RRP (with LV split)</v>
      </c>
    </row>
    <row r="87" spans="6:7" x14ac:dyDescent="0.35">
      <c r="F87" s="13" t="s">
        <v>92</v>
      </c>
      <c r="G87" s="7" t="str">
        <f>Expenditure!$C$58</f>
        <v>Section 402-C: Expenditure for allocation based on MEAV</v>
      </c>
    </row>
    <row r="88" spans="6:7" x14ac:dyDescent="0.35">
      <c r="F88" s="13" t="s">
        <v>92</v>
      </c>
      <c r="G88" s="7" t="str">
        <f>Expenditure!$C$71</f>
        <v>Section 402-D: MEAV allocation shares</v>
      </c>
    </row>
    <row r="89" spans="6:7" x14ac:dyDescent="0.35">
      <c r="F89" s="13" t="s">
        <v>92</v>
      </c>
      <c r="G89" s="7" t="str">
        <f>Expenditure!$C$87</f>
        <v>Section 402-E: Expenditure allocated based on MEAV</v>
      </c>
    </row>
    <row r="90" spans="6:7" x14ac:dyDescent="0.35">
      <c r="F90" s="13" t="s">
        <v>92</v>
      </c>
      <c r="G90" s="7" t="str">
        <f>Expenditure!$C$107</f>
        <v>Section 402-F: Expenditure allocated to LV Services</v>
      </c>
    </row>
    <row r="91" spans="6:7" ht="15" thickBot="1" x14ac:dyDescent="0.4">
      <c r="F91" s="13" t="s">
        <v>92</v>
      </c>
      <c r="G91" s="7" t="str">
        <f>Expenditure!$C$126</f>
        <v>Section 402-G: Total expenditure allocated for discounts</v>
      </c>
    </row>
    <row r="92" spans="6:7" ht="15" thickTop="1" x14ac:dyDescent="0.35">
      <c r="F92" s="12" t="s">
        <v>69</v>
      </c>
      <c r="G92" s="7" t="str">
        <f>Expensed!$C$18</f>
        <v>Section 403-A: Total expenditure allocated</v>
      </c>
    </row>
    <row r="93" spans="6:7" x14ac:dyDescent="0.35">
      <c r="F93" s="13" t="s">
        <v>92</v>
      </c>
      <c r="G93" s="7" t="str">
        <f>Expensed!$C$34</f>
        <v>Section 403-B: Share expensed</v>
      </c>
    </row>
    <row r="94" spans="6:7" x14ac:dyDescent="0.35">
      <c r="F94" s="13" t="s">
        <v>92</v>
      </c>
      <c r="G94" s="7" t="str">
        <f>Expensed!$C$40</f>
        <v>Section 403-C: Value expensed</v>
      </c>
    </row>
    <row r="95" spans="6:7" ht="15" thickBot="1" x14ac:dyDescent="0.4">
      <c r="F95" s="13" t="s">
        <v>92</v>
      </c>
      <c r="G95" s="7" t="str">
        <f>Expensed!$C$65</f>
        <v>Section 403-D: Expensed proportions</v>
      </c>
    </row>
    <row r="96" spans="6:7" ht="15" thickTop="1" x14ac:dyDescent="0.35">
      <c r="F96" s="12" t="s">
        <v>70</v>
      </c>
      <c r="G96" s="7" t="str">
        <f>Capitalised!$C$18</f>
        <v>Section 404-A: Net capex (2005/06 to 2014/15)</v>
      </c>
    </row>
    <row r="97" spans="6:7" x14ac:dyDescent="0.35">
      <c r="F97" s="13" t="s">
        <v>92</v>
      </c>
      <c r="G97" s="7" t="str">
        <f>Capitalised!$C$27</f>
        <v>Section 404-B: Capitalised proportions (EDCM)</v>
      </c>
    </row>
    <row r="98" spans="6:7" ht="15" thickBot="1" x14ac:dyDescent="0.4">
      <c r="F98" s="13" t="s">
        <v>92</v>
      </c>
      <c r="G98" s="7" t="str">
        <f>Capitalised!$C$47</f>
        <v>Section 404-C: Capitalised proportions (CDCM)</v>
      </c>
    </row>
    <row r="99" spans="6:7" ht="15" thickTop="1" x14ac:dyDescent="0.35">
      <c r="F99" s="12" t="s">
        <v>71</v>
      </c>
      <c r="G99" s="7" t="str">
        <f>'Rev allocation'!$C$16</f>
        <v>Section 405-A: Breakdown of allowed revenue</v>
      </c>
    </row>
    <row r="100" spans="6:7" x14ac:dyDescent="0.35">
      <c r="F100" s="13" t="s">
        <v>92</v>
      </c>
      <c r="G100" s="7" t="str">
        <f>'Rev allocation'!$C$31</f>
        <v>Section 405-B: Share of allowed revenue by network level (EDCM)</v>
      </c>
    </row>
    <row r="101" spans="6:7" x14ac:dyDescent="0.35">
      <c r="F101" s="13" t="s">
        <v>92</v>
      </c>
      <c r="G101" s="7" t="str">
        <f>'Rev allocation'!$C$41</f>
        <v>Section 405-C: Share of allowed revenue by network level (CDCM)</v>
      </c>
    </row>
    <row r="102" spans="6:7" x14ac:dyDescent="0.35">
      <c r="F102" s="13" t="s">
        <v>92</v>
      </c>
      <c r="G102" s="7" t="str">
        <f>'Rev allocation'!$C$56</f>
        <v>Section 405-D: Revenue to share</v>
      </c>
    </row>
    <row r="103" spans="6:7" x14ac:dyDescent="0.35">
      <c r="F103" s="13" t="s">
        <v>92</v>
      </c>
      <c r="G103" s="7" t="str">
        <f>'Rev allocation'!$C$72</f>
        <v>Section 405-E: Additional DNO revenue shares</v>
      </c>
    </row>
    <row r="104" spans="6:7" x14ac:dyDescent="0.35">
      <c r="F104" s="13" t="s">
        <v>92</v>
      </c>
      <c r="G104" s="7" t="str">
        <f>'Rev allocation'!$C$80</f>
        <v>Section 405-F: Revenue allocation</v>
      </c>
    </row>
    <row r="105" spans="6:7" x14ac:dyDescent="0.35">
      <c r="F105" s="13" t="s">
        <v>92</v>
      </c>
      <c r="G105" s="7" t="str">
        <f>'Rev allocation'!$C$90</f>
        <v>Section 405-G: Revenue allocation</v>
      </c>
    </row>
    <row r="106" spans="6:7" x14ac:dyDescent="0.35">
      <c r="F106" s="13" t="s">
        <v>92</v>
      </c>
      <c r="G106" s="7" t="str">
        <f>'Rev allocation'!$C$126</f>
        <v>Section 405-H: Revenue per unit</v>
      </c>
    </row>
    <row r="107" spans="6:7" x14ac:dyDescent="0.35">
      <c r="F107" s="13" t="s">
        <v>92</v>
      </c>
      <c r="G107" s="7" t="str">
        <f>'Rev allocation'!$C$142</f>
        <v>Section 405-I: Shares of revenue per unit</v>
      </c>
    </row>
    <row r="108" spans="6:7" x14ac:dyDescent="0.35">
      <c r="F108" s="13" t="s">
        <v>92</v>
      </c>
      <c r="G108" s="7" t="str">
        <f>'Rev allocation'!$C$156</f>
        <v>Section 405-J: U</v>
      </c>
    </row>
    <row r="109" spans="6:7" ht="15" thickBot="1" x14ac:dyDescent="0.4">
      <c r="F109" s="13" t="s">
        <v>92</v>
      </c>
      <c r="G109" s="7" t="str">
        <f>'Rev allocation'!$C$160</f>
        <v>Section 405-K: Extended network level allocation (EDCM only)</v>
      </c>
    </row>
    <row r="110" spans="6:7" ht="15" thickTop="1" x14ac:dyDescent="0.35">
      <c r="F110" s="12" t="s">
        <v>72</v>
      </c>
      <c r="G110" s="7" t="str">
        <f>Direct!$C$18</f>
        <v>Section 406-A: Removal of negative expenditure</v>
      </c>
    </row>
    <row r="111" spans="6:7" ht="15" thickBot="1" x14ac:dyDescent="0.4">
      <c r="F111" s="13" t="s">
        <v>92</v>
      </c>
      <c r="G111" s="7" t="str">
        <f>Direct!$C$32</f>
        <v>Section 406-B: Direct share of positive expenditure</v>
      </c>
    </row>
    <row r="112" spans="6:7" ht="15" thickTop="1" x14ac:dyDescent="0.35">
      <c r="F112" s="12" t="s">
        <v>73</v>
      </c>
      <c r="G112" s="7" t="str">
        <f>'EDCM discounts'!$C$16</f>
        <v>Section 407-A: Allocation percentages</v>
      </c>
    </row>
    <row r="113" spans="2:7" x14ac:dyDescent="0.35">
      <c r="B113" s="17"/>
      <c r="C113" s="17"/>
      <c r="D113" s="17"/>
      <c r="E113" s="17"/>
      <c r="F113" s="13" t="s">
        <v>92</v>
      </c>
      <c r="G113" s="7" t="str">
        <f>'EDCM discounts'!$C$32</f>
        <v>Section 407-B: S</v>
      </c>
    </row>
    <row r="114" spans="2:7" x14ac:dyDescent="0.35">
      <c r="B114" s="17"/>
      <c r="C114" s="17"/>
      <c r="D114" s="17"/>
      <c r="E114" s="17"/>
      <c r="F114" s="13" t="s">
        <v>92</v>
      </c>
      <c r="G114" s="7" t="str">
        <f>'EDCM discounts'!$C$50</f>
        <v>Section 407-C: P</v>
      </c>
    </row>
    <row r="115" spans="2:7" x14ac:dyDescent="0.35">
      <c r="B115" s="17"/>
      <c r="C115" s="17"/>
      <c r="D115" s="17"/>
      <c r="E115" s="17"/>
      <c r="F115" s="13" t="s">
        <v>92</v>
      </c>
      <c r="G115" s="7" t="str">
        <f>'EDCM discounts'!$C$62</f>
        <v>Section 407-D: P adder</v>
      </c>
    </row>
    <row r="116" spans="2:7" x14ac:dyDescent="0.35">
      <c r="B116" s="17"/>
      <c r="C116" s="17"/>
      <c r="D116" s="17"/>
      <c r="E116" s="17"/>
      <c r="F116" s="13" t="s">
        <v>92</v>
      </c>
      <c r="G116" s="7" t="str">
        <f>'EDCM discounts'!$C$79</f>
        <v>Section 407-E: U</v>
      </c>
    </row>
    <row r="117" spans="2:7" x14ac:dyDescent="0.35">
      <c r="B117" s="17"/>
      <c r="C117" s="17"/>
      <c r="D117" s="17"/>
      <c r="E117" s="17"/>
      <c r="F117" s="13" t="s">
        <v>92</v>
      </c>
      <c r="G117" s="7" t="str">
        <f>'EDCM discounts'!$C$91</f>
        <v>Section 407-F: EDCM user discounts (before cap)</v>
      </c>
    </row>
    <row r="118" spans="2:7" ht="15" thickBot="1" x14ac:dyDescent="0.4">
      <c r="B118" s="17"/>
      <c r="C118" s="17"/>
      <c r="D118" s="17"/>
      <c r="E118" s="17"/>
      <c r="F118" s="13" t="s">
        <v>92</v>
      </c>
      <c r="G118" s="7" t="str">
        <f>'EDCM discounts'!$C$100</f>
        <v>Section 407-G: EDCM user discounts</v>
      </c>
    </row>
    <row r="119" spans="2:7" ht="15" thickTop="1" x14ac:dyDescent="0.35">
      <c r="B119" s="17"/>
      <c r="C119" s="17"/>
      <c r="D119" s="17"/>
      <c r="E119" s="17"/>
      <c r="F119" s="12" t="s">
        <v>74</v>
      </c>
      <c r="G119" s="7" t="str">
        <f>'CDCM discounts'!$C$15</f>
        <v>Section 408-A: Allocation percentages</v>
      </c>
    </row>
    <row r="120" spans="2:7" x14ac:dyDescent="0.35">
      <c r="B120" s="17"/>
      <c r="C120" s="17"/>
      <c r="D120" s="17"/>
      <c r="E120" s="17"/>
      <c r="F120" s="13" t="s">
        <v>92</v>
      </c>
      <c r="G120" s="7" t="str">
        <f>'CDCM discounts'!$C$25</f>
        <v>Section 408-B: Parameters for splitting allocations at circuits levels</v>
      </c>
    </row>
    <row r="121" spans="2:7" ht="15" thickBot="1" x14ac:dyDescent="0.4">
      <c r="B121" s="17"/>
      <c r="C121" s="17"/>
      <c r="D121" s="17"/>
      <c r="E121" s="17"/>
      <c r="F121" s="13" t="s">
        <v>92</v>
      </c>
      <c r="G121" s="7" t="str">
        <f>'CDCM discounts'!$C$33</f>
        <v>Section 408-C: PCDM user discounts for CDCM</v>
      </c>
    </row>
    <row r="122" spans="2:7" ht="15" thickTop="1" x14ac:dyDescent="0.35">
      <c r="B122" s="17"/>
      <c r="C122" s="17"/>
      <c r="D122" s="17"/>
      <c r="E122" s="17"/>
      <c r="F122" s="10" t="s">
        <v>95</v>
      </c>
      <c r="G122" s="7" t="str">
        <f>'Output to other models'!$C$15</f>
        <v>Output 401-A: PCDM user discount for CDCM</v>
      </c>
    </row>
    <row r="123" spans="2:7" x14ac:dyDescent="0.35">
      <c r="B123" s="17"/>
      <c r="C123" s="17"/>
      <c r="D123" s="17"/>
      <c r="E123" s="17"/>
      <c r="F123" s="11" t="s">
        <v>92</v>
      </c>
      <c r="G123" s="7" t="str">
        <f>'Output to other models'!$C$25</f>
        <v>Output 401-B: PCDM user discount for EDCM</v>
      </c>
    </row>
    <row r="125" spans="2:7" x14ac:dyDescent="0.35">
      <c r="B125" s="2" t="s">
        <v>81</v>
      </c>
      <c r="C125" s="2"/>
      <c r="D125" s="2"/>
      <c r="E125" s="2"/>
      <c r="F125" s="2"/>
      <c r="G125" s="2"/>
    </row>
  </sheetData>
  <sheetProtection formatCells="0" formatColumns="0" formatRows="0" sort="0" autoFilter="0"/>
  <hyperlinks>
    <hyperlink ref="F15" location="'Cover'!A4" display="'" xr:uid="{1C7D64C7-D1CA-45F1-9F9C-F908B335617E}"/>
    <hyperlink ref="F16" location="'Version control'!A4" display="'" xr:uid="{62F26C1B-A94C-46D7-AECF-470A6CB6404A}"/>
    <hyperlink ref="G16" location="'Version control'!$B$5" display="'Version control'!$B$5" xr:uid="{ED69E541-66F3-4CAE-AB32-C9431F9AA3E4}"/>
    <hyperlink ref="F17" location="'Version control'!A4" display="'" xr:uid="{42C7E3AE-6F1B-4DAA-8F06-DD6E4C6D55B9}"/>
    <hyperlink ref="G17" location="'Version control'!$B$17" display="'Version control'!$B$17" xr:uid="{B843DF95-9889-4915-BD5B-13FC59E820A9}"/>
    <hyperlink ref="F18" location="'Version control'!A4" display="'" xr:uid="{BAD49023-78A0-491E-A9F9-05251E423DFF}"/>
    <hyperlink ref="G18" location="'Version control'!$B$31" display="'Version control'!$B$31" xr:uid="{F7E347E6-ED87-4912-9E1E-79567DA3E682}"/>
    <hyperlink ref="F19" location="'Version control'!A4" display="'" xr:uid="{AA28039C-19BE-4FF3-83AA-92F653CA57B0}"/>
    <hyperlink ref="G19" location="'Version control'!$B$44" display="'Version control'!$B$44" xr:uid="{F1A00F78-4575-4281-A466-A5CE6F8B16E4}"/>
    <hyperlink ref="F20" location="'Model map'!A4" display="'" xr:uid="{7C8CFB08-1B1B-493E-9F16-752E57B1E2CE}"/>
    <hyperlink ref="G20" location="'Model map'!$B$5" display="'Model map'!$B$5" xr:uid="{4A6FE4C8-E2EE-4F6C-8917-1B20F717956C}"/>
    <hyperlink ref="F21" location="'Fixed inputs'!A4" display="'" xr:uid="{A87F9BFD-054F-45AC-AD9F-C4F16502E7A3}"/>
    <hyperlink ref="G21" location="'Fixed inputs'!$B$11" display="'Fixed inputs'!$B$11" xr:uid="{7A9C81E5-391F-4EAD-A7D3-1C3730D380DA}"/>
    <hyperlink ref="F22" location="'Fixed inputs'!A4" display="'" xr:uid="{98BAD932-12B4-466E-B954-BEAF8B242727}"/>
    <hyperlink ref="G22" location="'Fixed inputs'!$B$19" display="'Fixed inputs'!$B$19" xr:uid="{27DBAA9A-2CF9-4BD5-A2C9-5F6CC582F734}"/>
    <hyperlink ref="F23" location="'DNO inputs'!A4" display="'" xr:uid="{9CDF5D5F-E95A-4125-8A82-F6BF2ABBF5F7}"/>
    <hyperlink ref="G23" location="'DNO inputs'!$B$11" display="'DNO inputs'!$B$11" xr:uid="{575A8281-FBCC-47B3-80C2-5A2426638B6E}"/>
    <hyperlink ref="F24" location="'DNO inputs'!A4" display="'" xr:uid="{43EE010D-E9D7-4CE2-8442-18044B0ADCE6}"/>
    <hyperlink ref="G24" location="'DNO inputs'!$B$28" display="'DNO inputs'!$B$28" xr:uid="{DA2AD3AE-BF38-4585-8B1B-A8EB8B15AB56}"/>
    <hyperlink ref="F25" location="'DNO inputs'!A4" display="'" xr:uid="{3379FD9E-4E7A-4B8A-8E0E-B462A865C0C1}"/>
    <hyperlink ref="G25" location="'DNO inputs'!$B$51" display="'DNO inputs'!$B$51" xr:uid="{46A06A86-4DB7-4CC0-A9CB-02AD61AA5CAC}"/>
    <hyperlink ref="F26" location="'MEAV'!A4" display="'" xr:uid="{180C9124-341C-4869-B127-51B098C7A6A3}"/>
    <hyperlink ref="G26" location="'MEAV'!$B$13" display="'MEAV'!$B$13" xr:uid="{92D7C3AD-086B-43BF-9BBC-F47AC2D3B416}"/>
    <hyperlink ref="F27" location="'MEAV'!A4" display="'" xr:uid="{2F2D41FE-DFFE-4955-8128-53D380142761}"/>
    <hyperlink ref="G27" location="'MEAV'!$B$99" display="'MEAV'!$B$99" xr:uid="{22863821-5C94-47AD-A7DF-D3C64954E3F9}"/>
    <hyperlink ref="F28" location="'Expenditure'!A4" display="'" xr:uid="{47EA654D-4592-4AAF-9380-8DE551E827A3}"/>
    <hyperlink ref="G28" location="'Expenditure'!$B$12" display="'Expenditure'!$B$12" xr:uid="{68A49B95-321A-4D05-A925-FD0B201D73CE}"/>
    <hyperlink ref="F29" location="'Expenditure'!A4" display="'" xr:uid="{2E9896BB-B30C-4144-B49F-A750782F931E}"/>
    <hyperlink ref="G29" location="'Expenditure'!$B$53" display="'Expenditure'!$B$53" xr:uid="{B3EC5EC5-FE02-4B52-B12E-3F3D2D11166C}"/>
    <hyperlink ref="F30" location="'Expenditure'!A4" display="'" xr:uid="{E14BF0DB-F77A-44D2-8D7D-EC8125E0B943}"/>
    <hyperlink ref="G30" location="'Expenditure'!$B$103" display="'Expenditure'!$B$103" xr:uid="{EEA0FA60-8E45-46B6-AF37-794E710711D9}"/>
    <hyperlink ref="F31" location="'Expenditure'!A4" display="'" xr:uid="{6F8A5590-1DC4-419E-8995-C10847E66C76}"/>
    <hyperlink ref="G31" location="'Expenditure'!$B$121" display="'Expenditure'!$B$121" xr:uid="{23BD5826-B590-4F86-886B-E70D6CCCC297}"/>
    <hyperlink ref="F32" location="'Expensed'!A4" display="'" xr:uid="{032875FD-E258-4952-8096-3F8A4CC65B43}"/>
    <hyperlink ref="G32" location="'Expensed'!$B$13" display="'Expensed'!$B$13" xr:uid="{33657353-ECC5-45CC-AF55-4C594D4A8B28}"/>
    <hyperlink ref="F33" location="'Capitalised'!A4" display="'" xr:uid="{C71DB2F1-E0BB-42E3-82E7-5FD3A96DA38A}"/>
    <hyperlink ref="G33" location="'Capitalised'!$B$13" display="'Capitalised'!$B$13" xr:uid="{C6DBA840-6623-4322-8ACC-BA5446E3D7BC}"/>
    <hyperlink ref="F34" location="'Rev allocation'!A4" display="'" xr:uid="{0C477F4D-F27B-4BA3-A9BF-DE837EB809DB}"/>
    <hyperlink ref="G34" location="'Rev allocation'!$B$12" display="'Rev allocation'!$B$12" xr:uid="{095F8AA4-9E5E-4DBA-9DAE-7F714BB56C4B}"/>
    <hyperlink ref="F35" location="'Rev allocation'!A4" display="'" xr:uid="{3DC5E270-E212-41F6-9E5E-C83387B15819}"/>
    <hyperlink ref="G35" location="'Rev allocation'!$B$51" display="'Rev allocation'!$B$51" xr:uid="{FC68AF2F-1D8B-4D90-A695-5332D6F32528}"/>
    <hyperlink ref="F36" location="'Rev allocation'!A4" display="'" xr:uid="{02F5A6D3-F081-4C45-BDA7-615E3EC2FF37}"/>
    <hyperlink ref="G36" location="'Rev allocation'!$B$86" display="'Rev allocation'!$B$86" xr:uid="{316591CE-EDF8-471B-B189-81DA8533FA65}"/>
    <hyperlink ref="F37" location="'Rev allocation'!A4" display="'" xr:uid="{8CA985F7-17F4-4B43-9F45-D94543963D93}"/>
    <hyperlink ref="G37" location="'Rev allocation'!$B$122" display="'Rev allocation'!$B$122" xr:uid="{83C1851B-7C1F-4CE2-8226-6BE94E0E64F0}"/>
    <hyperlink ref="F38" location="'Direct'!A4" display="'" xr:uid="{BFC357E6-FCE2-49D2-9C1A-F5F4479E0585}"/>
    <hyperlink ref="G38" location="'Direct'!$B$13" display="'Direct'!$B$13" xr:uid="{503D942B-FF51-4798-A86D-A60DB846D60B}"/>
    <hyperlink ref="F39" location="'EDCM discounts'!A4" display="'" xr:uid="{FD316CCF-3F93-45A9-897A-E76972AD7EE3}"/>
    <hyperlink ref="G39" location="'EDCM discounts'!$B$11" display="'EDCM discounts'!$B$11" xr:uid="{624D9283-3DD6-4036-BCD4-7419BB119A8E}"/>
    <hyperlink ref="F40" location="'EDCM discounts'!A4" display="'" xr:uid="{9F056260-2290-4BF3-914D-3698982F2D6A}"/>
    <hyperlink ref="G40" location="'EDCM discounts'!$B$27" display="'EDCM discounts'!$B$27" xr:uid="{F4AB6E72-D842-403C-8F98-EFB0C9743360}"/>
    <hyperlink ref="F41" location="'EDCM discounts'!A4" display="'" xr:uid="{3C14E96D-20DD-4CF0-9A03-569A83304683}"/>
    <hyperlink ref="G41" location="'EDCM discounts'!$B$87" display="'EDCM discounts'!$B$87" xr:uid="{267C10B5-58EA-48E8-8588-29A508307BFA}"/>
    <hyperlink ref="F42" location="'CDCM discounts'!A4" display="'" xr:uid="{596D7916-2D53-4470-989D-AAD574FAAA4D}"/>
    <hyperlink ref="G42" location="'CDCM discounts'!$B$11" display="'CDCM discounts'!$B$11" xr:uid="{65C8E495-F3F7-45B7-BE5F-B598583657EA}"/>
    <hyperlink ref="F43" location="'Output to other models'!A4" display="'" xr:uid="{9CE841BC-9292-4527-95CF-1803A54533F0}"/>
    <hyperlink ref="G43" location="'Output to other models'!$B$11" display="'Output to other models'!$B$11" xr:uid="{ED15435A-33EC-4385-BF96-7B0DE5967A7C}"/>
    <hyperlink ref="F50" location="'Fixed inputs'!A4" display="'" xr:uid="{A9D669BE-0506-4165-9CE2-5426728524C6}"/>
    <hyperlink ref="G50" location="'Fixed inputs'!$C$15" display="'Fixed inputs'!$C$15" xr:uid="{58E86877-5BE4-4B0B-9948-7836A668364E}"/>
    <hyperlink ref="F51" location="'Fixed inputs'!A4" display="'" xr:uid="{54756611-ED75-445D-8543-C7F6818A04C2}"/>
    <hyperlink ref="G51" location="'Fixed inputs'!$C$23" display="'Fixed inputs'!$C$23" xr:uid="{458800D9-BB11-4D2A-A3E9-7F206D687008}"/>
    <hyperlink ref="F52" location="'Fixed inputs'!A4" display="'" xr:uid="{D20792AE-C890-4649-BC19-1F50807BF3F3}"/>
    <hyperlink ref="G52" location="'Fixed inputs'!$C$29" display="'Fixed inputs'!$C$29" xr:uid="{47B20EED-CDFD-49D2-B7E5-E15735B89849}"/>
    <hyperlink ref="F53" location="'Fixed inputs'!A4" display="'" xr:uid="{9E967C47-DAE1-4A6C-851A-03DEEC859B31}"/>
    <hyperlink ref="G53" location="'Fixed inputs'!$C$37" display="'Fixed inputs'!$C$37" xr:uid="{B42824AE-E9EF-456D-AECE-D78865E3DCD2}"/>
    <hyperlink ref="F54" location="'Fixed inputs'!A4" display="'" xr:uid="{B2026AD0-A907-416B-AA4E-DA3631DB1759}"/>
    <hyperlink ref="G54" location="'Fixed inputs'!$C$89" display="'Fixed inputs'!$C$89" xr:uid="{311F2446-B7AC-4278-8F57-57D28E461B24}"/>
    <hyperlink ref="F55" location="'Fixed inputs'!A4" display="'" xr:uid="{71486B6B-DB87-41E7-95CB-477D64DAB67F}"/>
    <hyperlink ref="G55" location="'Fixed inputs'!$C$130" display="'Fixed inputs'!$C$130" xr:uid="{454ED720-A433-40E9-9A4F-CE84C70C9197}"/>
    <hyperlink ref="F56" location="'Fixed inputs'!A4" display="'" xr:uid="{EC02FD3F-B7E2-42A1-8EEE-75BB5045D304}"/>
    <hyperlink ref="G56" location="'Fixed inputs'!$C$175" display="'Fixed inputs'!$C$175" xr:uid="{41F35E06-F6DF-46A6-BDBD-D1C0215FB979}"/>
    <hyperlink ref="F57" location="'Fixed inputs'!A4" display="'" xr:uid="{00986FBD-2D83-4DE5-AAA4-118D0BAA508F}"/>
    <hyperlink ref="G57" location="'Fixed inputs'!$C$273" display="'Fixed inputs'!$C$273" xr:uid="{2F326DF4-8DFC-4453-830C-754C5E29C6BD}"/>
    <hyperlink ref="F58" location="'Fixed inputs'!A4" display="'" xr:uid="{0B73E7B9-F526-40E6-805B-23F980FE372E}"/>
    <hyperlink ref="G58" location="'Fixed inputs'!$C$372" display="'Fixed inputs'!$C$372" xr:uid="{5444717D-5301-4AD7-83F9-60FD5ED05A04}"/>
    <hyperlink ref="F59" location="'Fixed inputs'!A4" display="'" xr:uid="{A51BF985-F417-4F47-8F51-6360A022D5BB}"/>
    <hyperlink ref="G59" location="'Fixed inputs'!$C$381" display="'Fixed inputs'!$C$381" xr:uid="{EA4FE9DD-F2FE-47C0-B605-49B2B89F9B6F}"/>
    <hyperlink ref="F60" location="'Fixed inputs'!A4" display="'" xr:uid="{DAC2738F-2BF1-4358-B599-ED4A26F6C5A9}"/>
    <hyperlink ref="G60" location="'Fixed inputs'!$C$390" display="'Fixed inputs'!$C$390" xr:uid="{78395C6B-E251-4E85-A323-F5375401ED09}"/>
    <hyperlink ref="F62" location="'DNO inputs'!A4" display="'" xr:uid="{1391EBB5-5C7A-45A5-8EB5-5A372EF25C51}"/>
    <hyperlink ref="G62" location="'DNO inputs'!$C$15" display="'DNO inputs'!$C$15" xr:uid="{054CF894-B699-4EEF-90C9-0F96839881C5}"/>
    <hyperlink ref="F63" location="'DNO inputs'!A4" display="'" xr:uid="{CAFB2E1B-4471-47A8-8C80-1D1DA1E4957C}"/>
    <hyperlink ref="G63" location="'DNO inputs'!$C$21" display="'DNO inputs'!$C$21" xr:uid="{8A37F5EA-524D-483C-813A-0E99E576876A}"/>
    <hyperlink ref="F64" location="'DNO inputs'!A4" display="'" xr:uid="{5E6365FB-DBE6-4DC6-92DD-67FA27AEA50F}"/>
    <hyperlink ref="G64" location="'DNO inputs'!$C$32" display="'DNO inputs'!$C$32" xr:uid="{D3CD49C2-B430-43A9-A0B1-5B466E8EBC99}"/>
    <hyperlink ref="F65" location="'DNO inputs'!A4" display="'" xr:uid="{86B48916-048E-4616-82FE-E0671A7FA2E6}"/>
    <hyperlink ref="G65" location="'DNO inputs'!$C$44" display="'DNO inputs'!$C$44" xr:uid="{B08A66A8-271D-48C8-ADDB-8DAD0CFBCC55}"/>
    <hyperlink ref="F66" location="'DNO inputs'!A4" display="'" xr:uid="{D7930274-063D-400D-B9BA-A8116A28024B}"/>
    <hyperlink ref="G66" location="'DNO inputs'!$C$55" display="'DNO inputs'!$C$55" xr:uid="{0C9EF5FB-EA5A-48A6-AF75-EE65FD7218E9}"/>
    <hyperlink ref="F67" location="'DNO inputs'!A4" display="'" xr:uid="{A02A0ADA-61FF-47C5-8A19-C8B6130C1C23}"/>
    <hyperlink ref="G67" location="'DNO inputs'!$C$147" display="'DNO inputs'!$C$147" xr:uid="{08DFA42D-7751-40FD-A5F3-9799925BA325}"/>
    <hyperlink ref="F68" location="'DNO inputs'!A4" display="'" xr:uid="{85AF8B57-5226-4731-9323-386C99942B4C}"/>
    <hyperlink ref="G68" location="'DNO inputs'!$C$238" display="'DNO inputs'!$C$238" xr:uid="{D9E547B3-D505-49DF-AC7F-5650935DC91C}"/>
    <hyperlink ref="F69" location="'DNO inputs'!A4" display="'" xr:uid="{06A97C00-88D9-4F8B-AFB3-74CE7333311D}"/>
    <hyperlink ref="G69" location="'DNO inputs'!$C$279" display="'DNO inputs'!$C$279" xr:uid="{EA6847B1-6CE6-4B5F-9A9C-7FC1B3E607A4}"/>
    <hyperlink ref="F70" location="'DNO inputs'!A4" display="'" xr:uid="{D588A2CE-804D-4521-AC33-F95B14CE20D9}"/>
    <hyperlink ref="G70" location="'DNO inputs'!$C$320" display="'DNO inputs'!$C$320" xr:uid="{61D3D30B-6DF0-4E24-9CF7-49C500EF1475}"/>
    <hyperlink ref="F71" location="'DNO inputs'!A4" display="'" xr:uid="{F62C2648-5B7A-4771-9145-5FD6710D9495}"/>
    <hyperlink ref="G71" location="'DNO inputs'!$C$331" display="'DNO inputs'!$C$331" xr:uid="{0E9BC1BA-0699-430D-BB46-07708D33280F}"/>
    <hyperlink ref="F72" location="'DNO inputs'!A4" display="'" xr:uid="{3427E878-3F7B-4FBE-99D6-C196A0FB364D}"/>
    <hyperlink ref="G72" location="'DNO inputs'!$C$343" display="'DNO inputs'!$C$343" xr:uid="{24BF2FBB-2227-49BD-9C1A-0AA177A8C48F}"/>
    <hyperlink ref="F73" location="'DNO inputs'!A4" display="'" xr:uid="{88D887F4-DBE6-4545-8179-4270AD8DDC90}"/>
    <hyperlink ref="G73" location="'DNO inputs'!$C$350" display="'DNO inputs'!$C$350" xr:uid="{84EC4705-7781-4786-B698-A43B70F19EAB}"/>
    <hyperlink ref="F74" location="'DNO inputs'!A4" display="'" xr:uid="{8C48A91E-D20B-470B-80A2-6D4AA8F9C00E}"/>
    <hyperlink ref="G74" location="'DNO inputs'!$C$359" display="'DNO inputs'!$C$359" xr:uid="{ADBFD8D0-87D5-4612-BACD-1D31495D7653}"/>
    <hyperlink ref="F75" location="'DNO inputs'!A4" display="'" xr:uid="{EF4A0D89-E085-4A3B-9928-A83FF542C550}"/>
    <hyperlink ref="G75" location="'DNO inputs'!$C$365" display="'DNO inputs'!$C$365" xr:uid="{24EFC407-58E6-425B-AF26-BF9D2D898002}"/>
    <hyperlink ref="F76" location="'DNO inputs'!A4" display="'" xr:uid="{426BA434-0FA4-4DBB-874E-C6A99B46CD1D}"/>
    <hyperlink ref="G76" location="'DNO inputs'!$C$371" display="'DNO inputs'!$C$371" xr:uid="{3A2AF7C7-1770-4C38-A3F8-5793D8682888}"/>
    <hyperlink ref="F77" location="'DNO inputs'!A4" display="'" xr:uid="{E6E1EA48-FFB1-40D3-8B6C-578B9A2F02A4}"/>
    <hyperlink ref="G77" location="'DNO inputs'!$C$378" display="'DNO inputs'!$C$378" xr:uid="{415BF9BA-5E4A-497B-9010-6E58ABA7C875}"/>
    <hyperlink ref="F78" location="'DNO inputs'!A4" display="'" xr:uid="{948B6625-4975-419B-B945-E66D0443F2A9}"/>
    <hyperlink ref="G78" location="'DNO inputs'!$C$387" display="'DNO inputs'!$C$387" xr:uid="{9F33423D-954F-4922-A218-277E33F30906}"/>
    <hyperlink ref="F79" location="'MEAV'!A4" display="'" xr:uid="{E724B077-7E1E-48FB-AFB8-21974E462243}"/>
    <hyperlink ref="G79" location="'MEAV'!$C$18" display="'MEAV'!$C$18" xr:uid="{0B06093B-1496-4198-B9D9-54E38759138F}"/>
    <hyperlink ref="F80" location="'MEAV'!A4" display="'" xr:uid="{9B4CCED6-E24F-47D3-A83F-56629D2E8A8E}"/>
    <hyperlink ref="G80" location="'MEAV'!$C$27" display="'MEAV'!$C$27" xr:uid="{9A280E60-7C9E-43CD-A00A-7143682E669B}"/>
    <hyperlink ref="F81" location="'MEAV'!A4" display="'" xr:uid="{74193CEE-820B-49E8-A8F3-F6BB019789EE}"/>
    <hyperlink ref="G81" location="'MEAV'!$C$49" display="'MEAV'!$C$49" xr:uid="{F8B5AABE-FB1C-4FA2-846C-8DAEE117A792}"/>
    <hyperlink ref="F82" location="'MEAV'!A4" display="'" xr:uid="{0DB7BFA0-4FCE-4544-887B-C9E22FF250E8}"/>
    <hyperlink ref="G82" location="'MEAV'!$C$80" display="'MEAV'!$C$80" xr:uid="{F4D72708-CEBD-47BC-A1F4-E82AB4741FEA}"/>
    <hyperlink ref="F83" location="'MEAV'!A4" display="'" xr:uid="{DBD411FF-D9F7-4AAD-B7E5-DF20C2DF97A4}"/>
    <hyperlink ref="G83" location="'MEAV'!$C$103" display="'MEAV'!$C$103" xr:uid="{AA68BACF-8254-4F89-A59E-4DFE1F92A970}"/>
    <hyperlink ref="F84" location="'MEAV'!A4" display="'" xr:uid="{E67B673B-1903-457E-ADD8-21329A4F800B}"/>
    <hyperlink ref="G84" location="'MEAV'!$C$122" display="'MEAV'!$C$122" xr:uid="{81656A2B-AF93-426E-9561-B4F8607DAC09}"/>
    <hyperlink ref="F85" location="'Expenditure'!A4" display="'" xr:uid="{25FE14C2-912E-4AD8-B125-AC66E3F6946A}"/>
    <hyperlink ref="G85" location="'Expenditure'!$C$16" display="'Expenditure'!$C$16" xr:uid="{B8E1C013-CCF7-4F97-94F1-28C969316271}"/>
    <hyperlink ref="F86" location="'Expenditure'!A4" display="'" xr:uid="{1A6C4724-B5AC-4BF0-829F-391F265894EA}"/>
    <hyperlink ref="G86" location="'Expenditure'!$C$36" display="'Expenditure'!$C$36" xr:uid="{A09D319F-4E7C-4444-8159-7FF7010AECBA}"/>
    <hyperlink ref="F87" location="'Expenditure'!A4" display="'" xr:uid="{215C4CE0-275E-45C5-B1ED-465646895730}"/>
    <hyperlink ref="G87" location="'Expenditure'!$C$58" display="'Expenditure'!$C$58" xr:uid="{8BB76BC2-F8B3-4A3A-94C2-0281AF644319}"/>
    <hyperlink ref="F88" location="'Expenditure'!A4" display="'" xr:uid="{CF8D620F-A9B6-46EA-879D-146152D418AF}"/>
    <hyperlink ref="G88" location="'Expenditure'!$C$71" display="'Expenditure'!$C$71" xr:uid="{14CF065F-6FE9-4736-A913-7DAF172C4C88}"/>
    <hyperlink ref="F89" location="'Expenditure'!A4" display="'" xr:uid="{4790798B-904A-4F05-8B05-7FCDF3F3573E}"/>
    <hyperlink ref="G89" location="'Expenditure'!$C$87" display="'Expenditure'!$C$87" xr:uid="{F4941CD2-2469-4489-A4F3-6D70CF2616BC}"/>
    <hyperlink ref="F90" location="'Expenditure'!A4" display="'" xr:uid="{D1AEFC8F-88E0-4CCB-825A-D4D749F90014}"/>
    <hyperlink ref="G90" location="'Expenditure'!$C$107" display="'Expenditure'!$C$107" xr:uid="{27981743-6093-43DB-ACD3-1EF3C690D9B4}"/>
    <hyperlink ref="F91" location="'Expenditure'!A4" display="'" xr:uid="{66C8D147-211E-4722-BF62-6494521573CF}"/>
    <hyperlink ref="G91" location="'Expenditure'!$C$126" display="'Expenditure'!$C$126" xr:uid="{06D4C57F-BFA1-4C34-9753-1053125FAC70}"/>
    <hyperlink ref="F92" location="'Expensed'!A4" display="'" xr:uid="{CF5BB221-D0FA-47E3-878C-11AB62351964}"/>
    <hyperlink ref="G92" location="'Expensed'!$C$18" display="'Expensed'!$C$18" xr:uid="{26D557C1-4F19-4EBF-8837-2496F177BE94}"/>
    <hyperlink ref="F93" location="'Expensed'!A4" display="'" xr:uid="{EC0472AF-2A96-4823-8CB9-DCFCE8937832}"/>
    <hyperlink ref="G93" location="'Expensed'!$C$34" display="'Expensed'!$C$34" xr:uid="{D40DD4A9-A1E6-42EE-9E42-26BE4BC0CE52}"/>
    <hyperlink ref="F94" location="'Expensed'!A4" display="'" xr:uid="{9E04F377-2CF5-4460-B666-A336ABB18DCD}"/>
    <hyperlink ref="G94" location="'Expensed'!$C$40" display="'Expensed'!$C$40" xr:uid="{B006572A-9057-47D2-A103-F867F342C720}"/>
    <hyperlink ref="F95" location="'Expensed'!A4" display="'" xr:uid="{EAAEE7FE-5FE8-4B44-91F5-35F012862E09}"/>
    <hyperlink ref="G95" location="'Expensed'!$C$65" display="'Expensed'!$C$65" xr:uid="{723725F8-30D8-4A0A-8ED7-954FD536D583}"/>
    <hyperlink ref="F96" location="'Capitalised'!A4" display="'" xr:uid="{11FD29B7-93C6-4346-B1BC-78A257904333}"/>
    <hyperlink ref="G96" location="'Capitalised'!$C$18" display="'Capitalised'!$C$18" xr:uid="{1AE5FA2F-5425-4243-ADAB-99C4E094B69F}"/>
    <hyperlink ref="F97" location="'Capitalised'!A4" display="'" xr:uid="{09154C3D-C3E4-45E8-9512-EA9AE3D2A228}"/>
    <hyperlink ref="G97" location="'Capitalised'!$C$27" display="'Capitalised'!$C$27" xr:uid="{CBE20C38-9DCC-459D-9CC4-19E63656BC87}"/>
    <hyperlink ref="F98" location="'Capitalised'!A4" display="'" xr:uid="{B62E2AE0-56E1-4C74-BDB1-EB27EBDAB8D9}"/>
    <hyperlink ref="G98" location="'Capitalised'!$C$47" display="'Capitalised'!$C$47" xr:uid="{3D6897E1-B65A-4A8B-AB0B-AC4F0CCC30CB}"/>
    <hyperlink ref="F99" location="'Rev allocation'!A4" display="'" xr:uid="{BC58525D-2047-4EF4-BE3B-43CFC5EFA7CC}"/>
    <hyperlink ref="G99" location="'Rev allocation'!$C$16" display="'Rev allocation'!$C$16" xr:uid="{5A169677-BB5E-4BC6-8426-FB5E80300CCC}"/>
    <hyperlink ref="F100" location="'Rev allocation'!A4" display="'" xr:uid="{BA1DC274-D0FB-40E5-A0D5-0E700ACD04AE}"/>
    <hyperlink ref="G100" location="'Rev allocation'!$C$31" display="'Rev allocation'!$C$31" xr:uid="{27F3F1D4-C931-4DEE-B0A4-32876FC694CB}"/>
    <hyperlink ref="F101" location="'Rev allocation'!A4" display="'" xr:uid="{F98C88E3-845E-4D05-90F2-DCF8204FB122}"/>
    <hyperlink ref="G101" location="'Rev allocation'!$C$41" display="'Rev allocation'!$C$41" xr:uid="{0027446D-289B-4FBD-8FBC-7004C342AD0C}"/>
    <hyperlink ref="F102" location="'Rev allocation'!A4" display="'" xr:uid="{67C33FDB-70E8-44E8-B6A4-348608186A63}"/>
    <hyperlink ref="G102" location="'Rev allocation'!$C$56" display="'Rev allocation'!$C$56" xr:uid="{47FE8D33-D7B0-4953-9A35-6331D873A83D}"/>
    <hyperlink ref="F103" location="'Rev allocation'!A4" display="'" xr:uid="{6D873CAB-F618-4D34-8FC5-AD2D338EEF77}"/>
    <hyperlink ref="G103" location="'Rev allocation'!$C$72" display="'Rev allocation'!$C$72" xr:uid="{F720CF12-C789-45BB-99F1-786150E0A15F}"/>
    <hyperlink ref="F104" location="'Rev allocation'!A4" display="'" xr:uid="{799A2366-5878-438F-ACF2-F6A211CAD912}"/>
    <hyperlink ref="G104" location="'Rev allocation'!$C$80" display="'Rev allocation'!$C$80" xr:uid="{641DE84E-7F85-454E-B57F-9604124E2368}"/>
    <hyperlink ref="F105" location="'Rev allocation'!A4" display="'" xr:uid="{5C35B871-8BE6-4615-9E83-EAAF853B2DF5}"/>
    <hyperlink ref="G105" location="'Rev allocation'!$C$90" display="'Rev allocation'!$C$90" xr:uid="{19B87B83-FF80-4009-8F50-B48DE80436FA}"/>
    <hyperlink ref="F106" location="'Rev allocation'!A4" display="'" xr:uid="{5C15E447-5EF3-4BA2-97AD-2CC5E506BAEB}"/>
    <hyperlink ref="G106" location="'Rev allocation'!$C$126" display="'Rev allocation'!$C$126" xr:uid="{26CF13BB-6F67-499C-9E70-D400ED2DE059}"/>
    <hyperlink ref="F107" location="'Rev allocation'!A4" display="'" xr:uid="{3E813A2B-36FE-4666-A39D-A590597DB44F}"/>
    <hyperlink ref="G107" location="'Rev allocation'!$C$142" display="'Rev allocation'!$C$142" xr:uid="{5BC3F828-8473-41DB-93D1-B5B0BA806482}"/>
    <hyperlink ref="F108" location="'Rev allocation'!A4" display="'" xr:uid="{76771CAF-FF64-44D3-B7FD-D4C0589544D0}"/>
    <hyperlink ref="G108" location="'Rev allocation'!$C$156" display="'Rev allocation'!$C$156" xr:uid="{80827CB5-DA0A-4215-A80C-04BAFA45DE48}"/>
    <hyperlink ref="F109" location="'Rev allocation'!A4" display="'" xr:uid="{6175A4B1-6641-43DF-B796-E9BABEBBCC51}"/>
    <hyperlink ref="G109" location="'Rev allocation'!$C$160" display="'Rev allocation'!$C$160" xr:uid="{B2E68243-548D-47C5-85BA-705DF2BF4BEE}"/>
    <hyperlink ref="F110" location="'Direct'!A4" display="'" xr:uid="{D33BC462-6D2E-4D30-87E6-AEFDEF7566CB}"/>
    <hyperlink ref="G110" location="'Direct'!$C$18" display="'Direct'!$C$18" xr:uid="{265D0196-65D6-4676-9924-DC82A9F1EE25}"/>
    <hyperlink ref="F111" location="'Direct'!A4" display="'" xr:uid="{503BA1A3-F887-4B38-BD99-FC8B7DC61BF5}"/>
    <hyperlink ref="G111" location="'Direct'!$C$32" display="'Direct'!$C$32" xr:uid="{4FCC517F-6108-4B7B-9F1B-1D620ACB72A0}"/>
    <hyperlink ref="F112" location="'EDCM discounts'!A4" display="'" xr:uid="{8D24F437-C363-4CC6-AF27-C0FED11CFC63}"/>
    <hyperlink ref="G112" location="'EDCM discounts'!$C$16" display="'EDCM discounts'!$C$16" xr:uid="{FBE9D0BE-0BD6-4A33-80F5-0FB0F5338653}"/>
    <hyperlink ref="F113" location="'EDCM discounts'!A4" display="'" xr:uid="{11B166A6-F273-41A9-A757-9FEE1358E1A6}"/>
    <hyperlink ref="G113" location="'EDCM discounts'!$C$32" display="'EDCM discounts'!$C$32" xr:uid="{B5B1FFDE-19EF-4FDE-BE30-B5ED57EC946E}"/>
    <hyperlink ref="F114" location="'EDCM discounts'!A4" display="'" xr:uid="{546552B1-201F-4CCB-B63C-2B06BB6CC64D}"/>
    <hyperlink ref="G114" location="'EDCM discounts'!$C$50" display="'EDCM discounts'!$C$50" xr:uid="{9D1E1B0E-DF27-4FCC-AEC9-9DDC314B891A}"/>
    <hyperlink ref="F115" location="'EDCM discounts'!A4" display="'" xr:uid="{87DA2D16-FFFE-49FB-A5D0-2A306155172A}"/>
    <hyperlink ref="G115" location="'EDCM discounts'!$C$62" display="'EDCM discounts'!$C$62" xr:uid="{1AE5E854-C09E-4F96-9653-F565DFD5D820}"/>
    <hyperlink ref="F116" location="'EDCM discounts'!A4" display="'" xr:uid="{BFDE3951-02B6-4ABC-90B8-AB1820721F64}"/>
    <hyperlink ref="G116" location="'EDCM discounts'!$C$79" display="'EDCM discounts'!$C$79" xr:uid="{86EC04D4-7849-4C2F-BEC8-DA256BE6D9DA}"/>
    <hyperlink ref="F117" location="'EDCM discounts'!A4" display="'" xr:uid="{0E266581-D086-461D-8580-7A4D44D56809}"/>
    <hyperlink ref="G117" location="'EDCM discounts'!$C$91" display="'EDCM discounts'!$C$91" xr:uid="{88C7E6DF-66EC-4BD0-85A0-914A5E1FF9E3}"/>
    <hyperlink ref="F118" location="'EDCM discounts'!A4" display="'" xr:uid="{9835FD34-171D-4F28-A0BE-B464FD56800F}"/>
    <hyperlink ref="G118" location="'EDCM discounts'!$C$100" display="'EDCM discounts'!$C$100" xr:uid="{C8825C13-67A1-4DAF-9289-B1118B88178D}"/>
    <hyperlink ref="F119" location="'CDCM discounts'!A4" display="'" xr:uid="{6E3CA70E-F210-44DC-8DC4-0A55F2C54154}"/>
    <hyperlink ref="G119" location="'CDCM discounts'!$C$15" display="'CDCM discounts'!$C$15" xr:uid="{33361E12-7C13-4154-8691-DE2593BF0227}"/>
    <hyperlink ref="F120" location="'CDCM discounts'!A4" display="'" xr:uid="{6F700A6F-2E41-4EEB-8712-84074B7CCEAC}"/>
    <hyperlink ref="G120" location="'CDCM discounts'!$C$25" display="'CDCM discounts'!$C$25" xr:uid="{48ED23C7-5D9A-4C9C-9534-3789169A81C4}"/>
    <hyperlink ref="F121" location="'CDCM discounts'!A4" display="'" xr:uid="{6C118EC8-C713-473A-BD08-81BFFD0F2D96}"/>
    <hyperlink ref="G121" location="'CDCM discounts'!$C$33" display="'CDCM discounts'!$C$33" xr:uid="{7B82B230-765C-4B71-8941-8390300CAC8E}"/>
    <hyperlink ref="F122" location="'Output to other models'!A4" display="'" xr:uid="{8E07803F-C19D-4D64-A056-2C49BFDB2F7E}"/>
    <hyperlink ref="G122" location="'Output to other models'!$C$15" display="'Output to other models'!$C$15" xr:uid="{5F78ECD6-5EDF-4934-B86A-C26DC906F3EE}"/>
    <hyperlink ref="F123" location="'Output to other models'!A4" display="'" xr:uid="{F01F9A2B-B858-4F50-8BC8-601258D25413}"/>
    <hyperlink ref="G123" location="'Output to other models'!$C$25" display="'Output to other models'!$C$25" xr:uid="{F4478A6D-2AAE-47C8-A77C-2BA7AAA37209}"/>
    <hyperlink ref="G61" location="'Fixed inputs'!C405" display="'Fixed inputs'!C405" xr:uid="{2403637F-604B-454C-AED4-4833BE17FFAD}"/>
  </hyperlinks>
  <pageMargins left="0.7" right="0.7" top="0.75" bottom="0.75" header="0.3" footer="0.3"/>
  <pageSetup paperSize="8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5" tint="0.59999389629810485"/>
  </sheetPr>
  <dimension ref="A1:DA40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336" sqref="A336"/>
      <selection pane="bottomRight" activeCell="J6" sqref="J6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3" width="20.7265625" customWidth="1"/>
    <col min="14" max="14" width="2.7265625" customWidth="1"/>
    <col min="15" max="15" width="40.7265625" customWidth="1"/>
    <col min="16" max="16" width="2.7265625" customWidth="1"/>
    <col min="17" max="16384" width="9.1796875" hidden="1"/>
  </cols>
  <sheetData>
    <row r="1" spans="1:105" x14ac:dyDescent="0.35">
      <c r="A1" s="84" t="str">
        <f ca="1">MID(CELL("filename",A1),FIND("]",CELL("filename",A1))+1,255)</f>
        <v>Fixed inputs</v>
      </c>
      <c r="B1" s="84"/>
      <c r="C1" s="84"/>
      <c r="D1" s="84"/>
      <c r="E1" s="84"/>
      <c r="F1" s="84"/>
      <c r="G1" s="84"/>
      <c r="H1" s="85"/>
      <c r="I1" s="85"/>
      <c r="J1" s="85"/>
      <c r="K1" s="85"/>
      <c r="L1" s="85"/>
      <c r="M1" s="85"/>
      <c r="N1" s="85"/>
      <c r="O1" s="84"/>
      <c r="P1" s="82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15"/>
      <c r="AD1" s="115"/>
      <c r="AE1" s="115"/>
      <c r="AF1" s="115"/>
      <c r="AG1" s="115"/>
      <c r="AH1" s="115"/>
      <c r="AI1" s="115"/>
      <c r="AJ1" s="115"/>
      <c r="AK1" s="115"/>
      <c r="AL1" s="115"/>
      <c r="AM1" s="115"/>
      <c r="AN1" s="115"/>
      <c r="AO1" s="115"/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  <c r="BM1" s="115"/>
      <c r="BN1" s="115"/>
      <c r="BO1" s="115"/>
      <c r="BP1" s="115"/>
      <c r="BQ1" s="115"/>
      <c r="BR1" s="115"/>
      <c r="BS1" s="115"/>
      <c r="BT1" s="115"/>
      <c r="BU1" s="115"/>
      <c r="BV1" s="115"/>
      <c r="BW1" s="115"/>
      <c r="BX1" s="115"/>
      <c r="BY1" s="115"/>
      <c r="BZ1" s="115"/>
      <c r="CA1" s="115"/>
      <c r="CB1" s="115"/>
      <c r="CC1" s="115"/>
      <c r="CD1" s="115"/>
      <c r="CE1" s="115"/>
      <c r="CF1" s="115"/>
      <c r="CG1" s="115"/>
      <c r="CH1" s="115"/>
      <c r="CI1" s="115"/>
      <c r="CJ1" s="115"/>
      <c r="CK1" s="115"/>
      <c r="CL1" s="115"/>
      <c r="CM1" s="115"/>
      <c r="CN1" s="115"/>
      <c r="CO1" s="115"/>
      <c r="CP1" s="115"/>
      <c r="CQ1" s="115"/>
      <c r="CR1" s="115"/>
      <c r="CS1" s="115"/>
      <c r="CT1" s="115"/>
      <c r="CU1" s="115"/>
      <c r="CV1" s="115"/>
      <c r="CW1" s="115"/>
      <c r="CX1" s="115"/>
      <c r="CY1" s="115"/>
      <c r="CZ1" s="115"/>
      <c r="DA1" s="115"/>
    </row>
    <row r="2" spans="1:105" x14ac:dyDescent="0.35">
      <c r="A2" s="84" t="str">
        <f>Cover!D21&amp;" - "&amp;Cover!D23</f>
        <v xml:space="preserve">Scottish Hydro Electric Power Distribution plc - Final </v>
      </c>
      <c r="B2" s="84"/>
      <c r="C2" s="84"/>
      <c r="D2" s="84"/>
      <c r="E2" s="84"/>
      <c r="F2" s="84"/>
      <c r="G2" s="84"/>
      <c r="H2" s="85"/>
      <c r="I2" s="85"/>
      <c r="J2" s="85"/>
      <c r="K2" s="85"/>
      <c r="L2" s="85"/>
      <c r="M2" s="85"/>
      <c r="N2" s="85"/>
      <c r="O2" s="84"/>
      <c r="P2" s="82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  <c r="BT2" s="115"/>
      <c r="BU2" s="115"/>
      <c r="BV2" s="115"/>
      <c r="BW2" s="115"/>
      <c r="BX2" s="115"/>
      <c r="BY2" s="115"/>
      <c r="BZ2" s="115"/>
      <c r="CA2" s="115"/>
      <c r="CB2" s="115"/>
      <c r="CC2" s="115"/>
      <c r="CD2" s="115"/>
      <c r="CE2" s="115"/>
      <c r="CF2" s="115"/>
      <c r="CG2" s="115"/>
      <c r="CH2" s="115"/>
      <c r="CI2" s="115"/>
      <c r="CJ2" s="115"/>
      <c r="CK2" s="115"/>
      <c r="CL2" s="115"/>
      <c r="CM2" s="115"/>
      <c r="CN2" s="115"/>
      <c r="CO2" s="115"/>
      <c r="CP2" s="115"/>
      <c r="CQ2" s="115"/>
      <c r="CR2" s="115"/>
      <c r="CS2" s="115"/>
      <c r="CT2" s="115"/>
      <c r="CU2" s="115"/>
      <c r="CV2" s="115"/>
      <c r="CW2" s="115"/>
      <c r="CX2" s="115"/>
      <c r="CY2" s="115"/>
      <c r="CZ2" s="115"/>
      <c r="DA2" s="115"/>
    </row>
    <row r="3" spans="1:105" x14ac:dyDescent="0.35">
      <c r="A3" s="86" t="str">
        <f>Cover!D2&amp;" - "&amp;Cover!D8&amp;" v"&amp;Cover!D10&amp;" - "&amp;Cover!D19</f>
        <v>PCDM charging model - Release for charge setting v4 - 2022/23</v>
      </c>
      <c r="B3" s="87"/>
      <c r="C3" s="87"/>
      <c r="D3" s="87"/>
      <c r="E3" s="87"/>
      <c r="F3" s="87"/>
      <c r="G3" s="87"/>
      <c r="H3" s="88"/>
      <c r="I3" s="88"/>
      <c r="J3" s="88"/>
      <c r="K3" s="88"/>
      <c r="L3" s="88"/>
      <c r="M3" s="88"/>
      <c r="N3" s="88"/>
      <c r="O3" s="87"/>
      <c r="P3" s="83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5"/>
      <c r="CD3" s="115"/>
      <c r="CE3" s="115"/>
      <c r="CF3" s="115"/>
      <c r="CG3" s="115"/>
      <c r="CH3" s="115"/>
      <c r="CI3" s="115"/>
      <c r="CJ3" s="115"/>
      <c r="CK3" s="115"/>
      <c r="CL3" s="115"/>
      <c r="CM3" s="115"/>
      <c r="CN3" s="115"/>
      <c r="CO3" s="115"/>
      <c r="CP3" s="115"/>
      <c r="CQ3" s="115"/>
      <c r="CR3" s="115"/>
      <c r="CS3" s="115"/>
      <c r="CT3" s="115"/>
      <c r="CU3" s="115"/>
      <c r="CV3" s="115"/>
      <c r="CW3" s="115"/>
      <c r="CX3" s="115"/>
      <c r="CY3" s="115"/>
      <c r="CZ3" s="115"/>
      <c r="DA3" s="115"/>
    </row>
    <row r="4" spans="1:105" s="1" customFormat="1" x14ac:dyDescent="0.35">
      <c r="A4" s="64"/>
      <c r="B4" s="64"/>
      <c r="C4" s="64"/>
      <c r="D4" s="64"/>
      <c r="E4" s="64"/>
      <c r="F4" s="64"/>
      <c r="G4" s="64"/>
      <c r="H4" s="65"/>
      <c r="I4" s="65"/>
      <c r="J4" s="65"/>
      <c r="K4" s="65"/>
      <c r="L4" s="65"/>
      <c r="M4" s="65"/>
      <c r="N4" s="65"/>
      <c r="O4" s="64"/>
      <c r="P4" s="115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</row>
    <row r="5" spans="1:105" x14ac:dyDescent="0.35">
      <c r="A5" s="89"/>
      <c r="B5" s="90" t="s">
        <v>98</v>
      </c>
      <c r="C5" s="45"/>
      <c r="D5" s="45"/>
      <c r="E5" s="45"/>
      <c r="F5" s="45"/>
      <c r="G5" s="91" t="s">
        <v>99</v>
      </c>
      <c r="H5" s="116" t="s">
        <v>100</v>
      </c>
      <c r="I5" s="117"/>
      <c r="J5" s="93"/>
      <c r="K5" s="93"/>
      <c r="L5" s="93"/>
      <c r="M5" s="93"/>
      <c r="N5" s="117"/>
      <c r="O5" s="91" t="s">
        <v>101</v>
      </c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5"/>
      <c r="CV5" s="115"/>
      <c r="CW5" s="115"/>
      <c r="CX5" s="115"/>
      <c r="CY5" s="115"/>
      <c r="CZ5" s="115"/>
      <c r="DA5" s="115"/>
    </row>
    <row r="6" spans="1:105" x14ac:dyDescent="0.35">
      <c r="A6" s="64"/>
      <c r="B6" s="64"/>
      <c r="C6" s="64"/>
      <c r="D6" s="64"/>
      <c r="E6" s="64"/>
      <c r="F6" s="64"/>
      <c r="G6" s="64"/>
      <c r="H6" s="65"/>
      <c r="I6" s="65"/>
      <c r="J6" s="65"/>
      <c r="K6" s="65"/>
      <c r="L6" s="65"/>
      <c r="M6" s="65"/>
      <c r="N6" s="65"/>
      <c r="O6" s="64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15"/>
      <c r="AE6" s="115"/>
      <c r="AF6" s="115"/>
      <c r="AG6" s="115"/>
      <c r="AH6" s="115"/>
      <c r="AI6" s="115"/>
      <c r="AJ6" s="115"/>
      <c r="AK6" s="115"/>
      <c r="AL6" s="115"/>
      <c r="AM6" s="115"/>
      <c r="AN6" s="115"/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  <c r="BG6" s="115"/>
      <c r="BH6" s="115"/>
      <c r="BI6" s="115"/>
      <c r="BJ6" s="115"/>
      <c r="BK6" s="115"/>
      <c r="BL6" s="115"/>
      <c r="BM6" s="115"/>
      <c r="BN6" s="115"/>
      <c r="BO6" s="115"/>
      <c r="BP6" s="115"/>
      <c r="BQ6" s="115"/>
      <c r="BR6" s="115"/>
      <c r="BS6" s="115"/>
      <c r="BT6" s="115"/>
      <c r="BU6" s="115"/>
      <c r="BV6" s="115"/>
      <c r="BW6" s="115"/>
      <c r="BX6" s="115"/>
      <c r="BY6" s="115"/>
      <c r="BZ6" s="115"/>
      <c r="CA6" s="115"/>
      <c r="CB6" s="115"/>
      <c r="CC6" s="115"/>
      <c r="CD6" s="115"/>
      <c r="CE6" s="115"/>
      <c r="CF6" s="115"/>
      <c r="CG6" s="115"/>
      <c r="CH6" s="115"/>
      <c r="CI6" s="115"/>
      <c r="CJ6" s="115"/>
      <c r="CK6" s="115"/>
      <c r="CL6" s="115"/>
      <c r="CM6" s="115"/>
      <c r="CN6" s="115"/>
      <c r="CO6" s="115"/>
      <c r="CP6" s="115"/>
      <c r="CQ6" s="115"/>
      <c r="CR6" s="115"/>
      <c r="CS6" s="115"/>
      <c r="CT6" s="115"/>
      <c r="CU6" s="115"/>
      <c r="CV6" s="115"/>
      <c r="CW6" s="115"/>
      <c r="CX6" s="115"/>
      <c r="CY6" s="115"/>
      <c r="CZ6" s="115"/>
      <c r="DA6" s="115"/>
    </row>
    <row r="7" spans="1:105" x14ac:dyDescent="0.35">
      <c r="A7" s="89"/>
      <c r="B7" s="95" t="s">
        <v>13</v>
      </c>
      <c r="C7" s="95"/>
      <c r="D7" s="95"/>
      <c r="E7" s="95"/>
      <c r="F7" s="95"/>
      <c r="G7" s="95"/>
      <c r="H7" s="96"/>
      <c r="I7" s="96"/>
      <c r="J7" s="96"/>
      <c r="K7" s="96"/>
      <c r="L7" s="96"/>
      <c r="M7" s="96"/>
      <c r="N7" s="96"/>
      <c r="O7" s="9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</row>
    <row r="8" spans="1:105" x14ac:dyDescent="0.35">
      <c r="A8" s="64"/>
      <c r="B8" s="64"/>
      <c r="C8" s="64"/>
      <c r="D8" s="64"/>
      <c r="E8" s="64"/>
      <c r="F8" s="64"/>
      <c r="G8" s="64"/>
      <c r="H8" s="65"/>
      <c r="I8" s="65"/>
      <c r="J8" s="65"/>
      <c r="K8" s="65"/>
      <c r="L8" s="65"/>
      <c r="M8" s="65"/>
      <c r="N8" s="65"/>
      <c r="O8" s="64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</row>
    <row r="9" spans="1:105" x14ac:dyDescent="0.35">
      <c r="A9" s="64"/>
      <c r="B9" s="64"/>
      <c r="C9" s="97" t="s">
        <v>102</v>
      </c>
      <c r="D9" s="97"/>
      <c r="E9" s="64"/>
      <c r="F9" s="64"/>
      <c r="G9" s="64"/>
      <c r="H9" s="65"/>
      <c r="I9" s="65"/>
      <c r="J9" s="65"/>
      <c r="K9" s="65"/>
      <c r="L9" s="65"/>
      <c r="M9" s="65"/>
      <c r="N9" s="65"/>
      <c r="O9" s="64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</row>
    <row r="10" spans="1:105" x14ac:dyDescent="0.35">
      <c r="A10" s="64"/>
      <c r="B10" s="64"/>
      <c r="C10" s="97"/>
      <c r="D10" s="97"/>
      <c r="E10" s="64"/>
      <c r="F10" s="64"/>
      <c r="G10" s="64"/>
      <c r="H10" s="65"/>
      <c r="I10" s="65"/>
      <c r="J10" s="65"/>
      <c r="K10" s="65"/>
      <c r="L10" s="65"/>
      <c r="M10" s="65"/>
      <c r="N10" s="65"/>
      <c r="O10" s="64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</row>
    <row r="11" spans="1:105" x14ac:dyDescent="0.35">
      <c r="A11" s="89"/>
      <c r="B11" s="95" t="s">
        <v>103</v>
      </c>
      <c r="C11" s="95"/>
      <c r="D11" s="95"/>
      <c r="E11" s="95"/>
      <c r="F11" s="95"/>
      <c r="G11" s="95"/>
      <c r="H11" s="96"/>
      <c r="I11" s="96"/>
      <c r="J11" s="96"/>
      <c r="K11" s="96"/>
      <c r="L11" s="96"/>
      <c r="M11" s="96"/>
      <c r="N11" s="96"/>
      <c r="O11" s="9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</row>
    <row r="12" spans="1:105" x14ac:dyDescent="0.35">
      <c r="A12" s="64"/>
      <c r="B12" s="64"/>
      <c r="C12" s="64"/>
      <c r="D12" s="64"/>
      <c r="E12" s="64"/>
      <c r="F12" s="64"/>
      <c r="G12" s="64"/>
      <c r="H12" s="65"/>
      <c r="I12" s="65"/>
      <c r="J12" s="65"/>
      <c r="K12" s="65"/>
      <c r="L12" s="65"/>
      <c r="M12" s="65"/>
      <c r="N12" s="65"/>
      <c r="O12" s="64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</row>
    <row r="13" spans="1:105" x14ac:dyDescent="0.35">
      <c r="A13" s="64"/>
      <c r="B13" s="64"/>
      <c r="C13" s="97" t="s">
        <v>104</v>
      </c>
      <c r="D13" s="97"/>
      <c r="E13" s="64"/>
      <c r="F13" s="64"/>
      <c r="G13" s="64"/>
      <c r="H13" s="65"/>
      <c r="I13" s="65"/>
      <c r="J13" s="65"/>
      <c r="K13" s="65"/>
      <c r="L13" s="65"/>
      <c r="M13" s="65"/>
      <c r="N13" s="65"/>
      <c r="O13" s="64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5"/>
      <c r="CC13" s="115"/>
      <c r="CD13" s="115"/>
      <c r="CE13" s="115"/>
      <c r="CF13" s="115"/>
      <c r="CG13" s="115"/>
      <c r="CH13" s="115"/>
      <c r="CI13" s="115"/>
      <c r="CJ13" s="115"/>
      <c r="CK13" s="115"/>
      <c r="CL13" s="115"/>
      <c r="CM13" s="115"/>
      <c r="CN13" s="115"/>
      <c r="CO13" s="115"/>
      <c r="CP13" s="115"/>
      <c r="CQ13" s="115"/>
      <c r="CR13" s="115"/>
      <c r="CS13" s="115"/>
      <c r="CT13" s="115"/>
      <c r="CU13" s="115"/>
      <c r="CV13" s="115"/>
      <c r="CW13" s="115"/>
      <c r="CX13" s="115"/>
      <c r="CY13" s="115"/>
      <c r="CZ13" s="115"/>
      <c r="DA13" s="115"/>
    </row>
    <row r="14" spans="1:105" x14ac:dyDescent="0.35">
      <c r="A14" s="64"/>
      <c r="B14" s="64"/>
      <c r="C14" s="97"/>
      <c r="D14" s="97"/>
      <c r="E14" s="64"/>
      <c r="F14" s="64"/>
      <c r="G14" s="64"/>
      <c r="H14" s="65"/>
      <c r="I14" s="65"/>
      <c r="J14" s="65"/>
      <c r="K14" s="65"/>
      <c r="L14" s="65"/>
      <c r="M14" s="65"/>
      <c r="N14" s="65"/>
      <c r="O14" s="64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  <c r="BM14" s="115"/>
      <c r="BN14" s="115"/>
      <c r="BO14" s="115"/>
      <c r="BP14" s="115"/>
      <c r="BQ14" s="115"/>
      <c r="BR14" s="115"/>
      <c r="BS14" s="115"/>
      <c r="BT14" s="115"/>
      <c r="BU14" s="115"/>
      <c r="BV14" s="115"/>
      <c r="BW14" s="115"/>
      <c r="BX14" s="115"/>
      <c r="BY14" s="115"/>
      <c r="BZ14" s="115"/>
      <c r="CA14" s="115"/>
      <c r="CB14" s="115"/>
      <c r="CC14" s="115"/>
      <c r="CD14" s="115"/>
      <c r="CE14" s="115"/>
      <c r="CF14" s="115"/>
      <c r="CG14" s="115"/>
      <c r="CH14" s="115"/>
      <c r="CI14" s="115"/>
      <c r="CJ14" s="115"/>
      <c r="CK14" s="115"/>
      <c r="CL14" s="115"/>
      <c r="CM14" s="115"/>
      <c r="CN14" s="115"/>
      <c r="CO14" s="115"/>
      <c r="CP14" s="115"/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</row>
    <row r="15" spans="1:105" s="1" customFormat="1" x14ac:dyDescent="0.35">
      <c r="A15" s="64"/>
      <c r="B15" s="64"/>
      <c r="C15" s="98" t="s">
        <v>105</v>
      </c>
      <c r="D15" s="98"/>
      <c r="E15" s="98"/>
      <c r="F15" s="98"/>
      <c r="G15" s="98"/>
      <c r="H15" s="99"/>
      <c r="I15" s="99"/>
      <c r="J15" s="99"/>
      <c r="K15" s="99"/>
      <c r="L15" s="99"/>
      <c r="M15" s="99"/>
      <c r="N15" s="99"/>
      <c r="O15" s="98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5"/>
      <c r="CC15" s="115"/>
      <c r="CD15" s="115"/>
      <c r="CE15" s="115"/>
      <c r="CF15" s="115"/>
      <c r="CG15" s="115"/>
      <c r="CH15" s="115"/>
      <c r="CI15" s="115"/>
      <c r="CJ15" s="115"/>
      <c r="CK15" s="115"/>
      <c r="CL15" s="115"/>
      <c r="CM15" s="115"/>
      <c r="CN15" s="115"/>
      <c r="CO15" s="115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</row>
    <row r="16" spans="1:105" s="1" customFormat="1" x14ac:dyDescent="0.35">
      <c r="A16" s="64"/>
      <c r="B16" s="64"/>
      <c r="C16" s="97"/>
      <c r="D16" s="97"/>
      <c r="E16" s="64"/>
      <c r="F16" s="64"/>
      <c r="G16" s="64"/>
      <c r="H16" s="65"/>
      <c r="I16" s="65"/>
      <c r="J16" s="65"/>
      <c r="K16" s="65"/>
      <c r="L16" s="65"/>
      <c r="M16" s="65"/>
      <c r="N16" s="65"/>
      <c r="O16" s="64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5"/>
      <c r="BR16" s="115"/>
      <c r="BS16" s="115"/>
      <c r="BT16" s="115"/>
      <c r="BU16" s="115"/>
      <c r="BV16" s="115"/>
      <c r="BW16" s="115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5"/>
    </row>
    <row r="17" spans="1:105" x14ac:dyDescent="0.35">
      <c r="A17" s="64"/>
      <c r="B17" s="64"/>
      <c r="C17" s="64"/>
      <c r="D17" s="64"/>
      <c r="E17" s="103" t="s">
        <v>106</v>
      </c>
      <c r="F17" s="64"/>
      <c r="G17" s="103" t="s">
        <v>107</v>
      </c>
      <c r="H17" s="23">
        <f>10^6</f>
        <v>1000000</v>
      </c>
      <c r="I17" s="118"/>
      <c r="J17" s="118"/>
      <c r="K17" s="118"/>
      <c r="L17" s="118"/>
      <c r="M17" s="118"/>
      <c r="N17" s="65"/>
      <c r="O17" s="64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  <c r="BM17" s="115"/>
      <c r="BN17" s="115"/>
      <c r="BO17" s="115"/>
      <c r="BP17" s="115"/>
      <c r="BQ17" s="115"/>
      <c r="BR17" s="115"/>
      <c r="BS17" s="115"/>
      <c r="BT17" s="115"/>
      <c r="BU17" s="115"/>
      <c r="BV17" s="115"/>
      <c r="BW17" s="115"/>
      <c r="BX17" s="115"/>
      <c r="BY17" s="115"/>
      <c r="BZ17" s="115"/>
      <c r="CA17" s="115"/>
      <c r="CB17" s="115"/>
      <c r="CC17" s="115"/>
      <c r="CD17" s="115"/>
      <c r="CE17" s="115"/>
      <c r="CF17" s="115"/>
      <c r="CG17" s="115"/>
      <c r="CH17" s="115"/>
      <c r="CI17" s="115"/>
      <c r="CJ17" s="115"/>
      <c r="CK17" s="115"/>
      <c r="CL17" s="115"/>
      <c r="CM17" s="115"/>
      <c r="CN17" s="115"/>
      <c r="CO17" s="115"/>
      <c r="CP17" s="115"/>
      <c r="CQ17" s="115"/>
      <c r="CR17" s="115"/>
      <c r="CS17" s="115"/>
      <c r="CT17" s="115"/>
      <c r="CU17" s="115"/>
      <c r="CV17" s="115"/>
      <c r="CW17" s="115"/>
      <c r="CX17" s="115"/>
      <c r="CY17" s="115"/>
      <c r="CZ17" s="115"/>
      <c r="DA17" s="115"/>
    </row>
    <row r="18" spans="1:105" x14ac:dyDescent="0.35">
      <c r="A18" s="64"/>
      <c r="B18" s="64"/>
      <c r="C18" s="64"/>
      <c r="D18" s="64"/>
      <c r="E18" s="97"/>
      <c r="F18" s="64"/>
      <c r="G18" s="64"/>
      <c r="H18" s="65"/>
      <c r="I18" s="65"/>
      <c r="J18" s="65"/>
      <c r="K18" s="65"/>
      <c r="L18" s="65"/>
      <c r="M18" s="65"/>
      <c r="N18" s="65"/>
      <c r="O18" s="64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  <c r="BM18" s="115"/>
      <c r="BN18" s="115"/>
      <c r="BO18" s="115"/>
      <c r="BP18" s="115"/>
      <c r="BQ18" s="115"/>
      <c r="BR18" s="115"/>
      <c r="BS18" s="115"/>
      <c r="BT18" s="115"/>
      <c r="BU18" s="115"/>
      <c r="BV18" s="115"/>
      <c r="BW18" s="115"/>
      <c r="BX18" s="115"/>
      <c r="BY18" s="115"/>
      <c r="BZ18" s="115"/>
      <c r="CA18" s="115"/>
      <c r="CB18" s="115"/>
      <c r="CC18" s="115"/>
      <c r="CD18" s="115"/>
      <c r="CE18" s="115"/>
      <c r="CF18" s="115"/>
      <c r="CG18" s="115"/>
      <c r="CH18" s="115"/>
      <c r="CI18" s="115"/>
      <c r="CJ18" s="115"/>
      <c r="CK18" s="115"/>
      <c r="CL18" s="115"/>
      <c r="CM18" s="115"/>
      <c r="CN18" s="115"/>
      <c r="CO18" s="115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</row>
    <row r="19" spans="1:105" x14ac:dyDescent="0.35">
      <c r="A19" s="89"/>
      <c r="B19" s="95" t="s">
        <v>108</v>
      </c>
      <c r="C19" s="95"/>
      <c r="D19" s="95"/>
      <c r="E19" s="95"/>
      <c r="F19" s="95"/>
      <c r="G19" s="95"/>
      <c r="H19" s="96"/>
      <c r="I19" s="96"/>
      <c r="J19" s="96"/>
      <c r="K19" s="96"/>
      <c r="L19" s="96"/>
      <c r="M19" s="96"/>
      <c r="N19" s="96"/>
      <c r="O19" s="9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  <c r="BM19" s="115"/>
      <c r="BN19" s="115"/>
      <c r="BO19" s="115"/>
      <c r="BP19" s="115"/>
      <c r="BQ19" s="115"/>
      <c r="BR19" s="115"/>
      <c r="BS19" s="115"/>
      <c r="BT19" s="115"/>
      <c r="BU19" s="115"/>
      <c r="BV19" s="115"/>
      <c r="BW19" s="115"/>
      <c r="BX19" s="115"/>
      <c r="BY19" s="115"/>
      <c r="BZ19" s="115"/>
      <c r="CA19" s="115"/>
      <c r="CB19" s="115"/>
      <c r="CC19" s="115"/>
      <c r="CD19" s="115"/>
      <c r="CE19" s="115"/>
      <c r="CF19" s="115"/>
      <c r="CG19" s="115"/>
      <c r="CH19" s="115"/>
      <c r="CI19" s="115"/>
      <c r="CJ19" s="115"/>
      <c r="CK19" s="115"/>
      <c r="CL19" s="115"/>
      <c r="CM19" s="115"/>
      <c r="CN19" s="115"/>
      <c r="CO19" s="115"/>
      <c r="CP19" s="115"/>
      <c r="CQ19" s="115"/>
      <c r="CR19" s="115"/>
      <c r="CS19" s="115"/>
      <c r="CT19" s="115"/>
      <c r="CU19" s="115"/>
      <c r="CV19" s="115"/>
      <c r="CW19" s="115"/>
      <c r="CX19" s="115"/>
      <c r="CY19" s="115"/>
      <c r="CZ19" s="115"/>
      <c r="DA19" s="115"/>
    </row>
    <row r="20" spans="1:105" x14ac:dyDescent="0.35">
      <c r="A20" s="64"/>
      <c r="B20" s="64"/>
      <c r="C20" s="64"/>
      <c r="D20" s="64"/>
      <c r="E20" s="64"/>
      <c r="F20" s="64"/>
      <c r="G20" s="64"/>
      <c r="H20" s="65"/>
      <c r="I20" s="65"/>
      <c r="J20" s="65"/>
      <c r="K20" s="65"/>
      <c r="L20" s="65"/>
      <c r="M20" s="65"/>
      <c r="N20" s="65"/>
      <c r="O20" s="64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</row>
    <row r="21" spans="1:105" x14ac:dyDescent="0.35">
      <c r="A21" s="64"/>
      <c r="B21" s="64"/>
      <c r="C21" s="97" t="s">
        <v>109</v>
      </c>
      <c r="D21" s="97"/>
      <c r="E21" s="64"/>
      <c r="F21" s="64"/>
      <c r="G21" s="64"/>
      <c r="H21" s="65"/>
      <c r="I21" s="65"/>
      <c r="J21" s="65"/>
      <c r="K21" s="65"/>
      <c r="L21" s="65"/>
      <c r="M21" s="65"/>
      <c r="N21" s="65"/>
      <c r="O21" s="64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</row>
    <row r="22" spans="1:105" x14ac:dyDescent="0.35">
      <c r="A22" s="64"/>
      <c r="B22" s="64"/>
      <c r="C22" s="97"/>
      <c r="D22" s="97"/>
      <c r="E22" s="64"/>
      <c r="F22" s="64"/>
      <c r="G22" s="64"/>
      <c r="H22" s="65"/>
      <c r="I22" s="65"/>
      <c r="J22" s="65"/>
      <c r="K22" s="65"/>
      <c r="L22" s="65"/>
      <c r="M22" s="65"/>
      <c r="N22" s="65"/>
      <c r="O22" s="64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</row>
    <row r="23" spans="1:105" x14ac:dyDescent="0.35">
      <c r="A23" s="89"/>
      <c r="B23" s="89"/>
      <c r="C23" s="98" t="s">
        <v>110</v>
      </c>
      <c r="D23" s="98"/>
      <c r="E23" s="98"/>
      <c r="F23" s="98"/>
      <c r="G23" s="98"/>
      <c r="H23" s="99"/>
      <c r="I23" s="99"/>
      <c r="J23" s="99"/>
      <c r="K23" s="99"/>
      <c r="L23" s="99"/>
      <c r="M23" s="99"/>
      <c r="N23" s="99"/>
      <c r="O23" s="98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5"/>
      <c r="BX23" s="115"/>
      <c r="BY23" s="115"/>
      <c r="BZ23" s="115"/>
      <c r="CA23" s="115"/>
      <c r="CB23" s="115"/>
      <c r="CC23" s="115"/>
      <c r="CD23" s="115"/>
      <c r="CE23" s="115"/>
      <c r="CF23" s="115"/>
      <c r="CG23" s="115"/>
      <c r="CH23" s="115"/>
      <c r="CI23" s="115"/>
      <c r="CJ23" s="115"/>
      <c r="CK23" s="115"/>
      <c r="CL23" s="115"/>
      <c r="CM23" s="115"/>
      <c r="CN23" s="115"/>
      <c r="CO23" s="115"/>
      <c r="CP23" s="115"/>
      <c r="CQ23" s="115"/>
      <c r="CR23" s="115"/>
      <c r="CS23" s="115"/>
      <c r="CT23" s="115"/>
      <c r="CU23" s="115"/>
      <c r="CV23" s="115"/>
      <c r="CW23" s="115"/>
      <c r="CX23" s="115"/>
      <c r="CY23" s="115"/>
      <c r="CZ23" s="115"/>
      <c r="DA23" s="115"/>
    </row>
    <row r="24" spans="1:105" x14ac:dyDescent="0.35">
      <c r="A24" s="64"/>
      <c r="B24" s="64"/>
      <c r="C24" s="97"/>
      <c r="D24" s="97"/>
      <c r="E24" s="64"/>
      <c r="F24" s="64"/>
      <c r="G24" s="64"/>
      <c r="H24" s="65"/>
      <c r="I24" s="65"/>
      <c r="J24" s="65"/>
      <c r="K24" s="65"/>
      <c r="L24" s="65"/>
      <c r="M24" s="65"/>
      <c r="N24" s="65"/>
      <c r="O24" s="64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  <c r="BW24" s="115"/>
      <c r="BX24" s="115"/>
      <c r="BY24" s="115"/>
      <c r="BZ24" s="115"/>
      <c r="CA24" s="115"/>
      <c r="CB24" s="115"/>
      <c r="CC24" s="115"/>
      <c r="CD24" s="115"/>
      <c r="CE24" s="115"/>
      <c r="CF24" s="115"/>
      <c r="CG24" s="115"/>
      <c r="CH24" s="115"/>
      <c r="CI24" s="115"/>
      <c r="CJ24" s="115"/>
      <c r="CK24" s="115"/>
      <c r="CL24" s="115"/>
      <c r="CM24" s="115"/>
      <c r="CN24" s="115"/>
      <c r="CO24" s="115"/>
      <c r="CP24" s="115"/>
      <c r="CQ24" s="115"/>
      <c r="CR24" s="115"/>
      <c r="CS24" s="115"/>
      <c r="CT24" s="115"/>
      <c r="CU24" s="115"/>
      <c r="CV24" s="115"/>
      <c r="CW24" s="115"/>
      <c r="CX24" s="115"/>
      <c r="CY24" s="115"/>
      <c r="CZ24" s="115"/>
      <c r="DA24" s="115"/>
    </row>
    <row r="25" spans="1:105" x14ac:dyDescent="0.35">
      <c r="A25" s="64"/>
      <c r="B25" s="64"/>
      <c r="C25" s="97"/>
      <c r="D25" s="97" t="s">
        <v>111</v>
      </c>
      <c r="E25" s="64"/>
      <c r="F25" s="64"/>
      <c r="G25" s="64"/>
      <c r="H25" s="65"/>
      <c r="I25" s="65"/>
      <c r="J25" s="65"/>
      <c r="K25" s="65"/>
      <c r="L25" s="65"/>
      <c r="M25" s="65"/>
      <c r="N25" s="65"/>
      <c r="O25" s="64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5"/>
      <c r="CL25" s="115"/>
      <c r="CM25" s="115"/>
      <c r="CN25" s="115"/>
      <c r="CO25" s="115"/>
      <c r="CP25" s="115"/>
      <c r="CQ25" s="115"/>
      <c r="CR25" s="115"/>
      <c r="CS25" s="115"/>
      <c r="CT25" s="115"/>
      <c r="CU25" s="115"/>
      <c r="CV25" s="115"/>
      <c r="CW25" s="115"/>
      <c r="CX25" s="115"/>
      <c r="CY25" s="115"/>
      <c r="CZ25" s="115"/>
      <c r="DA25" s="115"/>
    </row>
    <row r="26" spans="1:105" x14ac:dyDescent="0.35">
      <c r="A26" s="64"/>
      <c r="B26" s="64"/>
      <c r="C26" s="97"/>
      <c r="D26" s="97"/>
      <c r="E26" s="64"/>
      <c r="F26" s="64"/>
      <c r="G26" s="64"/>
      <c r="H26" s="65"/>
      <c r="I26" s="65"/>
      <c r="J26" s="65"/>
      <c r="K26" s="65"/>
      <c r="L26" s="65"/>
      <c r="M26" s="65"/>
      <c r="N26" s="65"/>
      <c r="O26" s="64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  <c r="BW26" s="115"/>
      <c r="BX26" s="115"/>
      <c r="BY26" s="115"/>
      <c r="BZ26" s="115"/>
      <c r="CA26" s="115"/>
      <c r="CB26" s="115"/>
      <c r="CC26" s="115"/>
      <c r="CD26" s="115"/>
      <c r="CE26" s="115"/>
      <c r="CF26" s="115"/>
      <c r="CG26" s="115"/>
      <c r="CH26" s="115"/>
      <c r="CI26" s="115"/>
      <c r="CJ26" s="115"/>
      <c r="CK26" s="115"/>
      <c r="CL26" s="115"/>
      <c r="CM26" s="115"/>
      <c r="CN26" s="115"/>
      <c r="CO26" s="115"/>
      <c r="CP26" s="115"/>
      <c r="CQ26" s="115"/>
      <c r="CR26" s="115"/>
      <c r="CS26" s="115"/>
      <c r="CT26" s="115"/>
      <c r="CU26" s="115"/>
      <c r="CV26" s="115"/>
      <c r="CW26" s="115"/>
      <c r="CX26" s="115"/>
      <c r="CY26" s="115"/>
      <c r="CZ26" s="115"/>
      <c r="DA26" s="115"/>
    </row>
    <row r="27" spans="1:105" x14ac:dyDescent="0.35">
      <c r="A27" s="103"/>
      <c r="B27" s="64"/>
      <c r="C27" s="64"/>
      <c r="D27" s="97"/>
      <c r="E27" s="103" t="s">
        <v>112</v>
      </c>
      <c r="F27" s="64"/>
      <c r="G27" s="103" t="s">
        <v>113</v>
      </c>
      <c r="H27" s="24">
        <v>1</v>
      </c>
      <c r="I27" s="119" t="s">
        <v>114</v>
      </c>
      <c r="J27" s="119"/>
      <c r="K27" s="119"/>
      <c r="L27" s="119"/>
      <c r="M27" s="119"/>
      <c r="N27" s="120"/>
      <c r="O27" s="103" t="s">
        <v>115</v>
      </c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5"/>
      <c r="BW27" s="115"/>
      <c r="BX27" s="115"/>
      <c r="BY27" s="115"/>
      <c r="BZ27" s="115"/>
      <c r="CA27" s="115"/>
      <c r="CB27" s="115"/>
      <c r="CC27" s="115"/>
      <c r="CD27" s="115"/>
      <c r="CE27" s="115"/>
      <c r="CF27" s="115"/>
      <c r="CG27" s="115"/>
      <c r="CH27" s="115"/>
      <c r="CI27" s="115"/>
      <c r="CJ27" s="115"/>
      <c r="CK27" s="115"/>
      <c r="CL27" s="115"/>
      <c r="CM27" s="115"/>
      <c r="CN27" s="115"/>
      <c r="CO27" s="115"/>
      <c r="CP27" s="115"/>
      <c r="CQ27" s="115"/>
      <c r="CR27" s="115"/>
      <c r="CS27" s="115"/>
      <c r="CT27" s="115"/>
      <c r="CU27" s="115"/>
      <c r="CV27" s="115"/>
      <c r="CW27" s="115"/>
      <c r="CX27" s="115"/>
      <c r="CY27" s="115"/>
      <c r="CZ27" s="115"/>
      <c r="DA27" s="115"/>
    </row>
    <row r="28" spans="1:105" x14ac:dyDescent="0.35">
      <c r="A28" s="64"/>
      <c r="B28" s="64"/>
      <c r="C28" s="64"/>
      <c r="D28" s="64"/>
      <c r="E28" s="97"/>
      <c r="F28" s="64"/>
      <c r="G28" s="64"/>
      <c r="H28" s="65"/>
      <c r="I28" s="65"/>
      <c r="J28" s="65"/>
      <c r="K28" s="65"/>
      <c r="L28" s="65"/>
      <c r="M28" s="65"/>
      <c r="N28" s="65"/>
      <c r="O28" s="64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5"/>
      <c r="CL28" s="115"/>
      <c r="CM28" s="115"/>
      <c r="CN28" s="115"/>
      <c r="CO28" s="115"/>
      <c r="CP28" s="115"/>
      <c r="CQ28" s="115"/>
      <c r="CR28" s="115"/>
      <c r="CS28" s="115"/>
      <c r="CT28" s="115"/>
      <c r="CU28" s="115"/>
      <c r="CV28" s="115"/>
      <c r="CW28" s="115"/>
      <c r="CX28" s="115"/>
      <c r="CY28" s="115"/>
      <c r="CZ28" s="115"/>
      <c r="DA28" s="115"/>
    </row>
    <row r="29" spans="1:105" x14ac:dyDescent="0.35">
      <c r="A29" s="89"/>
      <c r="B29" s="89"/>
      <c r="C29" s="98" t="s">
        <v>116</v>
      </c>
      <c r="D29" s="98"/>
      <c r="E29" s="98"/>
      <c r="F29" s="98"/>
      <c r="G29" s="98"/>
      <c r="H29" s="99"/>
      <c r="I29" s="99"/>
      <c r="J29" s="99"/>
      <c r="K29" s="99"/>
      <c r="L29" s="99"/>
      <c r="M29" s="99"/>
      <c r="N29" s="99"/>
      <c r="O29" s="98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</row>
    <row r="30" spans="1:105" x14ac:dyDescent="0.35">
      <c r="A30" s="64"/>
      <c r="B30" s="64"/>
      <c r="C30" s="97"/>
      <c r="D30" s="97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4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  <c r="BW30" s="115"/>
      <c r="BX30" s="115"/>
      <c r="BY30" s="115"/>
      <c r="BZ30" s="115"/>
      <c r="CA30" s="115"/>
      <c r="CB30" s="115"/>
      <c r="CC30" s="115"/>
      <c r="CD30" s="115"/>
      <c r="CE30" s="115"/>
      <c r="CF30" s="115"/>
      <c r="CG30" s="115"/>
      <c r="CH30" s="115"/>
      <c r="CI30" s="115"/>
      <c r="CJ30" s="115"/>
      <c r="CK30" s="115"/>
      <c r="CL30" s="115"/>
      <c r="CM30" s="115"/>
      <c r="CN30" s="115"/>
      <c r="CO30" s="115"/>
      <c r="CP30" s="115"/>
      <c r="CQ30" s="115"/>
      <c r="CR30" s="115"/>
      <c r="CS30" s="115"/>
      <c r="CT30" s="115"/>
      <c r="CU30" s="115"/>
      <c r="CV30" s="115"/>
      <c r="CW30" s="115"/>
      <c r="CX30" s="115"/>
      <c r="CY30" s="115"/>
      <c r="CZ30" s="115"/>
      <c r="DA30" s="115"/>
    </row>
    <row r="31" spans="1:105" x14ac:dyDescent="0.35">
      <c r="A31" s="64"/>
      <c r="B31" s="64"/>
      <c r="C31" s="97"/>
      <c r="D31" s="97" t="s">
        <v>117</v>
      </c>
      <c r="E31" s="64"/>
      <c r="F31" s="64"/>
      <c r="G31" s="64"/>
      <c r="H31" s="65"/>
      <c r="I31" s="65"/>
      <c r="J31" s="65"/>
      <c r="K31" s="65"/>
      <c r="L31" s="65"/>
      <c r="M31" s="65"/>
      <c r="N31" s="65"/>
      <c r="O31" s="64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5"/>
    </row>
    <row r="32" spans="1:105" x14ac:dyDescent="0.35">
      <c r="A32" s="64"/>
      <c r="B32" s="64"/>
      <c r="C32" s="97"/>
      <c r="D32" s="97" t="s">
        <v>118</v>
      </c>
      <c r="E32" s="64"/>
      <c r="F32" s="64"/>
      <c r="G32" s="64"/>
      <c r="H32" s="65"/>
      <c r="I32" s="65"/>
      <c r="J32" s="65"/>
      <c r="K32" s="65"/>
      <c r="L32" s="65"/>
      <c r="M32" s="65"/>
      <c r="N32" s="65"/>
      <c r="O32" s="64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  <c r="BW32" s="115"/>
      <c r="BX32" s="115"/>
      <c r="BY32" s="115"/>
      <c r="BZ32" s="115"/>
      <c r="CA32" s="115"/>
      <c r="CB32" s="115"/>
      <c r="CC32" s="115"/>
      <c r="CD32" s="115"/>
      <c r="CE32" s="115"/>
      <c r="CF32" s="115"/>
      <c r="CG32" s="115"/>
      <c r="CH32" s="115"/>
      <c r="CI32" s="115"/>
      <c r="CJ32" s="115"/>
      <c r="CK32" s="115"/>
      <c r="CL32" s="115"/>
      <c r="CM32" s="115"/>
      <c r="CN32" s="115"/>
      <c r="CO32" s="115"/>
      <c r="CP32" s="115"/>
      <c r="CQ32" s="115"/>
      <c r="CR32" s="115"/>
      <c r="CS32" s="115"/>
      <c r="CT32" s="115"/>
      <c r="CU32" s="115"/>
      <c r="CV32" s="115"/>
      <c r="CW32" s="115"/>
      <c r="CX32" s="115"/>
      <c r="CY32" s="115"/>
      <c r="CZ32" s="115"/>
      <c r="DA32" s="115"/>
    </row>
    <row r="33" spans="1:105" x14ac:dyDescent="0.35">
      <c r="A33" s="64"/>
      <c r="B33" s="64"/>
      <c r="C33" s="97"/>
      <c r="D33" s="97"/>
      <c r="E33" s="64"/>
      <c r="F33" s="64"/>
      <c r="G33" s="64"/>
      <c r="H33" s="65"/>
      <c r="I33" s="65"/>
      <c r="J33" s="65"/>
      <c r="K33" s="65"/>
      <c r="L33" s="65"/>
      <c r="M33" s="65"/>
      <c r="N33" s="65"/>
      <c r="O33" s="64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</row>
    <row r="34" spans="1:105" x14ac:dyDescent="0.35">
      <c r="A34" s="103"/>
      <c r="B34" s="64"/>
      <c r="C34" s="64"/>
      <c r="D34" s="97"/>
      <c r="E34" s="103" t="s">
        <v>119</v>
      </c>
      <c r="F34" s="64"/>
      <c r="G34" s="103" t="str">
        <f>Direct!G$56</f>
        <v>%</v>
      </c>
      <c r="H34" s="24">
        <v>1</v>
      </c>
      <c r="I34" s="119" t="s">
        <v>114</v>
      </c>
      <c r="J34" s="119"/>
      <c r="K34" s="119"/>
      <c r="L34" s="119"/>
      <c r="M34" s="119"/>
      <c r="N34" s="120"/>
      <c r="O34" s="103" t="s">
        <v>115</v>
      </c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</row>
    <row r="35" spans="1:105" x14ac:dyDescent="0.35">
      <c r="A35" s="103"/>
      <c r="B35" s="64"/>
      <c r="C35" s="64"/>
      <c r="D35" s="64"/>
      <c r="E35" s="103" t="s">
        <v>120</v>
      </c>
      <c r="F35" s="64"/>
      <c r="G35" s="103" t="str">
        <f>Direct!G$56</f>
        <v>%</v>
      </c>
      <c r="H35" s="24">
        <v>1</v>
      </c>
      <c r="I35" s="119" t="s">
        <v>114</v>
      </c>
      <c r="J35" s="119"/>
      <c r="K35" s="119"/>
      <c r="L35" s="119"/>
      <c r="M35" s="119"/>
      <c r="N35" s="120"/>
      <c r="O35" s="103" t="s">
        <v>115</v>
      </c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</row>
    <row r="36" spans="1:105" x14ac:dyDescent="0.35">
      <c r="A36" s="64"/>
      <c r="B36" s="64"/>
      <c r="C36" s="64"/>
      <c r="D36" s="64"/>
      <c r="E36" s="97"/>
      <c r="F36" s="64"/>
      <c r="G36" s="64"/>
      <c r="H36" s="65"/>
      <c r="I36" s="65"/>
      <c r="J36" s="65"/>
      <c r="K36" s="65"/>
      <c r="L36" s="65"/>
      <c r="M36" s="65"/>
      <c r="N36" s="65"/>
      <c r="O36" s="64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</row>
    <row r="37" spans="1:105" x14ac:dyDescent="0.35">
      <c r="A37" s="89"/>
      <c r="B37" s="89"/>
      <c r="C37" s="98" t="s">
        <v>121</v>
      </c>
      <c r="D37" s="98"/>
      <c r="E37" s="98"/>
      <c r="F37" s="98"/>
      <c r="G37" s="98"/>
      <c r="H37" s="99"/>
      <c r="I37" s="99"/>
      <c r="J37" s="99"/>
      <c r="K37" s="99"/>
      <c r="L37" s="99"/>
      <c r="M37" s="99"/>
      <c r="N37" s="99"/>
      <c r="O37" s="98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</row>
    <row r="38" spans="1:105" x14ac:dyDescent="0.35">
      <c r="A38" s="64"/>
      <c r="B38" s="64"/>
      <c r="C38" s="97"/>
      <c r="D38" s="97"/>
      <c r="E38" s="64"/>
      <c r="F38" s="64"/>
      <c r="G38" s="64"/>
      <c r="H38" s="65"/>
      <c r="I38" s="65"/>
      <c r="J38" s="65"/>
      <c r="K38" s="65"/>
      <c r="L38" s="65"/>
      <c r="M38" s="65"/>
      <c r="N38" s="65"/>
      <c r="O38" s="64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5"/>
      <c r="BP38" s="115"/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5"/>
      <c r="CG38" s="115"/>
      <c r="CH38" s="115"/>
      <c r="CI38" s="115"/>
      <c r="CJ38" s="115"/>
      <c r="CK38" s="115"/>
      <c r="CL38" s="115"/>
      <c r="CM38" s="115"/>
      <c r="CN38" s="115"/>
      <c r="CO38" s="115"/>
      <c r="CP38" s="115"/>
      <c r="CQ38" s="115"/>
      <c r="CR38" s="115"/>
      <c r="CS38" s="115"/>
      <c r="CT38" s="115"/>
      <c r="CU38" s="115"/>
      <c r="CV38" s="115"/>
      <c r="CW38" s="115"/>
      <c r="CX38" s="115"/>
      <c r="CY38" s="115"/>
      <c r="CZ38" s="115"/>
      <c r="DA38" s="115"/>
    </row>
    <row r="39" spans="1:105" x14ac:dyDescent="0.35">
      <c r="A39" s="64"/>
      <c r="B39" s="64"/>
      <c r="C39" s="97"/>
      <c r="D39" s="97" t="s">
        <v>122</v>
      </c>
      <c r="E39" s="64"/>
      <c r="F39" s="64"/>
      <c r="G39" s="64"/>
      <c r="H39" s="65"/>
      <c r="I39" s="65"/>
      <c r="J39" s="65"/>
      <c r="K39" s="65"/>
      <c r="L39" s="65"/>
      <c r="M39" s="65"/>
      <c r="N39" s="65"/>
      <c r="O39" s="64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  <c r="BM39" s="115"/>
      <c r="BN39" s="115"/>
      <c r="BO39" s="115"/>
      <c r="BP39" s="115"/>
      <c r="BQ39" s="115"/>
      <c r="BR39" s="115"/>
      <c r="BS39" s="115"/>
      <c r="BT39" s="115"/>
      <c r="BU39" s="115"/>
      <c r="BV39" s="115"/>
      <c r="BW39" s="115"/>
      <c r="BX39" s="115"/>
      <c r="BY39" s="115"/>
      <c r="BZ39" s="115"/>
      <c r="CA39" s="115"/>
      <c r="CB39" s="115"/>
      <c r="CC39" s="115"/>
      <c r="CD39" s="115"/>
      <c r="CE39" s="115"/>
      <c r="CF39" s="115"/>
      <c r="CG39" s="115"/>
      <c r="CH39" s="115"/>
      <c r="CI39" s="115"/>
      <c r="CJ39" s="115"/>
      <c r="CK39" s="115"/>
      <c r="CL39" s="115"/>
      <c r="CM39" s="115"/>
      <c r="CN39" s="115"/>
      <c r="CO39" s="115"/>
      <c r="CP39" s="115"/>
      <c r="CQ39" s="115"/>
      <c r="CR39" s="115"/>
      <c r="CS39" s="115"/>
      <c r="CT39" s="115"/>
      <c r="CU39" s="115"/>
      <c r="CV39" s="115"/>
      <c r="CW39" s="115"/>
      <c r="CX39" s="115"/>
      <c r="CY39" s="115"/>
      <c r="CZ39" s="115"/>
      <c r="DA39" s="115"/>
    </row>
    <row r="40" spans="1:105" x14ac:dyDescent="0.35">
      <c r="A40" s="64"/>
      <c r="B40" s="64"/>
      <c r="C40" s="97"/>
      <c r="D40" s="97" t="s">
        <v>123</v>
      </c>
      <c r="E40" s="64"/>
      <c r="F40" s="64"/>
      <c r="G40" s="64"/>
      <c r="H40" s="65"/>
      <c r="I40" s="65"/>
      <c r="J40" s="65"/>
      <c r="K40" s="65"/>
      <c r="L40" s="65"/>
      <c r="M40" s="65"/>
      <c r="N40" s="65"/>
      <c r="O40" s="64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5"/>
      <c r="CL40" s="115"/>
      <c r="CM40" s="115"/>
      <c r="CN40" s="115"/>
      <c r="CO40" s="115"/>
      <c r="CP40" s="115"/>
      <c r="CQ40" s="115"/>
      <c r="CR40" s="115"/>
      <c r="CS40" s="115"/>
      <c r="CT40" s="115"/>
      <c r="CU40" s="115"/>
      <c r="CV40" s="115"/>
      <c r="CW40" s="115"/>
      <c r="CX40" s="115"/>
      <c r="CY40" s="115"/>
      <c r="CZ40" s="115"/>
      <c r="DA40" s="115"/>
    </row>
    <row r="41" spans="1:105" x14ac:dyDescent="0.35">
      <c r="A41" s="64"/>
      <c r="B41" s="64"/>
      <c r="C41" s="64"/>
      <c r="D41" s="97" t="s">
        <v>124</v>
      </c>
      <c r="E41" s="64"/>
      <c r="F41" s="64"/>
      <c r="G41" s="64"/>
      <c r="H41" s="65"/>
      <c r="I41" s="65"/>
      <c r="J41" s="65"/>
      <c r="K41" s="65"/>
      <c r="L41" s="65"/>
      <c r="M41" s="65"/>
      <c r="N41" s="65"/>
      <c r="O41" s="64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  <c r="BM41" s="115"/>
      <c r="BN41" s="115"/>
      <c r="BO41" s="115"/>
      <c r="BP41" s="115"/>
      <c r="BQ41" s="115"/>
      <c r="BR41" s="115"/>
      <c r="BS41" s="115"/>
      <c r="BT41" s="115"/>
      <c r="BU41" s="115"/>
      <c r="BV41" s="115"/>
      <c r="BW41" s="115"/>
      <c r="BX41" s="115"/>
      <c r="BY41" s="115"/>
      <c r="BZ41" s="115"/>
      <c r="CA41" s="115"/>
      <c r="CB41" s="115"/>
      <c r="CC41" s="115"/>
      <c r="CD41" s="115"/>
      <c r="CE41" s="115"/>
      <c r="CF41" s="115"/>
      <c r="CG41" s="115"/>
      <c r="CH41" s="115"/>
      <c r="CI41" s="115"/>
      <c r="CJ41" s="115"/>
      <c r="CK41" s="115"/>
      <c r="CL41" s="115"/>
      <c r="CM41" s="115"/>
      <c r="CN41" s="115"/>
      <c r="CO41" s="115"/>
      <c r="CP41" s="115"/>
      <c r="CQ41" s="115"/>
      <c r="CR41" s="115"/>
      <c r="CS41" s="115"/>
      <c r="CT41" s="115"/>
      <c r="CU41" s="115"/>
      <c r="CV41" s="115"/>
      <c r="CW41" s="115"/>
      <c r="CX41" s="115"/>
      <c r="CY41" s="115"/>
      <c r="CZ41" s="115"/>
      <c r="DA41" s="115"/>
    </row>
    <row r="42" spans="1:105" x14ac:dyDescent="0.35">
      <c r="A42" s="64"/>
      <c r="B42" s="64"/>
      <c r="C42" s="64"/>
      <c r="D42" s="97"/>
      <c r="E42" s="64"/>
      <c r="F42" s="64"/>
      <c r="G42" s="64"/>
      <c r="H42" s="65"/>
      <c r="I42" s="65"/>
      <c r="J42" s="65"/>
      <c r="K42" s="65"/>
      <c r="L42" s="65"/>
      <c r="M42" s="65"/>
      <c r="N42" s="65"/>
      <c r="O42" s="64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15"/>
      <c r="CQ42" s="115"/>
      <c r="CR42" s="115"/>
      <c r="CS42" s="115"/>
      <c r="CT42" s="115"/>
      <c r="CU42" s="115"/>
      <c r="CV42" s="115"/>
      <c r="CW42" s="115"/>
      <c r="CX42" s="115"/>
      <c r="CY42" s="115"/>
      <c r="CZ42" s="115"/>
      <c r="DA42" s="115"/>
    </row>
    <row r="43" spans="1:105" x14ac:dyDescent="0.35">
      <c r="A43" s="64"/>
      <c r="B43" s="64"/>
      <c r="C43" s="64"/>
      <c r="D43" s="97"/>
      <c r="E43" s="100" t="s">
        <v>125</v>
      </c>
      <c r="F43" s="64"/>
      <c r="G43" s="64"/>
      <c r="H43" s="65"/>
      <c r="I43" s="65"/>
      <c r="J43" s="65"/>
      <c r="K43" s="65"/>
      <c r="L43" s="65"/>
      <c r="M43" s="65"/>
      <c r="N43" s="65"/>
      <c r="O43" s="64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5"/>
      <c r="CL43" s="115"/>
      <c r="CM43" s="115"/>
      <c r="CN43" s="115"/>
      <c r="CO43" s="115"/>
      <c r="CP43" s="115"/>
      <c r="CQ43" s="115"/>
      <c r="CR43" s="115"/>
      <c r="CS43" s="115"/>
      <c r="CT43" s="115"/>
      <c r="CU43" s="115"/>
      <c r="CV43" s="115"/>
      <c r="CW43" s="115"/>
      <c r="CX43" s="115"/>
      <c r="CY43" s="115"/>
      <c r="CZ43" s="115"/>
      <c r="DA43" s="115"/>
    </row>
    <row r="44" spans="1:105" x14ac:dyDescent="0.35">
      <c r="A44" s="64"/>
      <c r="B44" s="64"/>
      <c r="C44" s="64"/>
      <c r="D44" s="97"/>
      <c r="E44" s="64"/>
      <c r="F44" s="101" t="s">
        <v>126</v>
      </c>
      <c r="G44" s="101" t="s">
        <v>127</v>
      </c>
      <c r="H44" s="25" t="s">
        <v>66</v>
      </c>
      <c r="I44" s="118"/>
      <c r="J44" s="118"/>
      <c r="K44" s="118"/>
      <c r="L44" s="118"/>
      <c r="M44" s="118"/>
      <c r="N44" s="65"/>
      <c r="O44" s="64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5"/>
      <c r="BO44" s="115"/>
      <c r="BP44" s="115"/>
      <c r="BQ44" s="115"/>
      <c r="BR44" s="115"/>
      <c r="BS44" s="115"/>
      <c r="BT44" s="115"/>
      <c r="BU44" s="115"/>
      <c r="BV44" s="115"/>
      <c r="BW44" s="115"/>
      <c r="BX44" s="115"/>
      <c r="BY44" s="115"/>
      <c r="BZ44" s="115"/>
      <c r="CA44" s="115"/>
      <c r="CB44" s="115"/>
      <c r="CC44" s="115"/>
      <c r="CD44" s="115"/>
      <c r="CE44" s="115"/>
      <c r="CF44" s="115"/>
      <c r="CG44" s="115"/>
      <c r="CH44" s="115"/>
      <c r="CI44" s="115"/>
      <c r="CJ44" s="115"/>
      <c r="CK44" s="115"/>
      <c r="CL44" s="115"/>
      <c r="CM44" s="115"/>
      <c r="CN44" s="115"/>
      <c r="CO44" s="115"/>
      <c r="CP44" s="115"/>
      <c r="CQ44" s="115"/>
      <c r="CR44" s="115"/>
      <c r="CS44" s="115"/>
      <c r="CT44" s="115"/>
      <c r="CU44" s="115"/>
      <c r="CV44" s="115"/>
      <c r="CW44" s="115"/>
      <c r="CX44" s="115"/>
      <c r="CY44" s="115"/>
      <c r="CZ44" s="115"/>
      <c r="DA44" s="115"/>
    </row>
    <row r="45" spans="1:105" x14ac:dyDescent="0.35">
      <c r="A45" s="64"/>
      <c r="B45" s="64"/>
      <c r="C45" s="64"/>
      <c r="D45" s="64"/>
      <c r="E45" s="64"/>
      <c r="F45" s="103" t="s">
        <v>128</v>
      </c>
      <c r="G45" s="103" t="s">
        <v>127</v>
      </c>
      <c r="H45" s="23" t="s">
        <v>129</v>
      </c>
      <c r="I45" s="118"/>
      <c r="J45" s="118"/>
      <c r="K45" s="118"/>
      <c r="L45" s="118"/>
      <c r="M45" s="118"/>
      <c r="N45" s="65"/>
      <c r="O45" s="64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  <c r="BM45" s="115"/>
      <c r="BN45" s="115"/>
      <c r="BO45" s="115"/>
      <c r="BP45" s="115"/>
      <c r="BQ45" s="115"/>
      <c r="BR45" s="115"/>
      <c r="BS45" s="115"/>
      <c r="BT45" s="115"/>
      <c r="BU45" s="115"/>
      <c r="BV45" s="115"/>
      <c r="BW45" s="115"/>
      <c r="BX45" s="115"/>
      <c r="BY45" s="115"/>
      <c r="BZ45" s="115"/>
      <c r="CA45" s="115"/>
      <c r="CB45" s="115"/>
      <c r="CC45" s="115"/>
      <c r="CD45" s="115"/>
      <c r="CE45" s="115"/>
      <c r="CF45" s="115"/>
      <c r="CG45" s="115"/>
      <c r="CH45" s="115"/>
      <c r="CI45" s="115"/>
      <c r="CJ45" s="115"/>
      <c r="CK45" s="115"/>
      <c r="CL45" s="115"/>
      <c r="CM45" s="115"/>
      <c r="CN45" s="115"/>
      <c r="CO45" s="115"/>
      <c r="CP45" s="115"/>
      <c r="CQ45" s="115"/>
      <c r="CR45" s="115"/>
      <c r="CS45" s="115"/>
      <c r="CT45" s="115"/>
      <c r="CU45" s="115"/>
      <c r="CV45" s="115"/>
      <c r="CW45" s="115"/>
      <c r="CX45" s="115"/>
      <c r="CY45" s="115"/>
      <c r="CZ45" s="115"/>
      <c r="DA45" s="115"/>
    </row>
    <row r="46" spans="1:105" s="17" customFormat="1" x14ac:dyDescent="0.35">
      <c r="A46" s="64"/>
      <c r="B46" s="64"/>
      <c r="C46" s="64"/>
      <c r="D46" s="64"/>
      <c r="E46" s="64"/>
      <c r="F46" s="187" t="s">
        <v>130</v>
      </c>
      <c r="G46" s="187" t="s">
        <v>127</v>
      </c>
      <c r="H46" s="189" t="s">
        <v>131</v>
      </c>
      <c r="I46" s="118"/>
      <c r="J46" s="118"/>
      <c r="K46" s="118"/>
      <c r="L46" s="118"/>
      <c r="M46" s="118"/>
      <c r="N46" s="65"/>
      <c r="O46" s="64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5"/>
      <c r="CL46" s="115"/>
      <c r="CM46" s="115"/>
      <c r="CN46" s="115"/>
      <c r="CO46" s="115"/>
      <c r="CP46" s="115"/>
      <c r="CQ46" s="115"/>
      <c r="CR46" s="115"/>
      <c r="CS46" s="115"/>
      <c r="CT46" s="115"/>
      <c r="CU46" s="115"/>
      <c r="CV46" s="115"/>
      <c r="CW46" s="115"/>
      <c r="CX46" s="115"/>
      <c r="CY46" s="115"/>
      <c r="CZ46" s="115"/>
      <c r="DA46" s="115"/>
    </row>
    <row r="47" spans="1:105" x14ac:dyDescent="0.35">
      <c r="A47" s="64"/>
      <c r="B47" s="64"/>
      <c r="C47" s="64"/>
      <c r="D47" s="64"/>
      <c r="E47" s="64"/>
      <c r="F47" s="188" t="s">
        <v>132</v>
      </c>
      <c r="G47" s="105" t="s">
        <v>127</v>
      </c>
      <c r="H47" s="190" t="s">
        <v>133</v>
      </c>
      <c r="I47" s="118"/>
      <c r="J47" s="118"/>
      <c r="K47" s="118"/>
      <c r="L47" s="118"/>
      <c r="M47" s="118"/>
      <c r="N47" s="65"/>
      <c r="O47" s="64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  <c r="BM47" s="115"/>
      <c r="BN47" s="115"/>
      <c r="BO47" s="115"/>
      <c r="BP47" s="115"/>
      <c r="BQ47" s="115"/>
      <c r="BR47" s="115"/>
      <c r="BS47" s="115"/>
      <c r="BT47" s="115"/>
      <c r="BU47" s="115"/>
      <c r="BV47" s="115"/>
      <c r="BW47" s="115"/>
      <c r="BX47" s="115"/>
      <c r="BY47" s="115"/>
      <c r="BZ47" s="115"/>
      <c r="CA47" s="115"/>
      <c r="CB47" s="115"/>
      <c r="CC47" s="115"/>
      <c r="CD47" s="115"/>
      <c r="CE47" s="115"/>
      <c r="CF47" s="115"/>
      <c r="CG47" s="115"/>
      <c r="CH47" s="115"/>
      <c r="CI47" s="115"/>
      <c r="CJ47" s="115"/>
      <c r="CK47" s="115"/>
      <c r="CL47" s="115"/>
      <c r="CM47" s="115"/>
      <c r="CN47" s="115"/>
      <c r="CO47" s="115"/>
      <c r="CP47" s="115"/>
      <c r="CQ47" s="115"/>
      <c r="CR47" s="115"/>
      <c r="CS47" s="115"/>
      <c r="CT47" s="115"/>
      <c r="CU47" s="115"/>
      <c r="CV47" s="115"/>
      <c r="CW47" s="115"/>
      <c r="CX47" s="115"/>
      <c r="CY47" s="115"/>
      <c r="CZ47" s="115"/>
      <c r="DA47" s="115"/>
    </row>
    <row r="48" spans="1:105" x14ac:dyDescent="0.35">
      <c r="A48" s="64"/>
      <c r="B48" s="64"/>
      <c r="C48" s="64"/>
      <c r="D48" s="64"/>
      <c r="E48" s="64"/>
      <c r="F48" s="64"/>
      <c r="G48" s="64"/>
      <c r="H48" s="65"/>
      <c r="I48" s="65"/>
      <c r="J48" s="65"/>
      <c r="K48" s="65"/>
      <c r="L48" s="65"/>
      <c r="M48" s="65"/>
      <c r="N48" s="65"/>
      <c r="O48" s="64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115"/>
      <c r="BQ48" s="115"/>
      <c r="BR48" s="115"/>
      <c r="BS48" s="115"/>
      <c r="BT48" s="115"/>
      <c r="BU48" s="115"/>
      <c r="BV48" s="115"/>
      <c r="BW48" s="115"/>
      <c r="BX48" s="115"/>
      <c r="BY48" s="115"/>
      <c r="BZ48" s="115"/>
      <c r="CA48" s="115"/>
      <c r="CB48" s="115"/>
      <c r="CC48" s="115"/>
      <c r="CD48" s="115"/>
      <c r="CE48" s="115"/>
      <c r="CF48" s="115"/>
      <c r="CG48" s="115"/>
      <c r="CH48" s="115"/>
      <c r="CI48" s="115"/>
      <c r="CJ48" s="115"/>
      <c r="CK48" s="115"/>
      <c r="CL48" s="115"/>
      <c r="CM48" s="115"/>
      <c r="CN48" s="115"/>
      <c r="CO48" s="115"/>
      <c r="CP48" s="115"/>
      <c r="CQ48" s="115"/>
      <c r="CR48" s="115"/>
      <c r="CS48" s="115"/>
      <c r="CT48" s="115"/>
      <c r="CU48" s="115"/>
      <c r="CV48" s="115"/>
      <c r="CW48" s="115"/>
      <c r="CX48" s="115"/>
      <c r="CY48" s="115"/>
      <c r="CZ48" s="115"/>
      <c r="DA48" s="115"/>
    </row>
    <row r="49" spans="1:105" x14ac:dyDescent="0.35">
      <c r="A49" s="64"/>
      <c r="B49" s="64"/>
      <c r="C49" s="64"/>
      <c r="D49" s="64"/>
      <c r="E49" s="103" t="s">
        <v>134</v>
      </c>
      <c r="F49" s="64"/>
      <c r="G49" s="103" t="s">
        <v>135</v>
      </c>
      <c r="H49" s="23" t="s">
        <v>66</v>
      </c>
      <c r="I49" s="118"/>
      <c r="J49" s="118"/>
      <c r="K49" s="118"/>
      <c r="L49" s="118"/>
      <c r="M49" s="118"/>
      <c r="N49" s="65"/>
      <c r="O49" s="64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5"/>
      <c r="CL49" s="115"/>
      <c r="CM49" s="115"/>
      <c r="CN49" s="115"/>
      <c r="CO49" s="115"/>
      <c r="CP49" s="115"/>
      <c r="CQ49" s="115"/>
      <c r="CR49" s="115"/>
      <c r="CS49" s="115"/>
      <c r="CT49" s="115"/>
      <c r="CU49" s="115"/>
      <c r="CV49" s="115"/>
      <c r="CW49" s="115"/>
      <c r="CX49" s="115"/>
      <c r="CY49" s="115"/>
      <c r="CZ49" s="115"/>
      <c r="DA49" s="115"/>
    </row>
    <row r="50" spans="1:105" x14ac:dyDescent="0.35">
      <c r="A50" s="64"/>
      <c r="B50" s="64"/>
      <c r="C50" s="64"/>
      <c r="D50" s="64"/>
      <c r="E50" s="97"/>
      <c r="F50" s="64"/>
      <c r="G50" s="64"/>
      <c r="H50" s="65"/>
      <c r="I50" s="65"/>
      <c r="J50" s="65"/>
      <c r="K50" s="65"/>
      <c r="L50" s="65"/>
      <c r="M50" s="65"/>
      <c r="N50" s="65"/>
      <c r="O50" s="64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15"/>
      <c r="BK50" s="115"/>
      <c r="BL50" s="115"/>
      <c r="BM50" s="115"/>
      <c r="BN50" s="115"/>
      <c r="BO50" s="115"/>
      <c r="BP50" s="115"/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</row>
    <row r="51" spans="1:105" s="17" customFormat="1" x14ac:dyDescent="0.35">
      <c r="A51" s="64"/>
      <c r="B51" s="64"/>
      <c r="C51" s="64"/>
      <c r="D51" s="64"/>
      <c r="E51" s="187" t="s">
        <v>136</v>
      </c>
      <c r="F51" s="64"/>
      <c r="G51" s="103" t="s">
        <v>135</v>
      </c>
      <c r="H51" s="23" t="s">
        <v>133</v>
      </c>
      <c r="I51" s="118"/>
      <c r="J51" s="118"/>
      <c r="K51" s="118"/>
      <c r="L51" s="118"/>
      <c r="M51" s="118"/>
      <c r="N51" s="65"/>
      <c r="O51" s="64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5"/>
      <c r="BA51" s="115"/>
      <c r="BB51" s="115"/>
      <c r="BC51" s="115"/>
      <c r="BD51" s="115"/>
      <c r="BE51" s="115"/>
      <c r="BF51" s="115"/>
      <c r="BG51" s="115"/>
      <c r="BH51" s="115"/>
      <c r="BI51" s="115"/>
      <c r="BJ51" s="115"/>
      <c r="BK51" s="115"/>
      <c r="BL51" s="115"/>
      <c r="BM51" s="115"/>
      <c r="BN51" s="115"/>
      <c r="BO51" s="115"/>
      <c r="BP51" s="115"/>
      <c r="BQ51" s="115"/>
      <c r="BR51" s="115"/>
      <c r="BS51" s="115"/>
      <c r="BT51" s="115"/>
      <c r="BU51" s="115"/>
      <c r="BV51" s="115"/>
      <c r="BW51" s="115"/>
      <c r="BX51" s="115"/>
      <c r="BY51" s="115"/>
      <c r="BZ51" s="115"/>
      <c r="CA51" s="115"/>
      <c r="CB51" s="115"/>
      <c r="CC51" s="115"/>
      <c r="CD51" s="115"/>
      <c r="CE51" s="115"/>
      <c r="CF51" s="115"/>
      <c r="CG51" s="115"/>
      <c r="CH51" s="115"/>
      <c r="CI51" s="115"/>
      <c r="CJ51" s="115"/>
      <c r="CK51" s="115"/>
      <c r="CL51" s="115"/>
      <c r="CM51" s="115"/>
      <c r="CN51" s="115"/>
      <c r="CO51" s="115"/>
      <c r="CP51" s="115"/>
      <c r="CQ51" s="115"/>
      <c r="CR51" s="115"/>
      <c r="CS51" s="115"/>
      <c r="CT51" s="115"/>
      <c r="CU51" s="115"/>
      <c r="CV51" s="115"/>
      <c r="CW51" s="115"/>
      <c r="CX51" s="115"/>
      <c r="CY51" s="115"/>
      <c r="CZ51" s="115"/>
      <c r="DA51" s="115"/>
    </row>
    <row r="52" spans="1:105" s="17" customFormat="1" x14ac:dyDescent="0.35">
      <c r="A52" s="64"/>
      <c r="B52" s="64"/>
      <c r="C52" s="64"/>
      <c r="D52" s="64"/>
      <c r="E52" s="97"/>
      <c r="F52" s="64"/>
      <c r="G52" s="64"/>
      <c r="H52" s="65"/>
      <c r="I52" s="65"/>
      <c r="J52" s="65"/>
      <c r="K52" s="65"/>
      <c r="L52" s="65"/>
      <c r="M52" s="65"/>
      <c r="N52" s="65"/>
      <c r="O52" s="64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</row>
    <row r="53" spans="1:105" x14ac:dyDescent="0.35">
      <c r="A53" s="103"/>
      <c r="B53" s="64"/>
      <c r="C53" s="64"/>
      <c r="D53" s="64"/>
      <c r="E53" s="100" t="s">
        <v>137</v>
      </c>
      <c r="F53" s="64"/>
      <c r="G53" s="64"/>
      <c r="H53" s="65"/>
      <c r="I53" s="120" t="s">
        <v>114</v>
      </c>
      <c r="J53" s="120"/>
      <c r="K53" s="120"/>
      <c r="L53" s="120"/>
      <c r="M53" s="120"/>
      <c r="N53" s="120"/>
      <c r="O53" s="103" t="s">
        <v>138</v>
      </c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</row>
    <row r="54" spans="1:105" x14ac:dyDescent="0.35">
      <c r="A54" s="64"/>
      <c r="B54" s="64"/>
      <c r="C54" s="64"/>
      <c r="D54" s="64"/>
      <c r="E54" s="64"/>
      <c r="F54" s="101" t="s">
        <v>139</v>
      </c>
      <c r="G54" s="101" t="s">
        <v>127</v>
      </c>
      <c r="H54" s="121"/>
      <c r="I54" s="118"/>
      <c r="J54" s="118"/>
      <c r="K54" s="118"/>
      <c r="L54" s="118"/>
      <c r="M54" s="118"/>
      <c r="N54" s="65"/>
      <c r="O54" s="64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G54" s="115"/>
      <c r="AH54" s="115"/>
      <c r="AI54" s="115"/>
      <c r="AJ54" s="115"/>
      <c r="AK54" s="115"/>
      <c r="AL54" s="115"/>
      <c r="AM54" s="115"/>
      <c r="AN54" s="115"/>
      <c r="AO54" s="115"/>
      <c r="AP54" s="115"/>
      <c r="AQ54" s="115"/>
      <c r="AR54" s="115"/>
      <c r="AS54" s="115"/>
      <c r="AT54" s="115"/>
      <c r="AU54" s="115"/>
      <c r="AV54" s="115"/>
      <c r="AW54" s="115"/>
      <c r="AX54" s="115"/>
      <c r="AY54" s="115"/>
      <c r="AZ54" s="115"/>
      <c r="BA54" s="115"/>
      <c r="BB54" s="115"/>
      <c r="BC54" s="115"/>
      <c r="BD54" s="115"/>
      <c r="BE54" s="115"/>
      <c r="BF54" s="115"/>
      <c r="BG54" s="115"/>
      <c r="BH54" s="115"/>
      <c r="BI54" s="115"/>
      <c r="BJ54" s="115"/>
      <c r="BK54" s="115"/>
      <c r="BL54" s="115"/>
      <c r="BM54" s="115"/>
      <c r="BN54" s="115"/>
      <c r="BO54" s="115"/>
      <c r="BP54" s="115"/>
      <c r="BQ54" s="115"/>
      <c r="BR54" s="115"/>
      <c r="BS54" s="115"/>
      <c r="BT54" s="115"/>
      <c r="BU54" s="115"/>
      <c r="BV54" s="115"/>
      <c r="BW54" s="115"/>
      <c r="BX54" s="115"/>
      <c r="BY54" s="115"/>
      <c r="BZ54" s="115"/>
      <c r="CA54" s="115"/>
      <c r="CB54" s="115"/>
      <c r="CC54" s="115"/>
      <c r="CD54" s="115"/>
      <c r="CE54" s="115"/>
      <c r="CF54" s="115"/>
      <c r="CG54" s="115"/>
      <c r="CH54" s="115"/>
      <c r="CI54" s="115"/>
      <c r="CJ54" s="115"/>
      <c r="CK54" s="115"/>
      <c r="CL54" s="115"/>
      <c r="CM54" s="115"/>
      <c r="CN54" s="115"/>
      <c r="CO54" s="115"/>
      <c r="CP54" s="115"/>
      <c r="CQ54" s="115"/>
      <c r="CR54" s="115"/>
      <c r="CS54" s="115"/>
      <c r="CT54" s="115"/>
      <c r="CU54" s="115"/>
      <c r="CV54" s="115"/>
      <c r="CW54" s="115"/>
      <c r="CX54" s="115"/>
      <c r="CY54" s="115"/>
      <c r="CZ54" s="115"/>
      <c r="DA54" s="115"/>
    </row>
    <row r="55" spans="1:105" x14ac:dyDescent="0.35">
      <c r="A55" s="64"/>
      <c r="B55" s="64"/>
      <c r="C55" s="64"/>
      <c r="D55" s="64"/>
      <c r="E55" s="64"/>
      <c r="F55" s="103" t="s">
        <v>140</v>
      </c>
      <c r="G55" s="103" t="s">
        <v>127</v>
      </c>
      <c r="H55" s="23" t="s">
        <v>66</v>
      </c>
      <c r="I55" s="118"/>
      <c r="J55" s="118"/>
      <c r="K55" s="118"/>
      <c r="L55" s="118"/>
      <c r="M55" s="118"/>
      <c r="N55" s="65"/>
      <c r="O55" s="64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5"/>
      <c r="AM55" s="115"/>
      <c r="AN55" s="115"/>
      <c r="AO55" s="115"/>
      <c r="AP55" s="115"/>
      <c r="AQ55" s="115"/>
      <c r="AR55" s="115"/>
      <c r="AS55" s="115"/>
      <c r="AT55" s="115"/>
      <c r="AU55" s="115"/>
      <c r="AV55" s="115"/>
      <c r="AW55" s="115"/>
      <c r="AX55" s="115"/>
      <c r="AY55" s="115"/>
      <c r="AZ55" s="115"/>
      <c r="BA55" s="115"/>
      <c r="BB55" s="115"/>
      <c r="BC55" s="115"/>
      <c r="BD55" s="115"/>
      <c r="BE55" s="115"/>
      <c r="BF55" s="115"/>
      <c r="BG55" s="115"/>
      <c r="BH55" s="115"/>
      <c r="BI55" s="115"/>
      <c r="BJ55" s="115"/>
      <c r="BK55" s="115"/>
      <c r="BL55" s="115"/>
      <c r="BM55" s="115"/>
      <c r="BN55" s="115"/>
      <c r="BO55" s="115"/>
      <c r="BP55" s="115"/>
      <c r="BQ55" s="115"/>
      <c r="BR55" s="115"/>
      <c r="BS55" s="115"/>
      <c r="BT55" s="115"/>
      <c r="BU55" s="115"/>
      <c r="BV55" s="115"/>
      <c r="BW55" s="115"/>
      <c r="BX55" s="115"/>
      <c r="BY55" s="115"/>
      <c r="BZ55" s="115"/>
      <c r="CA55" s="115"/>
      <c r="CB55" s="115"/>
      <c r="CC55" s="115"/>
      <c r="CD55" s="115"/>
      <c r="CE55" s="115"/>
      <c r="CF55" s="115"/>
      <c r="CG55" s="115"/>
      <c r="CH55" s="115"/>
      <c r="CI55" s="115"/>
      <c r="CJ55" s="115"/>
      <c r="CK55" s="115"/>
      <c r="CL55" s="115"/>
      <c r="CM55" s="115"/>
      <c r="CN55" s="115"/>
      <c r="CO55" s="115"/>
      <c r="CP55" s="115"/>
      <c r="CQ55" s="115"/>
      <c r="CR55" s="115"/>
      <c r="CS55" s="115"/>
      <c r="CT55" s="115"/>
      <c r="CU55" s="115"/>
      <c r="CV55" s="115"/>
      <c r="CW55" s="115"/>
      <c r="CX55" s="115"/>
      <c r="CY55" s="115"/>
      <c r="CZ55" s="115"/>
      <c r="DA55" s="115"/>
    </row>
    <row r="56" spans="1:105" x14ac:dyDescent="0.35">
      <c r="A56" s="64"/>
      <c r="B56" s="64"/>
      <c r="C56" s="64"/>
      <c r="D56" s="64"/>
      <c r="E56" s="64"/>
      <c r="F56" s="103" t="s">
        <v>141</v>
      </c>
      <c r="G56" s="103" t="s">
        <v>127</v>
      </c>
      <c r="H56" s="23" t="s">
        <v>66</v>
      </c>
      <c r="I56" s="118"/>
      <c r="J56" s="118"/>
      <c r="K56" s="118"/>
      <c r="L56" s="118"/>
      <c r="M56" s="118"/>
      <c r="N56" s="65"/>
      <c r="O56" s="64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5"/>
      <c r="AM56" s="115"/>
      <c r="AN56" s="115"/>
      <c r="AO56" s="115"/>
      <c r="AP56" s="115"/>
      <c r="AQ56" s="115"/>
      <c r="AR56" s="115"/>
      <c r="AS56" s="115"/>
      <c r="AT56" s="115"/>
      <c r="AU56" s="115"/>
      <c r="AV56" s="115"/>
      <c r="AW56" s="115"/>
      <c r="AX56" s="115"/>
      <c r="AY56" s="115"/>
      <c r="AZ56" s="115"/>
      <c r="BA56" s="115"/>
      <c r="BB56" s="115"/>
      <c r="BC56" s="115"/>
      <c r="BD56" s="115"/>
      <c r="BE56" s="115"/>
      <c r="BF56" s="115"/>
      <c r="BG56" s="115"/>
      <c r="BH56" s="115"/>
      <c r="BI56" s="115"/>
      <c r="BJ56" s="115"/>
      <c r="BK56" s="115"/>
      <c r="BL56" s="115"/>
      <c r="BM56" s="115"/>
      <c r="BN56" s="115"/>
      <c r="BO56" s="115"/>
      <c r="BP56" s="115"/>
      <c r="BQ56" s="115"/>
      <c r="BR56" s="115"/>
      <c r="BS56" s="115"/>
      <c r="BT56" s="115"/>
      <c r="BU56" s="115"/>
      <c r="BV56" s="115"/>
      <c r="BW56" s="115"/>
      <c r="BX56" s="115"/>
      <c r="BY56" s="115"/>
      <c r="BZ56" s="115"/>
      <c r="CA56" s="115"/>
      <c r="CB56" s="115"/>
      <c r="CC56" s="115"/>
      <c r="CD56" s="115"/>
      <c r="CE56" s="115"/>
      <c r="CF56" s="115"/>
      <c r="CG56" s="115"/>
      <c r="CH56" s="115"/>
      <c r="CI56" s="115"/>
      <c r="CJ56" s="115"/>
      <c r="CK56" s="115"/>
      <c r="CL56" s="115"/>
      <c r="CM56" s="115"/>
      <c r="CN56" s="115"/>
      <c r="CO56" s="115"/>
      <c r="CP56" s="115"/>
      <c r="CQ56" s="115"/>
      <c r="CR56" s="115"/>
      <c r="CS56" s="115"/>
      <c r="CT56" s="115"/>
      <c r="CU56" s="115"/>
      <c r="CV56" s="115"/>
      <c r="CW56" s="115"/>
      <c r="CX56" s="115"/>
      <c r="CY56" s="115"/>
      <c r="CZ56" s="115"/>
      <c r="DA56" s="115"/>
    </row>
    <row r="57" spans="1:105" x14ac:dyDescent="0.35">
      <c r="A57" s="64"/>
      <c r="B57" s="64"/>
      <c r="C57" s="64"/>
      <c r="D57" s="64"/>
      <c r="E57" s="64"/>
      <c r="F57" s="103" t="s">
        <v>142</v>
      </c>
      <c r="G57" s="103" t="s">
        <v>127</v>
      </c>
      <c r="H57" s="23" t="s">
        <v>66</v>
      </c>
      <c r="I57" s="118"/>
      <c r="J57" s="118"/>
      <c r="K57" s="118"/>
      <c r="L57" s="118"/>
      <c r="M57" s="118"/>
      <c r="N57" s="65"/>
      <c r="O57" s="64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5"/>
      <c r="BA57" s="115"/>
      <c r="BB57" s="115"/>
      <c r="BC57" s="115"/>
      <c r="BD57" s="115"/>
      <c r="BE57" s="115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5"/>
      <c r="BR57" s="115"/>
      <c r="BS57" s="115"/>
      <c r="BT57" s="115"/>
      <c r="BU57" s="115"/>
      <c r="BV57" s="115"/>
      <c r="BW57" s="115"/>
      <c r="BX57" s="115"/>
      <c r="BY57" s="115"/>
      <c r="BZ57" s="115"/>
      <c r="CA57" s="115"/>
      <c r="CB57" s="115"/>
      <c r="CC57" s="115"/>
      <c r="CD57" s="115"/>
      <c r="CE57" s="115"/>
      <c r="CF57" s="115"/>
      <c r="CG57" s="115"/>
      <c r="CH57" s="115"/>
      <c r="CI57" s="115"/>
      <c r="CJ57" s="115"/>
      <c r="CK57" s="115"/>
      <c r="CL57" s="115"/>
      <c r="CM57" s="115"/>
      <c r="CN57" s="115"/>
      <c r="CO57" s="115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5"/>
    </row>
    <row r="58" spans="1:105" x14ac:dyDescent="0.35">
      <c r="A58" s="64"/>
      <c r="B58" s="64"/>
      <c r="C58" s="64"/>
      <c r="D58" s="64"/>
      <c r="E58" s="64"/>
      <c r="F58" s="103" t="s">
        <v>143</v>
      </c>
      <c r="G58" s="103" t="s">
        <v>127</v>
      </c>
      <c r="H58" s="23" t="s">
        <v>66</v>
      </c>
      <c r="I58" s="118"/>
      <c r="J58" s="118"/>
      <c r="K58" s="118"/>
      <c r="L58" s="118"/>
      <c r="M58" s="118"/>
      <c r="N58" s="65"/>
      <c r="O58" s="64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5"/>
      <c r="AM58" s="115"/>
      <c r="AN58" s="115"/>
      <c r="AO58" s="115"/>
      <c r="AP58" s="115"/>
      <c r="AQ58" s="115"/>
      <c r="AR58" s="115"/>
      <c r="AS58" s="115"/>
      <c r="AT58" s="115"/>
      <c r="AU58" s="115"/>
      <c r="AV58" s="115"/>
      <c r="AW58" s="115"/>
      <c r="AX58" s="115"/>
      <c r="AY58" s="115"/>
      <c r="AZ58" s="115"/>
      <c r="BA58" s="115"/>
      <c r="BB58" s="115"/>
      <c r="BC58" s="115"/>
      <c r="BD58" s="115"/>
      <c r="BE58" s="115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5"/>
      <c r="BR58" s="115"/>
      <c r="BS58" s="115"/>
      <c r="BT58" s="115"/>
      <c r="BU58" s="115"/>
      <c r="BV58" s="115"/>
      <c r="BW58" s="115"/>
      <c r="BX58" s="115"/>
      <c r="BY58" s="115"/>
      <c r="BZ58" s="115"/>
      <c r="CA58" s="115"/>
      <c r="CB58" s="115"/>
      <c r="CC58" s="115"/>
      <c r="CD58" s="115"/>
      <c r="CE58" s="115"/>
      <c r="CF58" s="115"/>
      <c r="CG58" s="115"/>
      <c r="CH58" s="115"/>
      <c r="CI58" s="115"/>
      <c r="CJ58" s="115"/>
      <c r="CK58" s="115"/>
      <c r="CL58" s="115"/>
      <c r="CM58" s="115"/>
      <c r="CN58" s="115"/>
      <c r="CO58" s="115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5"/>
    </row>
    <row r="59" spans="1:105" x14ac:dyDescent="0.35">
      <c r="A59" s="64"/>
      <c r="B59" s="64"/>
      <c r="C59" s="64"/>
      <c r="D59" s="64"/>
      <c r="E59" s="64"/>
      <c r="F59" s="103" t="s">
        <v>144</v>
      </c>
      <c r="G59" s="103" t="s">
        <v>127</v>
      </c>
      <c r="H59" s="23" t="s">
        <v>66</v>
      </c>
      <c r="I59" s="118"/>
      <c r="J59" s="118"/>
      <c r="K59" s="118"/>
      <c r="L59" s="118"/>
      <c r="M59" s="118"/>
      <c r="N59" s="65"/>
      <c r="O59" s="64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5"/>
      <c r="BA59" s="115"/>
      <c r="BB59" s="115"/>
      <c r="BC59" s="115"/>
      <c r="BD59" s="115"/>
      <c r="BE59" s="115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5"/>
      <c r="BR59" s="115"/>
      <c r="BS59" s="115"/>
      <c r="BT59" s="115"/>
      <c r="BU59" s="115"/>
      <c r="BV59" s="115"/>
      <c r="BW59" s="115"/>
      <c r="BX59" s="115"/>
      <c r="BY59" s="115"/>
      <c r="BZ59" s="115"/>
      <c r="CA59" s="115"/>
      <c r="CB59" s="115"/>
      <c r="CC59" s="115"/>
      <c r="CD59" s="115"/>
      <c r="CE59" s="115"/>
      <c r="CF59" s="115"/>
      <c r="CG59" s="115"/>
      <c r="CH59" s="115"/>
      <c r="CI59" s="115"/>
      <c r="CJ59" s="115"/>
      <c r="CK59" s="115"/>
      <c r="CL59" s="115"/>
      <c r="CM59" s="115"/>
      <c r="CN59" s="115"/>
      <c r="CO59" s="115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5"/>
    </row>
    <row r="60" spans="1:105" x14ac:dyDescent="0.35">
      <c r="A60" s="64"/>
      <c r="B60" s="64"/>
      <c r="C60" s="64"/>
      <c r="D60" s="64"/>
      <c r="E60" s="64"/>
      <c r="F60" s="103" t="s">
        <v>145</v>
      </c>
      <c r="G60" s="103" t="s">
        <v>127</v>
      </c>
      <c r="H60" s="23" t="s">
        <v>66</v>
      </c>
      <c r="I60" s="118"/>
      <c r="J60" s="118"/>
      <c r="K60" s="118"/>
      <c r="L60" s="118"/>
      <c r="M60" s="118"/>
      <c r="N60" s="65"/>
      <c r="O60" s="64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5"/>
      <c r="AR60" s="115"/>
      <c r="AS60" s="115"/>
      <c r="AT60" s="115"/>
      <c r="AU60" s="115"/>
      <c r="AV60" s="115"/>
      <c r="AW60" s="115"/>
      <c r="AX60" s="115"/>
      <c r="AY60" s="115"/>
      <c r="AZ60" s="115"/>
      <c r="BA60" s="115"/>
      <c r="BB60" s="115"/>
      <c r="BC60" s="115"/>
      <c r="BD60" s="115"/>
      <c r="BE60" s="115"/>
      <c r="BF60" s="115"/>
      <c r="BG60" s="115"/>
      <c r="BH60" s="115"/>
      <c r="BI60" s="115"/>
      <c r="BJ60" s="115"/>
      <c r="BK60" s="115"/>
      <c r="BL60" s="115"/>
      <c r="BM60" s="115"/>
      <c r="BN60" s="115"/>
      <c r="BO60" s="115"/>
      <c r="BP60" s="115"/>
      <c r="BQ60" s="115"/>
      <c r="BR60" s="115"/>
      <c r="BS60" s="115"/>
      <c r="BT60" s="115"/>
      <c r="BU60" s="115"/>
      <c r="BV60" s="115"/>
      <c r="BW60" s="115"/>
      <c r="BX60" s="115"/>
      <c r="BY60" s="115"/>
      <c r="BZ60" s="115"/>
      <c r="CA60" s="115"/>
      <c r="CB60" s="115"/>
      <c r="CC60" s="115"/>
      <c r="CD60" s="115"/>
      <c r="CE60" s="115"/>
      <c r="CF60" s="115"/>
      <c r="CG60" s="115"/>
      <c r="CH60" s="115"/>
      <c r="CI60" s="115"/>
      <c r="CJ60" s="115"/>
      <c r="CK60" s="115"/>
      <c r="CL60" s="115"/>
      <c r="CM60" s="115"/>
      <c r="CN60" s="115"/>
      <c r="CO60" s="115"/>
      <c r="CP60" s="115"/>
      <c r="CQ60" s="115"/>
      <c r="CR60" s="115"/>
      <c r="CS60" s="115"/>
      <c r="CT60" s="115"/>
      <c r="CU60" s="115"/>
      <c r="CV60" s="115"/>
      <c r="CW60" s="115"/>
      <c r="CX60" s="115"/>
      <c r="CY60" s="115"/>
      <c r="CZ60" s="115"/>
      <c r="DA60" s="115"/>
    </row>
    <row r="61" spans="1:105" x14ac:dyDescent="0.35">
      <c r="A61" s="64"/>
      <c r="B61" s="64"/>
      <c r="C61" s="64"/>
      <c r="D61" s="64"/>
      <c r="E61" s="64"/>
      <c r="F61" s="103" t="s">
        <v>146</v>
      </c>
      <c r="G61" s="103" t="s">
        <v>127</v>
      </c>
      <c r="H61" s="23" t="s">
        <v>66</v>
      </c>
      <c r="I61" s="118"/>
      <c r="J61" s="118"/>
      <c r="K61" s="118"/>
      <c r="L61" s="118"/>
      <c r="M61" s="118"/>
      <c r="N61" s="65"/>
      <c r="O61" s="64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5"/>
      <c r="AH61" s="115"/>
      <c r="AI61" s="115"/>
      <c r="AJ61" s="115"/>
      <c r="AK61" s="115"/>
      <c r="AL61" s="115"/>
      <c r="AM61" s="115"/>
      <c r="AN61" s="115"/>
      <c r="AO61" s="115"/>
      <c r="AP61" s="115"/>
      <c r="AQ61" s="115"/>
      <c r="AR61" s="115"/>
      <c r="AS61" s="115"/>
      <c r="AT61" s="115"/>
      <c r="AU61" s="115"/>
      <c r="AV61" s="115"/>
      <c r="AW61" s="115"/>
      <c r="AX61" s="115"/>
      <c r="AY61" s="115"/>
      <c r="AZ61" s="115"/>
      <c r="BA61" s="115"/>
      <c r="BB61" s="115"/>
      <c r="BC61" s="115"/>
      <c r="BD61" s="115"/>
      <c r="BE61" s="115"/>
      <c r="BF61" s="115"/>
      <c r="BG61" s="115"/>
      <c r="BH61" s="115"/>
      <c r="BI61" s="115"/>
      <c r="BJ61" s="115"/>
      <c r="BK61" s="115"/>
      <c r="BL61" s="115"/>
      <c r="BM61" s="115"/>
      <c r="BN61" s="115"/>
      <c r="BO61" s="115"/>
      <c r="BP61" s="115"/>
      <c r="BQ61" s="115"/>
      <c r="BR61" s="115"/>
      <c r="BS61" s="115"/>
      <c r="BT61" s="115"/>
      <c r="BU61" s="115"/>
      <c r="BV61" s="115"/>
      <c r="BW61" s="115"/>
      <c r="BX61" s="115"/>
      <c r="BY61" s="115"/>
      <c r="BZ61" s="115"/>
      <c r="CA61" s="115"/>
      <c r="CB61" s="115"/>
      <c r="CC61" s="115"/>
      <c r="CD61" s="115"/>
      <c r="CE61" s="115"/>
      <c r="CF61" s="115"/>
      <c r="CG61" s="115"/>
      <c r="CH61" s="115"/>
      <c r="CI61" s="115"/>
      <c r="CJ61" s="115"/>
      <c r="CK61" s="115"/>
      <c r="CL61" s="115"/>
      <c r="CM61" s="115"/>
      <c r="CN61" s="115"/>
      <c r="CO61" s="115"/>
      <c r="CP61" s="115"/>
      <c r="CQ61" s="115"/>
      <c r="CR61" s="115"/>
      <c r="CS61" s="115"/>
      <c r="CT61" s="115"/>
      <c r="CU61" s="115"/>
      <c r="CV61" s="115"/>
      <c r="CW61" s="115"/>
      <c r="CX61" s="115"/>
      <c r="CY61" s="115"/>
      <c r="CZ61" s="115"/>
      <c r="DA61" s="115"/>
    </row>
    <row r="62" spans="1:105" x14ac:dyDescent="0.35">
      <c r="A62" s="64"/>
      <c r="B62" s="64"/>
      <c r="C62" s="64"/>
      <c r="D62" s="64"/>
      <c r="E62" s="64"/>
      <c r="F62" s="103" t="s">
        <v>147</v>
      </c>
      <c r="G62" s="103" t="s">
        <v>127</v>
      </c>
      <c r="H62" s="23" t="s">
        <v>66</v>
      </c>
      <c r="I62" s="118"/>
      <c r="J62" s="118"/>
      <c r="K62" s="118"/>
      <c r="L62" s="118"/>
      <c r="M62" s="118"/>
      <c r="N62" s="65"/>
      <c r="O62" s="64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5"/>
      <c r="AH62" s="115"/>
      <c r="AI62" s="115"/>
      <c r="AJ62" s="115"/>
      <c r="AK62" s="115"/>
      <c r="AL62" s="115"/>
      <c r="AM62" s="115"/>
      <c r="AN62" s="115"/>
      <c r="AO62" s="115"/>
      <c r="AP62" s="115"/>
      <c r="AQ62" s="115"/>
      <c r="AR62" s="115"/>
      <c r="AS62" s="115"/>
      <c r="AT62" s="115"/>
      <c r="AU62" s="115"/>
      <c r="AV62" s="115"/>
      <c r="AW62" s="115"/>
      <c r="AX62" s="115"/>
      <c r="AY62" s="115"/>
      <c r="AZ62" s="115"/>
      <c r="BA62" s="115"/>
      <c r="BB62" s="115"/>
      <c r="BC62" s="115"/>
      <c r="BD62" s="115"/>
      <c r="BE62" s="115"/>
      <c r="BF62" s="115"/>
      <c r="BG62" s="115"/>
      <c r="BH62" s="115"/>
      <c r="BI62" s="115"/>
      <c r="BJ62" s="115"/>
      <c r="BK62" s="115"/>
      <c r="BL62" s="115"/>
      <c r="BM62" s="115"/>
      <c r="BN62" s="115"/>
      <c r="BO62" s="115"/>
      <c r="BP62" s="115"/>
      <c r="BQ62" s="115"/>
      <c r="BR62" s="115"/>
      <c r="BS62" s="115"/>
      <c r="BT62" s="115"/>
      <c r="BU62" s="115"/>
      <c r="BV62" s="115"/>
      <c r="BW62" s="115"/>
      <c r="BX62" s="115"/>
      <c r="BY62" s="115"/>
      <c r="BZ62" s="115"/>
      <c r="CA62" s="115"/>
      <c r="CB62" s="115"/>
      <c r="CC62" s="115"/>
      <c r="CD62" s="115"/>
      <c r="CE62" s="115"/>
      <c r="CF62" s="115"/>
      <c r="CG62" s="115"/>
      <c r="CH62" s="115"/>
      <c r="CI62" s="115"/>
      <c r="CJ62" s="115"/>
      <c r="CK62" s="115"/>
      <c r="CL62" s="115"/>
      <c r="CM62" s="115"/>
      <c r="CN62" s="115"/>
      <c r="CO62" s="115"/>
      <c r="CP62" s="115"/>
      <c r="CQ62" s="115"/>
      <c r="CR62" s="115"/>
      <c r="CS62" s="115"/>
      <c r="CT62" s="115"/>
      <c r="CU62" s="115"/>
      <c r="CV62" s="115"/>
      <c r="CW62" s="115"/>
      <c r="CX62" s="115"/>
      <c r="CY62" s="115"/>
      <c r="CZ62" s="115"/>
      <c r="DA62" s="115"/>
    </row>
    <row r="63" spans="1:105" x14ac:dyDescent="0.35">
      <c r="A63" s="64"/>
      <c r="B63" s="64"/>
      <c r="C63" s="64"/>
      <c r="D63" s="64"/>
      <c r="E63" s="64"/>
      <c r="F63" s="103" t="s">
        <v>148</v>
      </c>
      <c r="G63" s="103" t="s">
        <v>127</v>
      </c>
      <c r="H63" s="23" t="s">
        <v>66</v>
      </c>
      <c r="I63" s="118"/>
      <c r="J63" s="118"/>
      <c r="K63" s="118"/>
      <c r="L63" s="118"/>
      <c r="M63" s="118"/>
      <c r="N63" s="65"/>
      <c r="O63" s="64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5"/>
      <c r="AH63" s="115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115"/>
      <c r="BD63" s="115"/>
      <c r="BE63" s="115"/>
      <c r="BF63" s="115"/>
      <c r="BG63" s="115"/>
      <c r="BH63" s="115"/>
      <c r="BI63" s="115"/>
      <c r="BJ63" s="115"/>
      <c r="BK63" s="115"/>
      <c r="BL63" s="115"/>
      <c r="BM63" s="115"/>
      <c r="BN63" s="115"/>
      <c r="BO63" s="115"/>
      <c r="BP63" s="115"/>
      <c r="BQ63" s="115"/>
      <c r="BR63" s="115"/>
      <c r="BS63" s="115"/>
      <c r="BT63" s="115"/>
      <c r="BU63" s="115"/>
      <c r="BV63" s="115"/>
      <c r="BW63" s="115"/>
      <c r="BX63" s="115"/>
      <c r="BY63" s="115"/>
      <c r="BZ63" s="115"/>
      <c r="CA63" s="115"/>
      <c r="CB63" s="115"/>
      <c r="CC63" s="115"/>
      <c r="CD63" s="115"/>
      <c r="CE63" s="115"/>
      <c r="CF63" s="115"/>
      <c r="CG63" s="115"/>
      <c r="CH63" s="115"/>
      <c r="CI63" s="115"/>
      <c r="CJ63" s="115"/>
      <c r="CK63" s="115"/>
      <c r="CL63" s="115"/>
      <c r="CM63" s="115"/>
      <c r="CN63" s="115"/>
      <c r="CO63" s="115"/>
      <c r="CP63" s="115"/>
      <c r="CQ63" s="115"/>
      <c r="CR63" s="115"/>
      <c r="CS63" s="115"/>
      <c r="CT63" s="115"/>
      <c r="CU63" s="115"/>
      <c r="CV63" s="115"/>
      <c r="CW63" s="115"/>
      <c r="CX63" s="115"/>
      <c r="CY63" s="115"/>
      <c r="CZ63" s="115"/>
      <c r="DA63" s="115"/>
    </row>
    <row r="64" spans="1:105" x14ac:dyDescent="0.35">
      <c r="A64" s="64"/>
      <c r="B64" s="64"/>
      <c r="C64" s="64"/>
      <c r="D64" s="64"/>
      <c r="E64" s="64"/>
      <c r="F64" s="103" t="s">
        <v>149</v>
      </c>
      <c r="G64" s="103" t="s">
        <v>127</v>
      </c>
      <c r="H64" s="23" t="s">
        <v>66</v>
      </c>
      <c r="I64" s="118"/>
      <c r="J64" s="118"/>
      <c r="K64" s="118"/>
      <c r="L64" s="118"/>
      <c r="M64" s="118"/>
      <c r="N64" s="65"/>
      <c r="O64" s="64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5"/>
      <c r="AH64" s="115"/>
      <c r="AI64" s="115"/>
      <c r="AJ64" s="115"/>
      <c r="AK64" s="115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  <c r="BA64" s="115"/>
      <c r="BB64" s="115"/>
      <c r="BC64" s="115"/>
      <c r="BD64" s="115"/>
      <c r="BE64" s="115"/>
      <c r="BF64" s="115"/>
      <c r="BG64" s="115"/>
      <c r="BH64" s="115"/>
      <c r="BI64" s="115"/>
      <c r="BJ64" s="115"/>
      <c r="BK64" s="115"/>
      <c r="BL64" s="115"/>
      <c r="BM64" s="115"/>
      <c r="BN64" s="115"/>
      <c r="BO64" s="115"/>
      <c r="BP64" s="115"/>
      <c r="BQ64" s="115"/>
      <c r="BR64" s="115"/>
      <c r="BS64" s="115"/>
      <c r="BT64" s="115"/>
      <c r="BU64" s="115"/>
      <c r="BV64" s="115"/>
      <c r="BW64" s="115"/>
      <c r="BX64" s="115"/>
      <c r="BY64" s="115"/>
      <c r="BZ64" s="115"/>
      <c r="CA64" s="115"/>
      <c r="CB64" s="115"/>
      <c r="CC64" s="115"/>
      <c r="CD64" s="115"/>
      <c r="CE64" s="115"/>
      <c r="CF64" s="115"/>
      <c r="CG64" s="115"/>
      <c r="CH64" s="115"/>
      <c r="CI64" s="115"/>
      <c r="CJ64" s="115"/>
      <c r="CK64" s="115"/>
      <c r="CL64" s="115"/>
      <c r="CM64" s="115"/>
      <c r="CN64" s="115"/>
      <c r="CO64" s="115"/>
      <c r="CP64" s="115"/>
      <c r="CQ64" s="115"/>
      <c r="CR64" s="115"/>
      <c r="CS64" s="115"/>
      <c r="CT64" s="115"/>
      <c r="CU64" s="115"/>
      <c r="CV64" s="115"/>
      <c r="CW64" s="115"/>
      <c r="CX64" s="115"/>
      <c r="CY64" s="115"/>
      <c r="CZ64" s="115"/>
      <c r="DA64" s="115"/>
    </row>
    <row r="65" spans="1:105" x14ac:dyDescent="0.35">
      <c r="A65" s="64"/>
      <c r="B65" s="64"/>
      <c r="C65" s="64"/>
      <c r="D65" s="64"/>
      <c r="E65" s="64"/>
      <c r="F65" s="103" t="s">
        <v>150</v>
      </c>
      <c r="G65" s="103" t="s">
        <v>127</v>
      </c>
      <c r="H65" s="23" t="s">
        <v>66</v>
      </c>
      <c r="I65" s="118"/>
      <c r="J65" s="118"/>
      <c r="K65" s="118"/>
      <c r="L65" s="118"/>
      <c r="M65" s="118"/>
      <c r="N65" s="65"/>
      <c r="O65" s="64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5"/>
      <c r="AH65" s="115"/>
      <c r="AI65" s="115"/>
      <c r="AJ65" s="115"/>
      <c r="AK65" s="115"/>
      <c r="AL65" s="115"/>
      <c r="AM65" s="115"/>
      <c r="AN65" s="115"/>
      <c r="AO65" s="115"/>
      <c r="AP65" s="115"/>
      <c r="AQ65" s="115"/>
      <c r="AR65" s="115"/>
      <c r="AS65" s="115"/>
      <c r="AT65" s="115"/>
      <c r="AU65" s="115"/>
      <c r="AV65" s="115"/>
      <c r="AW65" s="115"/>
      <c r="AX65" s="115"/>
      <c r="AY65" s="115"/>
      <c r="AZ65" s="115"/>
      <c r="BA65" s="115"/>
      <c r="BB65" s="115"/>
      <c r="BC65" s="115"/>
      <c r="BD65" s="115"/>
      <c r="BE65" s="115"/>
      <c r="BF65" s="115"/>
      <c r="BG65" s="115"/>
      <c r="BH65" s="115"/>
      <c r="BI65" s="115"/>
      <c r="BJ65" s="115"/>
      <c r="BK65" s="115"/>
      <c r="BL65" s="115"/>
      <c r="BM65" s="115"/>
      <c r="BN65" s="115"/>
      <c r="BO65" s="115"/>
      <c r="BP65" s="115"/>
      <c r="BQ65" s="115"/>
      <c r="BR65" s="115"/>
      <c r="BS65" s="115"/>
      <c r="BT65" s="115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115"/>
      <c r="CN65" s="115"/>
      <c r="CO65" s="115"/>
      <c r="CP65" s="115"/>
      <c r="CQ65" s="115"/>
      <c r="CR65" s="115"/>
      <c r="CS65" s="115"/>
      <c r="CT65" s="115"/>
      <c r="CU65" s="115"/>
      <c r="CV65" s="115"/>
      <c r="CW65" s="115"/>
      <c r="CX65" s="115"/>
      <c r="CY65" s="115"/>
      <c r="CZ65" s="115"/>
      <c r="DA65" s="115"/>
    </row>
    <row r="66" spans="1:105" x14ac:dyDescent="0.35">
      <c r="A66" s="64"/>
      <c r="B66" s="64"/>
      <c r="C66" s="64"/>
      <c r="D66" s="64"/>
      <c r="E66" s="64"/>
      <c r="F66" s="103" t="s">
        <v>151</v>
      </c>
      <c r="G66" s="103" t="s">
        <v>127</v>
      </c>
      <c r="H66" s="23" t="s">
        <v>66</v>
      </c>
      <c r="I66" s="118"/>
      <c r="J66" s="118"/>
      <c r="K66" s="118"/>
      <c r="L66" s="118"/>
      <c r="M66" s="118"/>
      <c r="N66" s="65"/>
      <c r="O66" s="64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G66" s="115"/>
      <c r="AH66" s="115"/>
      <c r="AI66" s="115"/>
      <c r="AJ66" s="115"/>
      <c r="AK66" s="115"/>
      <c r="AL66" s="115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5"/>
      <c r="BD66" s="115"/>
      <c r="BE66" s="115"/>
      <c r="BF66" s="115"/>
      <c r="BG66" s="115"/>
      <c r="BH66" s="115"/>
      <c r="BI66" s="115"/>
      <c r="BJ66" s="115"/>
      <c r="BK66" s="115"/>
      <c r="BL66" s="115"/>
      <c r="BM66" s="115"/>
      <c r="BN66" s="115"/>
      <c r="BO66" s="115"/>
      <c r="BP66" s="115"/>
      <c r="BQ66" s="115"/>
      <c r="BR66" s="115"/>
      <c r="BS66" s="115"/>
      <c r="BT66" s="115"/>
      <c r="BU66" s="115"/>
      <c r="BV66" s="115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5"/>
      <c r="CN66" s="115"/>
      <c r="CO66" s="115"/>
      <c r="CP66" s="115"/>
      <c r="CQ66" s="115"/>
      <c r="CR66" s="115"/>
      <c r="CS66" s="115"/>
      <c r="CT66" s="115"/>
      <c r="CU66" s="115"/>
      <c r="CV66" s="115"/>
      <c r="CW66" s="115"/>
      <c r="CX66" s="115"/>
      <c r="CY66" s="115"/>
      <c r="CZ66" s="115"/>
      <c r="DA66" s="115"/>
    </row>
    <row r="67" spans="1:105" x14ac:dyDescent="0.35">
      <c r="A67" s="64"/>
      <c r="B67" s="64"/>
      <c r="C67" s="64"/>
      <c r="D67" s="64"/>
      <c r="E67" s="64"/>
      <c r="F67" s="103" t="s">
        <v>152</v>
      </c>
      <c r="G67" s="103" t="s">
        <v>127</v>
      </c>
      <c r="H67" s="23" t="s">
        <v>66</v>
      </c>
      <c r="I67" s="118"/>
      <c r="J67" s="118"/>
      <c r="K67" s="118"/>
      <c r="L67" s="118"/>
      <c r="M67" s="118"/>
      <c r="N67" s="65"/>
      <c r="O67" s="64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15"/>
      <c r="BS67" s="115"/>
      <c r="BT67" s="115"/>
      <c r="BU67" s="115"/>
      <c r="BV67" s="115"/>
      <c r="BW67" s="115"/>
      <c r="BX67" s="115"/>
      <c r="BY67" s="115"/>
      <c r="BZ67" s="115"/>
      <c r="CA67" s="115"/>
      <c r="CB67" s="115"/>
      <c r="CC67" s="115"/>
      <c r="CD67" s="115"/>
      <c r="CE67" s="115"/>
      <c r="CF67" s="115"/>
      <c r="CG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</row>
    <row r="68" spans="1:105" x14ac:dyDescent="0.35">
      <c r="A68" s="64"/>
      <c r="B68" s="64"/>
      <c r="C68" s="64"/>
      <c r="D68" s="64"/>
      <c r="E68" s="64"/>
      <c r="F68" s="103" t="s">
        <v>153</v>
      </c>
      <c r="G68" s="103" t="s">
        <v>127</v>
      </c>
      <c r="H68" s="23" t="s">
        <v>66</v>
      </c>
      <c r="I68" s="118"/>
      <c r="J68" s="118"/>
      <c r="K68" s="118"/>
      <c r="L68" s="118"/>
      <c r="M68" s="118"/>
      <c r="N68" s="65"/>
      <c r="O68" s="64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15"/>
      <c r="BD68" s="115"/>
      <c r="BE68" s="115"/>
      <c r="BF68" s="115"/>
      <c r="BG68" s="115"/>
      <c r="BH68" s="115"/>
      <c r="BI68" s="115"/>
      <c r="BJ68" s="115"/>
      <c r="BK68" s="115"/>
      <c r="BL68" s="115"/>
      <c r="BM68" s="115"/>
      <c r="BN68" s="115"/>
      <c r="BO68" s="115"/>
      <c r="BP68" s="115"/>
      <c r="BQ68" s="115"/>
      <c r="BR68" s="115"/>
      <c r="BS68" s="115"/>
      <c r="BT68" s="115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15"/>
      <c r="CN68" s="115"/>
      <c r="CO68" s="115"/>
      <c r="CP68" s="115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</row>
    <row r="69" spans="1:105" x14ac:dyDescent="0.35">
      <c r="A69" s="64"/>
      <c r="B69" s="64"/>
      <c r="C69" s="64"/>
      <c r="D69" s="64"/>
      <c r="E69" s="64"/>
      <c r="F69" s="103" t="s">
        <v>154</v>
      </c>
      <c r="G69" s="103" t="s">
        <v>127</v>
      </c>
      <c r="H69" s="23" t="s">
        <v>131</v>
      </c>
      <c r="I69" s="118"/>
      <c r="J69" s="118"/>
      <c r="K69" s="118"/>
      <c r="L69" s="118"/>
      <c r="M69" s="118"/>
      <c r="N69" s="65"/>
      <c r="O69" s="64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5"/>
      <c r="AH69" s="115"/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15"/>
      <c r="BV69" s="115"/>
      <c r="BW69" s="115"/>
      <c r="BX69" s="115"/>
      <c r="BY69" s="115"/>
      <c r="BZ69" s="115"/>
      <c r="CA69" s="115"/>
      <c r="CB69" s="115"/>
      <c r="CC69" s="115"/>
      <c r="CD69" s="115"/>
      <c r="CE69" s="115"/>
      <c r="CF69" s="115"/>
      <c r="CG69" s="115"/>
      <c r="CH69" s="115"/>
      <c r="CI69" s="115"/>
      <c r="CJ69" s="115"/>
      <c r="CK69" s="115"/>
      <c r="CL69" s="115"/>
      <c r="CM69" s="115"/>
      <c r="CN69" s="115"/>
      <c r="CO69" s="115"/>
      <c r="CP69" s="115"/>
      <c r="CQ69" s="115"/>
      <c r="CR69" s="115"/>
      <c r="CS69" s="115"/>
      <c r="CT69" s="115"/>
      <c r="CU69" s="115"/>
      <c r="CV69" s="115"/>
      <c r="CW69" s="115"/>
      <c r="CX69" s="115"/>
      <c r="CY69" s="115"/>
      <c r="CZ69" s="115"/>
      <c r="DA69" s="115"/>
    </row>
    <row r="70" spans="1:105" x14ac:dyDescent="0.35">
      <c r="A70" s="64"/>
      <c r="B70" s="64"/>
      <c r="C70" s="64"/>
      <c r="D70" s="64"/>
      <c r="E70" s="64"/>
      <c r="F70" s="103" t="s">
        <v>155</v>
      </c>
      <c r="G70" s="103" t="s">
        <v>127</v>
      </c>
      <c r="H70" s="23" t="s">
        <v>131</v>
      </c>
      <c r="I70" s="118"/>
      <c r="J70" s="118"/>
      <c r="K70" s="118"/>
      <c r="L70" s="118"/>
      <c r="M70" s="118"/>
      <c r="N70" s="65"/>
      <c r="O70" s="64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5"/>
      <c r="AH70" s="115"/>
      <c r="AI70" s="115"/>
      <c r="AJ70" s="115"/>
      <c r="AK70" s="115"/>
      <c r="AL70" s="115"/>
      <c r="AM70" s="115"/>
      <c r="AN70" s="115"/>
      <c r="AO70" s="115"/>
      <c r="AP70" s="115"/>
      <c r="AQ70" s="115"/>
      <c r="AR70" s="115"/>
      <c r="AS70" s="115"/>
      <c r="AT70" s="115"/>
      <c r="AU70" s="115"/>
      <c r="AV70" s="115"/>
      <c r="AW70" s="115"/>
      <c r="AX70" s="115"/>
      <c r="AY70" s="115"/>
      <c r="AZ70" s="115"/>
      <c r="BA70" s="115"/>
      <c r="BB70" s="115"/>
      <c r="BC70" s="115"/>
      <c r="BD70" s="115"/>
      <c r="BE70" s="115"/>
      <c r="BF70" s="115"/>
      <c r="BG70" s="115"/>
      <c r="BH70" s="115"/>
      <c r="BI70" s="115"/>
      <c r="BJ70" s="115"/>
      <c r="BK70" s="115"/>
      <c r="BL70" s="115"/>
      <c r="BM70" s="115"/>
      <c r="BN70" s="115"/>
      <c r="BO70" s="115"/>
      <c r="BP70" s="115"/>
      <c r="BQ70" s="115"/>
      <c r="BR70" s="115"/>
      <c r="BS70" s="115"/>
      <c r="BT70" s="115"/>
      <c r="BU70" s="115"/>
      <c r="BV70" s="115"/>
      <c r="BW70" s="115"/>
      <c r="BX70" s="115"/>
      <c r="BY70" s="115"/>
      <c r="BZ70" s="115"/>
      <c r="CA70" s="115"/>
      <c r="CB70" s="115"/>
      <c r="CC70" s="115"/>
      <c r="CD70" s="115"/>
      <c r="CE70" s="115"/>
      <c r="CF70" s="115"/>
      <c r="CG70" s="115"/>
      <c r="CH70" s="115"/>
      <c r="CI70" s="115"/>
      <c r="CJ70" s="115"/>
      <c r="CK70" s="115"/>
      <c r="CL70" s="115"/>
      <c r="CM70" s="115"/>
      <c r="CN70" s="115"/>
      <c r="CO70" s="115"/>
      <c r="CP70" s="115"/>
      <c r="CQ70" s="115"/>
      <c r="CR70" s="115"/>
      <c r="CS70" s="115"/>
      <c r="CT70" s="115"/>
      <c r="CU70" s="115"/>
      <c r="CV70" s="115"/>
      <c r="CW70" s="115"/>
      <c r="CX70" s="115"/>
      <c r="CY70" s="115"/>
      <c r="CZ70" s="115"/>
      <c r="DA70" s="115"/>
    </row>
    <row r="71" spans="1:105" x14ac:dyDescent="0.35">
      <c r="A71" s="64"/>
      <c r="B71" s="64"/>
      <c r="C71" s="64"/>
      <c r="D71" s="64"/>
      <c r="E71" s="64"/>
      <c r="F71" s="103" t="s">
        <v>156</v>
      </c>
      <c r="G71" s="103" t="s">
        <v>127</v>
      </c>
      <c r="H71" s="23" t="s">
        <v>66</v>
      </c>
      <c r="I71" s="118"/>
      <c r="J71" s="118"/>
      <c r="K71" s="118"/>
      <c r="L71" s="118"/>
      <c r="M71" s="118"/>
      <c r="N71" s="65"/>
      <c r="O71" s="64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115"/>
      <c r="AO71" s="115"/>
      <c r="AP71" s="115"/>
      <c r="AQ71" s="115"/>
      <c r="AR71" s="115"/>
      <c r="AS71" s="115"/>
      <c r="AT71" s="115"/>
      <c r="AU71" s="115"/>
      <c r="AV71" s="115"/>
      <c r="AW71" s="115"/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115"/>
      <c r="BJ71" s="115"/>
      <c r="BK71" s="115"/>
      <c r="BL71" s="115"/>
      <c r="BM71" s="115"/>
      <c r="BN71" s="115"/>
      <c r="BO71" s="115"/>
      <c r="BP71" s="115"/>
      <c r="BQ71" s="115"/>
      <c r="BR71" s="115"/>
      <c r="BS71" s="115"/>
      <c r="BT71" s="115"/>
      <c r="BU71" s="115"/>
      <c r="BV71" s="115"/>
      <c r="BW71" s="115"/>
      <c r="BX71" s="115"/>
      <c r="BY71" s="115"/>
      <c r="BZ71" s="115"/>
      <c r="CA71" s="115"/>
      <c r="CB71" s="115"/>
      <c r="CC71" s="115"/>
      <c r="CD71" s="115"/>
      <c r="CE71" s="115"/>
      <c r="CF71" s="115"/>
      <c r="CG71" s="115"/>
      <c r="CH71" s="115"/>
      <c r="CI71" s="115"/>
      <c r="CJ71" s="115"/>
      <c r="CK71" s="115"/>
      <c r="CL71" s="115"/>
      <c r="CM71" s="115"/>
      <c r="CN71" s="115"/>
      <c r="CO71" s="115"/>
      <c r="CP71" s="115"/>
      <c r="CQ71" s="115"/>
      <c r="CR71" s="115"/>
      <c r="CS71" s="115"/>
      <c r="CT71" s="115"/>
      <c r="CU71" s="115"/>
      <c r="CV71" s="115"/>
      <c r="CW71" s="115"/>
      <c r="CX71" s="115"/>
      <c r="CY71" s="115"/>
      <c r="CZ71" s="115"/>
      <c r="DA71" s="115"/>
    </row>
    <row r="72" spans="1:105" x14ac:dyDescent="0.35">
      <c r="A72" s="64"/>
      <c r="B72" s="64"/>
      <c r="C72" s="64"/>
      <c r="D72" s="64"/>
      <c r="E72" s="64"/>
      <c r="F72" s="103" t="s">
        <v>157</v>
      </c>
      <c r="G72" s="103" t="s">
        <v>127</v>
      </c>
      <c r="H72" s="23" t="s">
        <v>66</v>
      </c>
      <c r="I72" s="118"/>
      <c r="J72" s="118"/>
      <c r="K72" s="118"/>
      <c r="L72" s="118"/>
      <c r="M72" s="118"/>
      <c r="N72" s="65"/>
      <c r="O72" s="64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G72" s="115"/>
      <c r="AH72" s="115"/>
      <c r="AI72" s="115"/>
      <c r="AJ72" s="115"/>
      <c r="AK72" s="115"/>
      <c r="AL72" s="115"/>
      <c r="AM72" s="115"/>
      <c r="AN72" s="115"/>
      <c r="AO72" s="115"/>
      <c r="AP72" s="115"/>
      <c r="AQ72" s="115"/>
      <c r="AR72" s="115"/>
      <c r="AS72" s="115"/>
      <c r="AT72" s="115"/>
      <c r="AU72" s="115"/>
      <c r="AV72" s="115"/>
      <c r="AW72" s="115"/>
      <c r="AX72" s="115"/>
      <c r="AY72" s="115"/>
      <c r="AZ72" s="115"/>
      <c r="BA72" s="115"/>
      <c r="BB72" s="115"/>
      <c r="BC72" s="115"/>
      <c r="BD72" s="115"/>
      <c r="BE72" s="115"/>
      <c r="BF72" s="115"/>
      <c r="BG72" s="115"/>
      <c r="BH72" s="115"/>
      <c r="BI72" s="115"/>
      <c r="BJ72" s="115"/>
      <c r="BK72" s="115"/>
      <c r="BL72" s="115"/>
      <c r="BM72" s="115"/>
      <c r="BN72" s="115"/>
      <c r="BO72" s="115"/>
      <c r="BP72" s="115"/>
      <c r="BQ72" s="115"/>
      <c r="BR72" s="115"/>
      <c r="BS72" s="115"/>
      <c r="BT72" s="115"/>
      <c r="BU72" s="115"/>
      <c r="BV72" s="115"/>
      <c r="BW72" s="115"/>
      <c r="BX72" s="115"/>
      <c r="BY72" s="115"/>
      <c r="BZ72" s="115"/>
      <c r="CA72" s="115"/>
      <c r="CB72" s="115"/>
      <c r="CC72" s="115"/>
      <c r="CD72" s="115"/>
      <c r="CE72" s="115"/>
      <c r="CF72" s="115"/>
      <c r="CG72" s="115"/>
      <c r="CH72" s="115"/>
      <c r="CI72" s="115"/>
      <c r="CJ72" s="115"/>
      <c r="CK72" s="115"/>
      <c r="CL72" s="115"/>
      <c r="CM72" s="115"/>
      <c r="CN72" s="115"/>
      <c r="CO72" s="115"/>
      <c r="CP72" s="115"/>
      <c r="CQ72" s="115"/>
      <c r="CR72" s="115"/>
      <c r="CS72" s="115"/>
      <c r="CT72" s="115"/>
      <c r="CU72" s="115"/>
      <c r="CV72" s="115"/>
      <c r="CW72" s="115"/>
      <c r="CX72" s="115"/>
      <c r="CY72" s="115"/>
      <c r="CZ72" s="115"/>
      <c r="DA72" s="115"/>
    </row>
    <row r="73" spans="1:105" x14ac:dyDescent="0.35">
      <c r="A73" s="64"/>
      <c r="B73" s="64"/>
      <c r="C73" s="64"/>
      <c r="D73" s="64"/>
      <c r="E73" s="64"/>
      <c r="F73" s="103" t="s">
        <v>158</v>
      </c>
      <c r="G73" s="103" t="s">
        <v>127</v>
      </c>
      <c r="H73" s="23" t="s">
        <v>66</v>
      </c>
      <c r="I73" s="118"/>
      <c r="J73" s="118"/>
      <c r="K73" s="118"/>
      <c r="L73" s="118"/>
      <c r="M73" s="118"/>
      <c r="N73" s="65"/>
      <c r="O73" s="64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G73" s="115"/>
      <c r="AH73" s="115"/>
      <c r="AI73" s="115"/>
      <c r="AJ73" s="115"/>
      <c r="AK73" s="115"/>
      <c r="AL73" s="115"/>
      <c r="AM73" s="115"/>
      <c r="AN73" s="115"/>
      <c r="AO73" s="115"/>
      <c r="AP73" s="115"/>
      <c r="AQ73" s="115"/>
      <c r="AR73" s="115"/>
      <c r="AS73" s="115"/>
      <c r="AT73" s="115"/>
      <c r="AU73" s="115"/>
      <c r="AV73" s="115"/>
      <c r="AW73" s="115"/>
      <c r="AX73" s="115"/>
      <c r="AY73" s="115"/>
      <c r="AZ73" s="115"/>
      <c r="BA73" s="115"/>
      <c r="BB73" s="115"/>
      <c r="BC73" s="115"/>
      <c r="BD73" s="115"/>
      <c r="BE73" s="115"/>
      <c r="BF73" s="115"/>
      <c r="BG73" s="115"/>
      <c r="BH73" s="115"/>
      <c r="BI73" s="115"/>
      <c r="BJ73" s="115"/>
      <c r="BK73" s="115"/>
      <c r="BL73" s="115"/>
      <c r="BM73" s="115"/>
      <c r="BN73" s="115"/>
      <c r="BO73" s="115"/>
      <c r="BP73" s="115"/>
      <c r="BQ73" s="115"/>
      <c r="BR73" s="115"/>
      <c r="BS73" s="115"/>
      <c r="BT73" s="115"/>
      <c r="BU73" s="115"/>
      <c r="BV73" s="115"/>
      <c r="BW73" s="115"/>
      <c r="BX73" s="115"/>
      <c r="BY73" s="115"/>
      <c r="BZ73" s="115"/>
      <c r="CA73" s="115"/>
      <c r="CB73" s="115"/>
      <c r="CC73" s="115"/>
      <c r="CD73" s="115"/>
      <c r="CE73" s="115"/>
      <c r="CF73" s="115"/>
      <c r="CG73" s="115"/>
      <c r="CH73" s="115"/>
      <c r="CI73" s="115"/>
      <c r="CJ73" s="115"/>
      <c r="CK73" s="115"/>
      <c r="CL73" s="115"/>
      <c r="CM73" s="115"/>
      <c r="CN73" s="115"/>
      <c r="CO73" s="115"/>
      <c r="CP73" s="115"/>
      <c r="CQ73" s="115"/>
      <c r="CR73" s="115"/>
      <c r="CS73" s="115"/>
      <c r="CT73" s="115"/>
      <c r="CU73" s="115"/>
      <c r="CV73" s="115"/>
      <c r="CW73" s="115"/>
      <c r="CX73" s="115"/>
      <c r="CY73" s="115"/>
      <c r="CZ73" s="115"/>
      <c r="DA73" s="115"/>
    </row>
    <row r="74" spans="1:105" x14ac:dyDescent="0.35">
      <c r="A74" s="64"/>
      <c r="B74" s="64"/>
      <c r="C74" s="64"/>
      <c r="D74" s="64"/>
      <c r="E74" s="64"/>
      <c r="F74" s="103" t="s">
        <v>159</v>
      </c>
      <c r="G74" s="103" t="s">
        <v>127</v>
      </c>
      <c r="H74" s="23" t="s">
        <v>66</v>
      </c>
      <c r="I74" s="118"/>
      <c r="J74" s="118"/>
      <c r="K74" s="118"/>
      <c r="L74" s="118"/>
      <c r="M74" s="118"/>
      <c r="N74" s="65"/>
      <c r="O74" s="64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G74" s="115"/>
      <c r="AH74" s="115"/>
      <c r="AI74" s="115"/>
      <c r="AJ74" s="115"/>
      <c r="AK74" s="115"/>
      <c r="AL74" s="115"/>
      <c r="AM74" s="115"/>
      <c r="AN74" s="115"/>
      <c r="AO74" s="115"/>
      <c r="AP74" s="115"/>
      <c r="AQ74" s="115"/>
      <c r="AR74" s="115"/>
      <c r="AS74" s="115"/>
      <c r="AT74" s="115"/>
      <c r="AU74" s="115"/>
      <c r="AV74" s="115"/>
      <c r="AW74" s="115"/>
      <c r="AX74" s="115"/>
      <c r="AY74" s="115"/>
      <c r="AZ74" s="115"/>
      <c r="BA74" s="115"/>
      <c r="BB74" s="115"/>
      <c r="BC74" s="115"/>
      <c r="BD74" s="115"/>
      <c r="BE74" s="115"/>
      <c r="BF74" s="115"/>
      <c r="BG74" s="115"/>
      <c r="BH74" s="115"/>
      <c r="BI74" s="115"/>
      <c r="BJ74" s="115"/>
      <c r="BK74" s="115"/>
      <c r="BL74" s="115"/>
      <c r="BM74" s="115"/>
      <c r="BN74" s="115"/>
      <c r="BO74" s="115"/>
      <c r="BP74" s="115"/>
      <c r="BQ74" s="115"/>
      <c r="BR74" s="115"/>
      <c r="BS74" s="115"/>
      <c r="BT74" s="115"/>
      <c r="BU74" s="115"/>
      <c r="BV74" s="115"/>
      <c r="BW74" s="115"/>
      <c r="BX74" s="115"/>
      <c r="BY74" s="115"/>
      <c r="BZ74" s="115"/>
      <c r="CA74" s="115"/>
      <c r="CB74" s="115"/>
      <c r="CC74" s="115"/>
      <c r="CD74" s="115"/>
      <c r="CE74" s="115"/>
      <c r="CF74" s="115"/>
      <c r="CG74" s="115"/>
      <c r="CH74" s="115"/>
      <c r="CI74" s="115"/>
      <c r="CJ74" s="115"/>
      <c r="CK74" s="115"/>
      <c r="CL74" s="115"/>
      <c r="CM74" s="115"/>
      <c r="CN74" s="115"/>
      <c r="CO74" s="115"/>
      <c r="CP74" s="115"/>
      <c r="CQ74" s="115"/>
      <c r="CR74" s="115"/>
      <c r="CS74" s="115"/>
      <c r="CT74" s="115"/>
      <c r="CU74" s="115"/>
      <c r="CV74" s="115"/>
      <c r="CW74" s="115"/>
      <c r="CX74" s="115"/>
      <c r="CY74" s="115"/>
      <c r="CZ74" s="115"/>
      <c r="DA74" s="115"/>
    </row>
    <row r="75" spans="1:105" x14ac:dyDescent="0.35">
      <c r="A75" s="64"/>
      <c r="B75" s="64"/>
      <c r="C75" s="64"/>
      <c r="D75" s="64"/>
      <c r="E75" s="64"/>
      <c r="F75" s="103" t="s">
        <v>160</v>
      </c>
      <c r="G75" s="103" t="s">
        <v>127</v>
      </c>
      <c r="H75" s="23" t="s">
        <v>131</v>
      </c>
      <c r="I75" s="118"/>
      <c r="J75" s="118"/>
      <c r="K75" s="118"/>
      <c r="L75" s="118"/>
      <c r="M75" s="118"/>
      <c r="N75" s="65"/>
      <c r="O75" s="64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115"/>
      <c r="BR75" s="115"/>
      <c r="BS75" s="115"/>
      <c r="BT75" s="115"/>
      <c r="BU75" s="115"/>
      <c r="BV75" s="115"/>
      <c r="BW75" s="115"/>
      <c r="BX75" s="115"/>
      <c r="BY75" s="115"/>
      <c r="BZ75" s="115"/>
      <c r="CA75" s="115"/>
      <c r="CB75" s="115"/>
      <c r="CC75" s="115"/>
      <c r="CD75" s="115"/>
      <c r="CE75" s="115"/>
      <c r="CF75" s="115"/>
      <c r="CG75" s="115"/>
      <c r="CH75" s="115"/>
      <c r="CI75" s="115"/>
      <c r="CJ75" s="115"/>
      <c r="CK75" s="115"/>
      <c r="CL75" s="115"/>
      <c r="CM75" s="115"/>
      <c r="CN75" s="115"/>
      <c r="CO75" s="115"/>
      <c r="CP75" s="115"/>
      <c r="CQ75" s="115"/>
      <c r="CR75" s="115"/>
      <c r="CS75" s="115"/>
      <c r="CT75" s="115"/>
      <c r="CU75" s="115"/>
      <c r="CV75" s="115"/>
      <c r="CW75" s="115"/>
      <c r="CX75" s="115"/>
      <c r="CY75" s="115"/>
      <c r="CZ75" s="115"/>
      <c r="DA75" s="115"/>
    </row>
    <row r="76" spans="1:105" x14ac:dyDescent="0.35">
      <c r="A76" s="64"/>
      <c r="B76" s="64"/>
      <c r="C76" s="64"/>
      <c r="D76" s="64"/>
      <c r="E76" s="64"/>
      <c r="F76" s="103" t="s">
        <v>161</v>
      </c>
      <c r="G76" s="103" t="s">
        <v>127</v>
      </c>
      <c r="H76" s="26" t="s">
        <v>131</v>
      </c>
      <c r="I76" s="122"/>
      <c r="J76" s="122"/>
      <c r="K76" s="122"/>
      <c r="L76" s="122"/>
      <c r="M76" s="122"/>
      <c r="N76" s="65"/>
      <c r="O76" s="64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</row>
    <row r="77" spans="1:105" x14ac:dyDescent="0.35">
      <c r="A77" s="64"/>
      <c r="B77" s="64"/>
      <c r="C77" s="64"/>
      <c r="D77" s="64"/>
      <c r="E77" s="64"/>
      <c r="F77" s="103" t="s">
        <v>162</v>
      </c>
      <c r="G77" s="103" t="s">
        <v>127</v>
      </c>
      <c r="H77" s="26" t="s">
        <v>131</v>
      </c>
      <c r="I77" s="122"/>
      <c r="J77" s="122"/>
      <c r="K77" s="122"/>
      <c r="L77" s="122"/>
      <c r="M77" s="122"/>
      <c r="N77" s="65"/>
      <c r="O77" s="64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</row>
    <row r="78" spans="1:105" x14ac:dyDescent="0.35">
      <c r="A78" s="64"/>
      <c r="B78" s="64"/>
      <c r="C78" s="64"/>
      <c r="D78" s="64"/>
      <c r="E78" s="64"/>
      <c r="F78" s="103" t="s">
        <v>163</v>
      </c>
      <c r="G78" s="103" t="s">
        <v>127</v>
      </c>
      <c r="H78" s="26" t="s">
        <v>131</v>
      </c>
      <c r="I78" s="122"/>
      <c r="J78" s="122"/>
      <c r="K78" s="122"/>
      <c r="L78" s="122"/>
      <c r="M78" s="122"/>
      <c r="N78" s="65"/>
      <c r="O78" s="64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</row>
    <row r="79" spans="1:105" x14ac:dyDescent="0.35">
      <c r="A79" s="64"/>
      <c r="B79" s="64"/>
      <c r="C79" s="64"/>
      <c r="D79" s="64"/>
      <c r="E79" s="64"/>
      <c r="F79" s="103" t="s">
        <v>164</v>
      </c>
      <c r="G79" s="103" t="s">
        <v>127</v>
      </c>
      <c r="H79" s="26" t="s">
        <v>131</v>
      </c>
      <c r="I79" s="122"/>
      <c r="J79" s="122"/>
      <c r="K79" s="122"/>
      <c r="L79" s="122"/>
      <c r="M79" s="122"/>
      <c r="N79" s="65"/>
      <c r="O79" s="64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</row>
    <row r="80" spans="1:105" x14ac:dyDescent="0.35">
      <c r="A80" s="64"/>
      <c r="B80" s="64"/>
      <c r="C80" s="64"/>
      <c r="D80" s="64"/>
      <c r="E80" s="64"/>
      <c r="F80" s="103" t="s">
        <v>165</v>
      </c>
      <c r="G80" s="103" t="s">
        <v>127</v>
      </c>
      <c r="H80" s="26" t="s">
        <v>131</v>
      </c>
      <c r="I80" s="122"/>
      <c r="J80" s="122"/>
      <c r="K80" s="122"/>
      <c r="L80" s="122"/>
      <c r="M80" s="122"/>
      <c r="N80" s="65"/>
      <c r="O80" s="64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</row>
    <row r="81" spans="1:105" x14ac:dyDescent="0.35">
      <c r="A81" s="64"/>
      <c r="B81" s="64"/>
      <c r="C81" s="64"/>
      <c r="D81" s="64"/>
      <c r="E81" s="64"/>
      <c r="F81" s="103" t="s">
        <v>166</v>
      </c>
      <c r="G81" s="103" t="s">
        <v>127</v>
      </c>
      <c r="H81" s="26" t="s">
        <v>131</v>
      </c>
      <c r="I81" s="122"/>
      <c r="J81" s="122"/>
      <c r="K81" s="122"/>
      <c r="L81" s="122"/>
      <c r="M81" s="122"/>
      <c r="N81" s="65"/>
      <c r="O81" s="64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</row>
    <row r="82" spans="1:105" x14ac:dyDescent="0.35">
      <c r="A82" s="64"/>
      <c r="B82" s="64"/>
      <c r="C82" s="64"/>
      <c r="D82" s="64"/>
      <c r="E82" s="64"/>
      <c r="F82" s="103" t="s">
        <v>167</v>
      </c>
      <c r="G82" s="103" t="s">
        <v>127</v>
      </c>
      <c r="H82" s="26" t="s">
        <v>131</v>
      </c>
      <c r="I82" s="122"/>
      <c r="J82" s="122"/>
      <c r="K82" s="122"/>
      <c r="L82" s="122"/>
      <c r="M82" s="122"/>
      <c r="N82" s="65"/>
      <c r="O82" s="64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  <c r="BN82" s="38"/>
      <c r="BO82" s="38"/>
      <c r="BP82" s="38"/>
      <c r="BQ82" s="38"/>
      <c r="BR82" s="38"/>
      <c r="BS82" s="38"/>
      <c r="BT82" s="38"/>
      <c r="BU82" s="38"/>
      <c r="BV82" s="38"/>
      <c r="BW82" s="38"/>
      <c r="BX82" s="38"/>
      <c r="BY82" s="38"/>
      <c r="BZ82" s="38"/>
      <c r="CA82" s="38"/>
      <c r="CB82" s="38"/>
      <c r="CC82" s="38"/>
      <c r="CD82" s="38"/>
      <c r="CE82" s="38"/>
      <c r="CF82" s="38"/>
      <c r="CG82" s="38"/>
      <c r="CH82" s="38"/>
      <c r="CI82" s="38"/>
      <c r="CJ82" s="38"/>
      <c r="CK82" s="38"/>
      <c r="CL82" s="38"/>
      <c r="CM82" s="38"/>
      <c r="CN82" s="38"/>
      <c r="CO82" s="38"/>
      <c r="CP82" s="38"/>
      <c r="CQ82" s="38"/>
      <c r="CR82" s="38"/>
      <c r="CS82" s="38"/>
      <c r="CT82" s="38"/>
      <c r="CU82" s="38"/>
      <c r="CV82" s="38"/>
      <c r="CW82" s="38"/>
      <c r="CX82" s="38"/>
      <c r="CY82" s="38"/>
      <c r="CZ82" s="38"/>
      <c r="DA82" s="38"/>
    </row>
    <row r="83" spans="1:105" x14ac:dyDescent="0.35">
      <c r="A83" s="64"/>
      <c r="B83" s="64"/>
      <c r="C83" s="64"/>
      <c r="D83" s="64"/>
      <c r="E83" s="64"/>
      <c r="F83" s="103" t="s">
        <v>168</v>
      </c>
      <c r="G83" s="103" t="s">
        <v>127</v>
      </c>
      <c r="H83" s="26" t="s">
        <v>131</v>
      </c>
      <c r="I83" s="122"/>
      <c r="J83" s="122"/>
      <c r="K83" s="122"/>
      <c r="L83" s="122"/>
      <c r="M83" s="122"/>
      <c r="N83" s="65"/>
      <c r="O83" s="64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  <c r="BN83" s="38"/>
      <c r="BO83" s="38"/>
      <c r="BP83" s="38"/>
      <c r="BQ83" s="38"/>
      <c r="BR83" s="38"/>
      <c r="BS83" s="38"/>
      <c r="BT83" s="38"/>
      <c r="BU83" s="38"/>
      <c r="BV83" s="38"/>
      <c r="BW83" s="38"/>
      <c r="BX83" s="38"/>
      <c r="BY83" s="38"/>
      <c r="BZ83" s="38"/>
      <c r="CA83" s="38"/>
      <c r="CB83" s="38"/>
      <c r="CC83" s="38"/>
      <c r="CD83" s="38"/>
      <c r="CE83" s="38"/>
      <c r="CF83" s="38"/>
      <c r="CG83" s="38"/>
      <c r="CH83" s="38"/>
      <c r="CI83" s="38"/>
      <c r="CJ83" s="38"/>
      <c r="CK83" s="38"/>
      <c r="CL83" s="38"/>
      <c r="CM83" s="38"/>
      <c r="CN83" s="38"/>
      <c r="CO83" s="38"/>
      <c r="CP83" s="38"/>
      <c r="CQ83" s="38"/>
      <c r="CR83" s="38"/>
      <c r="CS83" s="38"/>
      <c r="CT83" s="38"/>
      <c r="CU83" s="38"/>
      <c r="CV83" s="38"/>
      <c r="CW83" s="38"/>
      <c r="CX83" s="38"/>
      <c r="CY83" s="38"/>
      <c r="CZ83" s="38"/>
      <c r="DA83" s="38"/>
    </row>
    <row r="84" spans="1:105" x14ac:dyDescent="0.35">
      <c r="A84" s="64"/>
      <c r="B84" s="64"/>
      <c r="C84" s="64"/>
      <c r="D84" s="64"/>
      <c r="E84" s="64"/>
      <c r="F84" s="103" t="s">
        <v>169</v>
      </c>
      <c r="G84" s="103" t="s">
        <v>127</v>
      </c>
      <c r="H84" s="26" t="s">
        <v>129</v>
      </c>
      <c r="I84" s="122"/>
      <c r="J84" s="122"/>
      <c r="K84" s="122"/>
      <c r="L84" s="122"/>
      <c r="M84" s="122"/>
      <c r="N84" s="65"/>
      <c r="O84" s="64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  <c r="BN84" s="38"/>
      <c r="BO84" s="38"/>
      <c r="BP84" s="38"/>
      <c r="BQ84" s="38"/>
      <c r="BR84" s="38"/>
      <c r="BS84" s="38"/>
      <c r="BT84" s="38"/>
      <c r="BU84" s="38"/>
      <c r="BV84" s="38"/>
      <c r="BW84" s="38"/>
      <c r="BX84" s="38"/>
      <c r="BY84" s="38"/>
      <c r="BZ84" s="38"/>
      <c r="CA84" s="38"/>
      <c r="CB84" s="38"/>
      <c r="CC84" s="38"/>
      <c r="CD84" s="38"/>
      <c r="CE84" s="38"/>
      <c r="CF84" s="38"/>
      <c r="CG84" s="38"/>
      <c r="CH84" s="38"/>
      <c r="CI84" s="38"/>
      <c r="CJ84" s="38"/>
      <c r="CK84" s="38"/>
      <c r="CL84" s="38"/>
      <c r="CM84" s="38"/>
      <c r="CN84" s="38"/>
      <c r="CO84" s="38"/>
      <c r="CP84" s="38"/>
      <c r="CQ84" s="38"/>
      <c r="CR84" s="38"/>
      <c r="CS84" s="38"/>
      <c r="CT84" s="38"/>
      <c r="CU84" s="38"/>
      <c r="CV84" s="38"/>
      <c r="CW84" s="38"/>
      <c r="CX84" s="38"/>
      <c r="CY84" s="38"/>
      <c r="CZ84" s="38"/>
      <c r="DA84" s="38"/>
    </row>
    <row r="85" spans="1:105" x14ac:dyDescent="0.35">
      <c r="A85" s="64"/>
      <c r="B85" s="64"/>
      <c r="C85" s="64"/>
      <c r="D85" s="64"/>
      <c r="E85" s="64"/>
      <c r="F85" s="103" t="s">
        <v>170</v>
      </c>
      <c r="G85" s="103" t="s">
        <v>127</v>
      </c>
      <c r="H85" s="26" t="s">
        <v>131</v>
      </c>
      <c r="I85" s="122"/>
      <c r="J85" s="122"/>
      <c r="K85" s="122"/>
      <c r="L85" s="122"/>
      <c r="M85" s="122"/>
      <c r="N85" s="65"/>
      <c r="O85" s="64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38"/>
      <c r="BS85" s="38"/>
      <c r="BT85" s="38"/>
      <c r="BU85" s="38"/>
      <c r="BV85" s="38"/>
      <c r="BW85" s="38"/>
      <c r="BX85" s="38"/>
      <c r="BY85" s="38"/>
      <c r="BZ85" s="38"/>
      <c r="CA85" s="38"/>
      <c r="CB85" s="38"/>
      <c r="CC85" s="38"/>
      <c r="CD85" s="38"/>
      <c r="CE85" s="38"/>
      <c r="CF85" s="38"/>
      <c r="CG85" s="38"/>
      <c r="CH85" s="38"/>
      <c r="CI85" s="38"/>
      <c r="CJ85" s="38"/>
      <c r="CK85" s="38"/>
      <c r="CL85" s="38"/>
      <c r="CM85" s="38"/>
      <c r="CN85" s="38"/>
      <c r="CO85" s="38"/>
      <c r="CP85" s="38"/>
      <c r="CQ85" s="38"/>
      <c r="CR85" s="38"/>
      <c r="CS85" s="38"/>
      <c r="CT85" s="38"/>
      <c r="CU85" s="38"/>
      <c r="CV85" s="38"/>
      <c r="CW85" s="38"/>
      <c r="CX85" s="38"/>
      <c r="CY85" s="38"/>
      <c r="CZ85" s="38"/>
      <c r="DA85" s="38"/>
    </row>
    <row r="86" spans="1:105" s="17" customFormat="1" x14ac:dyDescent="0.35">
      <c r="A86" s="64"/>
      <c r="B86" s="64"/>
      <c r="C86" s="64"/>
      <c r="D86" s="64"/>
      <c r="E86" s="64"/>
      <c r="F86" s="187" t="s">
        <v>171</v>
      </c>
      <c r="G86" s="187" t="s">
        <v>127</v>
      </c>
      <c r="H86" s="26" t="s">
        <v>133</v>
      </c>
      <c r="I86" s="124" t="s">
        <v>114</v>
      </c>
      <c r="J86" s="122"/>
      <c r="K86" s="122"/>
      <c r="L86" s="122"/>
      <c r="M86" s="122"/>
      <c r="N86" s="65"/>
      <c r="O86" s="64" t="s">
        <v>172</v>
      </c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  <c r="BN86" s="38"/>
      <c r="BO86" s="38"/>
      <c r="BP86" s="38"/>
      <c r="BQ86" s="38"/>
      <c r="BR86" s="38"/>
      <c r="BS86" s="38"/>
      <c r="BT86" s="38"/>
      <c r="BU86" s="38"/>
      <c r="BV86" s="38"/>
      <c r="BW86" s="38"/>
      <c r="BX86" s="38"/>
      <c r="BY86" s="38"/>
      <c r="BZ86" s="38"/>
      <c r="CA86" s="38"/>
      <c r="CB86" s="38"/>
      <c r="CC86" s="38"/>
      <c r="CD86" s="38"/>
      <c r="CE86" s="38"/>
      <c r="CF86" s="38"/>
      <c r="CG86" s="38"/>
      <c r="CH86" s="38"/>
      <c r="CI86" s="38"/>
      <c r="CJ86" s="38"/>
      <c r="CK86" s="38"/>
      <c r="CL86" s="38"/>
      <c r="CM86" s="38"/>
      <c r="CN86" s="38"/>
      <c r="CO86" s="38"/>
      <c r="CP86" s="38"/>
      <c r="CQ86" s="38"/>
      <c r="CR86" s="38"/>
      <c r="CS86" s="38"/>
      <c r="CT86" s="38"/>
      <c r="CU86" s="38"/>
      <c r="CV86" s="38"/>
      <c r="CW86" s="38"/>
      <c r="CX86" s="38"/>
      <c r="CY86" s="38"/>
      <c r="CZ86" s="38"/>
      <c r="DA86" s="38"/>
    </row>
    <row r="87" spans="1:105" x14ac:dyDescent="0.35">
      <c r="A87" s="64"/>
      <c r="B87" s="64"/>
      <c r="C87" s="64"/>
      <c r="D87" s="64"/>
      <c r="E87" s="64"/>
      <c r="F87" s="188" t="s">
        <v>173</v>
      </c>
      <c r="G87" s="105" t="s">
        <v>127</v>
      </c>
      <c r="H87" s="27" t="s">
        <v>131</v>
      </c>
      <c r="I87" s="124" t="s">
        <v>114</v>
      </c>
      <c r="J87" s="122"/>
      <c r="K87" s="122"/>
      <c r="L87" s="122"/>
      <c r="M87" s="122"/>
      <c r="N87" s="65"/>
      <c r="O87" s="64" t="s">
        <v>172</v>
      </c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  <c r="BN87" s="38"/>
      <c r="BO87" s="38"/>
      <c r="BP87" s="38"/>
      <c r="BQ87" s="38"/>
      <c r="BR87" s="38"/>
      <c r="BS87" s="38"/>
      <c r="BT87" s="38"/>
      <c r="BU87" s="38"/>
      <c r="BV87" s="38"/>
      <c r="BW87" s="38"/>
      <c r="BX87" s="38"/>
      <c r="BY87" s="38"/>
      <c r="BZ87" s="38"/>
      <c r="CA87" s="38"/>
      <c r="CB87" s="38"/>
      <c r="CC87" s="38"/>
      <c r="CD87" s="38"/>
      <c r="CE87" s="38"/>
      <c r="CF87" s="38"/>
      <c r="CG87" s="38"/>
      <c r="CH87" s="38"/>
      <c r="CI87" s="38"/>
      <c r="CJ87" s="38"/>
      <c r="CK87" s="38"/>
      <c r="CL87" s="38"/>
      <c r="CM87" s="38"/>
      <c r="CN87" s="38"/>
      <c r="CO87" s="38"/>
      <c r="CP87" s="38"/>
      <c r="CQ87" s="38"/>
      <c r="CR87" s="38"/>
      <c r="CS87" s="38"/>
      <c r="CT87" s="38"/>
      <c r="CU87" s="38"/>
      <c r="CV87" s="38"/>
      <c r="CW87" s="38"/>
      <c r="CX87" s="38"/>
      <c r="CY87" s="38"/>
      <c r="CZ87" s="38"/>
      <c r="DA87" s="38"/>
    </row>
    <row r="88" spans="1:105" x14ac:dyDescent="0.35">
      <c r="A88" s="64"/>
      <c r="B88" s="64"/>
      <c r="C88" s="64"/>
      <c r="D88" s="64"/>
      <c r="E88" s="64"/>
      <c r="F88" s="64"/>
      <c r="G88" s="64"/>
      <c r="H88" s="65"/>
      <c r="I88" s="65"/>
      <c r="J88" s="65"/>
      <c r="K88" s="65"/>
      <c r="L88" s="65"/>
      <c r="M88" s="65"/>
      <c r="N88" s="65"/>
      <c r="O88" s="64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  <c r="BN88" s="38"/>
      <c r="BO88" s="38"/>
      <c r="BP88" s="38"/>
      <c r="BQ88" s="38"/>
      <c r="BR88" s="38"/>
      <c r="BS88" s="38"/>
      <c r="BT88" s="38"/>
      <c r="BU88" s="38"/>
      <c r="BV88" s="38"/>
      <c r="BW88" s="38"/>
      <c r="BX88" s="38"/>
      <c r="BY88" s="38"/>
      <c r="BZ88" s="38"/>
      <c r="CA88" s="38"/>
      <c r="CB88" s="38"/>
      <c r="CC88" s="38"/>
      <c r="CD88" s="38"/>
      <c r="CE88" s="38"/>
      <c r="CF88" s="38"/>
      <c r="CG88" s="38"/>
      <c r="CH88" s="38"/>
      <c r="CI88" s="38"/>
      <c r="CJ88" s="38"/>
      <c r="CK88" s="38"/>
      <c r="CL88" s="38"/>
      <c r="CM88" s="38"/>
      <c r="CN88" s="38"/>
      <c r="CO88" s="38"/>
      <c r="CP88" s="38"/>
      <c r="CQ88" s="38"/>
      <c r="CR88" s="38"/>
      <c r="CS88" s="38"/>
      <c r="CT88" s="38"/>
      <c r="CU88" s="38"/>
      <c r="CV88" s="38"/>
      <c r="CW88" s="38"/>
      <c r="CX88" s="38"/>
      <c r="CY88" s="38"/>
      <c r="CZ88" s="38"/>
      <c r="DA88" s="38"/>
    </row>
    <row r="89" spans="1:105" x14ac:dyDescent="0.35">
      <c r="A89" s="89"/>
      <c r="B89" s="89"/>
      <c r="C89" s="98" t="s">
        <v>174</v>
      </c>
      <c r="D89" s="98"/>
      <c r="E89" s="98"/>
      <c r="F89" s="98"/>
      <c r="G89" s="98"/>
      <c r="H89" s="99"/>
      <c r="I89" s="99"/>
      <c r="J89" s="99"/>
      <c r="K89" s="99"/>
      <c r="L89" s="99"/>
      <c r="M89" s="99"/>
      <c r="N89" s="99"/>
      <c r="O89" s="9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  <c r="BN89" s="38"/>
      <c r="BO89" s="38"/>
      <c r="BP89" s="38"/>
      <c r="BQ89" s="38"/>
      <c r="BR89" s="38"/>
      <c r="BS89" s="38"/>
      <c r="BT89" s="38"/>
      <c r="BU89" s="38"/>
      <c r="BV89" s="38"/>
      <c r="BW89" s="38"/>
      <c r="BX89" s="38"/>
      <c r="BY89" s="38"/>
      <c r="BZ89" s="38"/>
      <c r="CA89" s="38"/>
      <c r="CB89" s="38"/>
      <c r="CC89" s="38"/>
      <c r="CD89" s="38"/>
      <c r="CE89" s="38"/>
      <c r="CF89" s="38"/>
      <c r="CG89" s="38"/>
      <c r="CH89" s="38"/>
      <c r="CI89" s="38"/>
      <c r="CJ89" s="38"/>
      <c r="CK89" s="38"/>
      <c r="CL89" s="38"/>
      <c r="CM89" s="38"/>
      <c r="CN89" s="38"/>
      <c r="CO89" s="38"/>
      <c r="CP89" s="38"/>
      <c r="CQ89" s="38"/>
      <c r="CR89" s="38"/>
      <c r="CS89" s="38"/>
      <c r="CT89" s="38"/>
      <c r="CU89" s="38"/>
      <c r="CV89" s="38"/>
      <c r="CW89" s="38"/>
      <c r="CX89" s="38"/>
      <c r="CY89" s="38"/>
      <c r="CZ89" s="38"/>
      <c r="DA89" s="38"/>
    </row>
    <row r="90" spans="1:105" x14ac:dyDescent="0.35">
      <c r="A90" s="64"/>
      <c r="B90" s="64"/>
      <c r="C90" s="97"/>
      <c r="D90" s="97"/>
      <c r="E90" s="64"/>
      <c r="F90" s="64"/>
      <c r="G90" s="64"/>
      <c r="H90" s="65"/>
      <c r="I90" s="65"/>
      <c r="J90" s="65"/>
      <c r="K90" s="65"/>
      <c r="L90" s="65"/>
      <c r="M90" s="65"/>
      <c r="N90" s="65"/>
      <c r="O90" s="64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  <c r="BN90" s="38"/>
      <c r="BO90" s="38"/>
      <c r="BP90" s="38"/>
      <c r="BQ90" s="38"/>
      <c r="BR90" s="38"/>
      <c r="BS90" s="38"/>
      <c r="BT90" s="38"/>
      <c r="BU90" s="38"/>
      <c r="BV90" s="38"/>
      <c r="BW90" s="38"/>
      <c r="BX90" s="38"/>
      <c r="BY90" s="38"/>
      <c r="BZ90" s="38"/>
      <c r="CA90" s="38"/>
      <c r="CB90" s="38"/>
      <c r="CC90" s="38"/>
      <c r="CD90" s="38"/>
      <c r="CE90" s="38"/>
      <c r="CF90" s="38"/>
      <c r="CG90" s="38"/>
      <c r="CH90" s="38"/>
      <c r="CI90" s="38"/>
      <c r="CJ90" s="38"/>
      <c r="CK90" s="38"/>
      <c r="CL90" s="38"/>
      <c r="CM90" s="38"/>
      <c r="CN90" s="38"/>
      <c r="CO90" s="38"/>
      <c r="CP90" s="38"/>
      <c r="CQ90" s="38"/>
      <c r="CR90" s="38"/>
      <c r="CS90" s="38"/>
      <c r="CT90" s="38"/>
      <c r="CU90" s="38"/>
      <c r="CV90" s="38"/>
      <c r="CW90" s="38"/>
      <c r="CX90" s="38"/>
      <c r="CY90" s="38"/>
      <c r="CZ90" s="38"/>
      <c r="DA90" s="38"/>
    </row>
    <row r="91" spans="1:105" x14ac:dyDescent="0.35">
      <c r="A91" s="64"/>
      <c r="B91" s="64"/>
      <c r="C91" s="97"/>
      <c r="D91" s="97" t="s">
        <v>175</v>
      </c>
      <c r="E91" s="64"/>
      <c r="F91" s="64"/>
      <c r="G91" s="64"/>
      <c r="H91" s="65"/>
      <c r="I91" s="65"/>
      <c r="J91" s="65"/>
      <c r="K91" s="65"/>
      <c r="L91" s="65"/>
      <c r="M91" s="65"/>
      <c r="N91" s="65"/>
      <c r="O91" s="64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38"/>
      <c r="BO91" s="38"/>
      <c r="BP91" s="38"/>
      <c r="BQ91" s="38"/>
      <c r="BR91" s="38"/>
      <c r="BS91" s="38"/>
      <c r="BT91" s="38"/>
      <c r="BU91" s="38"/>
      <c r="BV91" s="38"/>
      <c r="BW91" s="38"/>
      <c r="BX91" s="38"/>
      <c r="BY91" s="38"/>
      <c r="BZ91" s="38"/>
      <c r="CA91" s="38"/>
      <c r="CB91" s="38"/>
      <c r="CC91" s="38"/>
      <c r="CD91" s="38"/>
      <c r="CE91" s="38"/>
      <c r="CF91" s="38"/>
      <c r="CG91" s="38"/>
      <c r="CH91" s="38"/>
      <c r="CI91" s="38"/>
      <c r="CJ91" s="38"/>
      <c r="CK91" s="38"/>
      <c r="CL91" s="38"/>
      <c r="CM91" s="38"/>
      <c r="CN91" s="38"/>
      <c r="CO91" s="38"/>
      <c r="CP91" s="38"/>
      <c r="CQ91" s="38"/>
      <c r="CR91" s="38"/>
      <c r="CS91" s="38"/>
      <c r="CT91" s="38"/>
      <c r="CU91" s="38"/>
      <c r="CV91" s="38"/>
      <c r="CW91" s="38"/>
      <c r="CX91" s="38"/>
      <c r="CY91" s="38"/>
      <c r="CZ91" s="38"/>
      <c r="DA91" s="38"/>
    </row>
    <row r="92" spans="1:105" x14ac:dyDescent="0.35">
      <c r="A92" s="64"/>
      <c r="B92" s="64"/>
      <c r="C92" s="97"/>
      <c r="D92" s="97" t="s">
        <v>176</v>
      </c>
      <c r="E92" s="64"/>
      <c r="F92" s="64"/>
      <c r="G92" s="64"/>
      <c r="H92" s="65"/>
      <c r="I92" s="65"/>
      <c r="J92" s="65"/>
      <c r="K92" s="65"/>
      <c r="L92" s="65"/>
      <c r="M92" s="65"/>
      <c r="N92" s="65"/>
      <c r="O92" s="64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38"/>
      <c r="BO92" s="38"/>
      <c r="BP92" s="38"/>
      <c r="BQ92" s="38"/>
      <c r="BR92" s="38"/>
      <c r="BS92" s="38"/>
      <c r="BT92" s="38"/>
      <c r="BU92" s="38"/>
      <c r="BV92" s="38"/>
      <c r="BW92" s="38"/>
      <c r="BX92" s="38"/>
      <c r="BY92" s="38"/>
      <c r="BZ92" s="38"/>
      <c r="CA92" s="38"/>
      <c r="CB92" s="38"/>
      <c r="CC92" s="38"/>
      <c r="CD92" s="38"/>
      <c r="CE92" s="38"/>
      <c r="CF92" s="38"/>
      <c r="CG92" s="38"/>
      <c r="CH92" s="38"/>
      <c r="CI92" s="38"/>
      <c r="CJ92" s="38"/>
      <c r="CK92" s="38"/>
      <c r="CL92" s="38"/>
      <c r="CM92" s="38"/>
      <c r="CN92" s="38"/>
      <c r="CO92" s="38"/>
      <c r="CP92" s="38"/>
      <c r="CQ92" s="38"/>
      <c r="CR92" s="38"/>
      <c r="CS92" s="38"/>
      <c r="CT92" s="38"/>
      <c r="CU92" s="38"/>
      <c r="CV92" s="38"/>
      <c r="CW92" s="38"/>
      <c r="CX92" s="38"/>
      <c r="CY92" s="38"/>
      <c r="CZ92" s="38"/>
      <c r="DA92" s="38"/>
    </row>
    <row r="93" spans="1:105" x14ac:dyDescent="0.35">
      <c r="A93" s="64"/>
      <c r="B93" s="64"/>
      <c r="C93" s="97"/>
      <c r="D93" s="97"/>
      <c r="E93" s="64"/>
      <c r="F93" s="64"/>
      <c r="G93" s="64"/>
      <c r="H93" s="65"/>
      <c r="I93" s="65"/>
      <c r="J93" s="65"/>
      <c r="K93" s="65"/>
      <c r="L93" s="65"/>
      <c r="M93" s="65"/>
      <c r="N93" s="65"/>
      <c r="O93" s="64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38"/>
      <c r="BO93" s="38"/>
      <c r="BP93" s="38"/>
      <c r="BQ93" s="38"/>
      <c r="BR93" s="38"/>
      <c r="BS93" s="38"/>
      <c r="BT93" s="38"/>
      <c r="BU93" s="38"/>
      <c r="BV93" s="38"/>
      <c r="BW93" s="38"/>
      <c r="BX93" s="38"/>
      <c r="BY93" s="38"/>
      <c r="BZ93" s="38"/>
      <c r="CA93" s="38"/>
      <c r="CB93" s="38"/>
      <c r="CC93" s="38"/>
      <c r="CD93" s="38"/>
      <c r="CE93" s="38"/>
      <c r="CF93" s="38"/>
      <c r="CG93" s="38"/>
      <c r="CH93" s="38"/>
      <c r="CI93" s="38"/>
      <c r="CJ93" s="38"/>
      <c r="CK93" s="38"/>
      <c r="CL93" s="38"/>
      <c r="CM93" s="38"/>
      <c r="CN93" s="38"/>
      <c r="CO93" s="38"/>
      <c r="CP93" s="38"/>
      <c r="CQ93" s="38"/>
      <c r="CR93" s="38"/>
      <c r="CS93" s="38"/>
      <c r="CT93" s="38"/>
      <c r="CU93" s="38"/>
      <c r="CV93" s="38"/>
      <c r="CW93" s="38"/>
      <c r="CX93" s="38"/>
      <c r="CY93" s="38"/>
      <c r="CZ93" s="38"/>
      <c r="DA93" s="38"/>
    </row>
    <row r="94" spans="1:105" x14ac:dyDescent="0.35">
      <c r="A94" s="103"/>
      <c r="B94" s="64"/>
      <c r="C94" s="64"/>
      <c r="D94" s="97"/>
      <c r="E94" s="100" t="s">
        <v>177</v>
      </c>
      <c r="F94" s="64"/>
      <c r="G94" s="64"/>
      <c r="H94" s="65"/>
      <c r="I94" s="120" t="s">
        <v>114</v>
      </c>
      <c r="J94" s="120"/>
      <c r="K94" s="120"/>
      <c r="L94" s="120"/>
      <c r="M94" s="120"/>
      <c r="N94" s="120"/>
      <c r="O94" s="103" t="s">
        <v>138</v>
      </c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38"/>
      <c r="BO94" s="38"/>
      <c r="BP94" s="38"/>
      <c r="BQ94" s="38"/>
      <c r="BR94" s="38"/>
      <c r="BS94" s="38"/>
      <c r="BT94" s="38"/>
      <c r="BU94" s="38"/>
      <c r="BV94" s="38"/>
      <c r="BW94" s="38"/>
      <c r="BX94" s="38"/>
      <c r="BY94" s="38"/>
      <c r="BZ94" s="38"/>
      <c r="CA94" s="38"/>
      <c r="CB94" s="38"/>
      <c r="CC94" s="38"/>
      <c r="CD94" s="38"/>
      <c r="CE94" s="38"/>
      <c r="CF94" s="38"/>
      <c r="CG94" s="38"/>
      <c r="CH94" s="38"/>
      <c r="CI94" s="38"/>
      <c r="CJ94" s="38"/>
      <c r="CK94" s="38"/>
      <c r="CL94" s="38"/>
      <c r="CM94" s="38"/>
      <c r="CN94" s="38"/>
      <c r="CO94" s="38"/>
      <c r="CP94" s="38"/>
      <c r="CQ94" s="38"/>
      <c r="CR94" s="38"/>
      <c r="CS94" s="38"/>
      <c r="CT94" s="38"/>
      <c r="CU94" s="38"/>
      <c r="CV94" s="38"/>
      <c r="CW94" s="38"/>
      <c r="CX94" s="38"/>
      <c r="CY94" s="38"/>
      <c r="CZ94" s="38"/>
      <c r="DA94" s="38"/>
    </row>
    <row r="95" spans="1:105" x14ac:dyDescent="0.35">
      <c r="A95" s="64"/>
      <c r="B95" s="64"/>
      <c r="C95" s="64"/>
      <c r="D95" s="64"/>
      <c r="E95" s="64"/>
      <c r="F95" s="101" t="s">
        <v>139</v>
      </c>
      <c r="G95" s="101" t="s">
        <v>113</v>
      </c>
      <c r="H95" s="28">
        <v>1</v>
      </c>
      <c r="I95" s="123"/>
      <c r="J95" s="123"/>
      <c r="K95" s="123"/>
      <c r="L95" s="123"/>
      <c r="M95" s="123"/>
      <c r="N95" s="65"/>
      <c r="O95" s="64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38"/>
      <c r="BO95" s="38"/>
      <c r="BP95" s="38"/>
      <c r="BQ95" s="38"/>
      <c r="BR95" s="38"/>
      <c r="BS95" s="38"/>
      <c r="BT95" s="38"/>
      <c r="BU95" s="38"/>
      <c r="BV95" s="38"/>
      <c r="BW95" s="38"/>
      <c r="BX95" s="38"/>
      <c r="BY95" s="38"/>
      <c r="BZ95" s="38"/>
      <c r="CA95" s="38"/>
      <c r="CB95" s="38"/>
      <c r="CC95" s="38"/>
      <c r="CD95" s="38"/>
      <c r="CE95" s="38"/>
      <c r="CF95" s="38"/>
      <c r="CG95" s="38"/>
      <c r="CH95" s="38"/>
      <c r="CI95" s="38"/>
      <c r="CJ95" s="38"/>
      <c r="CK95" s="38"/>
      <c r="CL95" s="38"/>
      <c r="CM95" s="38"/>
      <c r="CN95" s="38"/>
      <c r="CO95" s="38"/>
      <c r="CP95" s="38"/>
      <c r="CQ95" s="38"/>
      <c r="CR95" s="38"/>
      <c r="CS95" s="38"/>
      <c r="CT95" s="38"/>
      <c r="CU95" s="38"/>
      <c r="CV95" s="38"/>
      <c r="CW95" s="38"/>
      <c r="CX95" s="38"/>
      <c r="CY95" s="38"/>
      <c r="CZ95" s="38"/>
      <c r="DA95" s="38"/>
    </row>
    <row r="96" spans="1:105" x14ac:dyDescent="0.35">
      <c r="A96" s="64"/>
      <c r="B96" s="64"/>
      <c r="C96" s="64"/>
      <c r="D96" s="64"/>
      <c r="E96" s="64"/>
      <c r="F96" s="103" t="s">
        <v>140</v>
      </c>
      <c r="G96" s="103" t="s">
        <v>113</v>
      </c>
      <c r="H96" s="24">
        <v>1</v>
      </c>
      <c r="I96" s="123"/>
      <c r="J96" s="123"/>
      <c r="K96" s="123"/>
      <c r="L96" s="123"/>
      <c r="M96" s="123"/>
      <c r="N96" s="65"/>
      <c r="O96" s="64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</row>
    <row r="97" spans="1:105" x14ac:dyDescent="0.35">
      <c r="A97" s="64"/>
      <c r="B97" s="64"/>
      <c r="C97" s="64"/>
      <c r="D97" s="64"/>
      <c r="E97" s="64"/>
      <c r="F97" s="103" t="s">
        <v>141</v>
      </c>
      <c r="G97" s="103" t="s">
        <v>113</v>
      </c>
      <c r="H97" s="24">
        <v>0.23499999999999999</v>
      </c>
      <c r="I97" s="123"/>
      <c r="J97" s="123"/>
      <c r="K97" s="123"/>
      <c r="L97" s="123"/>
      <c r="M97" s="123"/>
      <c r="N97" s="65"/>
      <c r="O97" s="64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  <c r="BR97" s="38"/>
      <c r="BS97" s="38"/>
      <c r="BT97" s="38"/>
      <c r="BU97" s="38"/>
      <c r="BV97" s="38"/>
      <c r="BW97" s="38"/>
      <c r="BX97" s="38"/>
      <c r="BY97" s="38"/>
      <c r="BZ97" s="38"/>
      <c r="CA97" s="38"/>
      <c r="CB97" s="38"/>
      <c r="CC97" s="38"/>
      <c r="CD97" s="38"/>
      <c r="CE97" s="38"/>
      <c r="CF97" s="38"/>
      <c r="CG97" s="38"/>
      <c r="CH97" s="38"/>
      <c r="CI97" s="38"/>
      <c r="CJ97" s="38"/>
      <c r="CK97" s="38"/>
      <c r="CL97" s="38"/>
      <c r="CM97" s="38"/>
      <c r="CN97" s="38"/>
      <c r="CO97" s="38"/>
      <c r="CP97" s="38"/>
      <c r="CQ97" s="38"/>
      <c r="CR97" s="38"/>
      <c r="CS97" s="38"/>
      <c r="CT97" s="38"/>
      <c r="CU97" s="38"/>
      <c r="CV97" s="38"/>
      <c r="CW97" s="38"/>
      <c r="CX97" s="38"/>
      <c r="CY97" s="38"/>
      <c r="CZ97" s="38"/>
      <c r="DA97" s="38"/>
    </row>
    <row r="98" spans="1:105" x14ac:dyDescent="0.35">
      <c r="A98" s="64"/>
      <c r="B98" s="64"/>
      <c r="C98" s="64"/>
      <c r="D98" s="64"/>
      <c r="E98" s="64"/>
      <c r="F98" s="103" t="s">
        <v>142</v>
      </c>
      <c r="G98" s="103" t="s">
        <v>113</v>
      </c>
      <c r="H98" s="24">
        <v>0.23499999999999999</v>
      </c>
      <c r="I98" s="123"/>
      <c r="J98" s="123"/>
      <c r="K98" s="123"/>
      <c r="L98" s="123"/>
      <c r="M98" s="123"/>
      <c r="N98" s="65"/>
      <c r="O98" s="64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8"/>
      <c r="CT98" s="38"/>
      <c r="CU98" s="38"/>
      <c r="CV98" s="38"/>
      <c r="CW98" s="38"/>
      <c r="CX98" s="38"/>
      <c r="CY98" s="38"/>
      <c r="CZ98" s="38"/>
      <c r="DA98" s="38"/>
    </row>
    <row r="99" spans="1:105" x14ac:dyDescent="0.35">
      <c r="A99" s="64"/>
      <c r="B99" s="64"/>
      <c r="C99" s="64"/>
      <c r="D99" s="64"/>
      <c r="E99" s="64"/>
      <c r="F99" s="103" t="s">
        <v>143</v>
      </c>
      <c r="G99" s="103" t="s">
        <v>113</v>
      </c>
      <c r="H99" s="24">
        <v>0.23499999999999999</v>
      </c>
      <c r="I99" s="123"/>
      <c r="J99" s="123"/>
      <c r="K99" s="123"/>
      <c r="L99" s="123"/>
      <c r="M99" s="123"/>
      <c r="N99" s="65"/>
      <c r="O99" s="64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  <c r="BN99" s="38"/>
      <c r="BO99" s="38"/>
      <c r="BP99" s="38"/>
      <c r="BQ99" s="38"/>
      <c r="BR99" s="38"/>
      <c r="BS99" s="38"/>
      <c r="BT99" s="38"/>
      <c r="BU99" s="38"/>
      <c r="BV99" s="38"/>
      <c r="BW99" s="38"/>
      <c r="BX99" s="38"/>
      <c r="BY99" s="38"/>
      <c r="BZ99" s="38"/>
      <c r="CA99" s="38"/>
      <c r="CB99" s="38"/>
      <c r="CC99" s="38"/>
      <c r="CD99" s="38"/>
      <c r="CE99" s="38"/>
      <c r="CF99" s="38"/>
      <c r="CG99" s="38"/>
      <c r="CH99" s="38"/>
      <c r="CI99" s="38"/>
      <c r="CJ99" s="38"/>
      <c r="CK99" s="38"/>
      <c r="CL99" s="38"/>
      <c r="CM99" s="38"/>
      <c r="CN99" s="38"/>
      <c r="CO99" s="38"/>
      <c r="CP99" s="38"/>
      <c r="CQ99" s="38"/>
      <c r="CR99" s="38"/>
      <c r="CS99" s="38"/>
      <c r="CT99" s="38"/>
      <c r="CU99" s="38"/>
      <c r="CV99" s="38"/>
      <c r="CW99" s="38"/>
      <c r="CX99" s="38"/>
      <c r="CY99" s="38"/>
      <c r="CZ99" s="38"/>
      <c r="DA99" s="38"/>
    </row>
    <row r="100" spans="1:105" x14ac:dyDescent="0.35">
      <c r="A100" s="64"/>
      <c r="B100" s="64"/>
      <c r="C100" s="64"/>
      <c r="D100" s="64"/>
      <c r="E100" s="64"/>
      <c r="F100" s="103" t="s">
        <v>144</v>
      </c>
      <c r="G100" s="103" t="s">
        <v>113</v>
      </c>
      <c r="H100" s="24">
        <v>0.23499999999999999</v>
      </c>
      <c r="I100" s="123"/>
      <c r="J100" s="123"/>
      <c r="K100" s="123"/>
      <c r="L100" s="123"/>
      <c r="M100" s="123"/>
      <c r="N100" s="65"/>
      <c r="O100" s="64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  <c r="BN100" s="38"/>
      <c r="BO100" s="38"/>
      <c r="BP100" s="38"/>
      <c r="BQ100" s="38"/>
      <c r="BR100" s="38"/>
      <c r="BS100" s="38"/>
      <c r="BT100" s="38"/>
      <c r="BU100" s="38"/>
      <c r="BV100" s="38"/>
      <c r="BW100" s="38"/>
      <c r="BX100" s="38"/>
      <c r="BY100" s="38"/>
      <c r="BZ100" s="38"/>
      <c r="CA100" s="38"/>
      <c r="CB100" s="38"/>
      <c r="CC100" s="38"/>
      <c r="CD100" s="38"/>
      <c r="CE100" s="38"/>
      <c r="CF100" s="38"/>
      <c r="CG100" s="38"/>
      <c r="CH100" s="38"/>
      <c r="CI100" s="38"/>
      <c r="CJ100" s="38"/>
      <c r="CK100" s="38"/>
      <c r="CL100" s="38"/>
      <c r="CM100" s="38"/>
      <c r="CN100" s="38"/>
      <c r="CO100" s="38"/>
      <c r="CP100" s="38"/>
      <c r="CQ100" s="38"/>
      <c r="CR100" s="38"/>
      <c r="CS100" s="38"/>
      <c r="CT100" s="38"/>
      <c r="CU100" s="38"/>
      <c r="CV100" s="38"/>
      <c r="CW100" s="38"/>
      <c r="CX100" s="38"/>
      <c r="CY100" s="38"/>
      <c r="CZ100" s="38"/>
      <c r="DA100" s="38"/>
    </row>
    <row r="101" spans="1:105" x14ac:dyDescent="0.35">
      <c r="A101" s="64"/>
      <c r="B101" s="64"/>
      <c r="C101" s="64"/>
      <c r="D101" s="64"/>
      <c r="E101" s="64"/>
      <c r="F101" s="103" t="s">
        <v>145</v>
      </c>
      <c r="G101" s="103" t="s">
        <v>113</v>
      </c>
      <c r="H101" s="24">
        <v>0.52569999999999995</v>
      </c>
      <c r="I101" s="123"/>
      <c r="J101" s="123"/>
      <c r="K101" s="123"/>
      <c r="L101" s="123"/>
      <c r="M101" s="123"/>
      <c r="N101" s="65"/>
      <c r="O101" s="64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  <c r="BN101" s="38"/>
      <c r="BO101" s="38"/>
      <c r="BP101" s="38"/>
      <c r="BQ101" s="38"/>
      <c r="BR101" s="38"/>
      <c r="BS101" s="38"/>
      <c r="BT101" s="38"/>
      <c r="BU101" s="38"/>
      <c r="BV101" s="38"/>
      <c r="BW101" s="38"/>
      <c r="BX101" s="38"/>
      <c r="BY101" s="38"/>
      <c r="BZ101" s="38"/>
      <c r="CA101" s="38"/>
      <c r="CB101" s="38"/>
      <c r="CC101" s="38"/>
      <c r="CD101" s="38"/>
      <c r="CE101" s="38"/>
      <c r="CF101" s="38"/>
      <c r="CG101" s="38"/>
      <c r="CH101" s="38"/>
      <c r="CI101" s="38"/>
      <c r="CJ101" s="38"/>
      <c r="CK101" s="38"/>
      <c r="CL101" s="38"/>
      <c r="CM101" s="38"/>
      <c r="CN101" s="38"/>
      <c r="CO101" s="38"/>
      <c r="CP101" s="38"/>
      <c r="CQ101" s="38"/>
      <c r="CR101" s="38"/>
      <c r="CS101" s="38"/>
      <c r="CT101" s="38"/>
      <c r="CU101" s="38"/>
      <c r="CV101" s="38"/>
      <c r="CW101" s="38"/>
      <c r="CX101" s="38"/>
      <c r="CY101" s="38"/>
      <c r="CZ101" s="38"/>
      <c r="DA101" s="38"/>
    </row>
    <row r="102" spans="1:105" x14ac:dyDescent="0.35">
      <c r="A102" s="64"/>
      <c r="B102" s="64"/>
      <c r="C102" s="64"/>
      <c r="D102" s="64"/>
      <c r="E102" s="64"/>
      <c r="F102" s="103" t="s">
        <v>146</v>
      </c>
      <c r="G102" s="103" t="s">
        <v>113</v>
      </c>
      <c r="H102" s="24">
        <v>0.52569999999999995</v>
      </c>
      <c r="I102" s="123"/>
      <c r="J102" s="123"/>
      <c r="K102" s="123"/>
      <c r="L102" s="123"/>
      <c r="M102" s="123"/>
      <c r="N102" s="65"/>
      <c r="O102" s="64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38"/>
      <c r="CJ102" s="38"/>
      <c r="CK102" s="38"/>
      <c r="CL102" s="38"/>
      <c r="CM102" s="38"/>
      <c r="CN102" s="38"/>
      <c r="CO102" s="38"/>
      <c r="CP102" s="38"/>
      <c r="CQ102" s="38"/>
      <c r="CR102" s="38"/>
      <c r="CS102" s="38"/>
      <c r="CT102" s="38"/>
      <c r="CU102" s="38"/>
      <c r="CV102" s="38"/>
      <c r="CW102" s="38"/>
      <c r="CX102" s="38"/>
      <c r="CY102" s="38"/>
      <c r="CZ102" s="38"/>
      <c r="DA102" s="38"/>
    </row>
    <row r="103" spans="1:105" x14ac:dyDescent="0.35">
      <c r="A103" s="64"/>
      <c r="B103" s="64"/>
      <c r="C103" s="64"/>
      <c r="D103" s="64"/>
      <c r="E103" s="64"/>
      <c r="F103" s="103" t="s">
        <v>147</v>
      </c>
      <c r="G103" s="103" t="s">
        <v>113</v>
      </c>
      <c r="H103" s="24">
        <v>0.52569999999999995</v>
      </c>
      <c r="I103" s="123"/>
      <c r="J103" s="123"/>
      <c r="K103" s="123"/>
      <c r="L103" s="123"/>
      <c r="M103" s="123"/>
      <c r="N103" s="65"/>
      <c r="O103" s="64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38"/>
      <c r="CJ103" s="38"/>
      <c r="CK103" s="38"/>
      <c r="CL103" s="38"/>
      <c r="CM103" s="38"/>
      <c r="CN103" s="38"/>
      <c r="CO103" s="38"/>
      <c r="CP103" s="38"/>
      <c r="CQ103" s="38"/>
      <c r="CR103" s="38"/>
      <c r="CS103" s="38"/>
      <c r="CT103" s="38"/>
      <c r="CU103" s="38"/>
      <c r="CV103" s="38"/>
      <c r="CW103" s="38"/>
      <c r="CX103" s="38"/>
      <c r="CY103" s="38"/>
      <c r="CZ103" s="38"/>
      <c r="DA103" s="38"/>
    </row>
    <row r="104" spans="1:105" x14ac:dyDescent="0.35">
      <c r="A104" s="64"/>
      <c r="B104" s="64"/>
      <c r="C104" s="64"/>
      <c r="D104" s="64"/>
      <c r="E104" s="64"/>
      <c r="F104" s="103" t="s">
        <v>148</v>
      </c>
      <c r="G104" s="103" t="s">
        <v>113</v>
      </c>
      <c r="H104" s="24">
        <v>0.52569999999999995</v>
      </c>
      <c r="I104" s="123"/>
      <c r="J104" s="123"/>
      <c r="K104" s="123"/>
      <c r="L104" s="123"/>
      <c r="M104" s="123"/>
      <c r="N104" s="65"/>
      <c r="O104" s="64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38"/>
      <c r="CJ104" s="38"/>
      <c r="CK104" s="38"/>
      <c r="CL104" s="38"/>
      <c r="CM104" s="38"/>
      <c r="CN104" s="38"/>
      <c r="CO104" s="38"/>
      <c r="CP104" s="38"/>
      <c r="CQ104" s="38"/>
      <c r="CR104" s="38"/>
      <c r="CS104" s="38"/>
      <c r="CT104" s="38"/>
      <c r="CU104" s="38"/>
      <c r="CV104" s="38"/>
      <c r="CW104" s="38"/>
      <c r="CX104" s="38"/>
      <c r="CY104" s="38"/>
      <c r="CZ104" s="38"/>
      <c r="DA104" s="38"/>
    </row>
    <row r="105" spans="1:105" x14ac:dyDescent="0.35">
      <c r="A105" s="64"/>
      <c r="B105" s="64"/>
      <c r="C105" s="64"/>
      <c r="D105" s="64"/>
      <c r="E105" s="64"/>
      <c r="F105" s="103" t="s">
        <v>149</v>
      </c>
      <c r="G105" s="103" t="s">
        <v>113</v>
      </c>
      <c r="H105" s="24">
        <v>0.52569999999999995</v>
      </c>
      <c r="I105" s="123"/>
      <c r="J105" s="123"/>
      <c r="K105" s="123"/>
      <c r="L105" s="123"/>
      <c r="M105" s="123"/>
      <c r="N105" s="65"/>
      <c r="O105" s="64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38"/>
      <c r="CJ105" s="38"/>
      <c r="CK105" s="38"/>
      <c r="CL105" s="38"/>
      <c r="CM105" s="38"/>
      <c r="CN105" s="38"/>
      <c r="CO105" s="38"/>
      <c r="CP105" s="38"/>
      <c r="CQ105" s="38"/>
      <c r="CR105" s="38"/>
      <c r="CS105" s="38"/>
      <c r="CT105" s="38"/>
      <c r="CU105" s="38"/>
      <c r="CV105" s="38"/>
      <c r="CW105" s="38"/>
      <c r="CX105" s="38"/>
      <c r="CY105" s="38"/>
      <c r="CZ105" s="38"/>
      <c r="DA105" s="38"/>
    </row>
    <row r="106" spans="1:105" x14ac:dyDescent="0.35">
      <c r="A106" s="64"/>
      <c r="B106" s="64"/>
      <c r="C106" s="64"/>
      <c r="D106" s="64"/>
      <c r="E106" s="64"/>
      <c r="F106" s="103" t="s">
        <v>150</v>
      </c>
      <c r="G106" s="103" t="s">
        <v>113</v>
      </c>
      <c r="H106" s="24">
        <v>0.52569999999999995</v>
      </c>
      <c r="I106" s="123"/>
      <c r="J106" s="123"/>
      <c r="K106" s="123"/>
      <c r="L106" s="123"/>
      <c r="M106" s="123"/>
      <c r="N106" s="65"/>
      <c r="O106" s="64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38"/>
      <c r="CJ106" s="38"/>
      <c r="CK106" s="38"/>
      <c r="CL106" s="38"/>
      <c r="CM106" s="38"/>
      <c r="CN106" s="38"/>
      <c r="CO106" s="38"/>
      <c r="CP106" s="38"/>
      <c r="CQ106" s="38"/>
      <c r="CR106" s="38"/>
      <c r="CS106" s="38"/>
      <c r="CT106" s="38"/>
      <c r="CU106" s="38"/>
      <c r="CV106" s="38"/>
      <c r="CW106" s="38"/>
      <c r="CX106" s="38"/>
      <c r="CY106" s="38"/>
      <c r="CZ106" s="38"/>
      <c r="DA106" s="38"/>
    </row>
    <row r="107" spans="1:105" x14ac:dyDescent="0.35">
      <c r="A107" s="64"/>
      <c r="B107" s="64"/>
      <c r="C107" s="64"/>
      <c r="D107" s="64"/>
      <c r="E107" s="64"/>
      <c r="F107" s="103" t="s">
        <v>151</v>
      </c>
      <c r="G107" s="103" t="s">
        <v>113</v>
      </c>
      <c r="H107" s="24">
        <v>0.52569999999999995</v>
      </c>
      <c r="I107" s="123"/>
      <c r="J107" s="123"/>
      <c r="K107" s="123"/>
      <c r="L107" s="123"/>
      <c r="M107" s="123"/>
      <c r="N107" s="65"/>
      <c r="O107" s="64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38"/>
      <c r="CJ107" s="38"/>
      <c r="CK107" s="38"/>
      <c r="CL107" s="38"/>
      <c r="CM107" s="38"/>
      <c r="CN107" s="38"/>
      <c r="CO107" s="38"/>
      <c r="CP107" s="38"/>
      <c r="CQ107" s="38"/>
      <c r="CR107" s="38"/>
      <c r="CS107" s="38"/>
      <c r="CT107" s="38"/>
      <c r="CU107" s="38"/>
      <c r="CV107" s="38"/>
      <c r="CW107" s="38"/>
      <c r="CX107" s="38"/>
      <c r="CY107" s="38"/>
      <c r="CZ107" s="38"/>
      <c r="DA107" s="38"/>
    </row>
    <row r="108" spans="1:105" x14ac:dyDescent="0.35">
      <c r="A108" s="64"/>
      <c r="B108" s="64"/>
      <c r="C108" s="64"/>
      <c r="D108" s="64"/>
      <c r="E108" s="64"/>
      <c r="F108" s="103" t="s">
        <v>152</v>
      </c>
      <c r="G108" s="103" t="s">
        <v>113</v>
      </c>
      <c r="H108" s="24">
        <v>0.52569999999999995</v>
      </c>
      <c r="I108" s="123"/>
      <c r="J108" s="123"/>
      <c r="K108" s="123"/>
      <c r="L108" s="123"/>
      <c r="M108" s="123"/>
      <c r="N108" s="65"/>
      <c r="O108" s="64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38"/>
      <c r="CJ108" s="38"/>
      <c r="CK108" s="38"/>
      <c r="CL108" s="38"/>
      <c r="CM108" s="38"/>
      <c r="CN108" s="38"/>
      <c r="CO108" s="38"/>
      <c r="CP108" s="38"/>
      <c r="CQ108" s="38"/>
      <c r="CR108" s="38"/>
      <c r="CS108" s="38"/>
      <c r="CT108" s="38"/>
      <c r="CU108" s="38"/>
      <c r="CV108" s="38"/>
      <c r="CW108" s="38"/>
      <c r="CX108" s="38"/>
      <c r="CY108" s="38"/>
      <c r="CZ108" s="38"/>
      <c r="DA108" s="38"/>
    </row>
    <row r="109" spans="1:105" x14ac:dyDescent="0.35">
      <c r="A109" s="64"/>
      <c r="B109" s="64"/>
      <c r="C109" s="64"/>
      <c r="D109" s="64"/>
      <c r="E109" s="64"/>
      <c r="F109" s="103" t="s">
        <v>153</v>
      </c>
      <c r="G109" s="103" t="s">
        <v>113</v>
      </c>
      <c r="H109" s="24">
        <v>0.52569999999999995</v>
      </c>
      <c r="I109" s="123"/>
      <c r="J109" s="123"/>
      <c r="K109" s="123"/>
      <c r="L109" s="123"/>
      <c r="M109" s="123"/>
      <c r="N109" s="65"/>
      <c r="O109" s="64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38"/>
      <c r="BS109" s="38"/>
      <c r="BT109" s="38"/>
      <c r="BU109" s="38"/>
      <c r="BV109" s="38"/>
      <c r="BW109" s="38"/>
      <c r="BX109" s="38"/>
      <c r="BY109" s="38"/>
      <c r="BZ109" s="38"/>
      <c r="CA109" s="38"/>
      <c r="CB109" s="38"/>
      <c r="CC109" s="38"/>
      <c r="CD109" s="38"/>
      <c r="CE109" s="38"/>
      <c r="CF109" s="38"/>
      <c r="CG109" s="38"/>
      <c r="CH109" s="38"/>
      <c r="CI109" s="38"/>
      <c r="CJ109" s="38"/>
      <c r="CK109" s="38"/>
      <c r="CL109" s="38"/>
      <c r="CM109" s="38"/>
      <c r="CN109" s="38"/>
      <c r="CO109" s="38"/>
      <c r="CP109" s="38"/>
      <c r="CQ109" s="38"/>
      <c r="CR109" s="38"/>
      <c r="CS109" s="38"/>
      <c r="CT109" s="38"/>
      <c r="CU109" s="38"/>
      <c r="CV109" s="38"/>
      <c r="CW109" s="38"/>
      <c r="CX109" s="38"/>
      <c r="CY109" s="38"/>
      <c r="CZ109" s="38"/>
      <c r="DA109" s="38"/>
    </row>
    <row r="110" spans="1:105" x14ac:dyDescent="0.35">
      <c r="A110" s="64"/>
      <c r="B110" s="64"/>
      <c r="C110" s="64"/>
      <c r="D110" s="64"/>
      <c r="E110" s="64"/>
      <c r="F110" s="103" t="s">
        <v>154</v>
      </c>
      <c r="G110" s="103" t="s">
        <v>113</v>
      </c>
      <c r="H110" s="24">
        <v>0.52569999999999995</v>
      </c>
      <c r="I110" s="123"/>
      <c r="J110" s="123"/>
      <c r="K110" s="123"/>
      <c r="L110" s="123"/>
      <c r="M110" s="123"/>
      <c r="N110" s="65"/>
      <c r="O110" s="64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</row>
    <row r="111" spans="1:105" x14ac:dyDescent="0.35">
      <c r="A111" s="64"/>
      <c r="B111" s="64"/>
      <c r="C111" s="64"/>
      <c r="D111" s="64"/>
      <c r="E111" s="64"/>
      <c r="F111" s="103" t="s">
        <v>155</v>
      </c>
      <c r="G111" s="103" t="s">
        <v>113</v>
      </c>
      <c r="H111" s="24">
        <v>0.52569999999999995</v>
      </c>
      <c r="I111" s="123"/>
      <c r="J111" s="123"/>
      <c r="K111" s="123"/>
      <c r="L111" s="123"/>
      <c r="M111" s="123"/>
      <c r="N111" s="65"/>
      <c r="O111" s="64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  <c r="BN111" s="38"/>
      <c r="BO111" s="38"/>
      <c r="BP111" s="38"/>
      <c r="BQ111" s="38"/>
      <c r="BR111" s="38"/>
      <c r="BS111" s="38"/>
      <c r="BT111" s="38"/>
      <c r="BU111" s="38"/>
      <c r="BV111" s="38"/>
      <c r="BW111" s="38"/>
      <c r="BX111" s="38"/>
      <c r="BY111" s="38"/>
      <c r="BZ111" s="38"/>
      <c r="CA111" s="38"/>
      <c r="CB111" s="38"/>
      <c r="CC111" s="38"/>
      <c r="CD111" s="38"/>
      <c r="CE111" s="38"/>
      <c r="CF111" s="38"/>
      <c r="CG111" s="38"/>
      <c r="CH111" s="38"/>
      <c r="CI111" s="38"/>
      <c r="CJ111" s="38"/>
      <c r="CK111" s="38"/>
      <c r="CL111" s="38"/>
      <c r="CM111" s="38"/>
      <c r="CN111" s="38"/>
      <c r="CO111" s="38"/>
      <c r="CP111" s="38"/>
      <c r="CQ111" s="38"/>
      <c r="CR111" s="38"/>
      <c r="CS111" s="38"/>
      <c r="CT111" s="38"/>
      <c r="CU111" s="38"/>
      <c r="CV111" s="38"/>
      <c r="CW111" s="38"/>
      <c r="CX111" s="38"/>
      <c r="CY111" s="38"/>
      <c r="CZ111" s="38"/>
      <c r="DA111" s="38"/>
    </row>
    <row r="112" spans="1:105" x14ac:dyDescent="0.35">
      <c r="A112" s="64"/>
      <c r="B112" s="64"/>
      <c r="C112" s="64"/>
      <c r="D112" s="64"/>
      <c r="E112" s="64"/>
      <c r="F112" s="103" t="s">
        <v>156</v>
      </c>
      <c r="G112" s="103" t="s">
        <v>113</v>
      </c>
      <c r="H112" s="24">
        <v>0.52569999999999995</v>
      </c>
      <c r="I112" s="123"/>
      <c r="J112" s="123"/>
      <c r="K112" s="123"/>
      <c r="L112" s="123"/>
      <c r="M112" s="123"/>
      <c r="N112" s="65"/>
      <c r="O112" s="64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38"/>
      <c r="BO112" s="38"/>
      <c r="BP112" s="38"/>
      <c r="BQ112" s="38"/>
      <c r="BR112" s="38"/>
      <c r="BS112" s="38"/>
      <c r="BT112" s="38"/>
      <c r="BU112" s="38"/>
      <c r="BV112" s="38"/>
      <c r="BW112" s="38"/>
      <c r="BX112" s="38"/>
      <c r="BY112" s="38"/>
      <c r="BZ112" s="38"/>
      <c r="CA112" s="38"/>
      <c r="CB112" s="38"/>
      <c r="CC112" s="38"/>
      <c r="CD112" s="38"/>
      <c r="CE112" s="38"/>
      <c r="CF112" s="38"/>
      <c r="CG112" s="38"/>
      <c r="CH112" s="38"/>
      <c r="CI112" s="38"/>
      <c r="CJ112" s="38"/>
      <c r="CK112" s="38"/>
      <c r="CL112" s="38"/>
      <c r="CM112" s="38"/>
      <c r="CN112" s="38"/>
      <c r="CO112" s="38"/>
      <c r="CP112" s="38"/>
      <c r="CQ112" s="38"/>
      <c r="CR112" s="38"/>
      <c r="CS112" s="38"/>
      <c r="CT112" s="38"/>
      <c r="CU112" s="38"/>
      <c r="CV112" s="38"/>
      <c r="CW112" s="38"/>
      <c r="CX112" s="38"/>
      <c r="CY112" s="38"/>
      <c r="CZ112" s="38"/>
      <c r="DA112" s="38"/>
    </row>
    <row r="113" spans="1:105" x14ac:dyDescent="0.35">
      <c r="A113" s="64"/>
      <c r="B113" s="64"/>
      <c r="C113" s="64"/>
      <c r="D113" s="64"/>
      <c r="E113" s="64"/>
      <c r="F113" s="103" t="s">
        <v>157</v>
      </c>
      <c r="G113" s="103" t="s">
        <v>113</v>
      </c>
      <c r="H113" s="24">
        <v>0.52569999999999995</v>
      </c>
      <c r="I113" s="123"/>
      <c r="J113" s="123"/>
      <c r="K113" s="123"/>
      <c r="L113" s="123"/>
      <c r="M113" s="123"/>
      <c r="N113" s="65"/>
      <c r="O113" s="64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  <c r="BN113" s="38"/>
      <c r="BO113" s="38"/>
      <c r="BP113" s="38"/>
      <c r="BQ113" s="38"/>
      <c r="BR113" s="38"/>
      <c r="BS113" s="38"/>
      <c r="BT113" s="38"/>
      <c r="BU113" s="38"/>
      <c r="BV113" s="38"/>
      <c r="BW113" s="38"/>
      <c r="BX113" s="38"/>
      <c r="BY113" s="38"/>
      <c r="BZ113" s="38"/>
      <c r="CA113" s="38"/>
      <c r="CB113" s="38"/>
      <c r="CC113" s="38"/>
      <c r="CD113" s="38"/>
      <c r="CE113" s="38"/>
      <c r="CF113" s="38"/>
      <c r="CG113" s="38"/>
      <c r="CH113" s="38"/>
      <c r="CI113" s="38"/>
      <c r="CJ113" s="38"/>
      <c r="CK113" s="38"/>
      <c r="CL113" s="38"/>
      <c r="CM113" s="38"/>
      <c r="CN113" s="38"/>
      <c r="CO113" s="38"/>
      <c r="CP113" s="38"/>
      <c r="CQ113" s="38"/>
      <c r="CR113" s="38"/>
      <c r="CS113" s="38"/>
      <c r="CT113" s="38"/>
      <c r="CU113" s="38"/>
      <c r="CV113" s="38"/>
      <c r="CW113" s="38"/>
      <c r="CX113" s="38"/>
      <c r="CY113" s="38"/>
      <c r="CZ113" s="38"/>
      <c r="DA113" s="38"/>
    </row>
    <row r="114" spans="1:105" x14ac:dyDescent="0.35">
      <c r="A114" s="64"/>
      <c r="B114" s="64"/>
      <c r="C114" s="64"/>
      <c r="D114" s="64"/>
      <c r="E114" s="64"/>
      <c r="F114" s="103" t="s">
        <v>158</v>
      </c>
      <c r="G114" s="103" t="s">
        <v>113</v>
      </c>
      <c r="H114" s="24">
        <v>0.52569999999999995</v>
      </c>
      <c r="I114" s="123"/>
      <c r="J114" s="123"/>
      <c r="K114" s="123"/>
      <c r="L114" s="123"/>
      <c r="M114" s="123"/>
      <c r="N114" s="65"/>
      <c r="O114" s="64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  <c r="BN114" s="38"/>
      <c r="BO114" s="38"/>
      <c r="BP114" s="38"/>
      <c r="BQ114" s="38"/>
      <c r="BR114" s="38"/>
      <c r="BS114" s="38"/>
      <c r="BT114" s="38"/>
      <c r="BU114" s="38"/>
      <c r="BV114" s="38"/>
      <c r="BW114" s="38"/>
      <c r="BX114" s="38"/>
      <c r="BY114" s="38"/>
      <c r="BZ114" s="38"/>
      <c r="CA114" s="38"/>
      <c r="CB114" s="38"/>
      <c r="CC114" s="38"/>
      <c r="CD114" s="38"/>
      <c r="CE114" s="38"/>
      <c r="CF114" s="38"/>
      <c r="CG114" s="38"/>
      <c r="CH114" s="38"/>
      <c r="CI114" s="38"/>
      <c r="CJ114" s="38"/>
      <c r="CK114" s="38"/>
      <c r="CL114" s="38"/>
      <c r="CM114" s="38"/>
      <c r="CN114" s="38"/>
      <c r="CO114" s="38"/>
      <c r="CP114" s="38"/>
      <c r="CQ114" s="38"/>
      <c r="CR114" s="38"/>
      <c r="CS114" s="38"/>
      <c r="CT114" s="38"/>
      <c r="CU114" s="38"/>
      <c r="CV114" s="38"/>
      <c r="CW114" s="38"/>
      <c r="CX114" s="38"/>
      <c r="CY114" s="38"/>
      <c r="CZ114" s="38"/>
      <c r="DA114" s="38"/>
    </row>
    <row r="115" spans="1:105" x14ac:dyDescent="0.35">
      <c r="A115" s="64"/>
      <c r="B115" s="64"/>
      <c r="C115" s="64"/>
      <c r="D115" s="64"/>
      <c r="E115" s="64"/>
      <c r="F115" s="103" t="s">
        <v>159</v>
      </c>
      <c r="G115" s="103" t="s">
        <v>113</v>
      </c>
      <c r="H115" s="24">
        <v>0.52569999999999995</v>
      </c>
      <c r="I115" s="123"/>
      <c r="J115" s="123"/>
      <c r="K115" s="123"/>
      <c r="L115" s="123"/>
      <c r="M115" s="123"/>
      <c r="N115" s="65"/>
      <c r="O115" s="64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  <c r="BN115" s="38"/>
      <c r="BO115" s="38"/>
      <c r="BP115" s="38"/>
      <c r="BQ115" s="38"/>
      <c r="BR115" s="38"/>
      <c r="BS115" s="38"/>
      <c r="BT115" s="38"/>
      <c r="BU115" s="38"/>
      <c r="BV115" s="38"/>
      <c r="BW115" s="38"/>
      <c r="BX115" s="38"/>
      <c r="BY115" s="38"/>
      <c r="BZ115" s="38"/>
      <c r="CA115" s="38"/>
      <c r="CB115" s="38"/>
      <c r="CC115" s="38"/>
      <c r="CD115" s="38"/>
      <c r="CE115" s="38"/>
      <c r="CF115" s="38"/>
      <c r="CG115" s="38"/>
      <c r="CH115" s="38"/>
      <c r="CI115" s="38"/>
      <c r="CJ115" s="38"/>
      <c r="CK115" s="38"/>
      <c r="CL115" s="38"/>
      <c r="CM115" s="38"/>
      <c r="CN115" s="38"/>
      <c r="CO115" s="38"/>
      <c r="CP115" s="38"/>
      <c r="CQ115" s="38"/>
      <c r="CR115" s="38"/>
      <c r="CS115" s="38"/>
      <c r="CT115" s="38"/>
      <c r="CU115" s="38"/>
      <c r="CV115" s="38"/>
      <c r="CW115" s="38"/>
      <c r="CX115" s="38"/>
      <c r="CY115" s="38"/>
      <c r="CZ115" s="38"/>
      <c r="DA115" s="38"/>
    </row>
    <row r="116" spans="1:105" x14ac:dyDescent="0.35">
      <c r="A116" s="64"/>
      <c r="B116" s="64"/>
      <c r="C116" s="64"/>
      <c r="D116" s="64"/>
      <c r="E116" s="64"/>
      <c r="F116" s="103" t="s">
        <v>160</v>
      </c>
      <c r="G116" s="103" t="s">
        <v>113</v>
      </c>
      <c r="H116" s="24"/>
      <c r="I116" s="123"/>
      <c r="J116" s="123"/>
      <c r="K116" s="123"/>
      <c r="L116" s="123"/>
      <c r="M116" s="123"/>
      <c r="N116" s="65"/>
      <c r="O116" s="64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38"/>
      <c r="BS116" s="38"/>
      <c r="BT116" s="38"/>
      <c r="BU116" s="38"/>
      <c r="BV116" s="38"/>
      <c r="BW116" s="38"/>
      <c r="BX116" s="38"/>
      <c r="BY116" s="38"/>
      <c r="BZ116" s="38"/>
      <c r="CA116" s="38"/>
      <c r="CB116" s="38"/>
      <c r="CC116" s="38"/>
      <c r="CD116" s="38"/>
      <c r="CE116" s="38"/>
      <c r="CF116" s="38"/>
      <c r="CG116" s="38"/>
      <c r="CH116" s="38"/>
      <c r="CI116" s="38"/>
      <c r="CJ116" s="38"/>
      <c r="CK116" s="38"/>
      <c r="CL116" s="38"/>
      <c r="CM116" s="38"/>
      <c r="CN116" s="38"/>
      <c r="CO116" s="38"/>
      <c r="CP116" s="38"/>
      <c r="CQ116" s="38"/>
      <c r="CR116" s="38"/>
      <c r="CS116" s="38"/>
      <c r="CT116" s="38"/>
      <c r="CU116" s="38"/>
      <c r="CV116" s="38"/>
      <c r="CW116" s="38"/>
      <c r="CX116" s="38"/>
      <c r="CY116" s="38"/>
      <c r="CZ116" s="38"/>
      <c r="DA116" s="38"/>
    </row>
    <row r="117" spans="1:105" x14ac:dyDescent="0.35">
      <c r="A117" s="64"/>
      <c r="B117" s="64"/>
      <c r="C117" s="64"/>
      <c r="D117" s="64"/>
      <c r="E117" s="64"/>
      <c r="F117" s="103" t="s">
        <v>161</v>
      </c>
      <c r="G117" s="103" t="s">
        <v>113</v>
      </c>
      <c r="H117" s="24">
        <v>0.57699999999999996</v>
      </c>
      <c r="I117" s="123"/>
      <c r="J117" s="123"/>
      <c r="K117" s="123"/>
      <c r="L117" s="123"/>
      <c r="M117" s="123"/>
      <c r="N117" s="65"/>
      <c r="O117" s="64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  <c r="BN117" s="38"/>
      <c r="BO117" s="38"/>
      <c r="BP117" s="38"/>
      <c r="BQ117" s="38"/>
      <c r="BR117" s="38"/>
      <c r="BS117" s="38"/>
      <c r="BT117" s="38"/>
      <c r="BU117" s="38"/>
      <c r="BV117" s="38"/>
      <c r="BW117" s="38"/>
      <c r="BX117" s="38"/>
      <c r="BY117" s="38"/>
      <c r="BZ117" s="38"/>
      <c r="CA117" s="38"/>
      <c r="CB117" s="38"/>
      <c r="CC117" s="38"/>
      <c r="CD117" s="38"/>
      <c r="CE117" s="38"/>
      <c r="CF117" s="38"/>
      <c r="CG117" s="38"/>
      <c r="CH117" s="38"/>
      <c r="CI117" s="38"/>
      <c r="CJ117" s="38"/>
      <c r="CK117" s="38"/>
      <c r="CL117" s="38"/>
      <c r="CM117" s="38"/>
      <c r="CN117" s="38"/>
      <c r="CO117" s="38"/>
      <c r="CP117" s="38"/>
      <c r="CQ117" s="38"/>
      <c r="CR117" s="38"/>
      <c r="CS117" s="38"/>
      <c r="CT117" s="38"/>
      <c r="CU117" s="38"/>
      <c r="CV117" s="38"/>
      <c r="CW117" s="38"/>
      <c r="CX117" s="38"/>
      <c r="CY117" s="38"/>
      <c r="CZ117" s="38"/>
      <c r="DA117" s="38"/>
    </row>
    <row r="118" spans="1:105" x14ac:dyDescent="0.35">
      <c r="A118" s="64"/>
      <c r="B118" s="64"/>
      <c r="C118" s="64"/>
      <c r="D118" s="64"/>
      <c r="E118" s="64"/>
      <c r="F118" s="103" t="s">
        <v>162</v>
      </c>
      <c r="G118" s="103" t="s">
        <v>113</v>
      </c>
      <c r="H118" s="24"/>
      <c r="I118" s="123"/>
      <c r="J118" s="123"/>
      <c r="K118" s="123"/>
      <c r="L118" s="123"/>
      <c r="M118" s="123"/>
      <c r="N118" s="65"/>
      <c r="O118" s="64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  <c r="BR118" s="38"/>
      <c r="BS118" s="38"/>
      <c r="BT118" s="38"/>
      <c r="BU118" s="38"/>
      <c r="BV118" s="38"/>
      <c r="BW118" s="38"/>
      <c r="BX118" s="38"/>
      <c r="BY118" s="38"/>
      <c r="BZ118" s="38"/>
      <c r="CA118" s="38"/>
      <c r="CB118" s="38"/>
      <c r="CC118" s="38"/>
      <c r="CD118" s="38"/>
      <c r="CE118" s="38"/>
      <c r="CF118" s="38"/>
      <c r="CG118" s="38"/>
      <c r="CH118" s="38"/>
      <c r="CI118" s="38"/>
      <c r="CJ118" s="38"/>
      <c r="CK118" s="38"/>
      <c r="CL118" s="38"/>
      <c r="CM118" s="38"/>
      <c r="CN118" s="38"/>
      <c r="CO118" s="38"/>
      <c r="CP118" s="38"/>
      <c r="CQ118" s="38"/>
      <c r="CR118" s="38"/>
      <c r="CS118" s="38"/>
      <c r="CT118" s="38"/>
      <c r="CU118" s="38"/>
      <c r="CV118" s="38"/>
      <c r="CW118" s="38"/>
      <c r="CX118" s="38"/>
      <c r="CY118" s="38"/>
      <c r="CZ118" s="38"/>
      <c r="DA118" s="38"/>
    </row>
    <row r="119" spans="1:105" x14ac:dyDescent="0.35">
      <c r="A119" s="64"/>
      <c r="B119" s="64"/>
      <c r="C119" s="64"/>
      <c r="D119" s="64"/>
      <c r="E119" s="64"/>
      <c r="F119" s="103" t="s">
        <v>163</v>
      </c>
      <c r="G119" s="103" t="s">
        <v>113</v>
      </c>
      <c r="H119" s="24"/>
      <c r="I119" s="123"/>
      <c r="J119" s="123"/>
      <c r="K119" s="123"/>
      <c r="L119" s="123"/>
      <c r="M119" s="123"/>
      <c r="N119" s="65"/>
      <c r="O119" s="64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38"/>
      <c r="CJ119" s="38"/>
      <c r="CK119" s="38"/>
      <c r="CL119" s="38"/>
      <c r="CM119" s="38"/>
      <c r="CN119" s="38"/>
      <c r="CO119" s="38"/>
      <c r="CP119" s="38"/>
      <c r="CQ119" s="38"/>
      <c r="CR119" s="38"/>
      <c r="CS119" s="38"/>
      <c r="CT119" s="38"/>
      <c r="CU119" s="38"/>
      <c r="CV119" s="38"/>
      <c r="CW119" s="38"/>
      <c r="CX119" s="38"/>
      <c r="CY119" s="38"/>
      <c r="CZ119" s="38"/>
      <c r="DA119" s="38"/>
    </row>
    <row r="120" spans="1:105" x14ac:dyDescent="0.35">
      <c r="A120" s="64"/>
      <c r="B120" s="64"/>
      <c r="C120" s="64"/>
      <c r="D120" s="64"/>
      <c r="E120" s="64"/>
      <c r="F120" s="103" t="s">
        <v>164</v>
      </c>
      <c r="G120" s="103" t="s">
        <v>113</v>
      </c>
      <c r="H120" s="24"/>
      <c r="I120" s="123"/>
      <c r="J120" s="123"/>
      <c r="K120" s="123"/>
      <c r="L120" s="123"/>
      <c r="M120" s="123"/>
      <c r="N120" s="65"/>
      <c r="O120" s="64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38"/>
      <c r="CJ120" s="38"/>
      <c r="CK120" s="38"/>
      <c r="CL120" s="38"/>
      <c r="CM120" s="38"/>
      <c r="CN120" s="38"/>
      <c r="CO120" s="38"/>
      <c r="CP120" s="38"/>
      <c r="CQ120" s="38"/>
      <c r="CR120" s="38"/>
      <c r="CS120" s="38"/>
      <c r="CT120" s="38"/>
      <c r="CU120" s="38"/>
      <c r="CV120" s="38"/>
      <c r="CW120" s="38"/>
      <c r="CX120" s="38"/>
      <c r="CY120" s="38"/>
      <c r="CZ120" s="38"/>
      <c r="DA120" s="38"/>
    </row>
    <row r="121" spans="1:105" x14ac:dyDescent="0.35">
      <c r="A121" s="64"/>
      <c r="B121" s="64"/>
      <c r="C121" s="64"/>
      <c r="D121" s="64"/>
      <c r="E121" s="64"/>
      <c r="F121" s="103" t="s">
        <v>165</v>
      </c>
      <c r="G121" s="103" t="s">
        <v>113</v>
      </c>
      <c r="H121" s="24"/>
      <c r="I121" s="123"/>
      <c r="J121" s="123"/>
      <c r="K121" s="123"/>
      <c r="L121" s="123"/>
      <c r="M121" s="123"/>
      <c r="N121" s="65"/>
      <c r="O121" s="64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38"/>
      <c r="CJ121" s="38"/>
      <c r="CK121" s="38"/>
      <c r="CL121" s="38"/>
      <c r="CM121" s="38"/>
      <c r="CN121" s="38"/>
      <c r="CO121" s="38"/>
      <c r="CP121" s="38"/>
      <c r="CQ121" s="38"/>
      <c r="CR121" s="38"/>
      <c r="CS121" s="38"/>
      <c r="CT121" s="38"/>
      <c r="CU121" s="38"/>
      <c r="CV121" s="38"/>
      <c r="CW121" s="38"/>
      <c r="CX121" s="38"/>
      <c r="CY121" s="38"/>
      <c r="CZ121" s="38"/>
      <c r="DA121" s="38"/>
    </row>
    <row r="122" spans="1:105" x14ac:dyDescent="0.35">
      <c r="A122" s="64"/>
      <c r="B122" s="64"/>
      <c r="C122" s="64"/>
      <c r="D122" s="64"/>
      <c r="E122" s="64"/>
      <c r="F122" s="103" t="s">
        <v>166</v>
      </c>
      <c r="G122" s="103" t="s">
        <v>113</v>
      </c>
      <c r="H122" s="24"/>
      <c r="I122" s="123"/>
      <c r="J122" s="123"/>
      <c r="K122" s="123"/>
      <c r="L122" s="123"/>
      <c r="M122" s="123"/>
      <c r="N122" s="65"/>
      <c r="O122" s="64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38"/>
      <c r="CJ122" s="38"/>
      <c r="CK122" s="38"/>
      <c r="CL122" s="38"/>
      <c r="CM122" s="38"/>
      <c r="CN122" s="38"/>
      <c r="CO122" s="38"/>
      <c r="CP122" s="38"/>
      <c r="CQ122" s="38"/>
      <c r="CR122" s="38"/>
      <c r="CS122" s="38"/>
      <c r="CT122" s="38"/>
      <c r="CU122" s="38"/>
      <c r="CV122" s="38"/>
      <c r="CW122" s="38"/>
      <c r="CX122" s="38"/>
      <c r="CY122" s="38"/>
      <c r="CZ122" s="38"/>
      <c r="DA122" s="38"/>
    </row>
    <row r="123" spans="1:105" x14ac:dyDescent="0.35">
      <c r="A123" s="64"/>
      <c r="B123" s="64"/>
      <c r="C123" s="64"/>
      <c r="D123" s="64"/>
      <c r="E123" s="64"/>
      <c r="F123" s="103" t="s">
        <v>167</v>
      </c>
      <c r="G123" s="103" t="s">
        <v>113</v>
      </c>
      <c r="H123" s="24"/>
      <c r="I123" s="123"/>
      <c r="J123" s="123"/>
      <c r="K123" s="123"/>
      <c r="L123" s="123"/>
      <c r="M123" s="123"/>
      <c r="N123" s="65"/>
      <c r="O123" s="64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38"/>
      <c r="CJ123" s="38"/>
      <c r="CK123" s="38"/>
      <c r="CL123" s="38"/>
      <c r="CM123" s="38"/>
      <c r="CN123" s="38"/>
      <c r="CO123" s="38"/>
      <c r="CP123" s="38"/>
      <c r="CQ123" s="38"/>
      <c r="CR123" s="38"/>
      <c r="CS123" s="38"/>
      <c r="CT123" s="38"/>
      <c r="CU123" s="38"/>
      <c r="CV123" s="38"/>
      <c r="CW123" s="38"/>
      <c r="CX123" s="38"/>
      <c r="CY123" s="38"/>
      <c r="CZ123" s="38"/>
      <c r="DA123" s="38"/>
    </row>
    <row r="124" spans="1:105" x14ac:dyDescent="0.35">
      <c r="A124" s="64"/>
      <c r="B124" s="64"/>
      <c r="C124" s="64"/>
      <c r="D124" s="64"/>
      <c r="E124" s="64"/>
      <c r="F124" s="103" t="s">
        <v>168</v>
      </c>
      <c r="G124" s="103" t="s">
        <v>113</v>
      </c>
      <c r="H124" s="24"/>
      <c r="I124" s="123"/>
      <c r="J124" s="123"/>
      <c r="K124" s="123"/>
      <c r="L124" s="123"/>
      <c r="M124" s="123"/>
      <c r="N124" s="65"/>
      <c r="O124" s="64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38"/>
      <c r="CJ124" s="38"/>
      <c r="CK124" s="38"/>
      <c r="CL124" s="38"/>
      <c r="CM124" s="38"/>
      <c r="CN124" s="38"/>
      <c r="CO124" s="38"/>
      <c r="CP124" s="38"/>
      <c r="CQ124" s="38"/>
      <c r="CR124" s="38"/>
      <c r="CS124" s="38"/>
      <c r="CT124" s="38"/>
      <c r="CU124" s="38"/>
      <c r="CV124" s="38"/>
      <c r="CW124" s="38"/>
      <c r="CX124" s="38"/>
      <c r="CY124" s="38"/>
      <c r="CZ124" s="38"/>
      <c r="DA124" s="38"/>
    </row>
    <row r="125" spans="1:105" x14ac:dyDescent="0.35">
      <c r="A125" s="64"/>
      <c r="B125" s="64"/>
      <c r="C125" s="64"/>
      <c r="D125" s="64"/>
      <c r="E125" s="64"/>
      <c r="F125" s="103" t="s">
        <v>169</v>
      </c>
      <c r="G125" s="103" t="s">
        <v>113</v>
      </c>
      <c r="H125" s="24"/>
      <c r="I125" s="123"/>
      <c r="J125" s="123"/>
      <c r="K125" s="123"/>
      <c r="L125" s="123"/>
      <c r="M125" s="123"/>
      <c r="N125" s="65"/>
      <c r="O125" s="64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  <c r="BN125" s="38"/>
      <c r="BO125" s="38"/>
      <c r="BP125" s="38"/>
      <c r="BQ125" s="38"/>
      <c r="BR125" s="38"/>
      <c r="BS125" s="38"/>
      <c r="BT125" s="38"/>
      <c r="BU125" s="38"/>
      <c r="BV125" s="38"/>
      <c r="BW125" s="38"/>
      <c r="BX125" s="38"/>
      <c r="BY125" s="38"/>
      <c r="BZ125" s="38"/>
      <c r="CA125" s="38"/>
      <c r="CB125" s="38"/>
      <c r="CC125" s="38"/>
      <c r="CD125" s="38"/>
      <c r="CE125" s="38"/>
      <c r="CF125" s="38"/>
      <c r="CG125" s="38"/>
      <c r="CH125" s="38"/>
      <c r="CI125" s="38"/>
      <c r="CJ125" s="38"/>
      <c r="CK125" s="38"/>
      <c r="CL125" s="38"/>
      <c r="CM125" s="38"/>
      <c r="CN125" s="38"/>
      <c r="CO125" s="38"/>
      <c r="CP125" s="38"/>
      <c r="CQ125" s="38"/>
      <c r="CR125" s="38"/>
      <c r="CS125" s="38"/>
      <c r="CT125" s="38"/>
      <c r="CU125" s="38"/>
      <c r="CV125" s="38"/>
      <c r="CW125" s="38"/>
      <c r="CX125" s="38"/>
      <c r="CY125" s="38"/>
      <c r="CZ125" s="38"/>
      <c r="DA125" s="38"/>
    </row>
    <row r="126" spans="1:105" x14ac:dyDescent="0.35">
      <c r="A126" s="64"/>
      <c r="B126" s="64"/>
      <c r="C126" s="64"/>
      <c r="D126" s="64"/>
      <c r="E126" s="64"/>
      <c r="F126" s="103" t="s">
        <v>170</v>
      </c>
      <c r="G126" s="103" t="s">
        <v>113</v>
      </c>
      <c r="H126" s="24"/>
      <c r="I126" s="123"/>
      <c r="J126" s="123"/>
      <c r="K126" s="123"/>
      <c r="L126" s="123"/>
      <c r="M126" s="123"/>
      <c r="N126" s="65"/>
      <c r="O126" s="64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  <c r="BN126" s="38"/>
      <c r="BO126" s="38"/>
      <c r="BP126" s="38"/>
      <c r="BQ126" s="38"/>
      <c r="BR126" s="38"/>
      <c r="BS126" s="38"/>
      <c r="BT126" s="38"/>
      <c r="BU126" s="38"/>
      <c r="BV126" s="38"/>
      <c r="BW126" s="38"/>
      <c r="BX126" s="38"/>
      <c r="BY126" s="38"/>
      <c r="BZ126" s="38"/>
      <c r="CA126" s="38"/>
      <c r="CB126" s="38"/>
      <c r="CC126" s="38"/>
      <c r="CD126" s="38"/>
      <c r="CE126" s="38"/>
      <c r="CF126" s="38"/>
      <c r="CG126" s="38"/>
      <c r="CH126" s="38"/>
      <c r="CI126" s="38"/>
      <c r="CJ126" s="38"/>
      <c r="CK126" s="38"/>
      <c r="CL126" s="38"/>
      <c r="CM126" s="38"/>
      <c r="CN126" s="38"/>
      <c r="CO126" s="38"/>
      <c r="CP126" s="38"/>
      <c r="CQ126" s="38"/>
      <c r="CR126" s="38"/>
      <c r="CS126" s="38"/>
      <c r="CT126" s="38"/>
      <c r="CU126" s="38"/>
      <c r="CV126" s="38"/>
      <c r="CW126" s="38"/>
      <c r="CX126" s="38"/>
      <c r="CY126" s="38"/>
      <c r="CZ126" s="38"/>
      <c r="DA126" s="38"/>
    </row>
    <row r="127" spans="1:105" s="17" customFormat="1" x14ac:dyDescent="0.35">
      <c r="A127" s="64"/>
      <c r="B127" s="64"/>
      <c r="C127" s="64"/>
      <c r="D127" s="64"/>
      <c r="E127" s="64"/>
      <c r="F127" s="103" t="s">
        <v>171</v>
      </c>
      <c r="G127" s="187" t="s">
        <v>113</v>
      </c>
      <c r="H127" s="24"/>
      <c r="I127" s="123"/>
      <c r="J127" s="123"/>
      <c r="K127" s="123"/>
      <c r="L127" s="123"/>
      <c r="M127" s="123"/>
      <c r="N127" s="65"/>
      <c r="O127" s="64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  <c r="BN127" s="38"/>
      <c r="BO127" s="38"/>
      <c r="BP127" s="38"/>
      <c r="BQ127" s="38"/>
      <c r="BR127" s="38"/>
      <c r="BS127" s="38"/>
      <c r="BT127" s="38"/>
      <c r="BU127" s="38"/>
      <c r="BV127" s="38"/>
      <c r="BW127" s="38"/>
      <c r="BX127" s="38"/>
      <c r="BY127" s="38"/>
      <c r="BZ127" s="38"/>
      <c r="CA127" s="38"/>
      <c r="CB127" s="38"/>
      <c r="CC127" s="38"/>
      <c r="CD127" s="38"/>
      <c r="CE127" s="38"/>
      <c r="CF127" s="38"/>
      <c r="CG127" s="38"/>
      <c r="CH127" s="38"/>
      <c r="CI127" s="38"/>
      <c r="CJ127" s="38"/>
      <c r="CK127" s="38"/>
      <c r="CL127" s="38"/>
      <c r="CM127" s="38"/>
      <c r="CN127" s="38"/>
      <c r="CO127" s="38"/>
      <c r="CP127" s="38"/>
      <c r="CQ127" s="38"/>
      <c r="CR127" s="38"/>
      <c r="CS127" s="38"/>
      <c r="CT127" s="38"/>
      <c r="CU127" s="38"/>
      <c r="CV127" s="38"/>
      <c r="CW127" s="38"/>
      <c r="CX127" s="38"/>
      <c r="CY127" s="38"/>
      <c r="CZ127" s="38"/>
      <c r="DA127" s="38"/>
    </row>
    <row r="128" spans="1:105" x14ac:dyDescent="0.35">
      <c r="A128" s="64"/>
      <c r="B128" s="64"/>
      <c r="C128" s="64"/>
      <c r="D128" s="64"/>
      <c r="E128" s="64"/>
      <c r="F128" s="105" t="s">
        <v>173</v>
      </c>
      <c r="G128" s="188" t="s">
        <v>113</v>
      </c>
      <c r="H128" s="29"/>
      <c r="I128" s="123"/>
      <c r="J128" s="123"/>
      <c r="K128" s="123"/>
      <c r="L128" s="123"/>
      <c r="M128" s="123"/>
      <c r="N128" s="65"/>
      <c r="O128" s="64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  <c r="BN128" s="38"/>
      <c r="BO128" s="38"/>
      <c r="BP128" s="38"/>
      <c r="BQ128" s="38"/>
      <c r="BR128" s="38"/>
      <c r="BS128" s="38"/>
      <c r="BT128" s="38"/>
      <c r="BU128" s="38"/>
      <c r="BV128" s="38"/>
      <c r="BW128" s="38"/>
      <c r="BX128" s="38"/>
      <c r="BY128" s="38"/>
      <c r="BZ128" s="38"/>
      <c r="CA128" s="38"/>
      <c r="CB128" s="38"/>
      <c r="CC128" s="38"/>
      <c r="CD128" s="38"/>
      <c r="CE128" s="38"/>
      <c r="CF128" s="38"/>
      <c r="CG128" s="38"/>
      <c r="CH128" s="38"/>
      <c r="CI128" s="38"/>
      <c r="CJ128" s="38"/>
      <c r="CK128" s="38"/>
      <c r="CL128" s="38"/>
      <c r="CM128" s="38"/>
      <c r="CN128" s="38"/>
      <c r="CO128" s="38"/>
      <c r="CP128" s="38"/>
      <c r="CQ128" s="38"/>
      <c r="CR128" s="38"/>
      <c r="CS128" s="38"/>
      <c r="CT128" s="38"/>
      <c r="CU128" s="38"/>
      <c r="CV128" s="38"/>
      <c r="CW128" s="38"/>
      <c r="CX128" s="38"/>
      <c r="CY128" s="38"/>
      <c r="CZ128" s="38"/>
      <c r="DA128" s="38"/>
    </row>
    <row r="129" spans="1:105" x14ac:dyDescent="0.35">
      <c r="A129" s="64"/>
      <c r="B129" s="64"/>
      <c r="C129" s="64"/>
      <c r="D129" s="64"/>
      <c r="E129" s="64"/>
      <c r="F129" s="64"/>
      <c r="G129" s="64"/>
      <c r="H129" s="65"/>
      <c r="I129" s="65"/>
      <c r="J129" s="65"/>
      <c r="K129" s="65"/>
      <c r="L129" s="65"/>
      <c r="M129" s="65"/>
      <c r="N129" s="65"/>
      <c r="O129" s="64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  <c r="BN129" s="38"/>
      <c r="BO129" s="38"/>
      <c r="BP129" s="38"/>
      <c r="BQ129" s="38"/>
      <c r="BR129" s="38"/>
      <c r="BS129" s="38"/>
      <c r="BT129" s="38"/>
      <c r="BU129" s="38"/>
      <c r="BV129" s="38"/>
      <c r="BW129" s="38"/>
      <c r="BX129" s="38"/>
      <c r="BY129" s="38"/>
      <c r="BZ129" s="38"/>
      <c r="CA129" s="38"/>
      <c r="CB129" s="38"/>
      <c r="CC129" s="38"/>
      <c r="CD129" s="38"/>
      <c r="CE129" s="38"/>
      <c r="CF129" s="38"/>
      <c r="CG129" s="38"/>
      <c r="CH129" s="38"/>
      <c r="CI129" s="38"/>
      <c r="CJ129" s="38"/>
      <c r="CK129" s="38"/>
      <c r="CL129" s="38"/>
      <c r="CM129" s="38"/>
      <c r="CN129" s="38"/>
      <c r="CO129" s="38"/>
      <c r="CP129" s="38"/>
      <c r="CQ129" s="38"/>
      <c r="CR129" s="38"/>
      <c r="CS129" s="38"/>
      <c r="CT129" s="38"/>
      <c r="CU129" s="38"/>
      <c r="CV129" s="38"/>
      <c r="CW129" s="38"/>
      <c r="CX129" s="38"/>
      <c r="CY129" s="38"/>
      <c r="CZ129" s="38"/>
      <c r="DA129" s="38"/>
    </row>
    <row r="130" spans="1:105" x14ac:dyDescent="0.35">
      <c r="A130" s="89"/>
      <c r="B130" s="89"/>
      <c r="C130" s="98" t="s">
        <v>178</v>
      </c>
      <c r="D130" s="98"/>
      <c r="E130" s="98"/>
      <c r="F130" s="98"/>
      <c r="G130" s="98"/>
      <c r="H130" s="99"/>
      <c r="I130" s="99"/>
      <c r="J130" s="99"/>
      <c r="K130" s="99"/>
      <c r="L130" s="99"/>
      <c r="M130" s="99"/>
      <c r="N130" s="99"/>
      <c r="O130" s="9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  <c r="BN130" s="38"/>
      <c r="BO130" s="38"/>
      <c r="BP130" s="38"/>
      <c r="BQ130" s="38"/>
      <c r="BR130" s="38"/>
      <c r="BS130" s="38"/>
      <c r="BT130" s="38"/>
      <c r="BU130" s="38"/>
      <c r="BV130" s="38"/>
      <c r="BW130" s="38"/>
      <c r="BX130" s="38"/>
      <c r="BY130" s="38"/>
      <c r="BZ130" s="38"/>
      <c r="CA130" s="38"/>
      <c r="CB130" s="38"/>
      <c r="CC130" s="38"/>
      <c r="CD130" s="38"/>
      <c r="CE130" s="38"/>
      <c r="CF130" s="38"/>
      <c r="CG130" s="38"/>
      <c r="CH130" s="38"/>
      <c r="CI130" s="38"/>
      <c r="CJ130" s="38"/>
      <c r="CK130" s="38"/>
      <c r="CL130" s="38"/>
      <c r="CM130" s="38"/>
      <c r="CN130" s="38"/>
      <c r="CO130" s="38"/>
      <c r="CP130" s="38"/>
      <c r="CQ130" s="38"/>
      <c r="CR130" s="38"/>
      <c r="CS130" s="38"/>
      <c r="CT130" s="38"/>
      <c r="CU130" s="38"/>
      <c r="CV130" s="38"/>
      <c r="CW130" s="38"/>
      <c r="CX130" s="38"/>
      <c r="CY130" s="38"/>
      <c r="CZ130" s="38"/>
      <c r="DA130" s="38"/>
    </row>
    <row r="131" spans="1:105" x14ac:dyDescent="0.35">
      <c r="A131" s="64"/>
      <c r="B131" s="64"/>
      <c r="C131" s="97"/>
      <c r="D131" s="97"/>
      <c r="E131" s="64"/>
      <c r="F131" s="64"/>
      <c r="G131" s="64"/>
      <c r="H131" s="65"/>
      <c r="I131" s="65"/>
      <c r="J131" s="65"/>
      <c r="K131" s="65"/>
      <c r="L131" s="65"/>
      <c r="M131" s="65"/>
      <c r="N131" s="65"/>
      <c r="O131" s="64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  <c r="BN131" s="38"/>
      <c r="BO131" s="38"/>
      <c r="BP131" s="38"/>
      <c r="BQ131" s="38"/>
      <c r="BR131" s="38"/>
      <c r="BS131" s="38"/>
      <c r="BT131" s="38"/>
      <c r="BU131" s="38"/>
      <c r="BV131" s="38"/>
      <c r="BW131" s="38"/>
      <c r="BX131" s="38"/>
      <c r="BY131" s="38"/>
      <c r="BZ131" s="38"/>
      <c r="CA131" s="38"/>
      <c r="CB131" s="38"/>
      <c r="CC131" s="38"/>
      <c r="CD131" s="38"/>
      <c r="CE131" s="38"/>
      <c r="CF131" s="38"/>
      <c r="CG131" s="38"/>
      <c r="CH131" s="38"/>
      <c r="CI131" s="38"/>
      <c r="CJ131" s="38"/>
      <c r="CK131" s="38"/>
      <c r="CL131" s="38"/>
      <c r="CM131" s="38"/>
      <c r="CN131" s="38"/>
      <c r="CO131" s="38"/>
      <c r="CP131" s="38"/>
      <c r="CQ131" s="38"/>
      <c r="CR131" s="38"/>
      <c r="CS131" s="38"/>
      <c r="CT131" s="38"/>
      <c r="CU131" s="38"/>
      <c r="CV131" s="38"/>
      <c r="CW131" s="38"/>
      <c r="CX131" s="38"/>
      <c r="CY131" s="38"/>
      <c r="CZ131" s="38"/>
      <c r="DA131" s="38"/>
    </row>
    <row r="132" spans="1:105" x14ac:dyDescent="0.35">
      <c r="A132" s="64"/>
      <c r="B132" s="64"/>
      <c r="C132" s="97"/>
      <c r="D132" s="97" t="s">
        <v>179</v>
      </c>
      <c r="E132" s="64"/>
      <c r="F132" s="64"/>
      <c r="G132" s="64"/>
      <c r="H132" s="65"/>
      <c r="I132" s="65"/>
      <c r="J132" s="65"/>
      <c r="K132" s="65"/>
      <c r="L132" s="65"/>
      <c r="M132" s="65"/>
      <c r="N132" s="65"/>
      <c r="O132" s="64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</row>
    <row r="133" spans="1:105" x14ac:dyDescent="0.35">
      <c r="A133" s="64"/>
      <c r="B133" s="64"/>
      <c r="C133" s="97"/>
      <c r="D133" s="97" t="s">
        <v>180</v>
      </c>
      <c r="E133" s="64"/>
      <c r="F133" s="64"/>
      <c r="G133" s="64"/>
      <c r="H133" s="65"/>
      <c r="I133" s="65"/>
      <c r="J133" s="65"/>
      <c r="K133" s="65"/>
      <c r="L133" s="65"/>
      <c r="M133" s="65"/>
      <c r="N133" s="65"/>
      <c r="O133" s="64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  <c r="BN133" s="38"/>
      <c r="BO133" s="38"/>
      <c r="BP133" s="38"/>
      <c r="BQ133" s="38"/>
      <c r="BR133" s="38"/>
      <c r="BS133" s="38"/>
      <c r="BT133" s="38"/>
      <c r="BU133" s="38"/>
      <c r="BV133" s="38"/>
      <c r="BW133" s="38"/>
      <c r="BX133" s="38"/>
      <c r="BY133" s="38"/>
      <c r="BZ133" s="38"/>
      <c r="CA133" s="38"/>
      <c r="CB133" s="38"/>
      <c r="CC133" s="38"/>
      <c r="CD133" s="38"/>
      <c r="CE133" s="38"/>
      <c r="CF133" s="38"/>
      <c r="CG133" s="38"/>
      <c r="CH133" s="38"/>
      <c r="CI133" s="38"/>
      <c r="CJ133" s="38"/>
      <c r="CK133" s="38"/>
      <c r="CL133" s="38"/>
      <c r="CM133" s="38"/>
      <c r="CN133" s="38"/>
      <c r="CO133" s="38"/>
      <c r="CP133" s="38"/>
      <c r="CQ133" s="38"/>
      <c r="CR133" s="38"/>
      <c r="CS133" s="38"/>
      <c r="CT133" s="38"/>
      <c r="CU133" s="38"/>
      <c r="CV133" s="38"/>
      <c r="CW133" s="38"/>
      <c r="CX133" s="38"/>
      <c r="CY133" s="38"/>
      <c r="CZ133" s="38"/>
      <c r="DA133" s="38"/>
    </row>
    <row r="134" spans="1:105" x14ac:dyDescent="0.35">
      <c r="A134" s="64"/>
      <c r="B134" s="64"/>
      <c r="C134" s="97"/>
      <c r="D134" s="97"/>
      <c r="E134" s="64"/>
      <c r="F134" s="64"/>
      <c r="G134" s="64"/>
      <c r="H134" s="65"/>
      <c r="I134" s="65"/>
      <c r="J134" s="65"/>
      <c r="K134" s="65"/>
      <c r="L134" s="65"/>
      <c r="M134" s="65"/>
      <c r="N134" s="65"/>
      <c r="O134" s="64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  <c r="BN134" s="38"/>
      <c r="BO134" s="38"/>
      <c r="BP134" s="38"/>
      <c r="BQ134" s="38"/>
      <c r="BR134" s="38"/>
      <c r="BS134" s="38"/>
      <c r="BT134" s="38"/>
      <c r="BU134" s="38"/>
      <c r="BV134" s="38"/>
      <c r="BW134" s="38"/>
      <c r="BX134" s="38"/>
      <c r="BY134" s="38"/>
      <c r="BZ134" s="38"/>
      <c r="CA134" s="38"/>
      <c r="CB134" s="38"/>
      <c r="CC134" s="38"/>
      <c r="CD134" s="38"/>
      <c r="CE134" s="38"/>
      <c r="CF134" s="38"/>
      <c r="CG134" s="38"/>
      <c r="CH134" s="38"/>
      <c r="CI134" s="38"/>
      <c r="CJ134" s="38"/>
      <c r="CK134" s="38"/>
      <c r="CL134" s="38"/>
      <c r="CM134" s="38"/>
      <c r="CN134" s="38"/>
      <c r="CO134" s="38"/>
      <c r="CP134" s="38"/>
      <c r="CQ134" s="38"/>
      <c r="CR134" s="38"/>
      <c r="CS134" s="38"/>
      <c r="CT134" s="38"/>
      <c r="CU134" s="38"/>
      <c r="CV134" s="38"/>
      <c r="CW134" s="38"/>
      <c r="CX134" s="38"/>
      <c r="CY134" s="38"/>
      <c r="CZ134" s="38"/>
      <c r="DA134" s="38"/>
    </row>
    <row r="135" spans="1:105" x14ac:dyDescent="0.35">
      <c r="A135" s="64"/>
      <c r="B135" s="64"/>
      <c r="C135" s="64"/>
      <c r="D135" s="97"/>
      <c r="E135" s="100" t="s">
        <v>181</v>
      </c>
      <c r="F135" s="64"/>
      <c r="G135" s="64"/>
      <c r="H135" s="65"/>
      <c r="I135" s="65"/>
      <c r="J135" s="65"/>
      <c r="K135" s="65"/>
      <c r="L135" s="65"/>
      <c r="M135" s="65"/>
      <c r="N135" s="65"/>
      <c r="O135" s="64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  <c r="BN135" s="38"/>
      <c r="BO135" s="38"/>
      <c r="BP135" s="38"/>
      <c r="BQ135" s="38"/>
      <c r="BR135" s="38"/>
      <c r="BS135" s="38"/>
      <c r="BT135" s="38"/>
      <c r="BU135" s="38"/>
      <c r="BV135" s="38"/>
      <c r="BW135" s="38"/>
      <c r="BX135" s="38"/>
      <c r="BY135" s="38"/>
      <c r="BZ135" s="38"/>
      <c r="CA135" s="38"/>
      <c r="CB135" s="38"/>
      <c r="CC135" s="38"/>
      <c r="CD135" s="38"/>
      <c r="CE135" s="38"/>
      <c r="CF135" s="38"/>
      <c r="CG135" s="38"/>
      <c r="CH135" s="38"/>
      <c r="CI135" s="38"/>
      <c r="CJ135" s="38"/>
      <c r="CK135" s="38"/>
      <c r="CL135" s="38"/>
      <c r="CM135" s="38"/>
      <c r="CN135" s="38"/>
      <c r="CO135" s="38"/>
      <c r="CP135" s="38"/>
      <c r="CQ135" s="38"/>
      <c r="CR135" s="38"/>
      <c r="CS135" s="38"/>
      <c r="CT135" s="38"/>
      <c r="CU135" s="38"/>
      <c r="CV135" s="38"/>
      <c r="CW135" s="38"/>
      <c r="CX135" s="38"/>
      <c r="CY135" s="38"/>
      <c r="CZ135" s="38"/>
      <c r="DA135" s="38"/>
    </row>
    <row r="136" spans="1:105" x14ac:dyDescent="0.35">
      <c r="A136" s="64"/>
      <c r="B136" s="64"/>
      <c r="C136" s="64"/>
      <c r="D136" s="64"/>
      <c r="E136" s="64"/>
      <c r="F136" s="101" t="s">
        <v>126</v>
      </c>
      <c r="G136" s="101" t="s">
        <v>182</v>
      </c>
      <c r="H136" s="30">
        <v>1</v>
      </c>
      <c r="I136" s="124"/>
      <c r="J136" s="124"/>
      <c r="K136" s="124"/>
      <c r="L136" s="124"/>
      <c r="M136" s="124"/>
      <c r="N136" s="65"/>
      <c r="O136" s="64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  <c r="BN136" s="38"/>
      <c r="BO136" s="38"/>
      <c r="BP136" s="38"/>
      <c r="BQ136" s="38"/>
      <c r="BR136" s="38"/>
      <c r="BS136" s="38"/>
      <c r="BT136" s="38"/>
      <c r="BU136" s="38"/>
      <c r="BV136" s="38"/>
      <c r="BW136" s="38"/>
      <c r="BX136" s="38"/>
      <c r="BY136" s="38"/>
      <c r="BZ136" s="38"/>
      <c r="CA136" s="38"/>
      <c r="CB136" s="38"/>
      <c r="CC136" s="38"/>
      <c r="CD136" s="38"/>
      <c r="CE136" s="38"/>
      <c r="CF136" s="38"/>
      <c r="CG136" s="38"/>
      <c r="CH136" s="38"/>
      <c r="CI136" s="38"/>
      <c r="CJ136" s="38"/>
      <c r="CK136" s="38"/>
      <c r="CL136" s="38"/>
      <c r="CM136" s="38"/>
      <c r="CN136" s="38"/>
      <c r="CO136" s="38"/>
      <c r="CP136" s="38"/>
      <c r="CQ136" s="38"/>
      <c r="CR136" s="38"/>
      <c r="CS136" s="38"/>
      <c r="CT136" s="38"/>
      <c r="CU136" s="38"/>
      <c r="CV136" s="38"/>
      <c r="CW136" s="38"/>
      <c r="CX136" s="38"/>
      <c r="CY136" s="38"/>
      <c r="CZ136" s="38"/>
      <c r="DA136" s="38"/>
    </row>
    <row r="137" spans="1:105" x14ac:dyDescent="0.35">
      <c r="A137" s="64"/>
      <c r="B137" s="64"/>
      <c r="C137" s="64"/>
      <c r="D137" s="64"/>
      <c r="E137" s="64"/>
      <c r="F137" s="105" t="s">
        <v>128</v>
      </c>
      <c r="G137" s="105" t="s">
        <v>182</v>
      </c>
      <c r="H137" s="31"/>
      <c r="I137" s="124"/>
      <c r="J137" s="124"/>
      <c r="K137" s="124"/>
      <c r="L137" s="124"/>
      <c r="M137" s="124"/>
      <c r="N137" s="65"/>
      <c r="O137" s="64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  <c r="BN137" s="38"/>
      <c r="BO137" s="38"/>
      <c r="BP137" s="38"/>
      <c r="BQ137" s="38"/>
      <c r="BR137" s="38"/>
      <c r="BS137" s="38"/>
      <c r="BT137" s="38"/>
      <c r="BU137" s="38"/>
      <c r="BV137" s="38"/>
      <c r="BW137" s="38"/>
      <c r="BX137" s="38"/>
      <c r="BY137" s="38"/>
      <c r="BZ137" s="38"/>
      <c r="CA137" s="38"/>
      <c r="CB137" s="38"/>
      <c r="CC137" s="38"/>
      <c r="CD137" s="38"/>
      <c r="CE137" s="38"/>
      <c r="CF137" s="38"/>
      <c r="CG137" s="38"/>
      <c r="CH137" s="38"/>
      <c r="CI137" s="38"/>
      <c r="CJ137" s="38"/>
      <c r="CK137" s="38"/>
      <c r="CL137" s="38"/>
      <c r="CM137" s="38"/>
      <c r="CN137" s="38"/>
      <c r="CO137" s="38"/>
      <c r="CP137" s="38"/>
      <c r="CQ137" s="38"/>
      <c r="CR137" s="38"/>
      <c r="CS137" s="38"/>
      <c r="CT137" s="38"/>
      <c r="CU137" s="38"/>
      <c r="CV137" s="38"/>
      <c r="CW137" s="38"/>
      <c r="CX137" s="38"/>
      <c r="CY137" s="38"/>
      <c r="CZ137" s="38"/>
      <c r="DA137" s="38"/>
    </row>
    <row r="138" spans="1:105" x14ac:dyDescent="0.35">
      <c r="A138" s="64"/>
      <c r="B138" s="64"/>
      <c r="C138" s="64"/>
      <c r="D138" s="64"/>
      <c r="E138" s="64"/>
      <c r="F138" s="64"/>
      <c r="G138" s="64"/>
      <c r="H138" s="65"/>
      <c r="I138" s="65"/>
      <c r="J138" s="65"/>
      <c r="K138" s="65"/>
      <c r="L138" s="65"/>
      <c r="M138" s="65"/>
      <c r="N138" s="65"/>
      <c r="O138" s="64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  <c r="BN138" s="38"/>
      <c r="BO138" s="38"/>
      <c r="BP138" s="38"/>
      <c r="BQ138" s="38"/>
      <c r="BR138" s="38"/>
      <c r="BS138" s="38"/>
      <c r="BT138" s="38"/>
      <c r="BU138" s="38"/>
      <c r="BV138" s="38"/>
      <c r="BW138" s="38"/>
      <c r="BX138" s="38"/>
      <c r="BY138" s="38"/>
      <c r="BZ138" s="38"/>
      <c r="CA138" s="38"/>
      <c r="CB138" s="38"/>
      <c r="CC138" s="38"/>
      <c r="CD138" s="38"/>
      <c r="CE138" s="38"/>
      <c r="CF138" s="38"/>
      <c r="CG138" s="38"/>
      <c r="CH138" s="38"/>
      <c r="CI138" s="38"/>
      <c r="CJ138" s="38"/>
      <c r="CK138" s="38"/>
      <c r="CL138" s="38"/>
      <c r="CM138" s="38"/>
      <c r="CN138" s="38"/>
      <c r="CO138" s="38"/>
      <c r="CP138" s="38"/>
      <c r="CQ138" s="38"/>
      <c r="CR138" s="38"/>
      <c r="CS138" s="38"/>
      <c r="CT138" s="38"/>
      <c r="CU138" s="38"/>
      <c r="CV138" s="38"/>
      <c r="CW138" s="38"/>
      <c r="CX138" s="38"/>
      <c r="CY138" s="38"/>
      <c r="CZ138" s="38"/>
      <c r="DA138" s="38"/>
    </row>
    <row r="139" spans="1:105" x14ac:dyDescent="0.35">
      <c r="A139" s="103"/>
      <c r="B139" s="64"/>
      <c r="C139" s="64"/>
      <c r="D139" s="64"/>
      <c r="E139" s="100" t="s">
        <v>183</v>
      </c>
      <c r="F139" s="64"/>
      <c r="G139" s="64"/>
      <c r="H139" s="65"/>
      <c r="I139" s="120" t="s">
        <v>114</v>
      </c>
      <c r="J139" s="120"/>
      <c r="K139" s="120"/>
      <c r="L139" s="120"/>
      <c r="M139" s="120"/>
      <c r="N139" s="120"/>
      <c r="O139" s="103" t="s">
        <v>138</v>
      </c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  <c r="BN139" s="38"/>
      <c r="BO139" s="38"/>
      <c r="BP139" s="38"/>
      <c r="BQ139" s="38"/>
      <c r="BR139" s="38"/>
      <c r="BS139" s="38"/>
      <c r="BT139" s="38"/>
      <c r="BU139" s="38"/>
      <c r="BV139" s="38"/>
      <c r="BW139" s="38"/>
      <c r="BX139" s="38"/>
      <c r="BY139" s="38"/>
      <c r="BZ139" s="38"/>
      <c r="CA139" s="38"/>
      <c r="CB139" s="38"/>
      <c r="CC139" s="38"/>
      <c r="CD139" s="38"/>
      <c r="CE139" s="38"/>
      <c r="CF139" s="38"/>
      <c r="CG139" s="38"/>
      <c r="CH139" s="38"/>
      <c r="CI139" s="38"/>
      <c r="CJ139" s="38"/>
      <c r="CK139" s="38"/>
      <c r="CL139" s="38"/>
      <c r="CM139" s="38"/>
      <c r="CN139" s="38"/>
      <c r="CO139" s="38"/>
      <c r="CP139" s="38"/>
      <c r="CQ139" s="38"/>
      <c r="CR139" s="38"/>
      <c r="CS139" s="38"/>
      <c r="CT139" s="38"/>
      <c r="CU139" s="38"/>
      <c r="CV139" s="38"/>
      <c r="CW139" s="38"/>
      <c r="CX139" s="38"/>
      <c r="CY139" s="38"/>
      <c r="CZ139" s="38"/>
      <c r="DA139" s="38"/>
    </row>
    <row r="140" spans="1:105" x14ac:dyDescent="0.35">
      <c r="A140" s="64"/>
      <c r="B140" s="64"/>
      <c r="C140" s="64"/>
      <c r="D140" s="64"/>
      <c r="E140" s="64"/>
      <c r="F140" s="101" t="s">
        <v>139</v>
      </c>
      <c r="G140" s="101" t="s">
        <v>182</v>
      </c>
      <c r="H140" s="30">
        <v>1</v>
      </c>
      <c r="I140" s="124"/>
      <c r="J140" s="124"/>
      <c r="K140" s="124"/>
      <c r="L140" s="124"/>
      <c r="M140" s="124"/>
      <c r="N140" s="65"/>
      <c r="O140" s="64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38"/>
      <c r="BS140" s="38"/>
      <c r="BT140" s="38"/>
      <c r="BU140" s="38"/>
      <c r="BV140" s="38"/>
      <c r="BW140" s="38"/>
      <c r="BX140" s="38"/>
      <c r="BY140" s="38"/>
      <c r="BZ140" s="38"/>
      <c r="CA140" s="38"/>
      <c r="CB140" s="38"/>
      <c r="CC140" s="38"/>
      <c r="CD140" s="38"/>
      <c r="CE140" s="38"/>
      <c r="CF140" s="38"/>
      <c r="CG140" s="38"/>
      <c r="CH140" s="38"/>
      <c r="CI140" s="38"/>
      <c r="CJ140" s="38"/>
      <c r="CK140" s="38"/>
      <c r="CL140" s="38"/>
      <c r="CM140" s="38"/>
      <c r="CN140" s="38"/>
      <c r="CO140" s="38"/>
      <c r="CP140" s="38"/>
      <c r="CQ140" s="38"/>
      <c r="CR140" s="38"/>
      <c r="CS140" s="38"/>
      <c r="CT140" s="38"/>
      <c r="CU140" s="38"/>
      <c r="CV140" s="38"/>
      <c r="CW140" s="38"/>
      <c r="CX140" s="38"/>
      <c r="CY140" s="38"/>
      <c r="CZ140" s="38"/>
      <c r="DA140" s="38"/>
    </row>
    <row r="141" spans="1:105" x14ac:dyDescent="0.35">
      <c r="A141" s="64"/>
      <c r="B141" s="64"/>
      <c r="C141" s="64"/>
      <c r="D141" s="64"/>
      <c r="E141" s="64"/>
      <c r="F141" s="103" t="s">
        <v>140</v>
      </c>
      <c r="G141" s="103" t="s">
        <v>182</v>
      </c>
      <c r="H141" s="32">
        <v>1</v>
      </c>
      <c r="I141" s="124"/>
      <c r="J141" s="124"/>
      <c r="K141" s="124"/>
      <c r="L141" s="124"/>
      <c r="M141" s="124"/>
      <c r="N141" s="65"/>
      <c r="O141" s="64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38"/>
      <c r="BS141" s="38"/>
      <c r="BT141" s="38"/>
      <c r="BU141" s="38"/>
      <c r="BV141" s="38"/>
      <c r="BW141" s="38"/>
      <c r="BX141" s="38"/>
      <c r="BY141" s="38"/>
      <c r="BZ141" s="38"/>
      <c r="CA141" s="38"/>
      <c r="CB141" s="38"/>
      <c r="CC141" s="38"/>
      <c r="CD141" s="38"/>
      <c r="CE141" s="38"/>
      <c r="CF141" s="38"/>
      <c r="CG141" s="38"/>
      <c r="CH141" s="38"/>
      <c r="CI141" s="38"/>
      <c r="CJ141" s="38"/>
      <c r="CK141" s="38"/>
      <c r="CL141" s="38"/>
      <c r="CM141" s="38"/>
      <c r="CN141" s="38"/>
      <c r="CO141" s="38"/>
      <c r="CP141" s="38"/>
      <c r="CQ141" s="38"/>
      <c r="CR141" s="38"/>
      <c r="CS141" s="38"/>
      <c r="CT141" s="38"/>
      <c r="CU141" s="38"/>
      <c r="CV141" s="38"/>
      <c r="CW141" s="38"/>
      <c r="CX141" s="38"/>
      <c r="CY141" s="38"/>
      <c r="CZ141" s="38"/>
      <c r="DA141" s="38"/>
    </row>
    <row r="142" spans="1:105" x14ac:dyDescent="0.35">
      <c r="A142" s="64"/>
      <c r="B142" s="64"/>
      <c r="C142" s="64"/>
      <c r="D142" s="64"/>
      <c r="E142" s="64"/>
      <c r="F142" s="103" t="s">
        <v>141</v>
      </c>
      <c r="G142" s="103" t="s">
        <v>182</v>
      </c>
      <c r="H142" s="32">
        <v>1</v>
      </c>
      <c r="I142" s="124"/>
      <c r="J142" s="124"/>
      <c r="K142" s="124"/>
      <c r="L142" s="124"/>
      <c r="M142" s="124"/>
      <c r="N142" s="65"/>
      <c r="O142" s="64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  <c r="CX142" s="38"/>
      <c r="CY142" s="38"/>
      <c r="CZ142" s="38"/>
      <c r="DA142" s="38"/>
    </row>
    <row r="143" spans="1:105" x14ac:dyDescent="0.35">
      <c r="A143" s="64"/>
      <c r="B143" s="64"/>
      <c r="C143" s="64"/>
      <c r="D143" s="64"/>
      <c r="E143" s="64"/>
      <c r="F143" s="103" t="s">
        <v>142</v>
      </c>
      <c r="G143" s="103" t="s">
        <v>182</v>
      </c>
      <c r="H143" s="32">
        <v>1</v>
      </c>
      <c r="I143" s="124"/>
      <c r="J143" s="124"/>
      <c r="K143" s="124"/>
      <c r="L143" s="124"/>
      <c r="M143" s="124"/>
      <c r="N143" s="65"/>
      <c r="O143" s="64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  <c r="CX143" s="38"/>
      <c r="CY143" s="38"/>
      <c r="CZ143" s="38"/>
      <c r="DA143" s="38"/>
    </row>
    <row r="144" spans="1:105" x14ac:dyDescent="0.35">
      <c r="A144" s="64"/>
      <c r="B144" s="64"/>
      <c r="C144" s="64"/>
      <c r="D144" s="64"/>
      <c r="E144" s="64"/>
      <c r="F144" s="103" t="s">
        <v>143</v>
      </c>
      <c r="G144" s="103" t="s">
        <v>182</v>
      </c>
      <c r="H144" s="32">
        <v>1</v>
      </c>
      <c r="I144" s="124"/>
      <c r="J144" s="124"/>
      <c r="K144" s="124"/>
      <c r="L144" s="124"/>
      <c r="M144" s="124"/>
      <c r="N144" s="65"/>
      <c r="O144" s="64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38"/>
      <c r="BS144" s="38"/>
      <c r="BT144" s="38"/>
      <c r="BU144" s="38"/>
      <c r="BV144" s="38"/>
      <c r="BW144" s="38"/>
      <c r="BX144" s="38"/>
      <c r="BY144" s="38"/>
      <c r="BZ144" s="38"/>
      <c r="CA144" s="38"/>
      <c r="CB144" s="38"/>
      <c r="CC144" s="38"/>
      <c r="CD144" s="38"/>
      <c r="CE144" s="38"/>
      <c r="CF144" s="38"/>
      <c r="CG144" s="38"/>
      <c r="CH144" s="38"/>
      <c r="CI144" s="38"/>
      <c r="CJ144" s="38"/>
      <c r="CK144" s="38"/>
      <c r="CL144" s="38"/>
      <c r="CM144" s="38"/>
      <c r="CN144" s="38"/>
      <c r="CO144" s="38"/>
      <c r="CP144" s="38"/>
      <c r="CQ144" s="38"/>
      <c r="CR144" s="38"/>
      <c r="CS144" s="38"/>
      <c r="CT144" s="38"/>
      <c r="CU144" s="38"/>
      <c r="CV144" s="38"/>
      <c r="CW144" s="38"/>
      <c r="CX144" s="38"/>
      <c r="CY144" s="38"/>
      <c r="CZ144" s="38"/>
      <c r="DA144" s="38"/>
    </row>
    <row r="145" spans="1:105" x14ac:dyDescent="0.35">
      <c r="A145" s="64"/>
      <c r="B145" s="64"/>
      <c r="C145" s="64"/>
      <c r="D145" s="64"/>
      <c r="E145" s="64"/>
      <c r="F145" s="103" t="s">
        <v>144</v>
      </c>
      <c r="G145" s="103" t="s">
        <v>182</v>
      </c>
      <c r="H145" s="32">
        <v>1</v>
      </c>
      <c r="I145" s="124"/>
      <c r="J145" s="124"/>
      <c r="K145" s="124"/>
      <c r="L145" s="124"/>
      <c r="M145" s="124"/>
      <c r="N145" s="65"/>
      <c r="O145" s="64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38"/>
      <c r="BS145" s="38"/>
      <c r="BT145" s="38"/>
      <c r="BU145" s="38"/>
      <c r="BV145" s="38"/>
      <c r="BW145" s="38"/>
      <c r="BX145" s="38"/>
      <c r="BY145" s="38"/>
      <c r="BZ145" s="38"/>
      <c r="CA145" s="38"/>
      <c r="CB145" s="38"/>
      <c r="CC145" s="38"/>
      <c r="CD145" s="38"/>
      <c r="CE145" s="38"/>
      <c r="CF145" s="38"/>
      <c r="CG145" s="38"/>
      <c r="CH145" s="38"/>
      <c r="CI145" s="38"/>
      <c r="CJ145" s="38"/>
      <c r="CK145" s="38"/>
      <c r="CL145" s="38"/>
      <c r="CM145" s="38"/>
      <c r="CN145" s="38"/>
      <c r="CO145" s="38"/>
      <c r="CP145" s="38"/>
      <c r="CQ145" s="38"/>
      <c r="CR145" s="38"/>
      <c r="CS145" s="38"/>
      <c r="CT145" s="38"/>
      <c r="CU145" s="38"/>
      <c r="CV145" s="38"/>
      <c r="CW145" s="38"/>
      <c r="CX145" s="38"/>
      <c r="CY145" s="38"/>
      <c r="CZ145" s="38"/>
      <c r="DA145" s="38"/>
    </row>
    <row r="146" spans="1:105" x14ac:dyDescent="0.35">
      <c r="A146" s="64"/>
      <c r="B146" s="64"/>
      <c r="C146" s="64"/>
      <c r="D146" s="64"/>
      <c r="E146" s="64"/>
      <c r="F146" s="103" t="s">
        <v>145</v>
      </c>
      <c r="G146" s="103" t="s">
        <v>182</v>
      </c>
      <c r="H146" s="32"/>
      <c r="I146" s="124"/>
      <c r="J146" s="124"/>
      <c r="K146" s="124"/>
      <c r="L146" s="124"/>
      <c r="M146" s="124"/>
      <c r="N146" s="65"/>
      <c r="O146" s="64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  <c r="BN146" s="38"/>
      <c r="BO146" s="38"/>
      <c r="BP146" s="38"/>
      <c r="BQ146" s="38"/>
      <c r="BR146" s="38"/>
      <c r="BS146" s="38"/>
      <c r="BT146" s="38"/>
      <c r="BU146" s="38"/>
      <c r="BV146" s="38"/>
      <c r="BW146" s="38"/>
      <c r="BX146" s="38"/>
      <c r="BY146" s="38"/>
      <c r="BZ146" s="38"/>
      <c r="CA146" s="38"/>
      <c r="CB146" s="38"/>
      <c r="CC146" s="38"/>
      <c r="CD146" s="38"/>
      <c r="CE146" s="38"/>
      <c r="CF146" s="38"/>
      <c r="CG146" s="38"/>
      <c r="CH146" s="38"/>
      <c r="CI146" s="38"/>
      <c r="CJ146" s="38"/>
      <c r="CK146" s="38"/>
      <c r="CL146" s="38"/>
      <c r="CM146" s="38"/>
      <c r="CN146" s="38"/>
      <c r="CO146" s="38"/>
      <c r="CP146" s="38"/>
      <c r="CQ146" s="38"/>
      <c r="CR146" s="38"/>
      <c r="CS146" s="38"/>
      <c r="CT146" s="38"/>
      <c r="CU146" s="38"/>
      <c r="CV146" s="38"/>
      <c r="CW146" s="38"/>
      <c r="CX146" s="38"/>
      <c r="CY146" s="38"/>
      <c r="CZ146" s="38"/>
      <c r="DA146" s="38"/>
    </row>
    <row r="147" spans="1:105" x14ac:dyDescent="0.35">
      <c r="A147" s="64"/>
      <c r="B147" s="64"/>
      <c r="C147" s="64"/>
      <c r="D147" s="64"/>
      <c r="E147" s="64"/>
      <c r="F147" s="103" t="s">
        <v>146</v>
      </c>
      <c r="G147" s="103" t="s">
        <v>182</v>
      </c>
      <c r="H147" s="32"/>
      <c r="I147" s="124"/>
      <c r="J147" s="124"/>
      <c r="K147" s="124"/>
      <c r="L147" s="124"/>
      <c r="M147" s="124"/>
      <c r="N147" s="65"/>
      <c r="O147" s="64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  <c r="BN147" s="38"/>
      <c r="BO147" s="38"/>
      <c r="BP147" s="38"/>
      <c r="BQ147" s="38"/>
      <c r="BR147" s="38"/>
      <c r="BS147" s="38"/>
      <c r="BT147" s="38"/>
      <c r="BU147" s="38"/>
      <c r="BV147" s="38"/>
      <c r="BW147" s="38"/>
      <c r="BX147" s="38"/>
      <c r="BY147" s="38"/>
      <c r="BZ147" s="38"/>
      <c r="CA147" s="38"/>
      <c r="CB147" s="38"/>
      <c r="CC147" s="38"/>
      <c r="CD147" s="38"/>
      <c r="CE147" s="38"/>
      <c r="CF147" s="38"/>
      <c r="CG147" s="38"/>
      <c r="CH147" s="38"/>
      <c r="CI147" s="38"/>
      <c r="CJ147" s="38"/>
      <c r="CK147" s="38"/>
      <c r="CL147" s="38"/>
      <c r="CM147" s="38"/>
      <c r="CN147" s="38"/>
      <c r="CO147" s="38"/>
      <c r="CP147" s="38"/>
      <c r="CQ147" s="38"/>
      <c r="CR147" s="38"/>
      <c r="CS147" s="38"/>
      <c r="CT147" s="38"/>
      <c r="CU147" s="38"/>
      <c r="CV147" s="38"/>
      <c r="CW147" s="38"/>
      <c r="CX147" s="38"/>
      <c r="CY147" s="38"/>
      <c r="CZ147" s="38"/>
      <c r="DA147" s="38"/>
    </row>
    <row r="148" spans="1:105" x14ac:dyDescent="0.35">
      <c r="A148" s="64"/>
      <c r="B148" s="64"/>
      <c r="C148" s="64"/>
      <c r="D148" s="64"/>
      <c r="E148" s="64"/>
      <c r="F148" s="103" t="s">
        <v>147</v>
      </c>
      <c r="G148" s="103" t="s">
        <v>182</v>
      </c>
      <c r="H148" s="32"/>
      <c r="I148" s="124"/>
      <c r="J148" s="124"/>
      <c r="K148" s="124"/>
      <c r="L148" s="124"/>
      <c r="M148" s="124"/>
      <c r="N148" s="65"/>
      <c r="O148" s="64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  <c r="BN148" s="38"/>
      <c r="BO148" s="38"/>
      <c r="BP148" s="38"/>
      <c r="BQ148" s="38"/>
      <c r="BR148" s="38"/>
      <c r="BS148" s="38"/>
      <c r="BT148" s="38"/>
      <c r="BU148" s="38"/>
      <c r="BV148" s="38"/>
      <c r="BW148" s="38"/>
      <c r="BX148" s="38"/>
      <c r="BY148" s="38"/>
      <c r="BZ148" s="38"/>
      <c r="CA148" s="38"/>
      <c r="CB148" s="38"/>
      <c r="CC148" s="38"/>
      <c r="CD148" s="38"/>
      <c r="CE148" s="38"/>
      <c r="CF148" s="38"/>
      <c r="CG148" s="38"/>
      <c r="CH148" s="38"/>
      <c r="CI148" s="38"/>
      <c r="CJ148" s="38"/>
      <c r="CK148" s="38"/>
      <c r="CL148" s="38"/>
      <c r="CM148" s="38"/>
      <c r="CN148" s="38"/>
      <c r="CO148" s="38"/>
      <c r="CP148" s="38"/>
      <c r="CQ148" s="38"/>
      <c r="CR148" s="38"/>
      <c r="CS148" s="38"/>
      <c r="CT148" s="38"/>
      <c r="CU148" s="38"/>
      <c r="CV148" s="38"/>
      <c r="CW148" s="38"/>
      <c r="CX148" s="38"/>
      <c r="CY148" s="38"/>
      <c r="CZ148" s="38"/>
      <c r="DA148" s="38"/>
    </row>
    <row r="149" spans="1:105" x14ac:dyDescent="0.35">
      <c r="A149" s="64"/>
      <c r="B149" s="64"/>
      <c r="C149" s="64"/>
      <c r="D149" s="64"/>
      <c r="E149" s="64"/>
      <c r="F149" s="103" t="s">
        <v>148</v>
      </c>
      <c r="G149" s="103" t="s">
        <v>182</v>
      </c>
      <c r="H149" s="32"/>
      <c r="I149" s="124"/>
      <c r="J149" s="124"/>
      <c r="K149" s="124"/>
      <c r="L149" s="124"/>
      <c r="M149" s="124"/>
      <c r="N149" s="65"/>
      <c r="O149" s="64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  <c r="BN149" s="38"/>
      <c r="BO149" s="38"/>
      <c r="BP149" s="38"/>
      <c r="BQ149" s="38"/>
      <c r="BR149" s="38"/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8"/>
      <c r="CJ149" s="38"/>
      <c r="CK149" s="38"/>
      <c r="CL149" s="38"/>
      <c r="CM149" s="38"/>
      <c r="CN149" s="38"/>
      <c r="CO149" s="38"/>
      <c r="CP149" s="38"/>
      <c r="CQ149" s="38"/>
      <c r="CR149" s="38"/>
      <c r="CS149" s="38"/>
      <c r="CT149" s="38"/>
      <c r="CU149" s="38"/>
      <c r="CV149" s="38"/>
      <c r="CW149" s="38"/>
      <c r="CX149" s="38"/>
      <c r="CY149" s="38"/>
      <c r="CZ149" s="38"/>
      <c r="DA149" s="38"/>
    </row>
    <row r="150" spans="1:105" x14ac:dyDescent="0.35">
      <c r="A150" s="64"/>
      <c r="B150" s="64"/>
      <c r="C150" s="64"/>
      <c r="D150" s="64"/>
      <c r="E150" s="64"/>
      <c r="F150" s="103" t="s">
        <v>149</v>
      </c>
      <c r="G150" s="103" t="s">
        <v>182</v>
      </c>
      <c r="H150" s="32"/>
      <c r="I150" s="124"/>
      <c r="J150" s="124"/>
      <c r="K150" s="124"/>
      <c r="L150" s="124"/>
      <c r="M150" s="124"/>
      <c r="N150" s="65"/>
      <c r="O150" s="64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  <c r="BN150" s="38"/>
      <c r="BO150" s="38"/>
      <c r="BP150" s="38"/>
      <c r="BQ150" s="38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8"/>
      <c r="CJ150" s="38"/>
      <c r="CK150" s="38"/>
      <c r="CL150" s="38"/>
      <c r="CM150" s="38"/>
      <c r="CN150" s="38"/>
      <c r="CO150" s="38"/>
      <c r="CP150" s="38"/>
      <c r="CQ150" s="38"/>
      <c r="CR150" s="38"/>
      <c r="CS150" s="38"/>
      <c r="CT150" s="38"/>
      <c r="CU150" s="38"/>
      <c r="CV150" s="38"/>
      <c r="CW150" s="38"/>
      <c r="CX150" s="38"/>
      <c r="CY150" s="38"/>
      <c r="CZ150" s="38"/>
      <c r="DA150" s="38"/>
    </row>
    <row r="151" spans="1:105" x14ac:dyDescent="0.35">
      <c r="A151" s="64"/>
      <c r="B151" s="64"/>
      <c r="C151" s="64"/>
      <c r="D151" s="64"/>
      <c r="E151" s="64"/>
      <c r="F151" s="103" t="s">
        <v>150</v>
      </c>
      <c r="G151" s="103" t="s">
        <v>182</v>
      </c>
      <c r="H151" s="32"/>
      <c r="I151" s="124"/>
      <c r="J151" s="124"/>
      <c r="K151" s="124"/>
      <c r="L151" s="124"/>
      <c r="M151" s="124"/>
      <c r="N151" s="65"/>
      <c r="O151" s="64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  <c r="BN151" s="38"/>
      <c r="BO151" s="38"/>
      <c r="BP151" s="38"/>
      <c r="BQ151" s="38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8"/>
      <c r="CJ151" s="38"/>
      <c r="CK151" s="38"/>
      <c r="CL151" s="38"/>
      <c r="CM151" s="38"/>
      <c r="CN151" s="38"/>
      <c r="CO151" s="38"/>
      <c r="CP151" s="38"/>
      <c r="CQ151" s="38"/>
      <c r="CR151" s="38"/>
      <c r="CS151" s="38"/>
      <c r="CT151" s="38"/>
      <c r="CU151" s="38"/>
      <c r="CV151" s="38"/>
      <c r="CW151" s="38"/>
      <c r="CX151" s="38"/>
      <c r="CY151" s="38"/>
      <c r="CZ151" s="38"/>
      <c r="DA151" s="38"/>
    </row>
    <row r="152" spans="1:105" x14ac:dyDescent="0.35">
      <c r="A152" s="64"/>
      <c r="B152" s="64"/>
      <c r="C152" s="64"/>
      <c r="D152" s="64"/>
      <c r="E152" s="64"/>
      <c r="F152" s="103" t="s">
        <v>151</v>
      </c>
      <c r="G152" s="103" t="s">
        <v>182</v>
      </c>
      <c r="H152" s="32"/>
      <c r="I152" s="124"/>
      <c r="J152" s="124"/>
      <c r="K152" s="124"/>
      <c r="L152" s="124"/>
      <c r="M152" s="124"/>
      <c r="N152" s="65"/>
      <c r="O152" s="64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  <c r="BN152" s="38"/>
      <c r="BO152" s="38"/>
      <c r="BP152" s="38"/>
      <c r="BQ152" s="38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8"/>
      <c r="CJ152" s="38"/>
      <c r="CK152" s="38"/>
      <c r="CL152" s="38"/>
      <c r="CM152" s="38"/>
      <c r="CN152" s="38"/>
      <c r="CO152" s="38"/>
      <c r="CP152" s="38"/>
      <c r="CQ152" s="38"/>
      <c r="CR152" s="38"/>
      <c r="CS152" s="38"/>
      <c r="CT152" s="38"/>
      <c r="CU152" s="38"/>
      <c r="CV152" s="38"/>
      <c r="CW152" s="38"/>
      <c r="CX152" s="38"/>
      <c r="CY152" s="38"/>
      <c r="CZ152" s="38"/>
      <c r="DA152" s="38"/>
    </row>
    <row r="153" spans="1:105" x14ac:dyDescent="0.35">
      <c r="A153" s="64"/>
      <c r="B153" s="64"/>
      <c r="C153" s="64"/>
      <c r="D153" s="64"/>
      <c r="E153" s="64"/>
      <c r="F153" s="103" t="s">
        <v>152</v>
      </c>
      <c r="G153" s="103" t="s">
        <v>182</v>
      </c>
      <c r="H153" s="32"/>
      <c r="I153" s="124"/>
      <c r="J153" s="124"/>
      <c r="K153" s="124"/>
      <c r="L153" s="124"/>
      <c r="M153" s="124"/>
      <c r="N153" s="65"/>
      <c r="O153" s="64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  <c r="BN153" s="38"/>
      <c r="BO153" s="38"/>
      <c r="BP153" s="38"/>
      <c r="BQ153" s="38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8"/>
      <c r="CJ153" s="38"/>
      <c r="CK153" s="38"/>
      <c r="CL153" s="38"/>
      <c r="CM153" s="38"/>
      <c r="CN153" s="38"/>
      <c r="CO153" s="38"/>
      <c r="CP153" s="38"/>
      <c r="CQ153" s="38"/>
      <c r="CR153" s="38"/>
      <c r="CS153" s="38"/>
      <c r="CT153" s="38"/>
      <c r="CU153" s="38"/>
      <c r="CV153" s="38"/>
      <c r="CW153" s="38"/>
      <c r="CX153" s="38"/>
      <c r="CY153" s="38"/>
      <c r="CZ153" s="38"/>
      <c r="DA153" s="38"/>
    </row>
    <row r="154" spans="1:105" x14ac:dyDescent="0.35">
      <c r="A154" s="64"/>
      <c r="B154" s="64"/>
      <c r="C154" s="64"/>
      <c r="D154" s="64"/>
      <c r="E154" s="64"/>
      <c r="F154" s="103" t="s">
        <v>153</v>
      </c>
      <c r="G154" s="103" t="s">
        <v>182</v>
      </c>
      <c r="H154" s="32"/>
      <c r="I154" s="124"/>
      <c r="J154" s="124"/>
      <c r="K154" s="124"/>
      <c r="L154" s="124"/>
      <c r="M154" s="124"/>
      <c r="N154" s="65"/>
      <c r="O154" s="64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  <c r="BN154" s="38"/>
      <c r="BO154" s="38"/>
      <c r="BP154" s="38"/>
      <c r="BQ154" s="38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8"/>
      <c r="CJ154" s="38"/>
      <c r="CK154" s="38"/>
      <c r="CL154" s="38"/>
      <c r="CM154" s="38"/>
      <c r="CN154" s="38"/>
      <c r="CO154" s="38"/>
      <c r="CP154" s="38"/>
      <c r="CQ154" s="38"/>
      <c r="CR154" s="38"/>
      <c r="CS154" s="38"/>
      <c r="CT154" s="38"/>
      <c r="CU154" s="38"/>
      <c r="CV154" s="38"/>
      <c r="CW154" s="38"/>
      <c r="CX154" s="38"/>
      <c r="CY154" s="38"/>
      <c r="CZ154" s="38"/>
      <c r="DA154" s="38"/>
    </row>
    <row r="155" spans="1:105" x14ac:dyDescent="0.35">
      <c r="A155" s="64"/>
      <c r="B155" s="64"/>
      <c r="C155" s="64"/>
      <c r="D155" s="64"/>
      <c r="E155" s="64"/>
      <c r="F155" s="103" t="s">
        <v>154</v>
      </c>
      <c r="G155" s="103" t="s">
        <v>182</v>
      </c>
      <c r="H155" s="32"/>
      <c r="I155" s="124"/>
      <c r="J155" s="124"/>
      <c r="K155" s="124"/>
      <c r="L155" s="124"/>
      <c r="M155" s="124"/>
      <c r="N155" s="65"/>
      <c r="O155" s="64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  <c r="BN155" s="38"/>
      <c r="BO155" s="38"/>
      <c r="BP155" s="38"/>
      <c r="BQ155" s="38"/>
      <c r="BR155" s="38"/>
      <c r="BS155" s="38"/>
      <c r="BT155" s="38"/>
      <c r="BU155" s="38"/>
      <c r="BV155" s="38"/>
      <c r="BW155" s="38"/>
      <c r="BX155" s="38"/>
      <c r="BY155" s="38"/>
      <c r="BZ155" s="38"/>
      <c r="CA155" s="38"/>
      <c r="CB155" s="38"/>
      <c r="CC155" s="38"/>
      <c r="CD155" s="38"/>
      <c r="CE155" s="38"/>
      <c r="CF155" s="38"/>
      <c r="CG155" s="38"/>
      <c r="CH155" s="38"/>
      <c r="CI155" s="38"/>
      <c r="CJ155" s="38"/>
      <c r="CK155" s="38"/>
      <c r="CL155" s="38"/>
      <c r="CM155" s="38"/>
      <c r="CN155" s="38"/>
      <c r="CO155" s="38"/>
      <c r="CP155" s="38"/>
      <c r="CQ155" s="38"/>
      <c r="CR155" s="38"/>
      <c r="CS155" s="38"/>
      <c r="CT155" s="38"/>
      <c r="CU155" s="38"/>
      <c r="CV155" s="38"/>
      <c r="CW155" s="38"/>
      <c r="CX155" s="38"/>
      <c r="CY155" s="38"/>
      <c r="CZ155" s="38"/>
      <c r="DA155" s="38"/>
    </row>
    <row r="156" spans="1:105" x14ac:dyDescent="0.35">
      <c r="A156" s="64"/>
      <c r="B156" s="64"/>
      <c r="C156" s="64"/>
      <c r="D156" s="64"/>
      <c r="E156" s="64"/>
      <c r="F156" s="103" t="s">
        <v>155</v>
      </c>
      <c r="G156" s="103" t="s">
        <v>182</v>
      </c>
      <c r="H156" s="32"/>
      <c r="I156" s="124"/>
      <c r="J156" s="124"/>
      <c r="K156" s="124"/>
      <c r="L156" s="124"/>
      <c r="M156" s="124"/>
      <c r="N156" s="65"/>
      <c r="O156" s="64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  <c r="BN156" s="38"/>
      <c r="BO156" s="38"/>
      <c r="BP156" s="38"/>
      <c r="BQ156" s="38"/>
      <c r="BR156" s="38"/>
      <c r="BS156" s="38"/>
      <c r="BT156" s="38"/>
      <c r="BU156" s="38"/>
      <c r="BV156" s="38"/>
      <c r="BW156" s="38"/>
      <c r="BX156" s="38"/>
      <c r="BY156" s="38"/>
      <c r="BZ156" s="38"/>
      <c r="CA156" s="38"/>
      <c r="CB156" s="38"/>
      <c r="CC156" s="38"/>
      <c r="CD156" s="38"/>
      <c r="CE156" s="38"/>
      <c r="CF156" s="38"/>
      <c r="CG156" s="38"/>
      <c r="CH156" s="38"/>
      <c r="CI156" s="38"/>
      <c r="CJ156" s="38"/>
      <c r="CK156" s="38"/>
      <c r="CL156" s="38"/>
      <c r="CM156" s="38"/>
      <c r="CN156" s="38"/>
      <c r="CO156" s="38"/>
      <c r="CP156" s="38"/>
      <c r="CQ156" s="38"/>
      <c r="CR156" s="38"/>
      <c r="CS156" s="38"/>
      <c r="CT156" s="38"/>
      <c r="CU156" s="38"/>
      <c r="CV156" s="38"/>
      <c r="CW156" s="38"/>
      <c r="CX156" s="38"/>
      <c r="CY156" s="38"/>
      <c r="CZ156" s="38"/>
      <c r="DA156" s="38"/>
    </row>
    <row r="157" spans="1:105" x14ac:dyDescent="0.35">
      <c r="A157" s="64"/>
      <c r="B157" s="64"/>
      <c r="C157" s="64"/>
      <c r="D157" s="64"/>
      <c r="E157" s="64"/>
      <c r="F157" s="103" t="s">
        <v>156</v>
      </c>
      <c r="G157" s="103" t="s">
        <v>182</v>
      </c>
      <c r="H157" s="32"/>
      <c r="I157" s="124"/>
      <c r="J157" s="124"/>
      <c r="K157" s="124"/>
      <c r="L157" s="124"/>
      <c r="M157" s="124"/>
      <c r="N157" s="65"/>
      <c r="O157" s="64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  <c r="BN157" s="38"/>
      <c r="BO157" s="38"/>
      <c r="BP157" s="38"/>
      <c r="BQ157" s="38"/>
      <c r="BR157" s="38"/>
      <c r="BS157" s="38"/>
      <c r="BT157" s="38"/>
      <c r="BU157" s="38"/>
      <c r="BV157" s="38"/>
      <c r="BW157" s="38"/>
      <c r="BX157" s="38"/>
      <c r="BY157" s="38"/>
      <c r="BZ157" s="38"/>
      <c r="CA157" s="38"/>
      <c r="CB157" s="38"/>
      <c r="CC157" s="38"/>
      <c r="CD157" s="38"/>
      <c r="CE157" s="38"/>
      <c r="CF157" s="38"/>
      <c r="CG157" s="38"/>
      <c r="CH157" s="38"/>
      <c r="CI157" s="38"/>
      <c r="CJ157" s="38"/>
      <c r="CK157" s="38"/>
      <c r="CL157" s="38"/>
      <c r="CM157" s="38"/>
      <c r="CN157" s="38"/>
      <c r="CO157" s="38"/>
      <c r="CP157" s="38"/>
      <c r="CQ157" s="38"/>
      <c r="CR157" s="38"/>
      <c r="CS157" s="38"/>
      <c r="CT157" s="38"/>
      <c r="CU157" s="38"/>
      <c r="CV157" s="38"/>
      <c r="CW157" s="38"/>
      <c r="CX157" s="38"/>
      <c r="CY157" s="38"/>
      <c r="CZ157" s="38"/>
      <c r="DA157" s="38"/>
    </row>
    <row r="158" spans="1:105" x14ac:dyDescent="0.35">
      <c r="A158" s="64"/>
      <c r="B158" s="64"/>
      <c r="C158" s="64"/>
      <c r="D158" s="64"/>
      <c r="E158" s="64"/>
      <c r="F158" s="103" t="s">
        <v>157</v>
      </c>
      <c r="G158" s="103" t="s">
        <v>182</v>
      </c>
      <c r="H158" s="32"/>
      <c r="I158" s="124"/>
      <c r="J158" s="124"/>
      <c r="K158" s="124"/>
      <c r="L158" s="124"/>
      <c r="M158" s="124"/>
      <c r="N158" s="65"/>
      <c r="O158" s="64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  <c r="BN158" s="38"/>
      <c r="BO158" s="38"/>
      <c r="BP158" s="38"/>
      <c r="BQ158" s="38"/>
      <c r="BR158" s="38"/>
      <c r="BS158" s="38"/>
      <c r="BT158" s="38"/>
      <c r="BU158" s="38"/>
      <c r="BV158" s="38"/>
      <c r="BW158" s="38"/>
      <c r="BX158" s="38"/>
      <c r="BY158" s="38"/>
      <c r="BZ158" s="38"/>
      <c r="CA158" s="38"/>
      <c r="CB158" s="38"/>
      <c r="CC158" s="38"/>
      <c r="CD158" s="38"/>
      <c r="CE158" s="38"/>
      <c r="CF158" s="38"/>
      <c r="CG158" s="38"/>
      <c r="CH158" s="38"/>
      <c r="CI158" s="38"/>
      <c r="CJ158" s="38"/>
      <c r="CK158" s="38"/>
      <c r="CL158" s="38"/>
      <c r="CM158" s="38"/>
      <c r="CN158" s="38"/>
      <c r="CO158" s="38"/>
      <c r="CP158" s="38"/>
      <c r="CQ158" s="38"/>
      <c r="CR158" s="38"/>
      <c r="CS158" s="38"/>
      <c r="CT158" s="38"/>
      <c r="CU158" s="38"/>
      <c r="CV158" s="38"/>
      <c r="CW158" s="38"/>
      <c r="CX158" s="38"/>
      <c r="CY158" s="38"/>
      <c r="CZ158" s="38"/>
      <c r="DA158" s="38"/>
    </row>
    <row r="159" spans="1:105" x14ac:dyDescent="0.35">
      <c r="A159" s="64"/>
      <c r="B159" s="64"/>
      <c r="C159" s="64"/>
      <c r="D159" s="64"/>
      <c r="E159" s="64"/>
      <c r="F159" s="103" t="s">
        <v>158</v>
      </c>
      <c r="G159" s="103" t="s">
        <v>182</v>
      </c>
      <c r="H159" s="32"/>
      <c r="I159" s="124"/>
      <c r="J159" s="124"/>
      <c r="K159" s="124"/>
      <c r="L159" s="124"/>
      <c r="M159" s="124"/>
      <c r="N159" s="65"/>
      <c r="O159" s="64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  <c r="BN159" s="38"/>
      <c r="BO159" s="38"/>
      <c r="BP159" s="38"/>
      <c r="BQ159" s="38"/>
      <c r="BR159" s="38"/>
      <c r="BS159" s="38"/>
      <c r="BT159" s="38"/>
      <c r="BU159" s="38"/>
      <c r="BV159" s="38"/>
      <c r="BW159" s="38"/>
      <c r="BX159" s="38"/>
      <c r="BY159" s="38"/>
      <c r="BZ159" s="38"/>
      <c r="CA159" s="38"/>
      <c r="CB159" s="38"/>
      <c r="CC159" s="38"/>
      <c r="CD159" s="38"/>
      <c r="CE159" s="38"/>
      <c r="CF159" s="38"/>
      <c r="CG159" s="38"/>
      <c r="CH159" s="38"/>
      <c r="CI159" s="38"/>
      <c r="CJ159" s="38"/>
      <c r="CK159" s="38"/>
      <c r="CL159" s="38"/>
      <c r="CM159" s="38"/>
      <c r="CN159" s="38"/>
      <c r="CO159" s="38"/>
      <c r="CP159" s="38"/>
      <c r="CQ159" s="38"/>
      <c r="CR159" s="38"/>
      <c r="CS159" s="38"/>
      <c r="CT159" s="38"/>
      <c r="CU159" s="38"/>
      <c r="CV159" s="38"/>
      <c r="CW159" s="38"/>
      <c r="CX159" s="38"/>
      <c r="CY159" s="38"/>
      <c r="CZ159" s="38"/>
      <c r="DA159" s="38"/>
    </row>
    <row r="160" spans="1:105" x14ac:dyDescent="0.35">
      <c r="A160" s="64"/>
      <c r="B160" s="64"/>
      <c r="C160" s="64"/>
      <c r="D160" s="64"/>
      <c r="E160" s="64"/>
      <c r="F160" s="103" t="s">
        <v>159</v>
      </c>
      <c r="G160" s="103" t="s">
        <v>182</v>
      </c>
      <c r="H160" s="32"/>
      <c r="I160" s="124"/>
      <c r="J160" s="124"/>
      <c r="K160" s="124"/>
      <c r="L160" s="124"/>
      <c r="M160" s="124"/>
      <c r="N160" s="65"/>
      <c r="O160" s="64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  <c r="BN160" s="38"/>
      <c r="BO160" s="38"/>
      <c r="BP160" s="38"/>
      <c r="BQ160" s="38"/>
      <c r="BR160" s="38"/>
      <c r="BS160" s="38"/>
      <c r="BT160" s="38"/>
      <c r="BU160" s="38"/>
      <c r="BV160" s="38"/>
      <c r="BW160" s="38"/>
      <c r="BX160" s="38"/>
      <c r="BY160" s="38"/>
      <c r="BZ160" s="38"/>
      <c r="CA160" s="38"/>
      <c r="CB160" s="38"/>
      <c r="CC160" s="38"/>
      <c r="CD160" s="38"/>
      <c r="CE160" s="38"/>
      <c r="CF160" s="38"/>
      <c r="CG160" s="38"/>
      <c r="CH160" s="38"/>
      <c r="CI160" s="38"/>
      <c r="CJ160" s="38"/>
      <c r="CK160" s="38"/>
      <c r="CL160" s="38"/>
      <c r="CM160" s="38"/>
      <c r="CN160" s="38"/>
      <c r="CO160" s="38"/>
      <c r="CP160" s="38"/>
      <c r="CQ160" s="38"/>
      <c r="CR160" s="38"/>
      <c r="CS160" s="38"/>
      <c r="CT160" s="38"/>
      <c r="CU160" s="38"/>
      <c r="CV160" s="38"/>
      <c r="CW160" s="38"/>
      <c r="CX160" s="38"/>
      <c r="CY160" s="38"/>
      <c r="CZ160" s="38"/>
      <c r="DA160" s="38"/>
    </row>
    <row r="161" spans="1:105" x14ac:dyDescent="0.35">
      <c r="A161" s="64"/>
      <c r="B161" s="64"/>
      <c r="C161" s="64"/>
      <c r="D161" s="64"/>
      <c r="E161" s="64"/>
      <c r="F161" s="103" t="s">
        <v>160</v>
      </c>
      <c r="G161" s="103" t="s">
        <v>182</v>
      </c>
      <c r="H161" s="32">
        <v>1</v>
      </c>
      <c r="I161" s="124"/>
      <c r="J161" s="124"/>
      <c r="K161" s="124"/>
      <c r="L161" s="124"/>
      <c r="M161" s="124"/>
      <c r="N161" s="65"/>
      <c r="O161" s="64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  <c r="BN161" s="38"/>
      <c r="BO161" s="38"/>
      <c r="BP161" s="38"/>
      <c r="BQ161" s="38"/>
      <c r="BR161" s="38"/>
      <c r="BS161" s="38"/>
      <c r="BT161" s="38"/>
      <c r="BU161" s="38"/>
      <c r="BV161" s="38"/>
      <c r="BW161" s="38"/>
      <c r="BX161" s="38"/>
      <c r="BY161" s="38"/>
      <c r="BZ161" s="38"/>
      <c r="CA161" s="38"/>
      <c r="CB161" s="38"/>
      <c r="CC161" s="38"/>
      <c r="CD161" s="38"/>
      <c r="CE161" s="38"/>
      <c r="CF161" s="38"/>
      <c r="CG161" s="38"/>
      <c r="CH161" s="38"/>
      <c r="CI161" s="38"/>
      <c r="CJ161" s="38"/>
      <c r="CK161" s="38"/>
      <c r="CL161" s="38"/>
      <c r="CM161" s="38"/>
      <c r="CN161" s="38"/>
      <c r="CO161" s="38"/>
      <c r="CP161" s="38"/>
      <c r="CQ161" s="38"/>
      <c r="CR161" s="38"/>
      <c r="CS161" s="38"/>
      <c r="CT161" s="38"/>
      <c r="CU161" s="38"/>
      <c r="CV161" s="38"/>
      <c r="CW161" s="38"/>
      <c r="CX161" s="38"/>
      <c r="CY161" s="38"/>
      <c r="CZ161" s="38"/>
      <c r="DA161" s="38"/>
    </row>
    <row r="162" spans="1:105" x14ac:dyDescent="0.35">
      <c r="A162" s="64"/>
      <c r="B162" s="64"/>
      <c r="C162" s="64"/>
      <c r="D162" s="64"/>
      <c r="E162" s="64"/>
      <c r="F162" s="103" t="s">
        <v>161</v>
      </c>
      <c r="G162" s="103" t="s">
        <v>182</v>
      </c>
      <c r="H162" s="32">
        <v>1</v>
      </c>
      <c r="I162" s="124"/>
      <c r="J162" s="124"/>
      <c r="K162" s="124"/>
      <c r="L162" s="124"/>
      <c r="M162" s="124"/>
      <c r="N162" s="65"/>
      <c r="O162" s="64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  <c r="BN162" s="38"/>
      <c r="BO162" s="38"/>
      <c r="BP162" s="38"/>
      <c r="BQ162" s="38"/>
      <c r="BR162" s="38"/>
      <c r="BS162" s="38"/>
      <c r="BT162" s="38"/>
      <c r="BU162" s="38"/>
      <c r="BV162" s="38"/>
      <c r="BW162" s="38"/>
      <c r="BX162" s="38"/>
      <c r="BY162" s="38"/>
      <c r="BZ162" s="38"/>
      <c r="CA162" s="38"/>
      <c r="CB162" s="38"/>
      <c r="CC162" s="38"/>
      <c r="CD162" s="38"/>
      <c r="CE162" s="38"/>
      <c r="CF162" s="38"/>
      <c r="CG162" s="38"/>
      <c r="CH162" s="38"/>
      <c r="CI162" s="38"/>
      <c r="CJ162" s="38"/>
      <c r="CK162" s="38"/>
      <c r="CL162" s="38"/>
      <c r="CM162" s="38"/>
      <c r="CN162" s="38"/>
      <c r="CO162" s="38"/>
      <c r="CP162" s="38"/>
      <c r="CQ162" s="38"/>
      <c r="CR162" s="38"/>
      <c r="CS162" s="38"/>
      <c r="CT162" s="38"/>
      <c r="CU162" s="38"/>
      <c r="CV162" s="38"/>
      <c r="CW162" s="38"/>
      <c r="CX162" s="38"/>
      <c r="CY162" s="38"/>
      <c r="CZ162" s="38"/>
      <c r="DA162" s="38"/>
    </row>
    <row r="163" spans="1:105" x14ac:dyDescent="0.35">
      <c r="A163" s="64"/>
      <c r="B163" s="64"/>
      <c r="C163" s="64"/>
      <c r="D163" s="64"/>
      <c r="E163" s="64"/>
      <c r="F163" s="103" t="s">
        <v>162</v>
      </c>
      <c r="G163" s="103" t="s">
        <v>182</v>
      </c>
      <c r="H163" s="32">
        <v>1</v>
      </c>
      <c r="I163" s="124"/>
      <c r="J163" s="124"/>
      <c r="K163" s="124"/>
      <c r="L163" s="124"/>
      <c r="M163" s="124"/>
      <c r="N163" s="65"/>
      <c r="O163" s="64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  <c r="BN163" s="38"/>
      <c r="BO163" s="38"/>
      <c r="BP163" s="38"/>
      <c r="BQ163" s="38"/>
      <c r="BR163" s="38"/>
      <c r="BS163" s="38"/>
      <c r="BT163" s="38"/>
      <c r="BU163" s="38"/>
      <c r="BV163" s="38"/>
      <c r="BW163" s="38"/>
      <c r="BX163" s="38"/>
      <c r="BY163" s="38"/>
      <c r="BZ163" s="38"/>
      <c r="CA163" s="38"/>
      <c r="CB163" s="38"/>
      <c r="CC163" s="38"/>
      <c r="CD163" s="38"/>
      <c r="CE163" s="38"/>
      <c r="CF163" s="38"/>
      <c r="CG163" s="38"/>
      <c r="CH163" s="38"/>
      <c r="CI163" s="38"/>
      <c r="CJ163" s="38"/>
      <c r="CK163" s="38"/>
      <c r="CL163" s="38"/>
      <c r="CM163" s="38"/>
      <c r="CN163" s="38"/>
      <c r="CO163" s="38"/>
      <c r="CP163" s="38"/>
      <c r="CQ163" s="38"/>
      <c r="CR163" s="38"/>
      <c r="CS163" s="38"/>
      <c r="CT163" s="38"/>
      <c r="CU163" s="38"/>
      <c r="CV163" s="38"/>
      <c r="CW163" s="38"/>
      <c r="CX163" s="38"/>
      <c r="CY163" s="38"/>
      <c r="CZ163" s="38"/>
      <c r="DA163" s="38"/>
    </row>
    <row r="164" spans="1:105" x14ac:dyDescent="0.35">
      <c r="A164" s="64"/>
      <c r="B164" s="64"/>
      <c r="C164" s="64"/>
      <c r="D164" s="64"/>
      <c r="E164" s="64"/>
      <c r="F164" s="103" t="s">
        <v>163</v>
      </c>
      <c r="G164" s="103" t="s">
        <v>182</v>
      </c>
      <c r="H164" s="32">
        <v>1</v>
      </c>
      <c r="I164" s="124"/>
      <c r="J164" s="124"/>
      <c r="K164" s="124"/>
      <c r="L164" s="124"/>
      <c r="M164" s="124"/>
      <c r="N164" s="65"/>
      <c r="O164" s="64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  <c r="BN164" s="38"/>
      <c r="BO164" s="38"/>
      <c r="BP164" s="38"/>
      <c r="BQ164" s="38"/>
      <c r="BR164" s="38"/>
      <c r="BS164" s="38"/>
      <c r="BT164" s="38"/>
      <c r="BU164" s="38"/>
      <c r="BV164" s="38"/>
      <c r="BW164" s="38"/>
      <c r="BX164" s="38"/>
      <c r="BY164" s="38"/>
      <c r="BZ164" s="38"/>
      <c r="CA164" s="38"/>
      <c r="CB164" s="38"/>
      <c r="CC164" s="38"/>
      <c r="CD164" s="38"/>
      <c r="CE164" s="38"/>
      <c r="CF164" s="38"/>
      <c r="CG164" s="38"/>
      <c r="CH164" s="38"/>
      <c r="CI164" s="38"/>
      <c r="CJ164" s="38"/>
      <c r="CK164" s="38"/>
      <c r="CL164" s="38"/>
      <c r="CM164" s="38"/>
      <c r="CN164" s="38"/>
      <c r="CO164" s="38"/>
      <c r="CP164" s="38"/>
      <c r="CQ164" s="38"/>
      <c r="CR164" s="38"/>
      <c r="CS164" s="38"/>
      <c r="CT164" s="38"/>
      <c r="CU164" s="38"/>
      <c r="CV164" s="38"/>
      <c r="CW164" s="38"/>
      <c r="CX164" s="38"/>
      <c r="CY164" s="38"/>
      <c r="CZ164" s="38"/>
      <c r="DA164" s="38"/>
    </row>
    <row r="165" spans="1:105" x14ac:dyDescent="0.35">
      <c r="A165" s="64"/>
      <c r="B165" s="64"/>
      <c r="C165" s="64"/>
      <c r="D165" s="64"/>
      <c r="E165" s="64"/>
      <c r="F165" s="103" t="s">
        <v>164</v>
      </c>
      <c r="G165" s="103" t="s">
        <v>182</v>
      </c>
      <c r="H165" s="32">
        <v>1</v>
      </c>
      <c r="I165" s="124"/>
      <c r="J165" s="124"/>
      <c r="K165" s="124"/>
      <c r="L165" s="124"/>
      <c r="M165" s="124"/>
      <c r="N165" s="65"/>
      <c r="O165" s="64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  <c r="BN165" s="38"/>
      <c r="BO165" s="38"/>
      <c r="BP165" s="38"/>
      <c r="BQ165" s="38"/>
      <c r="BR165" s="38"/>
      <c r="BS165" s="38"/>
      <c r="BT165" s="38"/>
      <c r="BU165" s="38"/>
      <c r="BV165" s="38"/>
      <c r="BW165" s="38"/>
      <c r="BX165" s="38"/>
      <c r="BY165" s="38"/>
      <c r="BZ165" s="38"/>
      <c r="CA165" s="38"/>
      <c r="CB165" s="38"/>
      <c r="CC165" s="38"/>
      <c r="CD165" s="38"/>
      <c r="CE165" s="38"/>
      <c r="CF165" s="38"/>
      <c r="CG165" s="38"/>
      <c r="CH165" s="38"/>
      <c r="CI165" s="38"/>
      <c r="CJ165" s="38"/>
      <c r="CK165" s="38"/>
      <c r="CL165" s="38"/>
      <c r="CM165" s="38"/>
      <c r="CN165" s="38"/>
      <c r="CO165" s="38"/>
      <c r="CP165" s="38"/>
      <c r="CQ165" s="38"/>
      <c r="CR165" s="38"/>
      <c r="CS165" s="38"/>
      <c r="CT165" s="38"/>
      <c r="CU165" s="38"/>
      <c r="CV165" s="38"/>
      <c r="CW165" s="38"/>
      <c r="CX165" s="38"/>
      <c r="CY165" s="38"/>
      <c r="CZ165" s="38"/>
      <c r="DA165" s="38"/>
    </row>
    <row r="166" spans="1:105" x14ac:dyDescent="0.35">
      <c r="A166" s="64"/>
      <c r="B166" s="64"/>
      <c r="C166" s="64"/>
      <c r="D166" s="64"/>
      <c r="E166" s="64"/>
      <c r="F166" s="103" t="s">
        <v>165</v>
      </c>
      <c r="G166" s="103" t="s">
        <v>182</v>
      </c>
      <c r="H166" s="32">
        <v>1</v>
      </c>
      <c r="I166" s="124"/>
      <c r="J166" s="124"/>
      <c r="K166" s="124"/>
      <c r="L166" s="124"/>
      <c r="M166" s="124"/>
      <c r="N166" s="65"/>
      <c r="O166" s="64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  <c r="BN166" s="38"/>
      <c r="BO166" s="38"/>
      <c r="BP166" s="38"/>
      <c r="BQ166" s="38"/>
      <c r="BR166" s="38"/>
      <c r="BS166" s="38"/>
      <c r="BT166" s="38"/>
      <c r="BU166" s="38"/>
      <c r="BV166" s="38"/>
      <c r="BW166" s="38"/>
      <c r="BX166" s="38"/>
      <c r="BY166" s="38"/>
      <c r="BZ166" s="38"/>
      <c r="CA166" s="38"/>
      <c r="CB166" s="38"/>
      <c r="CC166" s="38"/>
      <c r="CD166" s="38"/>
      <c r="CE166" s="38"/>
      <c r="CF166" s="38"/>
      <c r="CG166" s="38"/>
      <c r="CH166" s="38"/>
      <c r="CI166" s="38"/>
      <c r="CJ166" s="38"/>
      <c r="CK166" s="38"/>
      <c r="CL166" s="38"/>
      <c r="CM166" s="38"/>
      <c r="CN166" s="38"/>
      <c r="CO166" s="38"/>
      <c r="CP166" s="38"/>
      <c r="CQ166" s="38"/>
      <c r="CR166" s="38"/>
      <c r="CS166" s="38"/>
      <c r="CT166" s="38"/>
      <c r="CU166" s="38"/>
      <c r="CV166" s="38"/>
      <c r="CW166" s="38"/>
      <c r="CX166" s="38"/>
      <c r="CY166" s="38"/>
      <c r="CZ166" s="38"/>
      <c r="DA166" s="38"/>
    </row>
    <row r="167" spans="1:105" x14ac:dyDescent="0.35">
      <c r="A167" s="64"/>
      <c r="B167" s="64"/>
      <c r="C167" s="64"/>
      <c r="D167" s="64"/>
      <c r="E167" s="64"/>
      <c r="F167" s="103" t="s">
        <v>166</v>
      </c>
      <c r="G167" s="103" t="s">
        <v>182</v>
      </c>
      <c r="H167" s="32">
        <v>1</v>
      </c>
      <c r="I167" s="124"/>
      <c r="J167" s="124"/>
      <c r="K167" s="124"/>
      <c r="L167" s="124"/>
      <c r="M167" s="124"/>
      <c r="N167" s="65"/>
      <c r="O167" s="64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  <c r="BN167" s="38"/>
      <c r="BO167" s="38"/>
      <c r="BP167" s="38"/>
      <c r="BQ167" s="38"/>
      <c r="BR167" s="38"/>
      <c r="BS167" s="38"/>
      <c r="BT167" s="38"/>
      <c r="BU167" s="38"/>
      <c r="BV167" s="38"/>
      <c r="BW167" s="38"/>
      <c r="BX167" s="38"/>
      <c r="BY167" s="38"/>
      <c r="BZ167" s="38"/>
      <c r="CA167" s="38"/>
      <c r="CB167" s="38"/>
      <c r="CC167" s="38"/>
      <c r="CD167" s="38"/>
      <c r="CE167" s="38"/>
      <c r="CF167" s="38"/>
      <c r="CG167" s="38"/>
      <c r="CH167" s="38"/>
      <c r="CI167" s="38"/>
      <c r="CJ167" s="38"/>
      <c r="CK167" s="38"/>
      <c r="CL167" s="38"/>
      <c r="CM167" s="38"/>
      <c r="CN167" s="38"/>
      <c r="CO167" s="38"/>
      <c r="CP167" s="38"/>
      <c r="CQ167" s="38"/>
      <c r="CR167" s="38"/>
      <c r="CS167" s="38"/>
      <c r="CT167" s="38"/>
      <c r="CU167" s="38"/>
      <c r="CV167" s="38"/>
      <c r="CW167" s="38"/>
      <c r="CX167" s="38"/>
      <c r="CY167" s="38"/>
      <c r="CZ167" s="38"/>
      <c r="DA167" s="38"/>
    </row>
    <row r="168" spans="1:105" x14ac:dyDescent="0.35">
      <c r="A168" s="64"/>
      <c r="B168" s="64"/>
      <c r="C168" s="64"/>
      <c r="D168" s="64"/>
      <c r="E168" s="64"/>
      <c r="F168" s="103" t="s">
        <v>167</v>
      </c>
      <c r="G168" s="103" t="s">
        <v>182</v>
      </c>
      <c r="H168" s="32">
        <v>1</v>
      </c>
      <c r="I168" s="124"/>
      <c r="J168" s="124"/>
      <c r="K168" s="124"/>
      <c r="L168" s="124"/>
      <c r="M168" s="124"/>
      <c r="N168" s="65"/>
      <c r="O168" s="64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  <c r="BN168" s="38"/>
      <c r="BO168" s="38"/>
      <c r="BP168" s="38"/>
      <c r="BQ168" s="38"/>
      <c r="BR168" s="38"/>
      <c r="BS168" s="38"/>
      <c r="BT168" s="38"/>
      <c r="BU168" s="38"/>
      <c r="BV168" s="38"/>
      <c r="BW168" s="38"/>
      <c r="BX168" s="38"/>
      <c r="BY168" s="38"/>
      <c r="BZ168" s="38"/>
      <c r="CA168" s="38"/>
      <c r="CB168" s="38"/>
      <c r="CC168" s="38"/>
      <c r="CD168" s="38"/>
      <c r="CE168" s="38"/>
      <c r="CF168" s="38"/>
      <c r="CG168" s="38"/>
      <c r="CH168" s="38"/>
      <c r="CI168" s="38"/>
      <c r="CJ168" s="38"/>
      <c r="CK168" s="38"/>
      <c r="CL168" s="38"/>
      <c r="CM168" s="38"/>
      <c r="CN168" s="38"/>
      <c r="CO168" s="38"/>
      <c r="CP168" s="38"/>
      <c r="CQ168" s="38"/>
      <c r="CR168" s="38"/>
      <c r="CS168" s="38"/>
      <c r="CT168" s="38"/>
      <c r="CU168" s="38"/>
      <c r="CV168" s="38"/>
      <c r="CW168" s="38"/>
      <c r="CX168" s="38"/>
      <c r="CY168" s="38"/>
      <c r="CZ168" s="38"/>
      <c r="DA168" s="38"/>
    </row>
    <row r="169" spans="1:105" x14ac:dyDescent="0.35">
      <c r="A169" s="64"/>
      <c r="B169" s="64"/>
      <c r="C169" s="64"/>
      <c r="D169" s="64"/>
      <c r="E169" s="64"/>
      <c r="F169" s="103" t="s">
        <v>168</v>
      </c>
      <c r="G169" s="103" t="s">
        <v>182</v>
      </c>
      <c r="H169" s="32">
        <v>1</v>
      </c>
      <c r="I169" s="124"/>
      <c r="J169" s="124"/>
      <c r="K169" s="124"/>
      <c r="L169" s="124"/>
      <c r="M169" s="124"/>
      <c r="N169" s="65"/>
      <c r="O169" s="64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  <c r="BN169" s="38"/>
      <c r="BO169" s="38"/>
      <c r="BP169" s="38"/>
      <c r="BQ169" s="38"/>
      <c r="BR169" s="38"/>
      <c r="BS169" s="38"/>
      <c r="BT169" s="38"/>
      <c r="BU169" s="38"/>
      <c r="BV169" s="38"/>
      <c r="BW169" s="38"/>
      <c r="BX169" s="38"/>
      <c r="BY169" s="38"/>
      <c r="BZ169" s="38"/>
      <c r="CA169" s="38"/>
      <c r="CB169" s="38"/>
      <c r="CC169" s="38"/>
      <c r="CD169" s="38"/>
      <c r="CE169" s="38"/>
      <c r="CF169" s="38"/>
      <c r="CG169" s="38"/>
      <c r="CH169" s="38"/>
      <c r="CI169" s="38"/>
      <c r="CJ169" s="38"/>
      <c r="CK169" s="38"/>
      <c r="CL169" s="38"/>
      <c r="CM169" s="38"/>
      <c r="CN169" s="38"/>
      <c r="CO169" s="38"/>
      <c r="CP169" s="38"/>
      <c r="CQ169" s="38"/>
      <c r="CR169" s="38"/>
      <c r="CS169" s="38"/>
      <c r="CT169" s="38"/>
      <c r="CU169" s="38"/>
      <c r="CV169" s="38"/>
      <c r="CW169" s="38"/>
      <c r="CX169" s="38"/>
      <c r="CY169" s="38"/>
      <c r="CZ169" s="38"/>
      <c r="DA169" s="38"/>
    </row>
    <row r="170" spans="1:105" x14ac:dyDescent="0.35">
      <c r="A170" s="64"/>
      <c r="B170" s="64"/>
      <c r="C170" s="64"/>
      <c r="D170" s="64"/>
      <c r="E170" s="64"/>
      <c r="F170" s="103" t="s">
        <v>169</v>
      </c>
      <c r="G170" s="103" t="s">
        <v>182</v>
      </c>
      <c r="H170" s="32">
        <v>1</v>
      </c>
      <c r="I170" s="124"/>
      <c r="J170" s="124"/>
      <c r="K170" s="124"/>
      <c r="L170" s="124"/>
      <c r="M170" s="124"/>
      <c r="N170" s="65"/>
      <c r="O170" s="64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  <c r="BN170" s="38"/>
      <c r="BO170" s="38"/>
      <c r="BP170" s="38"/>
      <c r="BQ170" s="38"/>
      <c r="BR170" s="38"/>
      <c r="BS170" s="38"/>
      <c r="BT170" s="38"/>
      <c r="BU170" s="38"/>
      <c r="BV170" s="38"/>
      <c r="BW170" s="38"/>
      <c r="BX170" s="38"/>
      <c r="BY170" s="38"/>
      <c r="BZ170" s="38"/>
      <c r="CA170" s="38"/>
      <c r="CB170" s="38"/>
      <c r="CC170" s="38"/>
      <c r="CD170" s="38"/>
      <c r="CE170" s="38"/>
      <c r="CF170" s="38"/>
      <c r="CG170" s="38"/>
      <c r="CH170" s="38"/>
      <c r="CI170" s="38"/>
      <c r="CJ170" s="38"/>
      <c r="CK170" s="38"/>
      <c r="CL170" s="38"/>
      <c r="CM170" s="38"/>
      <c r="CN170" s="38"/>
      <c r="CO170" s="38"/>
      <c r="CP170" s="38"/>
      <c r="CQ170" s="38"/>
      <c r="CR170" s="38"/>
      <c r="CS170" s="38"/>
      <c r="CT170" s="38"/>
      <c r="CU170" s="38"/>
      <c r="CV170" s="38"/>
      <c r="CW170" s="38"/>
      <c r="CX170" s="38"/>
      <c r="CY170" s="38"/>
      <c r="CZ170" s="38"/>
      <c r="DA170" s="38"/>
    </row>
    <row r="171" spans="1:105" x14ac:dyDescent="0.35">
      <c r="A171" s="64"/>
      <c r="B171" s="64"/>
      <c r="C171" s="64"/>
      <c r="D171" s="64"/>
      <c r="E171" s="64"/>
      <c r="F171" s="103" t="s">
        <v>170</v>
      </c>
      <c r="G171" s="103" t="s">
        <v>182</v>
      </c>
      <c r="H171" s="32">
        <v>1</v>
      </c>
      <c r="I171" s="124"/>
      <c r="J171" s="124"/>
      <c r="K171" s="124"/>
      <c r="L171" s="124"/>
      <c r="M171" s="124"/>
      <c r="N171" s="65"/>
      <c r="O171" s="64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  <c r="BN171" s="38"/>
      <c r="BO171" s="38"/>
      <c r="BP171" s="38"/>
      <c r="BQ171" s="38"/>
      <c r="BR171" s="38"/>
      <c r="BS171" s="38"/>
      <c r="BT171" s="38"/>
      <c r="BU171" s="38"/>
      <c r="BV171" s="38"/>
      <c r="BW171" s="38"/>
      <c r="BX171" s="38"/>
      <c r="BY171" s="38"/>
      <c r="BZ171" s="38"/>
      <c r="CA171" s="38"/>
      <c r="CB171" s="38"/>
      <c r="CC171" s="38"/>
      <c r="CD171" s="38"/>
      <c r="CE171" s="38"/>
      <c r="CF171" s="38"/>
      <c r="CG171" s="38"/>
      <c r="CH171" s="38"/>
      <c r="CI171" s="38"/>
      <c r="CJ171" s="38"/>
      <c r="CK171" s="38"/>
      <c r="CL171" s="38"/>
      <c r="CM171" s="38"/>
      <c r="CN171" s="38"/>
      <c r="CO171" s="38"/>
      <c r="CP171" s="38"/>
      <c r="CQ171" s="38"/>
      <c r="CR171" s="38"/>
      <c r="CS171" s="38"/>
      <c r="CT171" s="38"/>
      <c r="CU171" s="38"/>
      <c r="CV171" s="38"/>
      <c r="CW171" s="38"/>
      <c r="CX171" s="38"/>
      <c r="CY171" s="38"/>
      <c r="CZ171" s="38"/>
      <c r="DA171" s="38"/>
    </row>
    <row r="172" spans="1:105" s="17" customFormat="1" x14ac:dyDescent="0.35">
      <c r="A172" s="64"/>
      <c r="B172" s="64"/>
      <c r="C172" s="64"/>
      <c r="D172" s="64"/>
      <c r="E172" s="64"/>
      <c r="F172" s="103" t="s">
        <v>171</v>
      </c>
      <c r="G172" s="187" t="s">
        <v>182</v>
      </c>
      <c r="H172" s="32"/>
      <c r="I172" s="124" t="s">
        <v>114</v>
      </c>
      <c r="J172" s="124"/>
      <c r="K172" s="124"/>
      <c r="L172" s="124"/>
      <c r="M172" s="124"/>
      <c r="N172" s="65"/>
      <c r="O172" s="64" t="s">
        <v>172</v>
      </c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  <c r="BN172" s="38"/>
      <c r="BO172" s="38"/>
      <c r="BP172" s="38"/>
      <c r="BQ172" s="38"/>
      <c r="BR172" s="38"/>
      <c r="BS172" s="38"/>
      <c r="BT172" s="38"/>
      <c r="BU172" s="38"/>
      <c r="BV172" s="38"/>
      <c r="BW172" s="38"/>
      <c r="BX172" s="38"/>
      <c r="BY172" s="38"/>
      <c r="BZ172" s="38"/>
      <c r="CA172" s="38"/>
      <c r="CB172" s="38"/>
      <c r="CC172" s="38"/>
      <c r="CD172" s="38"/>
      <c r="CE172" s="38"/>
      <c r="CF172" s="38"/>
      <c r="CG172" s="38"/>
      <c r="CH172" s="38"/>
      <c r="CI172" s="38"/>
      <c r="CJ172" s="38"/>
      <c r="CK172" s="38"/>
      <c r="CL172" s="38"/>
      <c r="CM172" s="38"/>
      <c r="CN172" s="38"/>
      <c r="CO172" s="38"/>
      <c r="CP172" s="38"/>
      <c r="CQ172" s="38"/>
      <c r="CR172" s="38"/>
      <c r="CS172" s="38"/>
      <c r="CT172" s="38"/>
      <c r="CU172" s="38"/>
      <c r="CV172" s="38"/>
      <c r="CW172" s="38"/>
      <c r="CX172" s="38"/>
      <c r="CY172" s="38"/>
      <c r="CZ172" s="38"/>
      <c r="DA172" s="38"/>
    </row>
    <row r="173" spans="1:105" x14ac:dyDescent="0.35">
      <c r="A173" s="64"/>
      <c r="B173" s="64"/>
      <c r="C173" s="64"/>
      <c r="D173" s="64"/>
      <c r="E173" s="64"/>
      <c r="F173" s="105" t="s">
        <v>173</v>
      </c>
      <c r="G173" s="188" t="s">
        <v>182</v>
      </c>
      <c r="H173" s="31">
        <v>1</v>
      </c>
      <c r="I173" s="124" t="s">
        <v>114</v>
      </c>
      <c r="J173" s="124"/>
      <c r="K173" s="124"/>
      <c r="L173" s="124"/>
      <c r="M173" s="124"/>
      <c r="N173" s="65"/>
      <c r="O173" s="64" t="s">
        <v>172</v>
      </c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  <c r="BN173" s="38"/>
      <c r="BO173" s="38"/>
      <c r="BP173" s="38"/>
      <c r="BQ173" s="38"/>
      <c r="BR173" s="38"/>
      <c r="BS173" s="38"/>
      <c r="BT173" s="38"/>
      <c r="BU173" s="38"/>
      <c r="BV173" s="38"/>
      <c r="BW173" s="38"/>
      <c r="BX173" s="38"/>
      <c r="BY173" s="38"/>
      <c r="BZ173" s="38"/>
      <c r="CA173" s="38"/>
      <c r="CB173" s="38"/>
      <c r="CC173" s="38"/>
      <c r="CD173" s="38"/>
      <c r="CE173" s="38"/>
      <c r="CF173" s="38"/>
      <c r="CG173" s="38"/>
      <c r="CH173" s="38"/>
      <c r="CI173" s="38"/>
      <c r="CJ173" s="38"/>
      <c r="CK173" s="38"/>
      <c r="CL173" s="38"/>
      <c r="CM173" s="38"/>
      <c r="CN173" s="38"/>
      <c r="CO173" s="38"/>
      <c r="CP173" s="38"/>
      <c r="CQ173" s="38"/>
      <c r="CR173" s="38"/>
      <c r="CS173" s="38"/>
      <c r="CT173" s="38"/>
      <c r="CU173" s="38"/>
      <c r="CV173" s="38"/>
      <c r="CW173" s="38"/>
      <c r="CX173" s="38"/>
      <c r="CY173" s="38"/>
      <c r="CZ173" s="38"/>
      <c r="DA173" s="38"/>
    </row>
    <row r="174" spans="1:105" x14ac:dyDescent="0.35">
      <c r="A174" s="64"/>
      <c r="B174" s="64"/>
      <c r="C174" s="64"/>
      <c r="D174" s="64"/>
      <c r="E174" s="64"/>
      <c r="F174" s="64"/>
      <c r="G174" s="64"/>
      <c r="H174" s="65"/>
      <c r="I174" s="65"/>
      <c r="J174" s="65"/>
      <c r="K174" s="65"/>
      <c r="L174" s="65"/>
      <c r="M174" s="65"/>
      <c r="N174" s="65"/>
      <c r="O174" s="64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  <c r="BN174" s="38"/>
      <c r="BO174" s="38"/>
      <c r="BP174" s="38"/>
      <c r="BQ174" s="38"/>
      <c r="BR174" s="38"/>
      <c r="BS174" s="38"/>
      <c r="BT174" s="38"/>
      <c r="BU174" s="38"/>
      <c r="BV174" s="38"/>
      <c r="BW174" s="38"/>
      <c r="BX174" s="38"/>
      <c r="BY174" s="38"/>
      <c r="BZ174" s="38"/>
      <c r="CA174" s="38"/>
      <c r="CB174" s="38"/>
      <c r="CC174" s="38"/>
      <c r="CD174" s="38"/>
      <c r="CE174" s="38"/>
      <c r="CF174" s="38"/>
      <c r="CG174" s="38"/>
      <c r="CH174" s="38"/>
      <c r="CI174" s="38"/>
      <c r="CJ174" s="38"/>
      <c r="CK174" s="38"/>
      <c r="CL174" s="38"/>
      <c r="CM174" s="38"/>
      <c r="CN174" s="38"/>
      <c r="CO174" s="38"/>
      <c r="CP174" s="38"/>
      <c r="CQ174" s="38"/>
      <c r="CR174" s="38"/>
      <c r="CS174" s="38"/>
      <c r="CT174" s="38"/>
      <c r="CU174" s="38"/>
      <c r="CV174" s="38"/>
      <c r="CW174" s="38"/>
      <c r="CX174" s="38"/>
      <c r="CY174" s="38"/>
      <c r="CZ174" s="38"/>
      <c r="DA174" s="38"/>
    </row>
    <row r="175" spans="1:105" x14ac:dyDescent="0.35">
      <c r="A175" s="89"/>
      <c r="B175" s="89"/>
      <c r="C175" s="98" t="s">
        <v>184</v>
      </c>
      <c r="D175" s="98"/>
      <c r="E175" s="98"/>
      <c r="F175" s="98"/>
      <c r="G175" s="98"/>
      <c r="H175" s="99"/>
      <c r="I175" s="99"/>
      <c r="J175" s="99"/>
      <c r="K175" s="99"/>
      <c r="L175" s="99"/>
      <c r="M175" s="99"/>
      <c r="N175" s="99"/>
      <c r="O175" s="9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  <c r="BN175" s="38"/>
      <c r="BO175" s="38"/>
      <c r="BP175" s="38"/>
      <c r="BQ175" s="38"/>
      <c r="BR175" s="38"/>
      <c r="BS175" s="38"/>
      <c r="BT175" s="38"/>
      <c r="BU175" s="38"/>
      <c r="BV175" s="38"/>
      <c r="BW175" s="38"/>
      <c r="BX175" s="38"/>
      <c r="BY175" s="38"/>
      <c r="BZ175" s="38"/>
      <c r="CA175" s="38"/>
      <c r="CB175" s="38"/>
      <c r="CC175" s="38"/>
      <c r="CD175" s="38"/>
      <c r="CE175" s="38"/>
      <c r="CF175" s="38"/>
      <c r="CG175" s="38"/>
      <c r="CH175" s="38"/>
      <c r="CI175" s="38"/>
      <c r="CJ175" s="38"/>
      <c r="CK175" s="38"/>
      <c r="CL175" s="38"/>
      <c r="CM175" s="38"/>
      <c r="CN175" s="38"/>
      <c r="CO175" s="38"/>
      <c r="CP175" s="38"/>
      <c r="CQ175" s="38"/>
      <c r="CR175" s="38"/>
      <c r="CS175" s="38"/>
      <c r="CT175" s="38"/>
      <c r="CU175" s="38"/>
      <c r="CV175" s="38"/>
      <c r="CW175" s="38"/>
      <c r="CX175" s="38"/>
      <c r="CY175" s="38"/>
      <c r="CZ175" s="38"/>
      <c r="DA175" s="38"/>
    </row>
    <row r="176" spans="1:105" x14ac:dyDescent="0.35">
      <c r="A176" s="64"/>
      <c r="B176" s="64"/>
      <c r="C176" s="97"/>
      <c r="D176" s="97"/>
      <c r="E176" s="64"/>
      <c r="F176" s="64"/>
      <c r="G176" s="64"/>
      <c r="H176" s="65"/>
      <c r="I176" s="65"/>
      <c r="J176" s="65"/>
      <c r="K176" s="65"/>
      <c r="L176" s="65"/>
      <c r="M176" s="65"/>
      <c r="N176" s="65"/>
      <c r="O176" s="64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38"/>
      <c r="BO176" s="38"/>
      <c r="BP176" s="38"/>
      <c r="BQ176" s="38"/>
      <c r="BR176" s="38"/>
      <c r="BS176" s="38"/>
      <c r="BT176" s="38"/>
      <c r="BU176" s="38"/>
      <c r="BV176" s="38"/>
      <c r="BW176" s="38"/>
      <c r="BX176" s="38"/>
      <c r="BY176" s="38"/>
      <c r="BZ176" s="38"/>
      <c r="CA176" s="38"/>
      <c r="CB176" s="38"/>
      <c r="CC176" s="38"/>
      <c r="CD176" s="38"/>
      <c r="CE176" s="38"/>
      <c r="CF176" s="38"/>
      <c r="CG176" s="38"/>
      <c r="CH176" s="38"/>
      <c r="CI176" s="38"/>
      <c r="CJ176" s="38"/>
      <c r="CK176" s="38"/>
      <c r="CL176" s="38"/>
      <c r="CM176" s="38"/>
      <c r="CN176" s="38"/>
      <c r="CO176" s="38"/>
      <c r="CP176" s="38"/>
      <c r="CQ176" s="38"/>
      <c r="CR176" s="38"/>
      <c r="CS176" s="38"/>
      <c r="CT176" s="38"/>
      <c r="CU176" s="38"/>
      <c r="CV176" s="38"/>
      <c r="CW176" s="38"/>
      <c r="CX176" s="38"/>
      <c r="CY176" s="38"/>
      <c r="CZ176" s="38"/>
      <c r="DA176" s="38"/>
    </row>
    <row r="177" spans="1:105" x14ac:dyDescent="0.35">
      <c r="A177" s="64"/>
      <c r="B177" s="64"/>
      <c r="C177" s="97"/>
      <c r="D177" s="97" t="s">
        <v>185</v>
      </c>
      <c r="E177" s="64"/>
      <c r="F177" s="64"/>
      <c r="G177" s="64"/>
      <c r="H177" s="65"/>
      <c r="I177" s="65"/>
      <c r="J177" s="65"/>
      <c r="K177" s="65"/>
      <c r="L177" s="65"/>
      <c r="M177" s="65"/>
      <c r="N177" s="65"/>
      <c r="O177" s="64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38"/>
      <c r="BS177" s="38"/>
      <c r="BT177" s="38"/>
      <c r="BU177" s="38"/>
      <c r="BV177" s="38"/>
      <c r="BW177" s="38"/>
      <c r="BX177" s="38"/>
      <c r="BY177" s="38"/>
      <c r="BZ177" s="38"/>
      <c r="CA177" s="38"/>
      <c r="CB177" s="38"/>
      <c r="CC177" s="38"/>
      <c r="CD177" s="38"/>
      <c r="CE177" s="38"/>
      <c r="CF177" s="38"/>
      <c r="CG177" s="38"/>
      <c r="CH177" s="38"/>
      <c r="CI177" s="38"/>
      <c r="CJ177" s="38"/>
      <c r="CK177" s="38"/>
      <c r="CL177" s="38"/>
      <c r="CM177" s="38"/>
      <c r="CN177" s="38"/>
      <c r="CO177" s="38"/>
      <c r="CP177" s="38"/>
      <c r="CQ177" s="38"/>
      <c r="CR177" s="38"/>
      <c r="CS177" s="38"/>
      <c r="CT177" s="38"/>
      <c r="CU177" s="38"/>
      <c r="CV177" s="38"/>
      <c r="CW177" s="38"/>
      <c r="CX177" s="38"/>
      <c r="CY177" s="38"/>
      <c r="CZ177" s="38"/>
      <c r="DA177" s="38"/>
    </row>
    <row r="178" spans="1:105" x14ac:dyDescent="0.35">
      <c r="A178" s="64"/>
      <c r="B178" s="64"/>
      <c r="C178" s="97"/>
      <c r="D178" s="97"/>
      <c r="E178" s="64"/>
      <c r="F178" s="64"/>
      <c r="G178" s="64"/>
      <c r="H178" s="65"/>
      <c r="I178" s="65"/>
      <c r="J178" s="65"/>
      <c r="K178" s="65"/>
      <c r="L178" s="65"/>
      <c r="M178" s="65"/>
      <c r="N178" s="65"/>
      <c r="O178" s="64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  <c r="BN178" s="38"/>
      <c r="BO178" s="38"/>
      <c r="BP178" s="38"/>
      <c r="BQ178" s="38"/>
      <c r="BR178" s="38"/>
      <c r="BS178" s="38"/>
      <c r="BT178" s="38"/>
      <c r="BU178" s="38"/>
      <c r="BV178" s="38"/>
      <c r="BW178" s="38"/>
      <c r="BX178" s="38"/>
      <c r="BY178" s="38"/>
      <c r="BZ178" s="38"/>
      <c r="CA178" s="38"/>
      <c r="CB178" s="38"/>
      <c r="CC178" s="38"/>
      <c r="CD178" s="38"/>
      <c r="CE178" s="38"/>
      <c r="CF178" s="38"/>
      <c r="CG178" s="38"/>
      <c r="CH178" s="38"/>
      <c r="CI178" s="38"/>
      <c r="CJ178" s="38"/>
      <c r="CK178" s="38"/>
      <c r="CL178" s="38"/>
      <c r="CM178" s="38"/>
      <c r="CN178" s="38"/>
      <c r="CO178" s="38"/>
      <c r="CP178" s="38"/>
      <c r="CQ178" s="38"/>
      <c r="CR178" s="38"/>
      <c r="CS178" s="38"/>
      <c r="CT178" s="38"/>
      <c r="CU178" s="38"/>
      <c r="CV178" s="38"/>
      <c r="CW178" s="38"/>
      <c r="CX178" s="38"/>
      <c r="CY178" s="38"/>
      <c r="CZ178" s="38"/>
      <c r="DA178" s="38"/>
    </row>
    <row r="179" spans="1:105" x14ac:dyDescent="0.35">
      <c r="A179" s="64"/>
      <c r="B179" s="64"/>
      <c r="C179" s="64"/>
      <c r="D179" s="97"/>
      <c r="E179" s="100" t="s">
        <v>186</v>
      </c>
      <c r="F179" s="64"/>
      <c r="G179" s="64"/>
      <c r="H179" s="65"/>
      <c r="I179" s="65"/>
      <c r="J179" s="65"/>
      <c r="K179" s="65"/>
      <c r="L179" s="65"/>
      <c r="M179" s="65"/>
      <c r="N179" s="65"/>
      <c r="O179" s="64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  <c r="BN179" s="38"/>
      <c r="BO179" s="38"/>
      <c r="BP179" s="38"/>
      <c r="BQ179" s="38"/>
      <c r="BR179" s="38"/>
      <c r="BS179" s="38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38"/>
      <c r="CJ179" s="38"/>
      <c r="CK179" s="38"/>
      <c r="CL179" s="38"/>
      <c r="CM179" s="38"/>
      <c r="CN179" s="38"/>
      <c r="CO179" s="38"/>
      <c r="CP179" s="38"/>
      <c r="CQ179" s="38"/>
      <c r="CR179" s="38"/>
      <c r="CS179" s="38"/>
      <c r="CT179" s="38"/>
      <c r="CU179" s="38"/>
      <c r="CV179" s="38"/>
      <c r="CW179" s="38"/>
      <c r="CX179" s="38"/>
      <c r="CY179" s="38"/>
      <c r="CZ179" s="38"/>
      <c r="DA179" s="38"/>
    </row>
    <row r="180" spans="1:105" x14ac:dyDescent="0.35">
      <c r="A180" s="64"/>
      <c r="B180" s="64"/>
      <c r="C180" s="64"/>
      <c r="D180" s="64"/>
      <c r="E180" s="64"/>
      <c r="F180" s="101" t="s">
        <v>126</v>
      </c>
      <c r="G180" s="101" t="s">
        <v>187</v>
      </c>
      <c r="H180" s="33" t="s">
        <v>188</v>
      </c>
      <c r="I180" s="122"/>
      <c r="J180" s="122"/>
      <c r="K180" s="122"/>
      <c r="L180" s="122"/>
      <c r="M180" s="122"/>
      <c r="N180" s="65"/>
      <c r="O180" s="64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  <c r="BN180" s="38"/>
      <c r="BO180" s="38"/>
      <c r="BP180" s="38"/>
      <c r="BQ180" s="38"/>
      <c r="BR180" s="38"/>
      <c r="BS180" s="38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38"/>
      <c r="CJ180" s="38"/>
      <c r="CK180" s="38"/>
      <c r="CL180" s="38"/>
      <c r="CM180" s="38"/>
      <c r="CN180" s="38"/>
      <c r="CO180" s="38"/>
      <c r="CP180" s="38"/>
      <c r="CQ180" s="38"/>
      <c r="CR180" s="38"/>
      <c r="CS180" s="38"/>
      <c r="CT180" s="38"/>
      <c r="CU180" s="38"/>
      <c r="CV180" s="38"/>
      <c r="CW180" s="38"/>
      <c r="CX180" s="38"/>
      <c r="CY180" s="38"/>
      <c r="CZ180" s="38"/>
      <c r="DA180" s="38"/>
    </row>
    <row r="181" spans="1:105" x14ac:dyDescent="0.35">
      <c r="A181" s="64"/>
      <c r="B181" s="64"/>
      <c r="C181" s="64"/>
      <c r="D181" s="64"/>
      <c r="E181" s="64"/>
      <c r="F181" s="103" t="s">
        <v>128</v>
      </c>
      <c r="G181" s="103" t="s">
        <v>187</v>
      </c>
      <c r="H181" s="26" t="s">
        <v>189</v>
      </c>
      <c r="I181" s="122"/>
      <c r="J181" s="122"/>
      <c r="K181" s="122"/>
      <c r="L181" s="122"/>
      <c r="M181" s="122"/>
      <c r="N181" s="65"/>
      <c r="O181" s="64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  <c r="BN181" s="38"/>
      <c r="BO181" s="38"/>
      <c r="BP181" s="38"/>
      <c r="BQ181" s="38"/>
      <c r="BR181" s="38"/>
      <c r="BS181" s="38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38"/>
      <c r="CJ181" s="38"/>
      <c r="CK181" s="38"/>
      <c r="CL181" s="38"/>
      <c r="CM181" s="38"/>
      <c r="CN181" s="38"/>
      <c r="CO181" s="38"/>
      <c r="CP181" s="38"/>
      <c r="CQ181" s="38"/>
      <c r="CR181" s="38"/>
      <c r="CS181" s="38"/>
      <c r="CT181" s="38"/>
      <c r="CU181" s="38"/>
      <c r="CV181" s="38"/>
      <c r="CW181" s="38"/>
      <c r="CX181" s="38"/>
      <c r="CY181" s="38"/>
      <c r="CZ181" s="38"/>
      <c r="DA181" s="38"/>
    </row>
    <row r="182" spans="1:105" x14ac:dyDescent="0.35">
      <c r="A182" s="64"/>
      <c r="B182" s="64"/>
      <c r="C182" s="64"/>
      <c r="D182" s="64"/>
      <c r="E182" s="64"/>
      <c r="F182" s="103" t="s">
        <v>130</v>
      </c>
      <c r="G182" s="103" t="s">
        <v>187</v>
      </c>
      <c r="H182" s="26" t="s">
        <v>190</v>
      </c>
      <c r="I182" s="122"/>
      <c r="J182" s="122"/>
      <c r="K182" s="122"/>
      <c r="L182" s="122"/>
      <c r="M182" s="122"/>
      <c r="N182" s="65"/>
      <c r="O182" s="64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  <c r="BN182" s="38"/>
      <c r="BO182" s="38"/>
      <c r="BP182" s="38"/>
      <c r="BQ182" s="38"/>
      <c r="BR182" s="38"/>
      <c r="BS182" s="38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38"/>
      <c r="CJ182" s="38"/>
      <c r="CK182" s="38"/>
      <c r="CL182" s="38"/>
      <c r="CM182" s="38"/>
      <c r="CN182" s="38"/>
      <c r="CO182" s="38"/>
      <c r="CP182" s="38"/>
      <c r="CQ182" s="38"/>
      <c r="CR182" s="38"/>
      <c r="CS182" s="38"/>
      <c r="CT182" s="38"/>
      <c r="CU182" s="38"/>
      <c r="CV182" s="38"/>
      <c r="CW182" s="38"/>
      <c r="CX182" s="38"/>
      <c r="CY182" s="38"/>
      <c r="CZ182" s="38"/>
      <c r="DA182" s="38"/>
    </row>
    <row r="183" spans="1:105" x14ac:dyDescent="0.35">
      <c r="A183" s="64"/>
      <c r="B183" s="64"/>
      <c r="C183" s="64"/>
      <c r="D183" s="64"/>
      <c r="E183" s="64"/>
      <c r="F183" s="103" t="s">
        <v>132</v>
      </c>
      <c r="G183" s="103" t="s">
        <v>187</v>
      </c>
      <c r="H183" s="26" t="s">
        <v>191</v>
      </c>
      <c r="I183" s="122"/>
      <c r="J183" s="122"/>
      <c r="K183" s="122"/>
      <c r="L183" s="122"/>
      <c r="M183" s="122"/>
      <c r="N183" s="65"/>
      <c r="O183" s="64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38"/>
      <c r="BS183" s="38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  <c r="CI183" s="38"/>
      <c r="CJ183" s="38"/>
      <c r="CK183" s="38"/>
      <c r="CL183" s="38"/>
      <c r="CM183" s="38"/>
      <c r="CN183" s="38"/>
      <c r="CO183" s="38"/>
      <c r="CP183" s="38"/>
      <c r="CQ183" s="38"/>
      <c r="CR183" s="38"/>
      <c r="CS183" s="38"/>
      <c r="CT183" s="38"/>
      <c r="CU183" s="38"/>
      <c r="CV183" s="38"/>
      <c r="CW183" s="38"/>
      <c r="CX183" s="38"/>
      <c r="CY183" s="38"/>
      <c r="CZ183" s="38"/>
      <c r="DA183" s="38"/>
    </row>
    <row r="184" spans="1:105" x14ac:dyDescent="0.35">
      <c r="A184" s="64"/>
      <c r="B184" s="64"/>
      <c r="C184" s="64"/>
      <c r="D184" s="64"/>
      <c r="E184" s="64"/>
      <c r="F184" s="105" t="s">
        <v>192</v>
      </c>
      <c r="G184" s="105" t="s">
        <v>187</v>
      </c>
      <c r="H184" s="27" t="s">
        <v>193</v>
      </c>
      <c r="I184" s="122"/>
      <c r="J184" s="122"/>
      <c r="K184" s="122"/>
      <c r="L184" s="122"/>
      <c r="M184" s="122"/>
      <c r="N184" s="65"/>
      <c r="O184" s="64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  <c r="BN184" s="38"/>
      <c r="BO184" s="38"/>
      <c r="BP184" s="38"/>
      <c r="BQ184" s="38"/>
      <c r="BR184" s="38"/>
      <c r="BS184" s="38"/>
      <c r="BT184" s="38"/>
      <c r="BU184" s="38"/>
      <c r="BV184" s="38"/>
      <c r="BW184" s="38"/>
      <c r="BX184" s="38"/>
      <c r="BY184" s="38"/>
      <c r="BZ184" s="38"/>
      <c r="CA184" s="38"/>
      <c r="CB184" s="38"/>
      <c r="CC184" s="38"/>
      <c r="CD184" s="38"/>
      <c r="CE184" s="38"/>
      <c r="CF184" s="38"/>
      <c r="CG184" s="38"/>
      <c r="CH184" s="38"/>
      <c r="CI184" s="38"/>
      <c r="CJ184" s="38"/>
      <c r="CK184" s="38"/>
      <c r="CL184" s="38"/>
      <c r="CM184" s="38"/>
      <c r="CN184" s="38"/>
      <c r="CO184" s="38"/>
      <c r="CP184" s="38"/>
      <c r="CQ184" s="38"/>
      <c r="CR184" s="38"/>
      <c r="CS184" s="38"/>
      <c r="CT184" s="38"/>
      <c r="CU184" s="38"/>
      <c r="CV184" s="38"/>
      <c r="CW184" s="38"/>
      <c r="CX184" s="38"/>
      <c r="CY184" s="38"/>
      <c r="CZ184" s="38"/>
      <c r="DA184" s="38"/>
    </row>
    <row r="185" spans="1:105" x14ac:dyDescent="0.35">
      <c r="A185" s="64"/>
      <c r="B185" s="64"/>
      <c r="C185" s="64"/>
      <c r="D185" s="64"/>
      <c r="E185" s="64"/>
      <c r="F185" s="64"/>
      <c r="G185" s="64"/>
      <c r="H185" s="65"/>
      <c r="I185" s="65"/>
      <c r="J185" s="65"/>
      <c r="K185" s="65"/>
      <c r="L185" s="65"/>
      <c r="M185" s="65"/>
      <c r="N185" s="65"/>
      <c r="O185" s="64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  <c r="BN185" s="38"/>
      <c r="BO185" s="38"/>
      <c r="BP185" s="38"/>
      <c r="BQ185" s="38"/>
      <c r="BR185" s="38"/>
      <c r="BS185" s="38"/>
      <c r="BT185" s="38"/>
      <c r="BU185" s="38"/>
      <c r="BV185" s="38"/>
      <c r="BW185" s="38"/>
      <c r="BX185" s="38"/>
      <c r="BY185" s="38"/>
      <c r="BZ185" s="38"/>
      <c r="CA185" s="38"/>
      <c r="CB185" s="38"/>
      <c r="CC185" s="38"/>
      <c r="CD185" s="38"/>
      <c r="CE185" s="38"/>
      <c r="CF185" s="38"/>
      <c r="CG185" s="38"/>
      <c r="CH185" s="38"/>
      <c r="CI185" s="38"/>
      <c r="CJ185" s="38"/>
      <c r="CK185" s="38"/>
      <c r="CL185" s="38"/>
      <c r="CM185" s="38"/>
      <c r="CN185" s="38"/>
      <c r="CO185" s="38"/>
      <c r="CP185" s="38"/>
      <c r="CQ185" s="38"/>
      <c r="CR185" s="38"/>
      <c r="CS185" s="38"/>
      <c r="CT185" s="38"/>
      <c r="CU185" s="38"/>
      <c r="CV185" s="38"/>
      <c r="CW185" s="38"/>
      <c r="CX185" s="38"/>
      <c r="CY185" s="38"/>
      <c r="CZ185" s="38"/>
      <c r="DA185" s="38"/>
    </row>
    <row r="186" spans="1:105" x14ac:dyDescent="0.35">
      <c r="A186" s="103"/>
      <c r="B186" s="64"/>
      <c r="C186" s="64"/>
      <c r="D186" s="64"/>
      <c r="E186" s="100" t="s">
        <v>194</v>
      </c>
      <c r="F186" s="64"/>
      <c r="G186" s="64"/>
      <c r="H186" s="65"/>
      <c r="I186" s="120" t="s">
        <v>114</v>
      </c>
      <c r="J186" s="120"/>
      <c r="K186" s="120"/>
      <c r="L186" s="120"/>
      <c r="M186" s="120"/>
      <c r="N186" s="120"/>
      <c r="O186" s="103" t="s">
        <v>195</v>
      </c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  <c r="BN186" s="38"/>
      <c r="BO186" s="38"/>
      <c r="BP186" s="38"/>
      <c r="BQ186" s="38"/>
      <c r="BR186" s="38"/>
      <c r="BS186" s="38"/>
      <c r="BT186" s="38"/>
      <c r="BU186" s="38"/>
      <c r="BV186" s="38"/>
      <c r="BW186" s="38"/>
      <c r="BX186" s="38"/>
      <c r="BY186" s="38"/>
      <c r="BZ186" s="38"/>
      <c r="CA186" s="38"/>
      <c r="CB186" s="38"/>
      <c r="CC186" s="38"/>
      <c r="CD186" s="38"/>
      <c r="CE186" s="38"/>
      <c r="CF186" s="38"/>
      <c r="CG186" s="38"/>
      <c r="CH186" s="38"/>
      <c r="CI186" s="38"/>
      <c r="CJ186" s="38"/>
      <c r="CK186" s="38"/>
      <c r="CL186" s="38"/>
      <c r="CM186" s="38"/>
      <c r="CN186" s="38"/>
      <c r="CO186" s="38"/>
      <c r="CP186" s="38"/>
      <c r="CQ186" s="38"/>
      <c r="CR186" s="38"/>
      <c r="CS186" s="38"/>
      <c r="CT186" s="38"/>
      <c r="CU186" s="38"/>
      <c r="CV186" s="38"/>
      <c r="CW186" s="38"/>
      <c r="CX186" s="38"/>
      <c r="CY186" s="38"/>
      <c r="CZ186" s="38"/>
      <c r="DA186" s="38"/>
    </row>
    <row r="187" spans="1:105" x14ac:dyDescent="0.35">
      <c r="A187" s="64"/>
      <c r="B187" s="64"/>
      <c r="C187" s="64"/>
      <c r="D187" s="64"/>
      <c r="E187" s="64"/>
      <c r="F187" s="101" t="s">
        <v>196</v>
      </c>
      <c r="G187" s="101" t="s">
        <v>187</v>
      </c>
      <c r="H187" s="33" t="s">
        <v>189</v>
      </c>
      <c r="I187" s="122"/>
      <c r="J187" s="122"/>
      <c r="K187" s="122"/>
      <c r="L187" s="122"/>
      <c r="M187" s="122"/>
      <c r="N187" s="65"/>
      <c r="O187" s="64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38"/>
      <c r="BO187" s="38"/>
      <c r="BP187" s="38"/>
      <c r="BQ187" s="38"/>
      <c r="BR187" s="38"/>
      <c r="BS187" s="38"/>
      <c r="BT187" s="38"/>
      <c r="BU187" s="38"/>
      <c r="BV187" s="38"/>
      <c r="BW187" s="38"/>
      <c r="BX187" s="38"/>
      <c r="BY187" s="38"/>
      <c r="BZ187" s="38"/>
      <c r="CA187" s="38"/>
      <c r="CB187" s="38"/>
      <c r="CC187" s="38"/>
      <c r="CD187" s="38"/>
      <c r="CE187" s="38"/>
      <c r="CF187" s="38"/>
      <c r="CG187" s="38"/>
      <c r="CH187" s="38"/>
      <c r="CI187" s="38"/>
      <c r="CJ187" s="38"/>
      <c r="CK187" s="38"/>
      <c r="CL187" s="38"/>
      <c r="CM187" s="38"/>
      <c r="CN187" s="38"/>
      <c r="CO187" s="38"/>
      <c r="CP187" s="38"/>
      <c r="CQ187" s="38"/>
      <c r="CR187" s="38"/>
      <c r="CS187" s="38"/>
      <c r="CT187" s="38"/>
      <c r="CU187" s="38"/>
      <c r="CV187" s="38"/>
      <c r="CW187" s="38"/>
      <c r="CX187" s="38"/>
      <c r="CY187" s="38"/>
      <c r="CZ187" s="38"/>
      <c r="DA187" s="38"/>
    </row>
    <row r="188" spans="1:105" x14ac:dyDescent="0.35">
      <c r="A188" s="64"/>
      <c r="B188" s="64"/>
      <c r="C188" s="64"/>
      <c r="D188" s="64"/>
      <c r="E188" s="64"/>
      <c r="F188" s="103" t="s">
        <v>197</v>
      </c>
      <c r="G188" s="103" t="s">
        <v>187</v>
      </c>
      <c r="H188" s="26" t="s">
        <v>188</v>
      </c>
      <c r="I188" s="122"/>
      <c r="J188" s="122"/>
      <c r="K188" s="122"/>
      <c r="L188" s="122"/>
      <c r="M188" s="122"/>
      <c r="N188" s="65"/>
      <c r="O188" s="64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38"/>
      <c r="BO188" s="38"/>
      <c r="BP188" s="38"/>
      <c r="BQ188" s="38"/>
      <c r="BR188" s="38"/>
      <c r="BS188" s="38"/>
      <c r="BT188" s="38"/>
      <c r="BU188" s="38"/>
      <c r="BV188" s="38"/>
      <c r="BW188" s="38"/>
      <c r="BX188" s="38"/>
      <c r="BY188" s="38"/>
      <c r="BZ188" s="38"/>
      <c r="CA188" s="38"/>
      <c r="CB188" s="38"/>
      <c r="CC188" s="38"/>
      <c r="CD188" s="38"/>
      <c r="CE188" s="38"/>
      <c r="CF188" s="38"/>
      <c r="CG188" s="38"/>
      <c r="CH188" s="38"/>
      <c r="CI188" s="38"/>
      <c r="CJ188" s="38"/>
      <c r="CK188" s="38"/>
      <c r="CL188" s="38"/>
      <c r="CM188" s="38"/>
      <c r="CN188" s="38"/>
      <c r="CO188" s="38"/>
      <c r="CP188" s="38"/>
      <c r="CQ188" s="38"/>
      <c r="CR188" s="38"/>
      <c r="CS188" s="38"/>
      <c r="CT188" s="38"/>
      <c r="CU188" s="38"/>
      <c r="CV188" s="38"/>
      <c r="CW188" s="38"/>
      <c r="CX188" s="38"/>
      <c r="CY188" s="38"/>
      <c r="CZ188" s="38"/>
      <c r="DA188" s="38"/>
    </row>
    <row r="189" spans="1:105" x14ac:dyDescent="0.35">
      <c r="A189" s="64"/>
      <c r="B189" s="64"/>
      <c r="C189" s="64"/>
      <c r="D189" s="64"/>
      <c r="E189" s="64"/>
      <c r="F189" s="103" t="s">
        <v>198</v>
      </c>
      <c r="G189" s="103" t="s">
        <v>187</v>
      </c>
      <c r="H189" s="26" t="s">
        <v>189</v>
      </c>
      <c r="I189" s="122"/>
      <c r="J189" s="122"/>
      <c r="K189" s="122"/>
      <c r="L189" s="122"/>
      <c r="M189" s="122"/>
      <c r="N189" s="65"/>
      <c r="O189" s="64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38"/>
      <c r="BS189" s="38"/>
      <c r="BT189" s="38"/>
      <c r="BU189" s="38"/>
      <c r="BV189" s="38"/>
      <c r="BW189" s="38"/>
      <c r="BX189" s="38"/>
      <c r="BY189" s="38"/>
      <c r="BZ189" s="38"/>
      <c r="CA189" s="38"/>
      <c r="CB189" s="38"/>
      <c r="CC189" s="38"/>
      <c r="CD189" s="38"/>
      <c r="CE189" s="38"/>
      <c r="CF189" s="38"/>
      <c r="CG189" s="38"/>
      <c r="CH189" s="38"/>
      <c r="CI189" s="38"/>
      <c r="CJ189" s="38"/>
      <c r="CK189" s="38"/>
      <c r="CL189" s="38"/>
      <c r="CM189" s="38"/>
      <c r="CN189" s="38"/>
      <c r="CO189" s="38"/>
      <c r="CP189" s="38"/>
      <c r="CQ189" s="38"/>
      <c r="CR189" s="38"/>
      <c r="CS189" s="38"/>
      <c r="CT189" s="38"/>
      <c r="CU189" s="38"/>
      <c r="CV189" s="38"/>
      <c r="CW189" s="38"/>
      <c r="CX189" s="38"/>
      <c r="CY189" s="38"/>
      <c r="CZ189" s="38"/>
      <c r="DA189" s="38"/>
    </row>
    <row r="190" spans="1:105" x14ac:dyDescent="0.35">
      <c r="A190" s="64"/>
      <c r="B190" s="64"/>
      <c r="C190" s="64"/>
      <c r="D190" s="64"/>
      <c r="E190" s="64"/>
      <c r="F190" s="103" t="s">
        <v>199</v>
      </c>
      <c r="G190" s="103" t="s">
        <v>187</v>
      </c>
      <c r="H190" s="26" t="s">
        <v>189</v>
      </c>
      <c r="I190" s="122"/>
      <c r="J190" s="122"/>
      <c r="K190" s="122"/>
      <c r="L190" s="122"/>
      <c r="M190" s="122"/>
      <c r="N190" s="65"/>
      <c r="O190" s="64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38"/>
      <c r="BO190" s="38"/>
      <c r="BP190" s="38"/>
      <c r="BQ190" s="38"/>
      <c r="BR190" s="38"/>
      <c r="BS190" s="38"/>
      <c r="BT190" s="38"/>
      <c r="BU190" s="38"/>
      <c r="BV190" s="38"/>
      <c r="BW190" s="38"/>
      <c r="BX190" s="38"/>
      <c r="BY190" s="38"/>
      <c r="BZ190" s="38"/>
      <c r="CA190" s="38"/>
      <c r="CB190" s="38"/>
      <c r="CC190" s="38"/>
      <c r="CD190" s="38"/>
      <c r="CE190" s="38"/>
      <c r="CF190" s="38"/>
      <c r="CG190" s="38"/>
      <c r="CH190" s="38"/>
      <c r="CI190" s="38"/>
      <c r="CJ190" s="38"/>
      <c r="CK190" s="38"/>
      <c r="CL190" s="38"/>
      <c r="CM190" s="38"/>
      <c r="CN190" s="38"/>
      <c r="CO190" s="38"/>
      <c r="CP190" s="38"/>
      <c r="CQ190" s="38"/>
      <c r="CR190" s="38"/>
      <c r="CS190" s="38"/>
      <c r="CT190" s="38"/>
      <c r="CU190" s="38"/>
      <c r="CV190" s="38"/>
      <c r="CW190" s="38"/>
      <c r="CX190" s="38"/>
      <c r="CY190" s="38"/>
      <c r="CZ190" s="38"/>
      <c r="DA190" s="38"/>
    </row>
    <row r="191" spans="1:105" x14ac:dyDescent="0.35">
      <c r="A191" s="64"/>
      <c r="B191" s="64"/>
      <c r="C191" s="64"/>
      <c r="D191" s="64"/>
      <c r="E191" s="64"/>
      <c r="F191" s="103" t="s">
        <v>200</v>
      </c>
      <c r="G191" s="103" t="s">
        <v>187</v>
      </c>
      <c r="H191" s="26" t="s">
        <v>189</v>
      </c>
      <c r="I191" s="122"/>
      <c r="J191" s="122"/>
      <c r="K191" s="122"/>
      <c r="L191" s="122"/>
      <c r="M191" s="122"/>
      <c r="N191" s="65"/>
      <c r="O191" s="64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38"/>
      <c r="BO191" s="38"/>
      <c r="BP191" s="38"/>
      <c r="BQ191" s="38"/>
      <c r="BR191" s="38"/>
      <c r="BS191" s="38"/>
      <c r="BT191" s="38"/>
      <c r="BU191" s="38"/>
      <c r="BV191" s="38"/>
      <c r="BW191" s="38"/>
      <c r="BX191" s="38"/>
      <c r="BY191" s="38"/>
      <c r="BZ191" s="38"/>
      <c r="CA191" s="38"/>
      <c r="CB191" s="38"/>
      <c r="CC191" s="38"/>
      <c r="CD191" s="38"/>
      <c r="CE191" s="38"/>
      <c r="CF191" s="38"/>
      <c r="CG191" s="38"/>
      <c r="CH191" s="38"/>
      <c r="CI191" s="38"/>
      <c r="CJ191" s="38"/>
      <c r="CK191" s="38"/>
      <c r="CL191" s="38"/>
      <c r="CM191" s="38"/>
      <c r="CN191" s="38"/>
      <c r="CO191" s="38"/>
      <c r="CP191" s="38"/>
      <c r="CQ191" s="38"/>
      <c r="CR191" s="38"/>
      <c r="CS191" s="38"/>
      <c r="CT191" s="38"/>
      <c r="CU191" s="38"/>
      <c r="CV191" s="38"/>
      <c r="CW191" s="38"/>
      <c r="CX191" s="38"/>
      <c r="CY191" s="38"/>
      <c r="CZ191" s="38"/>
      <c r="DA191" s="38"/>
    </row>
    <row r="192" spans="1:105" x14ac:dyDescent="0.35">
      <c r="A192" s="64"/>
      <c r="B192" s="64"/>
      <c r="C192" s="64"/>
      <c r="D192" s="64"/>
      <c r="E192" s="64"/>
      <c r="F192" s="103" t="s">
        <v>201</v>
      </c>
      <c r="G192" s="103" t="s">
        <v>187</v>
      </c>
      <c r="H192" s="26" t="s">
        <v>189</v>
      </c>
      <c r="I192" s="122"/>
      <c r="J192" s="122"/>
      <c r="K192" s="122"/>
      <c r="L192" s="122"/>
      <c r="M192" s="122"/>
      <c r="N192" s="65"/>
      <c r="O192" s="64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38"/>
      <c r="BO192" s="38"/>
      <c r="BP192" s="38"/>
      <c r="BQ192" s="38"/>
      <c r="BR192" s="38"/>
      <c r="BS192" s="38"/>
      <c r="BT192" s="38"/>
      <c r="BU192" s="38"/>
      <c r="BV192" s="38"/>
      <c r="BW192" s="38"/>
      <c r="BX192" s="38"/>
      <c r="BY192" s="38"/>
      <c r="BZ192" s="38"/>
      <c r="CA192" s="38"/>
      <c r="CB192" s="38"/>
      <c r="CC192" s="38"/>
      <c r="CD192" s="38"/>
      <c r="CE192" s="38"/>
      <c r="CF192" s="38"/>
      <c r="CG192" s="38"/>
      <c r="CH192" s="38"/>
      <c r="CI192" s="38"/>
      <c r="CJ192" s="38"/>
      <c r="CK192" s="38"/>
      <c r="CL192" s="38"/>
      <c r="CM192" s="38"/>
      <c r="CN192" s="38"/>
      <c r="CO192" s="38"/>
      <c r="CP192" s="38"/>
      <c r="CQ192" s="38"/>
      <c r="CR192" s="38"/>
      <c r="CS192" s="38"/>
      <c r="CT192" s="38"/>
      <c r="CU192" s="38"/>
      <c r="CV192" s="38"/>
      <c r="CW192" s="38"/>
      <c r="CX192" s="38"/>
      <c r="CY192" s="38"/>
      <c r="CZ192" s="38"/>
      <c r="DA192" s="38"/>
    </row>
    <row r="193" spans="1:105" x14ac:dyDescent="0.35">
      <c r="A193" s="64"/>
      <c r="B193" s="64"/>
      <c r="C193" s="64"/>
      <c r="D193" s="64"/>
      <c r="E193" s="64"/>
      <c r="F193" s="103" t="s">
        <v>202</v>
      </c>
      <c r="G193" s="103" t="s">
        <v>187</v>
      </c>
      <c r="H193" s="26" t="s">
        <v>188</v>
      </c>
      <c r="I193" s="122"/>
      <c r="J193" s="122"/>
      <c r="K193" s="122"/>
      <c r="L193" s="122"/>
      <c r="M193" s="122"/>
      <c r="N193" s="65"/>
      <c r="O193" s="64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38"/>
      <c r="BO193" s="38"/>
      <c r="BP193" s="38"/>
      <c r="BQ193" s="38"/>
      <c r="BR193" s="38"/>
      <c r="BS193" s="38"/>
      <c r="BT193" s="38"/>
      <c r="BU193" s="38"/>
      <c r="BV193" s="38"/>
      <c r="BW193" s="38"/>
      <c r="BX193" s="38"/>
      <c r="BY193" s="38"/>
      <c r="BZ193" s="38"/>
      <c r="CA193" s="38"/>
      <c r="CB193" s="38"/>
      <c r="CC193" s="38"/>
      <c r="CD193" s="38"/>
      <c r="CE193" s="38"/>
      <c r="CF193" s="38"/>
      <c r="CG193" s="38"/>
      <c r="CH193" s="38"/>
      <c r="CI193" s="38"/>
      <c r="CJ193" s="38"/>
      <c r="CK193" s="38"/>
      <c r="CL193" s="38"/>
      <c r="CM193" s="38"/>
      <c r="CN193" s="38"/>
      <c r="CO193" s="38"/>
      <c r="CP193" s="38"/>
      <c r="CQ193" s="38"/>
      <c r="CR193" s="38"/>
      <c r="CS193" s="38"/>
      <c r="CT193" s="38"/>
      <c r="CU193" s="38"/>
      <c r="CV193" s="38"/>
      <c r="CW193" s="38"/>
      <c r="CX193" s="38"/>
      <c r="CY193" s="38"/>
      <c r="CZ193" s="38"/>
      <c r="DA193" s="38"/>
    </row>
    <row r="194" spans="1:105" x14ac:dyDescent="0.35">
      <c r="A194" s="64"/>
      <c r="B194" s="64"/>
      <c r="C194" s="64"/>
      <c r="D194" s="64"/>
      <c r="E194" s="64"/>
      <c r="F194" s="103" t="s">
        <v>203</v>
      </c>
      <c r="G194" s="103" t="s">
        <v>187</v>
      </c>
      <c r="H194" s="26" t="s">
        <v>189</v>
      </c>
      <c r="I194" s="122"/>
      <c r="J194" s="122"/>
      <c r="K194" s="122"/>
      <c r="L194" s="122"/>
      <c r="M194" s="122"/>
      <c r="N194" s="65"/>
      <c r="O194" s="64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38"/>
      <c r="BO194" s="38"/>
      <c r="BP194" s="38"/>
      <c r="BQ194" s="38"/>
      <c r="BR194" s="38"/>
      <c r="BS194" s="38"/>
      <c r="BT194" s="38"/>
      <c r="BU194" s="38"/>
      <c r="BV194" s="38"/>
      <c r="BW194" s="38"/>
      <c r="BX194" s="38"/>
      <c r="BY194" s="38"/>
      <c r="BZ194" s="38"/>
      <c r="CA194" s="38"/>
      <c r="CB194" s="38"/>
      <c r="CC194" s="38"/>
      <c r="CD194" s="38"/>
      <c r="CE194" s="38"/>
      <c r="CF194" s="38"/>
      <c r="CG194" s="38"/>
      <c r="CH194" s="38"/>
      <c r="CI194" s="38"/>
      <c r="CJ194" s="38"/>
      <c r="CK194" s="38"/>
      <c r="CL194" s="38"/>
      <c r="CM194" s="38"/>
      <c r="CN194" s="38"/>
      <c r="CO194" s="38"/>
      <c r="CP194" s="38"/>
      <c r="CQ194" s="38"/>
      <c r="CR194" s="38"/>
      <c r="CS194" s="38"/>
      <c r="CT194" s="38"/>
      <c r="CU194" s="38"/>
      <c r="CV194" s="38"/>
      <c r="CW194" s="38"/>
      <c r="CX194" s="38"/>
      <c r="CY194" s="38"/>
      <c r="CZ194" s="38"/>
      <c r="DA194" s="38"/>
    </row>
    <row r="195" spans="1:105" x14ac:dyDescent="0.35">
      <c r="A195" s="64"/>
      <c r="B195" s="64"/>
      <c r="C195" s="64"/>
      <c r="D195" s="64"/>
      <c r="E195" s="64"/>
      <c r="F195" s="103" t="s">
        <v>204</v>
      </c>
      <c r="G195" s="103" t="s">
        <v>187</v>
      </c>
      <c r="H195" s="26" t="s">
        <v>189</v>
      </c>
      <c r="I195" s="122"/>
      <c r="J195" s="122"/>
      <c r="K195" s="122"/>
      <c r="L195" s="122"/>
      <c r="M195" s="122"/>
      <c r="N195" s="65"/>
      <c r="O195" s="64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  <c r="BN195" s="38"/>
      <c r="BO195" s="38"/>
      <c r="BP195" s="38"/>
      <c r="BQ195" s="38"/>
      <c r="BR195" s="38"/>
      <c r="BS195" s="38"/>
      <c r="BT195" s="38"/>
      <c r="BU195" s="38"/>
      <c r="BV195" s="38"/>
      <c r="BW195" s="38"/>
      <c r="BX195" s="38"/>
      <c r="BY195" s="38"/>
      <c r="BZ195" s="38"/>
      <c r="CA195" s="38"/>
      <c r="CB195" s="38"/>
      <c r="CC195" s="38"/>
      <c r="CD195" s="38"/>
      <c r="CE195" s="38"/>
      <c r="CF195" s="38"/>
      <c r="CG195" s="38"/>
      <c r="CH195" s="38"/>
      <c r="CI195" s="38"/>
      <c r="CJ195" s="38"/>
      <c r="CK195" s="38"/>
      <c r="CL195" s="38"/>
      <c r="CM195" s="38"/>
      <c r="CN195" s="38"/>
      <c r="CO195" s="38"/>
      <c r="CP195" s="38"/>
      <c r="CQ195" s="38"/>
      <c r="CR195" s="38"/>
      <c r="CS195" s="38"/>
      <c r="CT195" s="38"/>
      <c r="CU195" s="38"/>
      <c r="CV195" s="38"/>
      <c r="CW195" s="38"/>
      <c r="CX195" s="38"/>
      <c r="CY195" s="38"/>
      <c r="CZ195" s="38"/>
      <c r="DA195" s="38"/>
    </row>
    <row r="196" spans="1:105" x14ac:dyDescent="0.35">
      <c r="A196" s="64"/>
      <c r="B196" s="64"/>
      <c r="C196" s="64"/>
      <c r="D196" s="64"/>
      <c r="E196" s="64"/>
      <c r="F196" s="103" t="s">
        <v>205</v>
      </c>
      <c r="G196" s="103" t="s">
        <v>187</v>
      </c>
      <c r="H196" s="26" t="s">
        <v>189</v>
      </c>
      <c r="I196" s="122"/>
      <c r="J196" s="122"/>
      <c r="K196" s="122"/>
      <c r="L196" s="122"/>
      <c r="M196" s="122"/>
      <c r="N196" s="65"/>
      <c r="O196" s="64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  <c r="BN196" s="38"/>
      <c r="BO196" s="38"/>
      <c r="BP196" s="38"/>
      <c r="BQ196" s="38"/>
      <c r="BR196" s="38"/>
      <c r="BS196" s="38"/>
      <c r="BT196" s="38"/>
      <c r="BU196" s="38"/>
      <c r="BV196" s="38"/>
      <c r="BW196" s="38"/>
      <c r="BX196" s="38"/>
      <c r="BY196" s="38"/>
      <c r="BZ196" s="38"/>
      <c r="CA196" s="38"/>
      <c r="CB196" s="38"/>
      <c r="CC196" s="38"/>
      <c r="CD196" s="38"/>
      <c r="CE196" s="38"/>
      <c r="CF196" s="38"/>
      <c r="CG196" s="38"/>
      <c r="CH196" s="38"/>
      <c r="CI196" s="38"/>
      <c r="CJ196" s="38"/>
      <c r="CK196" s="38"/>
      <c r="CL196" s="38"/>
      <c r="CM196" s="38"/>
      <c r="CN196" s="38"/>
      <c r="CO196" s="38"/>
      <c r="CP196" s="38"/>
      <c r="CQ196" s="38"/>
      <c r="CR196" s="38"/>
      <c r="CS196" s="38"/>
      <c r="CT196" s="38"/>
      <c r="CU196" s="38"/>
      <c r="CV196" s="38"/>
      <c r="CW196" s="38"/>
      <c r="CX196" s="38"/>
      <c r="CY196" s="38"/>
      <c r="CZ196" s="38"/>
      <c r="DA196" s="38"/>
    </row>
    <row r="197" spans="1:105" x14ac:dyDescent="0.35">
      <c r="A197" s="64"/>
      <c r="B197" s="64"/>
      <c r="C197" s="64"/>
      <c r="D197" s="64"/>
      <c r="E197" s="64"/>
      <c r="F197" s="103" t="s">
        <v>206</v>
      </c>
      <c r="G197" s="103" t="s">
        <v>187</v>
      </c>
      <c r="H197" s="26" t="s">
        <v>189</v>
      </c>
      <c r="I197" s="122"/>
      <c r="J197" s="122"/>
      <c r="K197" s="122"/>
      <c r="L197" s="122"/>
      <c r="M197" s="122"/>
      <c r="N197" s="65"/>
      <c r="O197" s="64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  <c r="BN197" s="38"/>
      <c r="BO197" s="38"/>
      <c r="BP197" s="38"/>
      <c r="BQ197" s="38"/>
      <c r="BR197" s="38"/>
      <c r="BS197" s="38"/>
      <c r="BT197" s="38"/>
      <c r="BU197" s="38"/>
      <c r="BV197" s="38"/>
      <c r="BW197" s="38"/>
      <c r="BX197" s="38"/>
      <c r="BY197" s="38"/>
      <c r="BZ197" s="38"/>
      <c r="CA197" s="38"/>
      <c r="CB197" s="38"/>
      <c r="CC197" s="38"/>
      <c r="CD197" s="38"/>
      <c r="CE197" s="38"/>
      <c r="CF197" s="38"/>
      <c r="CG197" s="38"/>
      <c r="CH197" s="38"/>
      <c r="CI197" s="38"/>
      <c r="CJ197" s="38"/>
      <c r="CK197" s="38"/>
      <c r="CL197" s="38"/>
      <c r="CM197" s="38"/>
      <c r="CN197" s="38"/>
      <c r="CO197" s="38"/>
      <c r="CP197" s="38"/>
      <c r="CQ197" s="38"/>
      <c r="CR197" s="38"/>
      <c r="CS197" s="38"/>
      <c r="CT197" s="38"/>
      <c r="CU197" s="38"/>
      <c r="CV197" s="38"/>
      <c r="CW197" s="38"/>
      <c r="CX197" s="38"/>
      <c r="CY197" s="38"/>
      <c r="CZ197" s="38"/>
      <c r="DA197" s="38"/>
    </row>
    <row r="198" spans="1:105" x14ac:dyDescent="0.35">
      <c r="A198" s="64"/>
      <c r="B198" s="64"/>
      <c r="C198" s="64"/>
      <c r="D198" s="64"/>
      <c r="E198" s="64"/>
      <c r="F198" s="103" t="s">
        <v>207</v>
      </c>
      <c r="G198" s="103" t="s">
        <v>187</v>
      </c>
      <c r="H198" s="26" t="s">
        <v>189</v>
      </c>
      <c r="I198" s="122"/>
      <c r="J198" s="122"/>
      <c r="K198" s="122"/>
      <c r="L198" s="122"/>
      <c r="M198" s="122"/>
      <c r="N198" s="65"/>
      <c r="O198" s="64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  <c r="BN198" s="38"/>
      <c r="BO198" s="38"/>
      <c r="BP198" s="38"/>
      <c r="BQ198" s="38"/>
      <c r="BR198" s="38"/>
      <c r="BS198" s="38"/>
      <c r="BT198" s="38"/>
      <c r="BU198" s="38"/>
      <c r="BV198" s="38"/>
      <c r="BW198" s="38"/>
      <c r="BX198" s="38"/>
      <c r="BY198" s="38"/>
      <c r="BZ198" s="38"/>
      <c r="CA198" s="38"/>
      <c r="CB198" s="38"/>
      <c r="CC198" s="38"/>
      <c r="CD198" s="38"/>
      <c r="CE198" s="38"/>
      <c r="CF198" s="38"/>
      <c r="CG198" s="38"/>
      <c r="CH198" s="38"/>
      <c r="CI198" s="38"/>
      <c r="CJ198" s="38"/>
      <c r="CK198" s="38"/>
      <c r="CL198" s="38"/>
      <c r="CM198" s="38"/>
      <c r="CN198" s="38"/>
      <c r="CO198" s="38"/>
      <c r="CP198" s="38"/>
      <c r="CQ198" s="38"/>
      <c r="CR198" s="38"/>
      <c r="CS198" s="38"/>
      <c r="CT198" s="38"/>
      <c r="CU198" s="38"/>
      <c r="CV198" s="38"/>
      <c r="CW198" s="38"/>
      <c r="CX198" s="38"/>
      <c r="CY198" s="38"/>
      <c r="CZ198" s="38"/>
      <c r="DA198" s="38"/>
    </row>
    <row r="199" spans="1:105" x14ac:dyDescent="0.35">
      <c r="A199" s="64"/>
      <c r="B199" s="64"/>
      <c r="C199" s="64"/>
      <c r="D199" s="64"/>
      <c r="E199" s="64"/>
      <c r="F199" s="103" t="s">
        <v>208</v>
      </c>
      <c r="G199" s="103" t="s">
        <v>187</v>
      </c>
      <c r="H199" s="26" t="s">
        <v>189</v>
      </c>
      <c r="I199" s="122"/>
      <c r="J199" s="122"/>
      <c r="K199" s="122"/>
      <c r="L199" s="122"/>
      <c r="M199" s="122"/>
      <c r="N199" s="65"/>
      <c r="O199" s="64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  <c r="BN199" s="38"/>
      <c r="BO199" s="38"/>
      <c r="BP199" s="38"/>
      <c r="BQ199" s="38"/>
      <c r="BR199" s="38"/>
      <c r="BS199" s="38"/>
      <c r="BT199" s="38"/>
      <c r="BU199" s="38"/>
      <c r="BV199" s="38"/>
      <c r="BW199" s="38"/>
      <c r="BX199" s="38"/>
      <c r="BY199" s="38"/>
      <c r="BZ199" s="38"/>
      <c r="CA199" s="38"/>
      <c r="CB199" s="38"/>
      <c r="CC199" s="38"/>
      <c r="CD199" s="38"/>
      <c r="CE199" s="38"/>
      <c r="CF199" s="38"/>
      <c r="CG199" s="38"/>
      <c r="CH199" s="38"/>
      <c r="CI199" s="38"/>
      <c r="CJ199" s="38"/>
      <c r="CK199" s="38"/>
      <c r="CL199" s="38"/>
      <c r="CM199" s="38"/>
      <c r="CN199" s="38"/>
      <c r="CO199" s="38"/>
      <c r="CP199" s="38"/>
      <c r="CQ199" s="38"/>
      <c r="CR199" s="38"/>
      <c r="CS199" s="38"/>
      <c r="CT199" s="38"/>
      <c r="CU199" s="38"/>
      <c r="CV199" s="38"/>
      <c r="CW199" s="38"/>
      <c r="CX199" s="38"/>
      <c r="CY199" s="38"/>
      <c r="CZ199" s="38"/>
      <c r="DA199" s="38"/>
    </row>
    <row r="200" spans="1:105" x14ac:dyDescent="0.35">
      <c r="A200" s="64"/>
      <c r="B200" s="64"/>
      <c r="C200" s="64"/>
      <c r="D200" s="64"/>
      <c r="E200" s="64"/>
      <c r="F200" s="103" t="s">
        <v>209</v>
      </c>
      <c r="G200" s="103" t="s">
        <v>187</v>
      </c>
      <c r="H200" s="26" t="s">
        <v>191</v>
      </c>
      <c r="I200" s="122"/>
      <c r="J200" s="122"/>
      <c r="K200" s="122"/>
      <c r="L200" s="122"/>
      <c r="M200" s="122"/>
      <c r="N200" s="65"/>
      <c r="O200" s="64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  <c r="BN200" s="38"/>
      <c r="BO200" s="38"/>
      <c r="BP200" s="38"/>
      <c r="BQ200" s="38"/>
      <c r="BR200" s="38"/>
      <c r="BS200" s="38"/>
      <c r="BT200" s="38"/>
      <c r="BU200" s="38"/>
      <c r="BV200" s="38"/>
      <c r="BW200" s="38"/>
      <c r="BX200" s="38"/>
      <c r="BY200" s="38"/>
      <c r="BZ200" s="38"/>
      <c r="CA200" s="38"/>
      <c r="CB200" s="38"/>
      <c r="CC200" s="38"/>
      <c r="CD200" s="38"/>
      <c r="CE200" s="38"/>
      <c r="CF200" s="38"/>
      <c r="CG200" s="38"/>
      <c r="CH200" s="38"/>
      <c r="CI200" s="38"/>
      <c r="CJ200" s="38"/>
      <c r="CK200" s="38"/>
      <c r="CL200" s="38"/>
      <c r="CM200" s="38"/>
      <c r="CN200" s="38"/>
      <c r="CO200" s="38"/>
      <c r="CP200" s="38"/>
      <c r="CQ200" s="38"/>
      <c r="CR200" s="38"/>
      <c r="CS200" s="38"/>
      <c r="CT200" s="38"/>
      <c r="CU200" s="38"/>
      <c r="CV200" s="38"/>
      <c r="CW200" s="38"/>
      <c r="CX200" s="38"/>
      <c r="CY200" s="38"/>
      <c r="CZ200" s="38"/>
      <c r="DA200" s="38"/>
    </row>
    <row r="201" spans="1:105" x14ac:dyDescent="0.35">
      <c r="A201" s="64"/>
      <c r="B201" s="64"/>
      <c r="C201" s="64"/>
      <c r="D201" s="64"/>
      <c r="E201" s="64"/>
      <c r="F201" s="103" t="s">
        <v>210</v>
      </c>
      <c r="G201" s="103" t="s">
        <v>187</v>
      </c>
      <c r="H201" s="26" t="s">
        <v>191</v>
      </c>
      <c r="I201" s="122"/>
      <c r="J201" s="122"/>
      <c r="K201" s="122"/>
      <c r="L201" s="122"/>
      <c r="M201" s="122"/>
      <c r="N201" s="65"/>
      <c r="O201" s="64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  <c r="BN201" s="38"/>
      <c r="BO201" s="38"/>
      <c r="BP201" s="38"/>
      <c r="BQ201" s="38"/>
      <c r="BR201" s="38"/>
      <c r="BS201" s="38"/>
      <c r="BT201" s="38"/>
      <c r="BU201" s="38"/>
      <c r="BV201" s="38"/>
      <c r="BW201" s="38"/>
      <c r="BX201" s="38"/>
      <c r="BY201" s="38"/>
      <c r="BZ201" s="38"/>
      <c r="CA201" s="38"/>
      <c r="CB201" s="38"/>
      <c r="CC201" s="38"/>
      <c r="CD201" s="38"/>
      <c r="CE201" s="38"/>
      <c r="CF201" s="38"/>
      <c r="CG201" s="38"/>
      <c r="CH201" s="38"/>
      <c r="CI201" s="38"/>
      <c r="CJ201" s="38"/>
      <c r="CK201" s="38"/>
      <c r="CL201" s="38"/>
      <c r="CM201" s="38"/>
      <c r="CN201" s="38"/>
      <c r="CO201" s="38"/>
      <c r="CP201" s="38"/>
      <c r="CQ201" s="38"/>
      <c r="CR201" s="38"/>
      <c r="CS201" s="38"/>
      <c r="CT201" s="38"/>
      <c r="CU201" s="38"/>
      <c r="CV201" s="38"/>
      <c r="CW201" s="38"/>
      <c r="CX201" s="38"/>
      <c r="CY201" s="38"/>
      <c r="CZ201" s="38"/>
      <c r="DA201" s="38"/>
    </row>
    <row r="202" spans="1:105" x14ac:dyDescent="0.35">
      <c r="A202" s="64"/>
      <c r="B202" s="64"/>
      <c r="C202" s="64"/>
      <c r="D202" s="64"/>
      <c r="E202" s="64"/>
      <c r="F202" s="103" t="s">
        <v>211</v>
      </c>
      <c r="G202" s="103" t="s">
        <v>187</v>
      </c>
      <c r="H202" s="26" t="s">
        <v>191</v>
      </c>
      <c r="I202" s="122"/>
      <c r="J202" s="122"/>
      <c r="K202" s="122"/>
      <c r="L202" s="122"/>
      <c r="M202" s="122"/>
      <c r="N202" s="65"/>
      <c r="O202" s="64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  <c r="BN202" s="38"/>
      <c r="BO202" s="38"/>
      <c r="BP202" s="38"/>
      <c r="BQ202" s="38"/>
      <c r="BR202" s="38"/>
      <c r="BS202" s="38"/>
      <c r="BT202" s="38"/>
      <c r="BU202" s="38"/>
      <c r="BV202" s="38"/>
      <c r="BW202" s="38"/>
      <c r="BX202" s="38"/>
      <c r="BY202" s="38"/>
      <c r="BZ202" s="38"/>
      <c r="CA202" s="38"/>
      <c r="CB202" s="38"/>
      <c r="CC202" s="38"/>
      <c r="CD202" s="38"/>
      <c r="CE202" s="38"/>
      <c r="CF202" s="38"/>
      <c r="CG202" s="38"/>
      <c r="CH202" s="38"/>
      <c r="CI202" s="38"/>
      <c r="CJ202" s="38"/>
      <c r="CK202" s="38"/>
      <c r="CL202" s="38"/>
      <c r="CM202" s="38"/>
      <c r="CN202" s="38"/>
      <c r="CO202" s="38"/>
      <c r="CP202" s="38"/>
      <c r="CQ202" s="38"/>
      <c r="CR202" s="38"/>
      <c r="CS202" s="38"/>
      <c r="CT202" s="38"/>
      <c r="CU202" s="38"/>
      <c r="CV202" s="38"/>
      <c r="CW202" s="38"/>
      <c r="CX202" s="38"/>
      <c r="CY202" s="38"/>
      <c r="CZ202" s="38"/>
      <c r="DA202" s="38"/>
    </row>
    <row r="203" spans="1:105" x14ac:dyDescent="0.35">
      <c r="A203" s="64"/>
      <c r="B203" s="64"/>
      <c r="C203" s="64"/>
      <c r="D203" s="64"/>
      <c r="E203" s="64"/>
      <c r="F203" s="103" t="s">
        <v>212</v>
      </c>
      <c r="G203" s="103" t="s">
        <v>187</v>
      </c>
      <c r="H203" s="26" t="s">
        <v>191</v>
      </c>
      <c r="I203" s="122"/>
      <c r="J203" s="122"/>
      <c r="K203" s="122"/>
      <c r="L203" s="122"/>
      <c r="M203" s="122"/>
      <c r="N203" s="65"/>
      <c r="O203" s="64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  <c r="BN203" s="38"/>
      <c r="BO203" s="38"/>
      <c r="BP203" s="38"/>
      <c r="BQ203" s="38"/>
      <c r="BR203" s="38"/>
      <c r="BS203" s="38"/>
      <c r="BT203" s="38"/>
      <c r="BU203" s="38"/>
      <c r="BV203" s="38"/>
      <c r="BW203" s="38"/>
      <c r="BX203" s="38"/>
      <c r="BY203" s="38"/>
      <c r="BZ203" s="38"/>
      <c r="CA203" s="38"/>
      <c r="CB203" s="38"/>
      <c r="CC203" s="38"/>
      <c r="CD203" s="38"/>
      <c r="CE203" s="38"/>
      <c r="CF203" s="38"/>
      <c r="CG203" s="38"/>
      <c r="CH203" s="38"/>
      <c r="CI203" s="38"/>
      <c r="CJ203" s="38"/>
      <c r="CK203" s="38"/>
      <c r="CL203" s="38"/>
      <c r="CM203" s="38"/>
      <c r="CN203" s="38"/>
      <c r="CO203" s="38"/>
      <c r="CP203" s="38"/>
      <c r="CQ203" s="38"/>
      <c r="CR203" s="38"/>
      <c r="CS203" s="38"/>
      <c r="CT203" s="38"/>
      <c r="CU203" s="38"/>
      <c r="CV203" s="38"/>
      <c r="CW203" s="38"/>
      <c r="CX203" s="38"/>
      <c r="CY203" s="38"/>
      <c r="CZ203" s="38"/>
      <c r="DA203" s="38"/>
    </row>
    <row r="204" spans="1:105" x14ac:dyDescent="0.35">
      <c r="A204" s="64"/>
      <c r="B204" s="64"/>
      <c r="C204" s="64"/>
      <c r="D204" s="64"/>
      <c r="E204" s="64"/>
      <c r="F204" s="103" t="s">
        <v>213</v>
      </c>
      <c r="G204" s="103" t="s">
        <v>187</v>
      </c>
      <c r="H204" s="26" t="s">
        <v>191</v>
      </c>
      <c r="I204" s="122"/>
      <c r="J204" s="122"/>
      <c r="K204" s="122"/>
      <c r="L204" s="122"/>
      <c r="M204" s="122"/>
      <c r="N204" s="65"/>
      <c r="O204" s="64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  <c r="BN204" s="38"/>
      <c r="BO204" s="38"/>
      <c r="BP204" s="38"/>
      <c r="BQ204" s="38"/>
      <c r="BR204" s="38"/>
      <c r="BS204" s="38"/>
      <c r="BT204" s="38"/>
      <c r="BU204" s="38"/>
      <c r="BV204" s="38"/>
      <c r="BW204" s="38"/>
      <c r="BX204" s="38"/>
      <c r="BY204" s="38"/>
      <c r="BZ204" s="38"/>
      <c r="CA204" s="38"/>
      <c r="CB204" s="38"/>
      <c r="CC204" s="38"/>
      <c r="CD204" s="38"/>
      <c r="CE204" s="38"/>
      <c r="CF204" s="38"/>
      <c r="CG204" s="38"/>
      <c r="CH204" s="38"/>
      <c r="CI204" s="38"/>
      <c r="CJ204" s="38"/>
      <c r="CK204" s="38"/>
      <c r="CL204" s="38"/>
      <c r="CM204" s="38"/>
      <c r="CN204" s="38"/>
      <c r="CO204" s="38"/>
      <c r="CP204" s="38"/>
      <c r="CQ204" s="38"/>
      <c r="CR204" s="38"/>
      <c r="CS204" s="38"/>
      <c r="CT204" s="38"/>
      <c r="CU204" s="38"/>
      <c r="CV204" s="38"/>
      <c r="CW204" s="38"/>
      <c r="CX204" s="38"/>
      <c r="CY204" s="38"/>
      <c r="CZ204" s="38"/>
      <c r="DA204" s="38"/>
    </row>
    <row r="205" spans="1:105" x14ac:dyDescent="0.35">
      <c r="A205" s="64"/>
      <c r="B205" s="64"/>
      <c r="C205" s="64"/>
      <c r="D205" s="64"/>
      <c r="E205" s="64"/>
      <c r="F205" s="103" t="s">
        <v>214</v>
      </c>
      <c r="G205" s="103" t="s">
        <v>187</v>
      </c>
      <c r="H205" s="26" t="s">
        <v>191</v>
      </c>
      <c r="I205" s="122"/>
      <c r="J205" s="122"/>
      <c r="K205" s="122"/>
      <c r="L205" s="122"/>
      <c r="M205" s="122"/>
      <c r="N205" s="65"/>
      <c r="O205" s="64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  <c r="BN205" s="38"/>
      <c r="BO205" s="38"/>
      <c r="BP205" s="38"/>
      <c r="BQ205" s="38"/>
      <c r="BR205" s="38"/>
      <c r="BS205" s="38"/>
      <c r="BT205" s="38"/>
      <c r="BU205" s="38"/>
      <c r="BV205" s="38"/>
      <c r="BW205" s="38"/>
      <c r="BX205" s="38"/>
      <c r="BY205" s="38"/>
      <c r="BZ205" s="38"/>
      <c r="CA205" s="38"/>
      <c r="CB205" s="38"/>
      <c r="CC205" s="38"/>
      <c r="CD205" s="38"/>
      <c r="CE205" s="38"/>
      <c r="CF205" s="38"/>
      <c r="CG205" s="38"/>
      <c r="CH205" s="38"/>
      <c r="CI205" s="38"/>
      <c r="CJ205" s="38"/>
      <c r="CK205" s="38"/>
      <c r="CL205" s="38"/>
      <c r="CM205" s="38"/>
      <c r="CN205" s="38"/>
      <c r="CO205" s="38"/>
      <c r="CP205" s="38"/>
      <c r="CQ205" s="38"/>
      <c r="CR205" s="38"/>
      <c r="CS205" s="38"/>
      <c r="CT205" s="38"/>
      <c r="CU205" s="38"/>
      <c r="CV205" s="38"/>
      <c r="CW205" s="38"/>
      <c r="CX205" s="38"/>
      <c r="CY205" s="38"/>
      <c r="CZ205" s="38"/>
      <c r="DA205" s="38"/>
    </row>
    <row r="206" spans="1:105" x14ac:dyDescent="0.35">
      <c r="A206" s="64"/>
      <c r="B206" s="64"/>
      <c r="C206" s="64"/>
      <c r="D206" s="64"/>
      <c r="E206" s="64"/>
      <c r="F206" s="103" t="s">
        <v>215</v>
      </c>
      <c r="G206" s="103" t="s">
        <v>187</v>
      </c>
      <c r="H206" s="26" t="s">
        <v>191</v>
      </c>
      <c r="I206" s="122"/>
      <c r="J206" s="122"/>
      <c r="K206" s="122"/>
      <c r="L206" s="122"/>
      <c r="M206" s="122"/>
      <c r="N206" s="65"/>
      <c r="O206" s="64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  <c r="BN206" s="38"/>
      <c r="BO206" s="38"/>
      <c r="BP206" s="38"/>
      <c r="BQ206" s="38"/>
      <c r="BR206" s="38"/>
      <c r="BS206" s="38"/>
      <c r="BT206" s="38"/>
      <c r="BU206" s="38"/>
      <c r="BV206" s="38"/>
      <c r="BW206" s="38"/>
      <c r="BX206" s="38"/>
      <c r="BY206" s="38"/>
      <c r="BZ206" s="38"/>
      <c r="CA206" s="38"/>
      <c r="CB206" s="38"/>
      <c r="CC206" s="38"/>
      <c r="CD206" s="38"/>
      <c r="CE206" s="38"/>
      <c r="CF206" s="38"/>
      <c r="CG206" s="38"/>
      <c r="CH206" s="38"/>
      <c r="CI206" s="38"/>
      <c r="CJ206" s="38"/>
      <c r="CK206" s="38"/>
      <c r="CL206" s="38"/>
      <c r="CM206" s="38"/>
      <c r="CN206" s="38"/>
      <c r="CO206" s="38"/>
      <c r="CP206" s="38"/>
      <c r="CQ206" s="38"/>
      <c r="CR206" s="38"/>
      <c r="CS206" s="38"/>
      <c r="CT206" s="38"/>
      <c r="CU206" s="38"/>
      <c r="CV206" s="38"/>
      <c r="CW206" s="38"/>
      <c r="CX206" s="38"/>
      <c r="CY206" s="38"/>
      <c r="CZ206" s="38"/>
      <c r="DA206" s="38"/>
    </row>
    <row r="207" spans="1:105" x14ac:dyDescent="0.35">
      <c r="A207" s="64"/>
      <c r="B207" s="64"/>
      <c r="C207" s="64"/>
      <c r="D207" s="64"/>
      <c r="E207" s="64"/>
      <c r="F207" s="103" t="s">
        <v>216</v>
      </c>
      <c r="G207" s="103" t="s">
        <v>187</v>
      </c>
      <c r="H207" s="26" t="s">
        <v>191</v>
      </c>
      <c r="I207" s="122"/>
      <c r="J207" s="122"/>
      <c r="K207" s="122"/>
      <c r="L207" s="122"/>
      <c r="M207" s="122"/>
      <c r="N207" s="65"/>
      <c r="O207" s="64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  <c r="BN207" s="38"/>
      <c r="BO207" s="38"/>
      <c r="BP207" s="38"/>
      <c r="BQ207" s="38"/>
      <c r="BR207" s="38"/>
      <c r="BS207" s="38"/>
      <c r="BT207" s="38"/>
      <c r="BU207" s="38"/>
      <c r="BV207" s="38"/>
      <c r="BW207" s="38"/>
      <c r="BX207" s="38"/>
      <c r="BY207" s="38"/>
      <c r="BZ207" s="38"/>
      <c r="CA207" s="38"/>
      <c r="CB207" s="38"/>
      <c r="CC207" s="38"/>
      <c r="CD207" s="38"/>
      <c r="CE207" s="38"/>
      <c r="CF207" s="38"/>
      <c r="CG207" s="38"/>
      <c r="CH207" s="38"/>
      <c r="CI207" s="38"/>
      <c r="CJ207" s="38"/>
      <c r="CK207" s="38"/>
      <c r="CL207" s="38"/>
      <c r="CM207" s="38"/>
      <c r="CN207" s="38"/>
      <c r="CO207" s="38"/>
      <c r="CP207" s="38"/>
      <c r="CQ207" s="38"/>
      <c r="CR207" s="38"/>
      <c r="CS207" s="38"/>
      <c r="CT207" s="38"/>
      <c r="CU207" s="38"/>
      <c r="CV207" s="38"/>
      <c r="CW207" s="38"/>
      <c r="CX207" s="38"/>
      <c r="CY207" s="38"/>
      <c r="CZ207" s="38"/>
      <c r="DA207" s="38"/>
    </row>
    <row r="208" spans="1:105" x14ac:dyDescent="0.35">
      <c r="A208" s="64"/>
      <c r="B208" s="64"/>
      <c r="C208" s="64"/>
      <c r="D208" s="64"/>
      <c r="E208" s="64"/>
      <c r="F208" s="103" t="s">
        <v>217</v>
      </c>
      <c r="G208" s="103" t="s">
        <v>187</v>
      </c>
      <c r="H208" s="26" t="s">
        <v>191</v>
      </c>
      <c r="I208" s="122"/>
      <c r="J208" s="122"/>
      <c r="K208" s="122"/>
      <c r="L208" s="122"/>
      <c r="M208" s="122"/>
      <c r="N208" s="65"/>
      <c r="O208" s="64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  <c r="BN208" s="38"/>
      <c r="BO208" s="38"/>
      <c r="BP208" s="38"/>
      <c r="BQ208" s="38"/>
      <c r="BR208" s="38"/>
      <c r="BS208" s="38"/>
      <c r="BT208" s="38"/>
      <c r="BU208" s="38"/>
      <c r="BV208" s="38"/>
      <c r="BW208" s="38"/>
      <c r="BX208" s="38"/>
      <c r="BY208" s="38"/>
      <c r="BZ208" s="38"/>
      <c r="CA208" s="38"/>
      <c r="CB208" s="38"/>
      <c r="CC208" s="38"/>
      <c r="CD208" s="38"/>
      <c r="CE208" s="38"/>
      <c r="CF208" s="38"/>
      <c r="CG208" s="38"/>
      <c r="CH208" s="38"/>
      <c r="CI208" s="38"/>
      <c r="CJ208" s="38"/>
      <c r="CK208" s="38"/>
      <c r="CL208" s="38"/>
      <c r="CM208" s="38"/>
      <c r="CN208" s="38"/>
      <c r="CO208" s="38"/>
      <c r="CP208" s="38"/>
      <c r="CQ208" s="38"/>
      <c r="CR208" s="38"/>
      <c r="CS208" s="38"/>
      <c r="CT208" s="38"/>
      <c r="CU208" s="38"/>
      <c r="CV208" s="38"/>
      <c r="CW208" s="38"/>
      <c r="CX208" s="38"/>
      <c r="CY208" s="38"/>
      <c r="CZ208" s="38"/>
      <c r="DA208" s="38"/>
    </row>
    <row r="209" spans="1:105" x14ac:dyDescent="0.35">
      <c r="A209" s="64"/>
      <c r="B209" s="64"/>
      <c r="C209" s="64"/>
      <c r="D209" s="64"/>
      <c r="E209" s="64"/>
      <c r="F209" s="103" t="s">
        <v>218</v>
      </c>
      <c r="G209" s="103" t="s">
        <v>187</v>
      </c>
      <c r="H209" s="26" t="s">
        <v>191</v>
      </c>
      <c r="I209" s="122"/>
      <c r="J209" s="122"/>
      <c r="K209" s="122"/>
      <c r="L209" s="122"/>
      <c r="M209" s="122"/>
      <c r="N209" s="65"/>
      <c r="O209" s="64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  <c r="BN209" s="38"/>
      <c r="BO209" s="38"/>
      <c r="BP209" s="38"/>
      <c r="BQ209" s="38"/>
      <c r="BR209" s="38"/>
      <c r="BS209" s="38"/>
      <c r="BT209" s="38"/>
      <c r="BU209" s="38"/>
      <c r="BV209" s="38"/>
      <c r="BW209" s="38"/>
      <c r="BX209" s="38"/>
      <c r="BY209" s="38"/>
      <c r="BZ209" s="38"/>
      <c r="CA209" s="38"/>
      <c r="CB209" s="38"/>
      <c r="CC209" s="38"/>
      <c r="CD209" s="38"/>
      <c r="CE209" s="38"/>
      <c r="CF209" s="38"/>
      <c r="CG209" s="38"/>
      <c r="CH209" s="38"/>
      <c r="CI209" s="38"/>
      <c r="CJ209" s="38"/>
      <c r="CK209" s="38"/>
      <c r="CL209" s="38"/>
      <c r="CM209" s="38"/>
      <c r="CN209" s="38"/>
      <c r="CO209" s="38"/>
      <c r="CP209" s="38"/>
      <c r="CQ209" s="38"/>
      <c r="CR209" s="38"/>
      <c r="CS209" s="38"/>
      <c r="CT209" s="38"/>
      <c r="CU209" s="38"/>
      <c r="CV209" s="38"/>
      <c r="CW209" s="38"/>
      <c r="CX209" s="38"/>
      <c r="CY209" s="38"/>
      <c r="CZ209" s="38"/>
      <c r="DA209" s="38"/>
    </row>
    <row r="210" spans="1:105" x14ac:dyDescent="0.35">
      <c r="A210" s="64"/>
      <c r="B210" s="64"/>
      <c r="C210" s="64"/>
      <c r="D210" s="64"/>
      <c r="E210" s="64"/>
      <c r="F210" s="103" t="s">
        <v>219</v>
      </c>
      <c r="G210" s="103" t="s">
        <v>187</v>
      </c>
      <c r="H210" s="26" t="s">
        <v>191</v>
      </c>
      <c r="I210" s="122"/>
      <c r="J210" s="122"/>
      <c r="K210" s="122"/>
      <c r="L210" s="122"/>
      <c r="M210" s="122"/>
      <c r="N210" s="65"/>
      <c r="O210" s="64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  <c r="BN210" s="38"/>
      <c r="BO210" s="38"/>
      <c r="BP210" s="38"/>
      <c r="BQ210" s="38"/>
      <c r="BR210" s="38"/>
      <c r="BS210" s="38"/>
      <c r="BT210" s="38"/>
      <c r="BU210" s="38"/>
      <c r="BV210" s="38"/>
      <c r="BW210" s="38"/>
      <c r="BX210" s="38"/>
      <c r="BY210" s="38"/>
      <c r="BZ210" s="38"/>
      <c r="CA210" s="38"/>
      <c r="CB210" s="38"/>
      <c r="CC210" s="38"/>
      <c r="CD210" s="38"/>
      <c r="CE210" s="38"/>
      <c r="CF210" s="38"/>
      <c r="CG210" s="38"/>
      <c r="CH210" s="38"/>
      <c r="CI210" s="38"/>
      <c r="CJ210" s="38"/>
      <c r="CK210" s="38"/>
      <c r="CL210" s="38"/>
      <c r="CM210" s="38"/>
      <c r="CN210" s="38"/>
      <c r="CO210" s="38"/>
      <c r="CP210" s="38"/>
      <c r="CQ210" s="38"/>
      <c r="CR210" s="38"/>
      <c r="CS210" s="38"/>
      <c r="CT210" s="38"/>
      <c r="CU210" s="38"/>
      <c r="CV210" s="38"/>
      <c r="CW210" s="38"/>
      <c r="CX210" s="38"/>
      <c r="CY210" s="38"/>
      <c r="CZ210" s="38"/>
      <c r="DA210" s="38"/>
    </row>
    <row r="211" spans="1:105" x14ac:dyDescent="0.35">
      <c r="A211" s="64"/>
      <c r="B211" s="64"/>
      <c r="C211" s="64"/>
      <c r="D211" s="64"/>
      <c r="E211" s="64"/>
      <c r="F211" s="103" t="s">
        <v>220</v>
      </c>
      <c r="G211" s="103" t="s">
        <v>187</v>
      </c>
      <c r="H211" s="26" t="s">
        <v>191</v>
      </c>
      <c r="I211" s="122"/>
      <c r="J211" s="122"/>
      <c r="K211" s="122"/>
      <c r="L211" s="122"/>
      <c r="M211" s="122"/>
      <c r="N211" s="65"/>
      <c r="O211" s="64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8"/>
      <c r="CX211" s="38"/>
      <c r="CY211" s="38"/>
      <c r="CZ211" s="38"/>
      <c r="DA211" s="38"/>
    </row>
    <row r="212" spans="1:105" x14ac:dyDescent="0.35">
      <c r="A212" s="64"/>
      <c r="B212" s="64"/>
      <c r="C212" s="64"/>
      <c r="D212" s="64"/>
      <c r="E212" s="64"/>
      <c r="F212" s="103" t="s">
        <v>221</v>
      </c>
      <c r="G212" s="103" t="s">
        <v>187</v>
      </c>
      <c r="H212" s="26" t="s">
        <v>190</v>
      </c>
      <c r="I212" s="122"/>
      <c r="J212" s="122"/>
      <c r="K212" s="122"/>
      <c r="L212" s="122"/>
      <c r="M212" s="122"/>
      <c r="N212" s="65"/>
      <c r="O212" s="64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  <c r="BN212" s="38"/>
      <c r="BO212" s="38"/>
      <c r="BP212" s="38"/>
      <c r="BQ212" s="38"/>
      <c r="BR212" s="38"/>
      <c r="BS212" s="38"/>
      <c r="BT212" s="38"/>
      <c r="BU212" s="38"/>
      <c r="BV212" s="38"/>
      <c r="BW212" s="38"/>
      <c r="BX212" s="38"/>
      <c r="BY212" s="38"/>
      <c r="BZ212" s="38"/>
      <c r="CA212" s="38"/>
      <c r="CB212" s="38"/>
      <c r="CC212" s="38"/>
      <c r="CD212" s="38"/>
      <c r="CE212" s="38"/>
      <c r="CF212" s="38"/>
      <c r="CG212" s="38"/>
      <c r="CH212" s="38"/>
      <c r="CI212" s="38"/>
      <c r="CJ212" s="38"/>
      <c r="CK212" s="38"/>
      <c r="CL212" s="38"/>
      <c r="CM212" s="38"/>
      <c r="CN212" s="38"/>
      <c r="CO212" s="38"/>
      <c r="CP212" s="38"/>
      <c r="CQ212" s="38"/>
      <c r="CR212" s="38"/>
      <c r="CS212" s="38"/>
      <c r="CT212" s="38"/>
      <c r="CU212" s="38"/>
      <c r="CV212" s="38"/>
      <c r="CW212" s="38"/>
      <c r="CX212" s="38"/>
      <c r="CY212" s="38"/>
      <c r="CZ212" s="38"/>
      <c r="DA212" s="38"/>
    </row>
    <row r="213" spans="1:105" x14ac:dyDescent="0.35">
      <c r="A213" s="64"/>
      <c r="B213" s="64"/>
      <c r="C213" s="64"/>
      <c r="D213" s="64"/>
      <c r="E213" s="64"/>
      <c r="F213" s="103" t="s">
        <v>222</v>
      </c>
      <c r="G213" s="103" t="s">
        <v>187</v>
      </c>
      <c r="H213" s="26" t="s">
        <v>190</v>
      </c>
      <c r="I213" s="122"/>
      <c r="J213" s="122"/>
      <c r="K213" s="122"/>
      <c r="L213" s="122"/>
      <c r="M213" s="122"/>
      <c r="N213" s="65"/>
      <c r="O213" s="64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  <c r="BN213" s="38"/>
      <c r="BO213" s="38"/>
      <c r="BP213" s="38"/>
      <c r="BQ213" s="38"/>
      <c r="BR213" s="38"/>
      <c r="BS213" s="38"/>
      <c r="BT213" s="38"/>
      <c r="BU213" s="38"/>
      <c r="BV213" s="38"/>
      <c r="BW213" s="38"/>
      <c r="BX213" s="38"/>
      <c r="BY213" s="38"/>
      <c r="BZ213" s="38"/>
      <c r="CA213" s="38"/>
      <c r="CB213" s="38"/>
      <c r="CC213" s="38"/>
      <c r="CD213" s="38"/>
      <c r="CE213" s="38"/>
      <c r="CF213" s="38"/>
      <c r="CG213" s="38"/>
      <c r="CH213" s="38"/>
      <c r="CI213" s="38"/>
      <c r="CJ213" s="38"/>
      <c r="CK213" s="38"/>
      <c r="CL213" s="38"/>
      <c r="CM213" s="38"/>
      <c r="CN213" s="38"/>
      <c r="CO213" s="38"/>
      <c r="CP213" s="38"/>
      <c r="CQ213" s="38"/>
      <c r="CR213" s="38"/>
      <c r="CS213" s="38"/>
      <c r="CT213" s="38"/>
      <c r="CU213" s="38"/>
      <c r="CV213" s="38"/>
      <c r="CW213" s="38"/>
      <c r="CX213" s="38"/>
      <c r="CY213" s="38"/>
      <c r="CZ213" s="38"/>
      <c r="DA213" s="38"/>
    </row>
    <row r="214" spans="1:105" x14ac:dyDescent="0.35">
      <c r="A214" s="64"/>
      <c r="B214" s="64"/>
      <c r="C214" s="64"/>
      <c r="D214" s="64"/>
      <c r="E214" s="64"/>
      <c r="F214" s="103" t="s">
        <v>223</v>
      </c>
      <c r="G214" s="103" t="s">
        <v>187</v>
      </c>
      <c r="H214" s="26" t="s">
        <v>191</v>
      </c>
      <c r="I214" s="122"/>
      <c r="J214" s="122"/>
      <c r="K214" s="122"/>
      <c r="L214" s="122"/>
      <c r="M214" s="122"/>
      <c r="N214" s="65"/>
      <c r="O214" s="64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  <c r="BN214" s="38"/>
      <c r="BO214" s="38"/>
      <c r="BP214" s="38"/>
      <c r="BQ214" s="38"/>
      <c r="BR214" s="38"/>
      <c r="BS214" s="38"/>
      <c r="BT214" s="38"/>
      <c r="BU214" s="38"/>
      <c r="BV214" s="38"/>
      <c r="BW214" s="38"/>
      <c r="BX214" s="38"/>
      <c r="BY214" s="38"/>
      <c r="BZ214" s="38"/>
      <c r="CA214" s="38"/>
      <c r="CB214" s="38"/>
      <c r="CC214" s="38"/>
      <c r="CD214" s="38"/>
      <c r="CE214" s="38"/>
      <c r="CF214" s="38"/>
      <c r="CG214" s="38"/>
      <c r="CH214" s="38"/>
      <c r="CI214" s="38"/>
      <c r="CJ214" s="38"/>
      <c r="CK214" s="38"/>
      <c r="CL214" s="38"/>
      <c r="CM214" s="38"/>
      <c r="CN214" s="38"/>
      <c r="CO214" s="38"/>
      <c r="CP214" s="38"/>
      <c r="CQ214" s="38"/>
      <c r="CR214" s="38"/>
      <c r="CS214" s="38"/>
      <c r="CT214" s="38"/>
      <c r="CU214" s="38"/>
      <c r="CV214" s="38"/>
      <c r="CW214" s="38"/>
      <c r="CX214" s="38"/>
      <c r="CY214" s="38"/>
      <c r="CZ214" s="38"/>
      <c r="DA214" s="38"/>
    </row>
    <row r="215" spans="1:105" x14ac:dyDescent="0.35">
      <c r="A215" s="64"/>
      <c r="B215" s="64"/>
      <c r="C215" s="64"/>
      <c r="D215" s="64"/>
      <c r="E215" s="64"/>
      <c r="F215" s="103" t="s">
        <v>224</v>
      </c>
      <c r="G215" s="103" t="s">
        <v>187</v>
      </c>
      <c r="H215" s="26" t="s">
        <v>191</v>
      </c>
      <c r="I215" s="122"/>
      <c r="J215" s="122"/>
      <c r="K215" s="122"/>
      <c r="L215" s="122"/>
      <c r="M215" s="122"/>
      <c r="N215" s="65"/>
      <c r="O215" s="64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  <c r="BN215" s="38"/>
      <c r="BO215" s="38"/>
      <c r="BP215" s="38"/>
      <c r="BQ215" s="38"/>
      <c r="BR215" s="38"/>
      <c r="BS215" s="38"/>
      <c r="BT215" s="38"/>
      <c r="BU215" s="38"/>
      <c r="BV215" s="38"/>
      <c r="BW215" s="38"/>
      <c r="BX215" s="38"/>
      <c r="BY215" s="38"/>
      <c r="BZ215" s="38"/>
      <c r="CA215" s="38"/>
      <c r="CB215" s="38"/>
      <c r="CC215" s="38"/>
      <c r="CD215" s="38"/>
      <c r="CE215" s="38"/>
      <c r="CF215" s="38"/>
      <c r="CG215" s="38"/>
      <c r="CH215" s="38"/>
      <c r="CI215" s="38"/>
      <c r="CJ215" s="38"/>
      <c r="CK215" s="38"/>
      <c r="CL215" s="38"/>
      <c r="CM215" s="38"/>
      <c r="CN215" s="38"/>
      <c r="CO215" s="38"/>
      <c r="CP215" s="38"/>
      <c r="CQ215" s="38"/>
      <c r="CR215" s="38"/>
      <c r="CS215" s="38"/>
      <c r="CT215" s="38"/>
      <c r="CU215" s="38"/>
      <c r="CV215" s="38"/>
      <c r="CW215" s="38"/>
      <c r="CX215" s="38"/>
      <c r="CY215" s="38"/>
      <c r="CZ215" s="38"/>
      <c r="DA215" s="38"/>
    </row>
    <row r="216" spans="1:105" x14ac:dyDescent="0.35">
      <c r="A216" s="64"/>
      <c r="B216" s="64"/>
      <c r="C216" s="64"/>
      <c r="D216" s="64"/>
      <c r="E216" s="64"/>
      <c r="F216" s="103" t="s">
        <v>225</v>
      </c>
      <c r="G216" s="103" t="s">
        <v>187</v>
      </c>
      <c r="H216" s="26" t="s">
        <v>191</v>
      </c>
      <c r="I216" s="122"/>
      <c r="J216" s="122"/>
      <c r="K216" s="122"/>
      <c r="L216" s="122"/>
      <c r="M216" s="122"/>
      <c r="N216" s="65"/>
      <c r="O216" s="64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  <c r="BN216" s="38"/>
      <c r="BO216" s="38"/>
      <c r="BP216" s="38"/>
      <c r="BQ216" s="38"/>
      <c r="BR216" s="38"/>
      <c r="BS216" s="38"/>
      <c r="BT216" s="38"/>
      <c r="BU216" s="38"/>
      <c r="BV216" s="38"/>
      <c r="BW216" s="38"/>
      <c r="BX216" s="38"/>
      <c r="BY216" s="38"/>
      <c r="BZ216" s="38"/>
      <c r="CA216" s="38"/>
      <c r="CB216" s="38"/>
      <c r="CC216" s="38"/>
      <c r="CD216" s="38"/>
      <c r="CE216" s="38"/>
      <c r="CF216" s="38"/>
      <c r="CG216" s="38"/>
      <c r="CH216" s="38"/>
      <c r="CI216" s="38"/>
      <c r="CJ216" s="38"/>
      <c r="CK216" s="38"/>
      <c r="CL216" s="38"/>
      <c r="CM216" s="38"/>
      <c r="CN216" s="38"/>
      <c r="CO216" s="38"/>
      <c r="CP216" s="38"/>
      <c r="CQ216" s="38"/>
      <c r="CR216" s="38"/>
      <c r="CS216" s="38"/>
      <c r="CT216" s="38"/>
      <c r="CU216" s="38"/>
      <c r="CV216" s="38"/>
      <c r="CW216" s="38"/>
      <c r="CX216" s="38"/>
      <c r="CY216" s="38"/>
      <c r="CZ216" s="38"/>
      <c r="DA216" s="38"/>
    </row>
    <row r="217" spans="1:105" x14ac:dyDescent="0.35">
      <c r="A217" s="64"/>
      <c r="B217" s="64"/>
      <c r="C217" s="64"/>
      <c r="D217" s="64"/>
      <c r="E217" s="64"/>
      <c r="F217" s="103" t="s">
        <v>226</v>
      </c>
      <c r="G217" s="103" t="s">
        <v>187</v>
      </c>
      <c r="H217" s="26" t="s">
        <v>191</v>
      </c>
      <c r="I217" s="122"/>
      <c r="J217" s="122"/>
      <c r="K217" s="122"/>
      <c r="L217" s="122"/>
      <c r="M217" s="122"/>
      <c r="N217" s="65"/>
      <c r="O217" s="64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  <c r="BN217" s="38"/>
      <c r="BO217" s="38"/>
      <c r="BP217" s="38"/>
      <c r="BQ217" s="38"/>
      <c r="BR217" s="38"/>
      <c r="BS217" s="38"/>
      <c r="BT217" s="38"/>
      <c r="BU217" s="38"/>
      <c r="BV217" s="38"/>
      <c r="BW217" s="38"/>
      <c r="BX217" s="38"/>
      <c r="BY217" s="38"/>
      <c r="BZ217" s="38"/>
      <c r="CA217" s="38"/>
      <c r="CB217" s="38"/>
      <c r="CC217" s="38"/>
      <c r="CD217" s="38"/>
      <c r="CE217" s="38"/>
      <c r="CF217" s="38"/>
      <c r="CG217" s="38"/>
      <c r="CH217" s="38"/>
      <c r="CI217" s="38"/>
      <c r="CJ217" s="38"/>
      <c r="CK217" s="38"/>
      <c r="CL217" s="38"/>
      <c r="CM217" s="38"/>
      <c r="CN217" s="38"/>
      <c r="CO217" s="38"/>
      <c r="CP217" s="38"/>
      <c r="CQ217" s="38"/>
      <c r="CR217" s="38"/>
      <c r="CS217" s="38"/>
      <c r="CT217" s="38"/>
      <c r="CU217" s="38"/>
      <c r="CV217" s="38"/>
      <c r="CW217" s="38"/>
      <c r="CX217" s="38"/>
      <c r="CY217" s="38"/>
      <c r="CZ217" s="38"/>
      <c r="DA217" s="38"/>
    </row>
    <row r="218" spans="1:105" x14ac:dyDescent="0.35">
      <c r="A218" s="64"/>
      <c r="B218" s="64"/>
      <c r="C218" s="64"/>
      <c r="D218" s="64"/>
      <c r="E218" s="64"/>
      <c r="F218" s="103" t="s">
        <v>227</v>
      </c>
      <c r="G218" s="103" t="s">
        <v>187</v>
      </c>
      <c r="H218" s="26" t="s">
        <v>191</v>
      </c>
      <c r="I218" s="122"/>
      <c r="J218" s="122"/>
      <c r="K218" s="122"/>
      <c r="L218" s="122"/>
      <c r="M218" s="122"/>
      <c r="N218" s="65"/>
      <c r="O218" s="64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  <c r="BN218" s="38"/>
      <c r="BO218" s="38"/>
      <c r="BP218" s="38"/>
      <c r="BQ218" s="38"/>
      <c r="BR218" s="38"/>
      <c r="BS218" s="38"/>
      <c r="BT218" s="38"/>
      <c r="BU218" s="38"/>
      <c r="BV218" s="38"/>
      <c r="BW218" s="38"/>
      <c r="BX218" s="38"/>
      <c r="BY218" s="38"/>
      <c r="BZ218" s="38"/>
      <c r="CA218" s="38"/>
      <c r="CB218" s="38"/>
      <c r="CC218" s="38"/>
      <c r="CD218" s="38"/>
      <c r="CE218" s="38"/>
      <c r="CF218" s="38"/>
      <c r="CG218" s="38"/>
      <c r="CH218" s="38"/>
      <c r="CI218" s="38"/>
      <c r="CJ218" s="38"/>
      <c r="CK218" s="38"/>
      <c r="CL218" s="38"/>
      <c r="CM218" s="38"/>
      <c r="CN218" s="38"/>
      <c r="CO218" s="38"/>
      <c r="CP218" s="38"/>
      <c r="CQ218" s="38"/>
      <c r="CR218" s="38"/>
      <c r="CS218" s="38"/>
      <c r="CT218" s="38"/>
      <c r="CU218" s="38"/>
      <c r="CV218" s="38"/>
      <c r="CW218" s="38"/>
      <c r="CX218" s="38"/>
      <c r="CY218" s="38"/>
      <c r="CZ218" s="38"/>
      <c r="DA218" s="38"/>
    </row>
    <row r="219" spans="1:105" x14ac:dyDescent="0.35">
      <c r="A219" s="64"/>
      <c r="B219" s="64"/>
      <c r="C219" s="64"/>
      <c r="D219" s="64"/>
      <c r="E219" s="64"/>
      <c r="F219" s="103" t="s">
        <v>228</v>
      </c>
      <c r="G219" s="103" t="s">
        <v>187</v>
      </c>
      <c r="H219" s="26" t="s">
        <v>190</v>
      </c>
      <c r="I219" s="122"/>
      <c r="J219" s="122"/>
      <c r="K219" s="122"/>
      <c r="L219" s="122"/>
      <c r="M219" s="122"/>
      <c r="N219" s="65"/>
      <c r="O219" s="64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  <c r="BN219" s="38"/>
      <c r="BO219" s="38"/>
      <c r="BP219" s="38"/>
      <c r="BQ219" s="38"/>
      <c r="BR219" s="38"/>
      <c r="BS219" s="38"/>
      <c r="BT219" s="38"/>
      <c r="BU219" s="38"/>
      <c r="BV219" s="38"/>
      <c r="BW219" s="38"/>
      <c r="BX219" s="38"/>
      <c r="BY219" s="38"/>
      <c r="BZ219" s="38"/>
      <c r="CA219" s="38"/>
      <c r="CB219" s="38"/>
      <c r="CC219" s="38"/>
      <c r="CD219" s="38"/>
      <c r="CE219" s="38"/>
      <c r="CF219" s="38"/>
      <c r="CG219" s="38"/>
      <c r="CH219" s="38"/>
      <c r="CI219" s="38"/>
      <c r="CJ219" s="38"/>
      <c r="CK219" s="38"/>
      <c r="CL219" s="38"/>
      <c r="CM219" s="38"/>
      <c r="CN219" s="38"/>
      <c r="CO219" s="38"/>
      <c r="CP219" s="38"/>
      <c r="CQ219" s="38"/>
      <c r="CR219" s="38"/>
      <c r="CS219" s="38"/>
      <c r="CT219" s="38"/>
      <c r="CU219" s="38"/>
      <c r="CV219" s="38"/>
      <c r="CW219" s="38"/>
      <c r="CX219" s="38"/>
      <c r="CY219" s="38"/>
      <c r="CZ219" s="38"/>
      <c r="DA219" s="38"/>
    </row>
    <row r="220" spans="1:105" x14ac:dyDescent="0.35">
      <c r="A220" s="64"/>
      <c r="B220" s="64"/>
      <c r="C220" s="64"/>
      <c r="D220" s="64"/>
      <c r="E220" s="64"/>
      <c r="F220" s="103" t="s">
        <v>229</v>
      </c>
      <c r="G220" s="103" t="s">
        <v>187</v>
      </c>
      <c r="H220" s="26" t="s">
        <v>190</v>
      </c>
      <c r="I220" s="122"/>
      <c r="J220" s="122"/>
      <c r="K220" s="122"/>
      <c r="L220" s="122"/>
      <c r="M220" s="122"/>
      <c r="N220" s="65"/>
      <c r="O220" s="64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38"/>
      <c r="BS220" s="38"/>
      <c r="BT220" s="38"/>
      <c r="BU220" s="38"/>
      <c r="BV220" s="38"/>
      <c r="BW220" s="38"/>
      <c r="BX220" s="38"/>
      <c r="BY220" s="38"/>
      <c r="BZ220" s="38"/>
      <c r="CA220" s="38"/>
      <c r="CB220" s="38"/>
      <c r="CC220" s="38"/>
      <c r="CD220" s="38"/>
      <c r="CE220" s="38"/>
      <c r="CF220" s="38"/>
      <c r="CG220" s="38"/>
      <c r="CH220" s="38"/>
      <c r="CI220" s="38"/>
      <c r="CJ220" s="38"/>
      <c r="CK220" s="38"/>
      <c r="CL220" s="38"/>
      <c r="CM220" s="38"/>
      <c r="CN220" s="38"/>
      <c r="CO220" s="38"/>
      <c r="CP220" s="38"/>
      <c r="CQ220" s="38"/>
      <c r="CR220" s="38"/>
      <c r="CS220" s="38"/>
      <c r="CT220" s="38"/>
      <c r="CU220" s="38"/>
      <c r="CV220" s="38"/>
      <c r="CW220" s="38"/>
      <c r="CX220" s="38"/>
      <c r="CY220" s="38"/>
      <c r="CZ220" s="38"/>
      <c r="DA220" s="38"/>
    </row>
    <row r="221" spans="1:105" x14ac:dyDescent="0.35">
      <c r="A221" s="64"/>
      <c r="B221" s="64"/>
      <c r="C221" s="64"/>
      <c r="D221" s="64"/>
      <c r="E221" s="64"/>
      <c r="F221" s="103" t="s">
        <v>230</v>
      </c>
      <c r="G221" s="103" t="s">
        <v>187</v>
      </c>
      <c r="H221" s="26" t="s">
        <v>191</v>
      </c>
      <c r="I221" s="122"/>
      <c r="J221" s="122"/>
      <c r="K221" s="122"/>
      <c r="L221" s="122"/>
      <c r="M221" s="122"/>
      <c r="N221" s="65"/>
      <c r="O221" s="64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  <c r="BN221" s="38"/>
      <c r="BO221" s="38"/>
      <c r="BP221" s="38"/>
      <c r="BQ221" s="38"/>
      <c r="BR221" s="38"/>
      <c r="BS221" s="38"/>
      <c r="BT221" s="38"/>
      <c r="BU221" s="38"/>
      <c r="BV221" s="38"/>
      <c r="BW221" s="38"/>
      <c r="BX221" s="38"/>
      <c r="BY221" s="38"/>
      <c r="BZ221" s="38"/>
      <c r="CA221" s="38"/>
      <c r="CB221" s="38"/>
      <c r="CC221" s="38"/>
      <c r="CD221" s="38"/>
      <c r="CE221" s="38"/>
      <c r="CF221" s="38"/>
      <c r="CG221" s="38"/>
      <c r="CH221" s="38"/>
      <c r="CI221" s="38"/>
      <c r="CJ221" s="38"/>
      <c r="CK221" s="38"/>
      <c r="CL221" s="38"/>
      <c r="CM221" s="38"/>
      <c r="CN221" s="38"/>
      <c r="CO221" s="38"/>
      <c r="CP221" s="38"/>
      <c r="CQ221" s="38"/>
      <c r="CR221" s="38"/>
      <c r="CS221" s="38"/>
      <c r="CT221" s="38"/>
      <c r="CU221" s="38"/>
      <c r="CV221" s="38"/>
      <c r="CW221" s="38"/>
      <c r="CX221" s="38"/>
      <c r="CY221" s="38"/>
      <c r="CZ221" s="38"/>
      <c r="DA221" s="38"/>
    </row>
    <row r="222" spans="1:105" x14ac:dyDescent="0.35">
      <c r="A222" s="64"/>
      <c r="B222" s="64"/>
      <c r="C222" s="64"/>
      <c r="D222" s="64"/>
      <c r="E222" s="64"/>
      <c r="F222" s="103" t="s">
        <v>231</v>
      </c>
      <c r="G222" s="103" t="s">
        <v>187</v>
      </c>
      <c r="H222" s="26" t="s">
        <v>191</v>
      </c>
      <c r="I222" s="122"/>
      <c r="J222" s="122"/>
      <c r="K222" s="122"/>
      <c r="L222" s="122"/>
      <c r="M222" s="122"/>
      <c r="N222" s="65"/>
      <c r="O222" s="64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  <c r="BN222" s="38"/>
      <c r="BO222" s="38"/>
      <c r="BP222" s="38"/>
      <c r="BQ222" s="38"/>
      <c r="BR222" s="38"/>
      <c r="BS222" s="38"/>
      <c r="BT222" s="38"/>
      <c r="BU222" s="38"/>
      <c r="BV222" s="38"/>
      <c r="BW222" s="38"/>
      <c r="BX222" s="38"/>
      <c r="BY222" s="38"/>
      <c r="BZ222" s="38"/>
      <c r="CA222" s="38"/>
      <c r="CB222" s="38"/>
      <c r="CC222" s="38"/>
      <c r="CD222" s="38"/>
      <c r="CE222" s="38"/>
      <c r="CF222" s="38"/>
      <c r="CG222" s="38"/>
      <c r="CH222" s="38"/>
      <c r="CI222" s="38"/>
      <c r="CJ222" s="38"/>
      <c r="CK222" s="38"/>
      <c r="CL222" s="38"/>
      <c r="CM222" s="38"/>
      <c r="CN222" s="38"/>
      <c r="CO222" s="38"/>
      <c r="CP222" s="38"/>
      <c r="CQ222" s="38"/>
      <c r="CR222" s="38"/>
      <c r="CS222" s="38"/>
      <c r="CT222" s="38"/>
      <c r="CU222" s="38"/>
      <c r="CV222" s="38"/>
      <c r="CW222" s="38"/>
      <c r="CX222" s="38"/>
      <c r="CY222" s="38"/>
      <c r="CZ222" s="38"/>
      <c r="DA222" s="38"/>
    </row>
    <row r="223" spans="1:105" x14ac:dyDescent="0.35">
      <c r="A223" s="64"/>
      <c r="B223" s="64"/>
      <c r="C223" s="64"/>
      <c r="D223" s="64"/>
      <c r="E223" s="64"/>
      <c r="F223" s="103" t="s">
        <v>232</v>
      </c>
      <c r="G223" s="103" t="s">
        <v>187</v>
      </c>
      <c r="H223" s="26" t="s">
        <v>190</v>
      </c>
      <c r="I223" s="122"/>
      <c r="J223" s="122"/>
      <c r="K223" s="122"/>
      <c r="L223" s="122"/>
      <c r="M223" s="122"/>
      <c r="N223" s="65"/>
      <c r="O223" s="64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  <c r="BN223" s="38"/>
      <c r="BO223" s="38"/>
      <c r="BP223" s="38"/>
      <c r="BQ223" s="38"/>
      <c r="BR223" s="38"/>
      <c r="BS223" s="38"/>
      <c r="BT223" s="38"/>
      <c r="BU223" s="38"/>
      <c r="BV223" s="38"/>
      <c r="BW223" s="38"/>
      <c r="BX223" s="38"/>
      <c r="BY223" s="38"/>
      <c r="BZ223" s="38"/>
      <c r="CA223" s="38"/>
      <c r="CB223" s="38"/>
      <c r="CC223" s="38"/>
      <c r="CD223" s="38"/>
      <c r="CE223" s="38"/>
      <c r="CF223" s="38"/>
      <c r="CG223" s="38"/>
      <c r="CH223" s="38"/>
      <c r="CI223" s="38"/>
      <c r="CJ223" s="38"/>
      <c r="CK223" s="38"/>
      <c r="CL223" s="38"/>
      <c r="CM223" s="38"/>
      <c r="CN223" s="38"/>
      <c r="CO223" s="38"/>
      <c r="CP223" s="38"/>
      <c r="CQ223" s="38"/>
      <c r="CR223" s="38"/>
      <c r="CS223" s="38"/>
      <c r="CT223" s="38"/>
      <c r="CU223" s="38"/>
      <c r="CV223" s="38"/>
      <c r="CW223" s="38"/>
      <c r="CX223" s="38"/>
      <c r="CY223" s="38"/>
      <c r="CZ223" s="38"/>
      <c r="DA223" s="38"/>
    </row>
    <row r="224" spans="1:105" x14ac:dyDescent="0.35">
      <c r="A224" s="64"/>
      <c r="B224" s="64"/>
      <c r="C224" s="64"/>
      <c r="D224" s="64"/>
      <c r="E224" s="64"/>
      <c r="F224" s="103" t="s">
        <v>233</v>
      </c>
      <c r="G224" s="103" t="s">
        <v>187</v>
      </c>
      <c r="H224" s="26" t="s">
        <v>190</v>
      </c>
      <c r="I224" s="122"/>
      <c r="J224" s="122"/>
      <c r="K224" s="122"/>
      <c r="L224" s="122"/>
      <c r="M224" s="122"/>
      <c r="N224" s="65"/>
      <c r="O224" s="64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  <c r="BN224" s="38"/>
      <c r="BO224" s="38"/>
      <c r="BP224" s="38"/>
      <c r="BQ224" s="38"/>
      <c r="BR224" s="38"/>
      <c r="BS224" s="38"/>
      <c r="BT224" s="38"/>
      <c r="BU224" s="38"/>
      <c r="BV224" s="38"/>
      <c r="BW224" s="38"/>
      <c r="BX224" s="38"/>
      <c r="BY224" s="38"/>
      <c r="BZ224" s="38"/>
      <c r="CA224" s="38"/>
      <c r="CB224" s="38"/>
      <c r="CC224" s="38"/>
      <c r="CD224" s="38"/>
      <c r="CE224" s="38"/>
      <c r="CF224" s="38"/>
      <c r="CG224" s="38"/>
      <c r="CH224" s="38"/>
      <c r="CI224" s="38"/>
      <c r="CJ224" s="38"/>
      <c r="CK224" s="38"/>
      <c r="CL224" s="38"/>
      <c r="CM224" s="38"/>
      <c r="CN224" s="38"/>
      <c r="CO224" s="38"/>
      <c r="CP224" s="38"/>
      <c r="CQ224" s="38"/>
      <c r="CR224" s="38"/>
      <c r="CS224" s="38"/>
      <c r="CT224" s="38"/>
      <c r="CU224" s="38"/>
      <c r="CV224" s="38"/>
      <c r="CW224" s="38"/>
      <c r="CX224" s="38"/>
      <c r="CY224" s="38"/>
      <c r="CZ224" s="38"/>
      <c r="DA224" s="38"/>
    </row>
    <row r="225" spans="1:105" x14ac:dyDescent="0.35">
      <c r="A225" s="64"/>
      <c r="B225" s="64"/>
      <c r="C225" s="64"/>
      <c r="D225" s="64"/>
      <c r="E225" s="64"/>
      <c r="F225" s="103" t="s">
        <v>234</v>
      </c>
      <c r="G225" s="103" t="s">
        <v>187</v>
      </c>
      <c r="H225" s="26" t="s">
        <v>190</v>
      </c>
      <c r="I225" s="122"/>
      <c r="J225" s="122"/>
      <c r="K225" s="122"/>
      <c r="L225" s="122"/>
      <c r="M225" s="122"/>
      <c r="N225" s="65"/>
      <c r="O225" s="64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  <c r="BN225" s="38"/>
      <c r="BO225" s="38"/>
      <c r="BP225" s="38"/>
      <c r="BQ225" s="38"/>
      <c r="BR225" s="38"/>
      <c r="BS225" s="38"/>
      <c r="BT225" s="38"/>
      <c r="BU225" s="38"/>
      <c r="BV225" s="38"/>
      <c r="BW225" s="38"/>
      <c r="BX225" s="38"/>
      <c r="BY225" s="38"/>
      <c r="BZ225" s="38"/>
      <c r="CA225" s="38"/>
      <c r="CB225" s="38"/>
      <c r="CC225" s="38"/>
      <c r="CD225" s="38"/>
      <c r="CE225" s="38"/>
      <c r="CF225" s="38"/>
      <c r="CG225" s="38"/>
      <c r="CH225" s="38"/>
      <c r="CI225" s="38"/>
      <c r="CJ225" s="38"/>
      <c r="CK225" s="38"/>
      <c r="CL225" s="38"/>
      <c r="CM225" s="38"/>
      <c r="CN225" s="38"/>
      <c r="CO225" s="38"/>
      <c r="CP225" s="38"/>
      <c r="CQ225" s="38"/>
      <c r="CR225" s="38"/>
      <c r="CS225" s="38"/>
      <c r="CT225" s="38"/>
      <c r="CU225" s="38"/>
      <c r="CV225" s="38"/>
      <c r="CW225" s="38"/>
      <c r="CX225" s="38"/>
      <c r="CY225" s="38"/>
      <c r="CZ225" s="38"/>
      <c r="DA225" s="38"/>
    </row>
    <row r="226" spans="1:105" x14ac:dyDescent="0.35">
      <c r="A226" s="64"/>
      <c r="B226" s="64"/>
      <c r="C226" s="64"/>
      <c r="D226" s="64"/>
      <c r="E226" s="64"/>
      <c r="F226" s="103" t="s">
        <v>235</v>
      </c>
      <c r="G226" s="103" t="s">
        <v>187</v>
      </c>
      <c r="H226" s="26" t="s">
        <v>190</v>
      </c>
      <c r="I226" s="122"/>
      <c r="J226" s="122"/>
      <c r="K226" s="122"/>
      <c r="L226" s="122"/>
      <c r="M226" s="122"/>
      <c r="N226" s="65"/>
      <c r="O226" s="64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  <c r="BN226" s="38"/>
      <c r="BO226" s="38"/>
      <c r="BP226" s="38"/>
      <c r="BQ226" s="38"/>
      <c r="BR226" s="38"/>
      <c r="BS226" s="38"/>
      <c r="BT226" s="38"/>
      <c r="BU226" s="38"/>
      <c r="BV226" s="38"/>
      <c r="BW226" s="38"/>
      <c r="BX226" s="38"/>
      <c r="BY226" s="38"/>
      <c r="BZ226" s="38"/>
      <c r="CA226" s="38"/>
      <c r="CB226" s="38"/>
      <c r="CC226" s="38"/>
      <c r="CD226" s="38"/>
      <c r="CE226" s="38"/>
      <c r="CF226" s="38"/>
      <c r="CG226" s="38"/>
      <c r="CH226" s="38"/>
      <c r="CI226" s="38"/>
      <c r="CJ226" s="38"/>
      <c r="CK226" s="38"/>
      <c r="CL226" s="38"/>
      <c r="CM226" s="38"/>
      <c r="CN226" s="38"/>
      <c r="CO226" s="38"/>
      <c r="CP226" s="38"/>
      <c r="CQ226" s="38"/>
      <c r="CR226" s="38"/>
      <c r="CS226" s="38"/>
      <c r="CT226" s="38"/>
      <c r="CU226" s="38"/>
      <c r="CV226" s="38"/>
      <c r="CW226" s="38"/>
      <c r="CX226" s="38"/>
      <c r="CY226" s="38"/>
      <c r="CZ226" s="38"/>
      <c r="DA226" s="38"/>
    </row>
    <row r="227" spans="1:105" x14ac:dyDescent="0.35">
      <c r="A227" s="64"/>
      <c r="B227" s="64"/>
      <c r="C227" s="64"/>
      <c r="D227" s="64"/>
      <c r="E227" s="64"/>
      <c r="F227" s="103" t="s">
        <v>236</v>
      </c>
      <c r="G227" s="103" t="s">
        <v>187</v>
      </c>
      <c r="H227" s="26" t="s">
        <v>193</v>
      </c>
      <c r="I227" s="122"/>
      <c r="J227" s="122"/>
      <c r="K227" s="122"/>
      <c r="L227" s="122"/>
      <c r="M227" s="122"/>
      <c r="N227" s="65"/>
      <c r="O227" s="64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38"/>
      <c r="BS227" s="38"/>
      <c r="BT227" s="38"/>
      <c r="BU227" s="38"/>
      <c r="BV227" s="38"/>
      <c r="BW227" s="38"/>
      <c r="BX227" s="38"/>
      <c r="BY227" s="38"/>
      <c r="BZ227" s="38"/>
      <c r="CA227" s="38"/>
      <c r="CB227" s="38"/>
      <c r="CC227" s="38"/>
      <c r="CD227" s="38"/>
      <c r="CE227" s="38"/>
      <c r="CF227" s="38"/>
      <c r="CG227" s="38"/>
      <c r="CH227" s="38"/>
      <c r="CI227" s="38"/>
      <c r="CJ227" s="38"/>
      <c r="CK227" s="38"/>
      <c r="CL227" s="38"/>
      <c r="CM227" s="38"/>
      <c r="CN227" s="38"/>
      <c r="CO227" s="38"/>
      <c r="CP227" s="38"/>
      <c r="CQ227" s="38"/>
      <c r="CR227" s="38"/>
      <c r="CS227" s="38"/>
      <c r="CT227" s="38"/>
      <c r="CU227" s="38"/>
      <c r="CV227" s="38"/>
      <c r="CW227" s="38"/>
      <c r="CX227" s="38"/>
      <c r="CY227" s="38"/>
      <c r="CZ227" s="38"/>
      <c r="DA227" s="38"/>
    </row>
    <row r="228" spans="1:105" x14ac:dyDescent="0.35">
      <c r="A228" s="64"/>
      <c r="B228" s="64"/>
      <c r="C228" s="64"/>
      <c r="D228" s="64"/>
      <c r="E228" s="64"/>
      <c r="F228" s="103" t="s">
        <v>237</v>
      </c>
      <c r="G228" s="103" t="s">
        <v>187</v>
      </c>
      <c r="H228" s="26" t="s">
        <v>193</v>
      </c>
      <c r="I228" s="122"/>
      <c r="J228" s="122"/>
      <c r="K228" s="122"/>
      <c r="L228" s="122"/>
      <c r="M228" s="122"/>
      <c r="N228" s="65"/>
      <c r="O228" s="64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  <c r="BN228" s="38"/>
      <c r="BO228" s="38"/>
      <c r="BP228" s="38"/>
      <c r="BQ228" s="38"/>
      <c r="BR228" s="38"/>
      <c r="BS228" s="38"/>
      <c r="BT228" s="38"/>
      <c r="BU228" s="38"/>
      <c r="BV228" s="38"/>
      <c r="BW228" s="38"/>
      <c r="BX228" s="38"/>
      <c r="BY228" s="38"/>
      <c r="BZ228" s="38"/>
      <c r="CA228" s="38"/>
      <c r="CB228" s="38"/>
      <c r="CC228" s="38"/>
      <c r="CD228" s="38"/>
      <c r="CE228" s="38"/>
      <c r="CF228" s="38"/>
      <c r="CG228" s="38"/>
      <c r="CH228" s="38"/>
      <c r="CI228" s="38"/>
      <c r="CJ228" s="38"/>
      <c r="CK228" s="38"/>
      <c r="CL228" s="38"/>
      <c r="CM228" s="38"/>
      <c r="CN228" s="38"/>
      <c r="CO228" s="38"/>
      <c r="CP228" s="38"/>
      <c r="CQ228" s="38"/>
      <c r="CR228" s="38"/>
      <c r="CS228" s="38"/>
      <c r="CT228" s="38"/>
      <c r="CU228" s="38"/>
      <c r="CV228" s="38"/>
      <c r="CW228" s="38"/>
      <c r="CX228" s="38"/>
      <c r="CY228" s="38"/>
      <c r="CZ228" s="38"/>
      <c r="DA228" s="38"/>
    </row>
    <row r="229" spans="1:105" x14ac:dyDescent="0.35">
      <c r="A229" s="64"/>
      <c r="B229" s="64"/>
      <c r="C229" s="64"/>
      <c r="D229" s="64"/>
      <c r="E229" s="64"/>
      <c r="F229" s="103" t="s">
        <v>238</v>
      </c>
      <c r="G229" s="103" t="s">
        <v>187</v>
      </c>
      <c r="H229" s="26" t="s">
        <v>193</v>
      </c>
      <c r="I229" s="122"/>
      <c r="J229" s="122"/>
      <c r="K229" s="122"/>
      <c r="L229" s="122"/>
      <c r="M229" s="122"/>
      <c r="N229" s="65"/>
      <c r="O229" s="64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  <c r="BN229" s="38"/>
      <c r="BO229" s="38"/>
      <c r="BP229" s="38"/>
      <c r="BQ229" s="38"/>
      <c r="BR229" s="38"/>
      <c r="BS229" s="38"/>
      <c r="BT229" s="38"/>
      <c r="BU229" s="38"/>
      <c r="BV229" s="38"/>
      <c r="BW229" s="38"/>
      <c r="BX229" s="38"/>
      <c r="BY229" s="38"/>
      <c r="BZ229" s="38"/>
      <c r="CA229" s="38"/>
      <c r="CB229" s="38"/>
      <c r="CC229" s="38"/>
      <c r="CD229" s="38"/>
      <c r="CE229" s="38"/>
      <c r="CF229" s="38"/>
      <c r="CG229" s="38"/>
      <c r="CH229" s="38"/>
      <c r="CI229" s="38"/>
      <c r="CJ229" s="38"/>
      <c r="CK229" s="38"/>
      <c r="CL229" s="38"/>
      <c r="CM229" s="38"/>
      <c r="CN229" s="38"/>
      <c r="CO229" s="38"/>
      <c r="CP229" s="38"/>
      <c r="CQ229" s="38"/>
      <c r="CR229" s="38"/>
      <c r="CS229" s="38"/>
      <c r="CT229" s="38"/>
      <c r="CU229" s="38"/>
      <c r="CV229" s="38"/>
      <c r="CW229" s="38"/>
      <c r="CX229" s="38"/>
      <c r="CY229" s="38"/>
      <c r="CZ229" s="38"/>
      <c r="DA229" s="38"/>
    </row>
    <row r="230" spans="1:105" x14ac:dyDescent="0.35">
      <c r="A230" s="64"/>
      <c r="B230" s="64"/>
      <c r="C230" s="64"/>
      <c r="D230" s="64"/>
      <c r="E230" s="64"/>
      <c r="F230" s="103" t="s">
        <v>239</v>
      </c>
      <c r="G230" s="103" t="s">
        <v>187</v>
      </c>
      <c r="H230" s="26" t="s">
        <v>193</v>
      </c>
      <c r="I230" s="122"/>
      <c r="J230" s="122"/>
      <c r="K230" s="122"/>
      <c r="L230" s="122"/>
      <c r="M230" s="122"/>
      <c r="N230" s="65"/>
      <c r="O230" s="64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  <c r="BN230" s="38"/>
      <c r="BO230" s="38"/>
      <c r="BP230" s="38"/>
      <c r="BQ230" s="38"/>
      <c r="BR230" s="38"/>
      <c r="BS230" s="38"/>
      <c r="BT230" s="38"/>
      <c r="BU230" s="38"/>
      <c r="BV230" s="38"/>
      <c r="BW230" s="38"/>
      <c r="BX230" s="38"/>
      <c r="BY230" s="38"/>
      <c r="BZ230" s="38"/>
      <c r="CA230" s="38"/>
      <c r="CB230" s="38"/>
      <c r="CC230" s="38"/>
      <c r="CD230" s="38"/>
      <c r="CE230" s="38"/>
      <c r="CF230" s="38"/>
      <c r="CG230" s="38"/>
      <c r="CH230" s="38"/>
      <c r="CI230" s="38"/>
      <c r="CJ230" s="38"/>
      <c r="CK230" s="38"/>
      <c r="CL230" s="38"/>
      <c r="CM230" s="38"/>
      <c r="CN230" s="38"/>
      <c r="CO230" s="38"/>
      <c r="CP230" s="38"/>
      <c r="CQ230" s="38"/>
      <c r="CR230" s="38"/>
      <c r="CS230" s="38"/>
      <c r="CT230" s="38"/>
      <c r="CU230" s="38"/>
      <c r="CV230" s="38"/>
      <c r="CW230" s="38"/>
      <c r="CX230" s="38"/>
      <c r="CY230" s="38"/>
      <c r="CZ230" s="38"/>
      <c r="DA230" s="38"/>
    </row>
    <row r="231" spans="1:105" x14ac:dyDescent="0.35">
      <c r="A231" s="64"/>
      <c r="B231" s="64"/>
      <c r="C231" s="64"/>
      <c r="D231" s="64"/>
      <c r="E231" s="64"/>
      <c r="F231" s="103" t="s">
        <v>240</v>
      </c>
      <c r="G231" s="103" t="s">
        <v>187</v>
      </c>
      <c r="H231" s="26" t="s">
        <v>193</v>
      </c>
      <c r="I231" s="122"/>
      <c r="J231" s="122"/>
      <c r="K231" s="122"/>
      <c r="L231" s="122"/>
      <c r="M231" s="122"/>
      <c r="N231" s="65"/>
      <c r="O231" s="64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  <c r="BN231" s="38"/>
      <c r="BO231" s="38"/>
      <c r="BP231" s="38"/>
      <c r="BQ231" s="38"/>
      <c r="BR231" s="38"/>
      <c r="BS231" s="38"/>
      <c r="BT231" s="38"/>
      <c r="BU231" s="38"/>
      <c r="BV231" s="38"/>
      <c r="BW231" s="38"/>
      <c r="BX231" s="38"/>
      <c r="BY231" s="38"/>
      <c r="BZ231" s="38"/>
      <c r="CA231" s="38"/>
      <c r="CB231" s="38"/>
      <c r="CC231" s="38"/>
      <c r="CD231" s="38"/>
      <c r="CE231" s="38"/>
      <c r="CF231" s="38"/>
      <c r="CG231" s="38"/>
      <c r="CH231" s="38"/>
      <c r="CI231" s="38"/>
      <c r="CJ231" s="38"/>
      <c r="CK231" s="38"/>
      <c r="CL231" s="38"/>
      <c r="CM231" s="38"/>
      <c r="CN231" s="38"/>
      <c r="CO231" s="38"/>
      <c r="CP231" s="38"/>
      <c r="CQ231" s="38"/>
      <c r="CR231" s="38"/>
      <c r="CS231" s="38"/>
      <c r="CT231" s="38"/>
      <c r="CU231" s="38"/>
      <c r="CV231" s="38"/>
      <c r="CW231" s="38"/>
      <c r="CX231" s="38"/>
      <c r="CY231" s="38"/>
      <c r="CZ231" s="38"/>
      <c r="DA231" s="38"/>
    </row>
    <row r="232" spans="1:105" x14ac:dyDescent="0.35">
      <c r="A232" s="64"/>
      <c r="B232" s="64"/>
      <c r="C232" s="64"/>
      <c r="D232" s="64"/>
      <c r="E232" s="64"/>
      <c r="F232" s="103" t="s">
        <v>241</v>
      </c>
      <c r="G232" s="103" t="s">
        <v>187</v>
      </c>
      <c r="H232" s="26" t="s">
        <v>193</v>
      </c>
      <c r="I232" s="122"/>
      <c r="J232" s="122"/>
      <c r="K232" s="122"/>
      <c r="L232" s="122"/>
      <c r="M232" s="122"/>
      <c r="N232" s="65"/>
      <c r="O232" s="64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  <c r="BN232" s="38"/>
      <c r="BO232" s="38"/>
      <c r="BP232" s="38"/>
      <c r="BQ232" s="38"/>
      <c r="BR232" s="38"/>
      <c r="BS232" s="38"/>
      <c r="BT232" s="38"/>
      <c r="BU232" s="38"/>
      <c r="BV232" s="38"/>
      <c r="BW232" s="38"/>
      <c r="BX232" s="38"/>
      <c r="BY232" s="38"/>
      <c r="BZ232" s="38"/>
      <c r="CA232" s="38"/>
      <c r="CB232" s="38"/>
      <c r="CC232" s="38"/>
      <c r="CD232" s="38"/>
      <c r="CE232" s="38"/>
      <c r="CF232" s="38"/>
      <c r="CG232" s="38"/>
      <c r="CH232" s="38"/>
      <c r="CI232" s="38"/>
      <c r="CJ232" s="38"/>
      <c r="CK232" s="38"/>
      <c r="CL232" s="38"/>
      <c r="CM232" s="38"/>
      <c r="CN232" s="38"/>
      <c r="CO232" s="38"/>
      <c r="CP232" s="38"/>
      <c r="CQ232" s="38"/>
      <c r="CR232" s="38"/>
      <c r="CS232" s="38"/>
      <c r="CT232" s="38"/>
      <c r="CU232" s="38"/>
      <c r="CV232" s="38"/>
      <c r="CW232" s="38"/>
      <c r="CX232" s="38"/>
      <c r="CY232" s="38"/>
      <c r="CZ232" s="38"/>
      <c r="DA232" s="38"/>
    </row>
    <row r="233" spans="1:105" x14ac:dyDescent="0.35">
      <c r="A233" s="64"/>
      <c r="B233" s="64"/>
      <c r="C233" s="64"/>
      <c r="D233" s="64"/>
      <c r="E233" s="64"/>
      <c r="F233" s="103" t="s">
        <v>242</v>
      </c>
      <c r="G233" s="103" t="s">
        <v>187</v>
      </c>
      <c r="H233" s="26" t="s">
        <v>193</v>
      </c>
      <c r="I233" s="122"/>
      <c r="J233" s="122"/>
      <c r="K233" s="122"/>
      <c r="L233" s="122"/>
      <c r="M233" s="122"/>
      <c r="N233" s="65"/>
      <c r="O233" s="64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  <c r="BN233" s="38"/>
      <c r="BO233" s="38"/>
      <c r="BP233" s="38"/>
      <c r="BQ233" s="38"/>
      <c r="BR233" s="38"/>
      <c r="BS233" s="38"/>
      <c r="BT233" s="38"/>
      <c r="BU233" s="38"/>
      <c r="BV233" s="38"/>
      <c r="BW233" s="38"/>
      <c r="BX233" s="38"/>
      <c r="BY233" s="38"/>
      <c r="BZ233" s="38"/>
      <c r="CA233" s="38"/>
      <c r="CB233" s="38"/>
      <c r="CC233" s="38"/>
      <c r="CD233" s="38"/>
      <c r="CE233" s="38"/>
      <c r="CF233" s="38"/>
      <c r="CG233" s="38"/>
      <c r="CH233" s="38"/>
      <c r="CI233" s="38"/>
      <c r="CJ233" s="38"/>
      <c r="CK233" s="38"/>
      <c r="CL233" s="38"/>
      <c r="CM233" s="38"/>
      <c r="CN233" s="38"/>
      <c r="CO233" s="38"/>
      <c r="CP233" s="38"/>
      <c r="CQ233" s="38"/>
      <c r="CR233" s="38"/>
      <c r="CS233" s="38"/>
      <c r="CT233" s="38"/>
      <c r="CU233" s="38"/>
      <c r="CV233" s="38"/>
      <c r="CW233" s="38"/>
      <c r="CX233" s="38"/>
      <c r="CY233" s="38"/>
      <c r="CZ233" s="38"/>
      <c r="DA233" s="38"/>
    </row>
    <row r="234" spans="1:105" x14ac:dyDescent="0.35">
      <c r="A234" s="64"/>
      <c r="B234" s="64"/>
      <c r="C234" s="64"/>
      <c r="D234" s="64"/>
      <c r="E234" s="64"/>
      <c r="F234" s="103" t="s">
        <v>243</v>
      </c>
      <c r="G234" s="103" t="s">
        <v>187</v>
      </c>
      <c r="H234" s="26" t="s">
        <v>193</v>
      </c>
      <c r="I234" s="122"/>
      <c r="J234" s="122"/>
      <c r="K234" s="122"/>
      <c r="L234" s="122"/>
      <c r="M234" s="122"/>
      <c r="N234" s="65"/>
      <c r="O234" s="64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  <c r="BN234" s="38"/>
      <c r="BO234" s="38"/>
      <c r="BP234" s="38"/>
      <c r="BQ234" s="38"/>
      <c r="BR234" s="38"/>
      <c r="BS234" s="38"/>
      <c r="BT234" s="38"/>
      <c r="BU234" s="38"/>
      <c r="BV234" s="38"/>
      <c r="BW234" s="38"/>
      <c r="BX234" s="38"/>
      <c r="BY234" s="38"/>
      <c r="BZ234" s="38"/>
      <c r="CA234" s="38"/>
      <c r="CB234" s="38"/>
      <c r="CC234" s="38"/>
      <c r="CD234" s="38"/>
      <c r="CE234" s="38"/>
      <c r="CF234" s="38"/>
      <c r="CG234" s="38"/>
      <c r="CH234" s="38"/>
      <c r="CI234" s="38"/>
      <c r="CJ234" s="38"/>
      <c r="CK234" s="38"/>
      <c r="CL234" s="38"/>
      <c r="CM234" s="38"/>
      <c r="CN234" s="38"/>
      <c r="CO234" s="38"/>
      <c r="CP234" s="38"/>
      <c r="CQ234" s="38"/>
      <c r="CR234" s="38"/>
      <c r="CS234" s="38"/>
      <c r="CT234" s="38"/>
      <c r="CU234" s="38"/>
      <c r="CV234" s="38"/>
      <c r="CW234" s="38"/>
      <c r="CX234" s="38"/>
      <c r="CY234" s="38"/>
      <c r="CZ234" s="38"/>
      <c r="DA234" s="38"/>
    </row>
    <row r="235" spans="1:105" x14ac:dyDescent="0.35">
      <c r="A235" s="64"/>
      <c r="B235" s="64"/>
      <c r="C235" s="64"/>
      <c r="D235" s="64"/>
      <c r="E235" s="64"/>
      <c r="F235" s="103" t="s">
        <v>244</v>
      </c>
      <c r="G235" s="103" t="s">
        <v>187</v>
      </c>
      <c r="H235" s="26" t="s">
        <v>193</v>
      </c>
      <c r="I235" s="122"/>
      <c r="J235" s="122"/>
      <c r="K235" s="122"/>
      <c r="L235" s="122"/>
      <c r="M235" s="122"/>
      <c r="N235" s="65"/>
      <c r="O235" s="64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  <c r="BN235" s="38"/>
      <c r="BO235" s="38"/>
      <c r="BP235" s="38"/>
      <c r="BQ235" s="38"/>
      <c r="BR235" s="38"/>
      <c r="BS235" s="38"/>
      <c r="BT235" s="38"/>
      <c r="BU235" s="38"/>
      <c r="BV235" s="38"/>
      <c r="BW235" s="38"/>
      <c r="BX235" s="38"/>
      <c r="BY235" s="38"/>
      <c r="BZ235" s="38"/>
      <c r="CA235" s="38"/>
      <c r="CB235" s="38"/>
      <c r="CC235" s="38"/>
      <c r="CD235" s="38"/>
      <c r="CE235" s="38"/>
      <c r="CF235" s="38"/>
      <c r="CG235" s="38"/>
      <c r="CH235" s="38"/>
      <c r="CI235" s="38"/>
      <c r="CJ235" s="38"/>
      <c r="CK235" s="38"/>
      <c r="CL235" s="38"/>
      <c r="CM235" s="38"/>
      <c r="CN235" s="38"/>
      <c r="CO235" s="38"/>
      <c r="CP235" s="38"/>
      <c r="CQ235" s="38"/>
      <c r="CR235" s="38"/>
      <c r="CS235" s="38"/>
      <c r="CT235" s="38"/>
      <c r="CU235" s="38"/>
      <c r="CV235" s="38"/>
      <c r="CW235" s="38"/>
      <c r="CX235" s="38"/>
      <c r="CY235" s="38"/>
      <c r="CZ235" s="38"/>
      <c r="DA235" s="38"/>
    </row>
    <row r="236" spans="1:105" x14ac:dyDescent="0.35">
      <c r="A236" s="64"/>
      <c r="B236" s="64"/>
      <c r="C236" s="64"/>
      <c r="D236" s="64"/>
      <c r="E236" s="64"/>
      <c r="F236" s="103" t="s">
        <v>245</v>
      </c>
      <c r="G236" s="103" t="s">
        <v>187</v>
      </c>
      <c r="H236" s="26" t="s">
        <v>193</v>
      </c>
      <c r="I236" s="122"/>
      <c r="J236" s="122"/>
      <c r="K236" s="122"/>
      <c r="L236" s="122"/>
      <c r="M236" s="122"/>
      <c r="N236" s="65"/>
      <c r="O236" s="64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  <c r="BN236" s="38"/>
      <c r="BO236" s="38"/>
      <c r="BP236" s="38"/>
      <c r="BQ236" s="38"/>
      <c r="BR236" s="38"/>
      <c r="BS236" s="38"/>
      <c r="BT236" s="38"/>
      <c r="BU236" s="38"/>
      <c r="BV236" s="38"/>
      <c r="BW236" s="38"/>
      <c r="BX236" s="38"/>
      <c r="BY236" s="38"/>
      <c r="BZ236" s="38"/>
      <c r="CA236" s="38"/>
      <c r="CB236" s="38"/>
      <c r="CC236" s="38"/>
      <c r="CD236" s="38"/>
      <c r="CE236" s="38"/>
      <c r="CF236" s="38"/>
      <c r="CG236" s="38"/>
      <c r="CH236" s="38"/>
      <c r="CI236" s="38"/>
      <c r="CJ236" s="38"/>
      <c r="CK236" s="38"/>
      <c r="CL236" s="38"/>
      <c r="CM236" s="38"/>
      <c r="CN236" s="38"/>
      <c r="CO236" s="38"/>
      <c r="CP236" s="38"/>
      <c r="CQ236" s="38"/>
      <c r="CR236" s="38"/>
      <c r="CS236" s="38"/>
      <c r="CT236" s="38"/>
      <c r="CU236" s="38"/>
      <c r="CV236" s="38"/>
      <c r="CW236" s="38"/>
      <c r="CX236" s="38"/>
      <c r="CY236" s="38"/>
      <c r="CZ236" s="38"/>
      <c r="DA236" s="38"/>
    </row>
    <row r="237" spans="1:105" x14ac:dyDescent="0.35">
      <c r="A237" s="64"/>
      <c r="B237" s="64"/>
      <c r="C237" s="64"/>
      <c r="D237" s="64"/>
      <c r="E237" s="64"/>
      <c r="F237" s="103" t="s">
        <v>246</v>
      </c>
      <c r="G237" s="103" t="s">
        <v>187</v>
      </c>
      <c r="H237" s="26" t="s">
        <v>193</v>
      </c>
      <c r="I237" s="122"/>
      <c r="J237" s="122"/>
      <c r="K237" s="122"/>
      <c r="L237" s="122"/>
      <c r="M237" s="122"/>
      <c r="N237" s="65"/>
      <c r="O237" s="64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  <c r="BN237" s="38"/>
      <c r="BO237" s="38"/>
      <c r="BP237" s="38"/>
      <c r="BQ237" s="38"/>
      <c r="BR237" s="38"/>
      <c r="BS237" s="38"/>
      <c r="BT237" s="38"/>
      <c r="BU237" s="38"/>
      <c r="BV237" s="38"/>
      <c r="BW237" s="38"/>
      <c r="BX237" s="38"/>
      <c r="BY237" s="38"/>
      <c r="BZ237" s="38"/>
      <c r="CA237" s="38"/>
      <c r="CB237" s="38"/>
      <c r="CC237" s="38"/>
      <c r="CD237" s="38"/>
      <c r="CE237" s="38"/>
      <c r="CF237" s="38"/>
      <c r="CG237" s="38"/>
      <c r="CH237" s="38"/>
      <c r="CI237" s="38"/>
      <c r="CJ237" s="38"/>
      <c r="CK237" s="38"/>
      <c r="CL237" s="38"/>
      <c r="CM237" s="38"/>
      <c r="CN237" s="38"/>
      <c r="CO237" s="38"/>
      <c r="CP237" s="38"/>
      <c r="CQ237" s="38"/>
      <c r="CR237" s="38"/>
      <c r="CS237" s="38"/>
      <c r="CT237" s="38"/>
      <c r="CU237" s="38"/>
      <c r="CV237" s="38"/>
      <c r="CW237" s="38"/>
      <c r="CX237" s="38"/>
      <c r="CY237" s="38"/>
      <c r="CZ237" s="38"/>
      <c r="DA237" s="38"/>
    </row>
    <row r="238" spans="1:105" x14ac:dyDescent="0.35">
      <c r="A238" s="64"/>
      <c r="B238" s="64"/>
      <c r="C238" s="64"/>
      <c r="D238" s="64"/>
      <c r="E238" s="64"/>
      <c r="F238" s="103" t="s">
        <v>247</v>
      </c>
      <c r="G238" s="103" t="s">
        <v>187</v>
      </c>
      <c r="H238" s="26" t="s">
        <v>193</v>
      </c>
      <c r="I238" s="122"/>
      <c r="J238" s="122"/>
      <c r="K238" s="122"/>
      <c r="L238" s="122"/>
      <c r="M238" s="122"/>
      <c r="N238" s="65"/>
      <c r="O238" s="64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  <c r="BN238" s="38"/>
      <c r="BO238" s="38"/>
      <c r="BP238" s="38"/>
      <c r="BQ238" s="38"/>
      <c r="BR238" s="38"/>
      <c r="BS238" s="38"/>
      <c r="BT238" s="38"/>
      <c r="BU238" s="38"/>
      <c r="BV238" s="38"/>
      <c r="BW238" s="38"/>
      <c r="BX238" s="38"/>
      <c r="BY238" s="38"/>
      <c r="BZ238" s="38"/>
      <c r="CA238" s="38"/>
      <c r="CB238" s="38"/>
      <c r="CC238" s="38"/>
      <c r="CD238" s="38"/>
      <c r="CE238" s="38"/>
      <c r="CF238" s="38"/>
      <c r="CG238" s="38"/>
      <c r="CH238" s="38"/>
      <c r="CI238" s="38"/>
      <c r="CJ238" s="38"/>
      <c r="CK238" s="38"/>
      <c r="CL238" s="38"/>
      <c r="CM238" s="38"/>
      <c r="CN238" s="38"/>
      <c r="CO238" s="38"/>
      <c r="CP238" s="38"/>
      <c r="CQ238" s="38"/>
      <c r="CR238" s="38"/>
      <c r="CS238" s="38"/>
      <c r="CT238" s="38"/>
      <c r="CU238" s="38"/>
      <c r="CV238" s="38"/>
      <c r="CW238" s="38"/>
      <c r="CX238" s="38"/>
      <c r="CY238" s="38"/>
      <c r="CZ238" s="38"/>
      <c r="DA238" s="38"/>
    </row>
    <row r="239" spans="1:105" x14ac:dyDescent="0.35">
      <c r="A239" s="64"/>
      <c r="B239" s="64"/>
      <c r="C239" s="64"/>
      <c r="D239" s="64"/>
      <c r="E239" s="64"/>
      <c r="F239" s="103" t="s">
        <v>248</v>
      </c>
      <c r="G239" s="103" t="s">
        <v>187</v>
      </c>
      <c r="H239" s="26" t="s">
        <v>193</v>
      </c>
      <c r="I239" s="122"/>
      <c r="J239" s="122"/>
      <c r="K239" s="122"/>
      <c r="L239" s="122"/>
      <c r="M239" s="122"/>
      <c r="N239" s="65"/>
      <c r="O239" s="64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  <c r="BN239" s="38"/>
      <c r="BO239" s="38"/>
      <c r="BP239" s="38"/>
      <c r="BQ239" s="38"/>
      <c r="BR239" s="38"/>
      <c r="BS239" s="38"/>
      <c r="BT239" s="38"/>
      <c r="BU239" s="38"/>
      <c r="BV239" s="38"/>
      <c r="BW239" s="38"/>
      <c r="BX239" s="38"/>
      <c r="BY239" s="38"/>
      <c r="BZ239" s="38"/>
      <c r="CA239" s="38"/>
      <c r="CB239" s="38"/>
      <c r="CC239" s="38"/>
      <c r="CD239" s="38"/>
      <c r="CE239" s="38"/>
      <c r="CF239" s="38"/>
      <c r="CG239" s="38"/>
      <c r="CH239" s="38"/>
      <c r="CI239" s="38"/>
      <c r="CJ239" s="38"/>
      <c r="CK239" s="38"/>
      <c r="CL239" s="38"/>
      <c r="CM239" s="38"/>
      <c r="CN239" s="38"/>
      <c r="CO239" s="38"/>
      <c r="CP239" s="38"/>
      <c r="CQ239" s="38"/>
      <c r="CR239" s="38"/>
      <c r="CS239" s="38"/>
      <c r="CT239" s="38"/>
      <c r="CU239" s="38"/>
      <c r="CV239" s="38"/>
      <c r="CW239" s="38"/>
      <c r="CX239" s="38"/>
      <c r="CY239" s="38"/>
      <c r="CZ239" s="38"/>
      <c r="DA239" s="38"/>
    </row>
    <row r="240" spans="1:105" x14ac:dyDescent="0.35">
      <c r="A240" s="64"/>
      <c r="B240" s="64"/>
      <c r="C240" s="64"/>
      <c r="D240" s="64"/>
      <c r="E240" s="64"/>
      <c r="F240" s="103" t="s">
        <v>249</v>
      </c>
      <c r="G240" s="103" t="s">
        <v>187</v>
      </c>
      <c r="H240" s="26" t="s">
        <v>193</v>
      </c>
      <c r="I240" s="122"/>
      <c r="J240" s="122"/>
      <c r="K240" s="122"/>
      <c r="L240" s="122"/>
      <c r="M240" s="122"/>
      <c r="N240" s="65"/>
      <c r="O240" s="64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  <c r="BN240" s="38"/>
      <c r="BO240" s="38"/>
      <c r="BP240" s="38"/>
      <c r="BQ240" s="38"/>
      <c r="BR240" s="38"/>
      <c r="BS240" s="38"/>
      <c r="BT240" s="38"/>
      <c r="BU240" s="38"/>
      <c r="BV240" s="38"/>
      <c r="BW240" s="38"/>
      <c r="BX240" s="38"/>
      <c r="BY240" s="38"/>
      <c r="BZ240" s="38"/>
      <c r="CA240" s="38"/>
      <c r="CB240" s="38"/>
      <c r="CC240" s="38"/>
      <c r="CD240" s="38"/>
      <c r="CE240" s="38"/>
      <c r="CF240" s="38"/>
      <c r="CG240" s="38"/>
      <c r="CH240" s="38"/>
      <c r="CI240" s="38"/>
      <c r="CJ240" s="38"/>
      <c r="CK240" s="38"/>
      <c r="CL240" s="38"/>
      <c r="CM240" s="38"/>
      <c r="CN240" s="38"/>
      <c r="CO240" s="38"/>
      <c r="CP240" s="38"/>
      <c r="CQ240" s="38"/>
      <c r="CR240" s="38"/>
      <c r="CS240" s="38"/>
      <c r="CT240" s="38"/>
      <c r="CU240" s="38"/>
      <c r="CV240" s="38"/>
      <c r="CW240" s="38"/>
      <c r="CX240" s="38"/>
      <c r="CY240" s="38"/>
      <c r="CZ240" s="38"/>
      <c r="DA240" s="38"/>
    </row>
    <row r="241" spans="1:105" x14ac:dyDescent="0.35">
      <c r="A241" s="64"/>
      <c r="B241" s="64"/>
      <c r="C241" s="64"/>
      <c r="D241" s="64"/>
      <c r="E241" s="64"/>
      <c r="F241" s="103" t="s">
        <v>250</v>
      </c>
      <c r="G241" s="103" t="s">
        <v>187</v>
      </c>
      <c r="H241" s="26" t="s">
        <v>193</v>
      </c>
      <c r="I241" s="122"/>
      <c r="J241" s="122"/>
      <c r="K241" s="122"/>
      <c r="L241" s="122"/>
      <c r="M241" s="122"/>
      <c r="N241" s="65"/>
      <c r="O241" s="64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  <c r="BN241" s="38"/>
      <c r="BO241" s="38"/>
      <c r="BP241" s="38"/>
      <c r="BQ241" s="38"/>
      <c r="BR241" s="38"/>
      <c r="BS241" s="38"/>
      <c r="BT241" s="38"/>
      <c r="BU241" s="38"/>
      <c r="BV241" s="38"/>
      <c r="BW241" s="38"/>
      <c r="BX241" s="38"/>
      <c r="BY241" s="38"/>
      <c r="BZ241" s="38"/>
      <c r="CA241" s="38"/>
      <c r="CB241" s="38"/>
      <c r="CC241" s="38"/>
      <c r="CD241" s="38"/>
      <c r="CE241" s="38"/>
      <c r="CF241" s="38"/>
      <c r="CG241" s="38"/>
      <c r="CH241" s="38"/>
      <c r="CI241" s="38"/>
      <c r="CJ241" s="38"/>
      <c r="CK241" s="38"/>
      <c r="CL241" s="38"/>
      <c r="CM241" s="38"/>
      <c r="CN241" s="38"/>
      <c r="CO241" s="38"/>
      <c r="CP241" s="38"/>
      <c r="CQ241" s="38"/>
      <c r="CR241" s="38"/>
      <c r="CS241" s="38"/>
      <c r="CT241" s="38"/>
      <c r="CU241" s="38"/>
      <c r="CV241" s="38"/>
      <c r="CW241" s="38"/>
      <c r="CX241" s="38"/>
      <c r="CY241" s="38"/>
      <c r="CZ241" s="38"/>
      <c r="DA241" s="38"/>
    </row>
    <row r="242" spans="1:105" x14ac:dyDescent="0.35">
      <c r="A242" s="64"/>
      <c r="B242" s="64"/>
      <c r="C242" s="64"/>
      <c r="D242" s="64"/>
      <c r="E242" s="64"/>
      <c r="F242" s="103" t="s">
        <v>251</v>
      </c>
      <c r="G242" s="103" t="s">
        <v>187</v>
      </c>
      <c r="H242" s="26" t="s">
        <v>193</v>
      </c>
      <c r="I242" s="122"/>
      <c r="J242" s="122"/>
      <c r="K242" s="122"/>
      <c r="L242" s="122"/>
      <c r="M242" s="122"/>
      <c r="N242" s="65"/>
      <c r="O242" s="64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  <c r="BN242" s="38"/>
      <c r="BO242" s="38"/>
      <c r="BP242" s="38"/>
      <c r="BQ242" s="38"/>
      <c r="BR242" s="38"/>
      <c r="BS242" s="38"/>
      <c r="BT242" s="38"/>
      <c r="BU242" s="38"/>
      <c r="BV242" s="38"/>
      <c r="BW242" s="38"/>
      <c r="BX242" s="38"/>
      <c r="BY242" s="38"/>
      <c r="BZ242" s="38"/>
      <c r="CA242" s="38"/>
      <c r="CB242" s="38"/>
      <c r="CC242" s="38"/>
      <c r="CD242" s="38"/>
      <c r="CE242" s="38"/>
      <c r="CF242" s="38"/>
      <c r="CG242" s="38"/>
      <c r="CH242" s="38"/>
      <c r="CI242" s="38"/>
      <c r="CJ242" s="38"/>
      <c r="CK242" s="38"/>
      <c r="CL242" s="38"/>
      <c r="CM242" s="38"/>
      <c r="CN242" s="38"/>
      <c r="CO242" s="38"/>
      <c r="CP242" s="38"/>
      <c r="CQ242" s="38"/>
      <c r="CR242" s="38"/>
      <c r="CS242" s="38"/>
      <c r="CT242" s="38"/>
      <c r="CU242" s="38"/>
      <c r="CV242" s="38"/>
      <c r="CW242" s="38"/>
      <c r="CX242" s="38"/>
      <c r="CY242" s="38"/>
      <c r="CZ242" s="38"/>
      <c r="DA242" s="38"/>
    </row>
    <row r="243" spans="1:105" x14ac:dyDescent="0.35">
      <c r="A243" s="64"/>
      <c r="B243" s="64"/>
      <c r="C243" s="64"/>
      <c r="D243" s="64"/>
      <c r="E243" s="64"/>
      <c r="F243" s="103" t="s">
        <v>252</v>
      </c>
      <c r="G243" s="103" t="s">
        <v>187</v>
      </c>
      <c r="H243" s="26" t="s">
        <v>193</v>
      </c>
      <c r="I243" s="122"/>
      <c r="J243" s="122"/>
      <c r="K243" s="122"/>
      <c r="L243" s="122"/>
      <c r="M243" s="122"/>
      <c r="N243" s="65"/>
      <c r="O243" s="64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  <c r="BN243" s="38"/>
      <c r="BO243" s="38"/>
      <c r="BP243" s="38"/>
      <c r="BQ243" s="38"/>
      <c r="BR243" s="38"/>
      <c r="BS243" s="38"/>
      <c r="BT243" s="38"/>
      <c r="BU243" s="38"/>
      <c r="BV243" s="38"/>
      <c r="BW243" s="38"/>
      <c r="BX243" s="38"/>
      <c r="BY243" s="38"/>
      <c r="BZ243" s="38"/>
      <c r="CA243" s="38"/>
      <c r="CB243" s="38"/>
      <c r="CC243" s="38"/>
      <c r="CD243" s="38"/>
      <c r="CE243" s="38"/>
      <c r="CF243" s="38"/>
      <c r="CG243" s="38"/>
      <c r="CH243" s="38"/>
      <c r="CI243" s="38"/>
      <c r="CJ243" s="38"/>
      <c r="CK243" s="38"/>
      <c r="CL243" s="38"/>
      <c r="CM243" s="38"/>
      <c r="CN243" s="38"/>
      <c r="CO243" s="38"/>
      <c r="CP243" s="38"/>
      <c r="CQ243" s="38"/>
      <c r="CR243" s="38"/>
      <c r="CS243" s="38"/>
      <c r="CT243" s="38"/>
      <c r="CU243" s="38"/>
      <c r="CV243" s="38"/>
      <c r="CW243" s="38"/>
      <c r="CX243" s="38"/>
      <c r="CY243" s="38"/>
      <c r="CZ243" s="38"/>
      <c r="DA243" s="38"/>
    </row>
    <row r="244" spans="1:105" x14ac:dyDescent="0.35">
      <c r="A244" s="64"/>
      <c r="B244" s="64"/>
      <c r="C244" s="64"/>
      <c r="D244" s="64"/>
      <c r="E244" s="64"/>
      <c r="F244" s="103" t="s">
        <v>253</v>
      </c>
      <c r="G244" s="103" t="s">
        <v>187</v>
      </c>
      <c r="H244" s="26" t="s">
        <v>193</v>
      </c>
      <c r="I244" s="122"/>
      <c r="J244" s="122"/>
      <c r="K244" s="122"/>
      <c r="L244" s="122"/>
      <c r="M244" s="122"/>
      <c r="N244" s="65"/>
      <c r="O244" s="64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  <c r="BN244" s="38"/>
      <c r="BO244" s="38"/>
      <c r="BP244" s="38"/>
      <c r="BQ244" s="38"/>
      <c r="BR244" s="38"/>
      <c r="BS244" s="38"/>
      <c r="BT244" s="38"/>
      <c r="BU244" s="38"/>
      <c r="BV244" s="38"/>
      <c r="BW244" s="38"/>
      <c r="BX244" s="38"/>
      <c r="BY244" s="38"/>
      <c r="BZ244" s="38"/>
      <c r="CA244" s="38"/>
      <c r="CB244" s="38"/>
      <c r="CC244" s="38"/>
      <c r="CD244" s="38"/>
      <c r="CE244" s="38"/>
      <c r="CF244" s="38"/>
      <c r="CG244" s="38"/>
      <c r="CH244" s="38"/>
      <c r="CI244" s="38"/>
      <c r="CJ244" s="38"/>
      <c r="CK244" s="38"/>
      <c r="CL244" s="38"/>
      <c r="CM244" s="38"/>
      <c r="CN244" s="38"/>
      <c r="CO244" s="38"/>
      <c r="CP244" s="38"/>
      <c r="CQ244" s="38"/>
      <c r="CR244" s="38"/>
      <c r="CS244" s="38"/>
      <c r="CT244" s="38"/>
      <c r="CU244" s="38"/>
      <c r="CV244" s="38"/>
      <c r="CW244" s="38"/>
      <c r="CX244" s="38"/>
      <c r="CY244" s="38"/>
      <c r="CZ244" s="38"/>
      <c r="DA244" s="38"/>
    </row>
    <row r="245" spans="1:105" x14ac:dyDescent="0.35">
      <c r="A245" s="64"/>
      <c r="B245" s="64"/>
      <c r="C245" s="64"/>
      <c r="D245" s="64"/>
      <c r="E245" s="64"/>
      <c r="F245" s="103" t="s">
        <v>254</v>
      </c>
      <c r="G245" s="103" t="s">
        <v>187</v>
      </c>
      <c r="H245" s="26" t="s">
        <v>193</v>
      </c>
      <c r="I245" s="122"/>
      <c r="J245" s="122"/>
      <c r="K245" s="122"/>
      <c r="L245" s="122"/>
      <c r="M245" s="122"/>
      <c r="N245" s="65"/>
      <c r="O245" s="64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  <c r="BN245" s="38"/>
      <c r="BO245" s="38"/>
      <c r="BP245" s="38"/>
      <c r="BQ245" s="38"/>
      <c r="BR245" s="38"/>
      <c r="BS245" s="38"/>
      <c r="BT245" s="38"/>
      <c r="BU245" s="38"/>
      <c r="BV245" s="38"/>
      <c r="BW245" s="38"/>
      <c r="BX245" s="38"/>
      <c r="BY245" s="38"/>
      <c r="BZ245" s="38"/>
      <c r="CA245" s="38"/>
      <c r="CB245" s="38"/>
      <c r="CC245" s="38"/>
      <c r="CD245" s="38"/>
      <c r="CE245" s="38"/>
      <c r="CF245" s="38"/>
      <c r="CG245" s="38"/>
      <c r="CH245" s="38"/>
      <c r="CI245" s="38"/>
      <c r="CJ245" s="38"/>
      <c r="CK245" s="38"/>
      <c r="CL245" s="38"/>
      <c r="CM245" s="38"/>
      <c r="CN245" s="38"/>
      <c r="CO245" s="38"/>
      <c r="CP245" s="38"/>
      <c r="CQ245" s="38"/>
      <c r="CR245" s="38"/>
      <c r="CS245" s="38"/>
      <c r="CT245" s="38"/>
      <c r="CU245" s="38"/>
      <c r="CV245" s="38"/>
      <c r="CW245" s="38"/>
      <c r="CX245" s="38"/>
      <c r="CY245" s="38"/>
      <c r="CZ245" s="38"/>
      <c r="DA245" s="38"/>
    </row>
    <row r="246" spans="1:105" x14ac:dyDescent="0.35">
      <c r="A246" s="64"/>
      <c r="B246" s="64"/>
      <c r="C246" s="64"/>
      <c r="D246" s="64"/>
      <c r="E246" s="64"/>
      <c r="F246" s="103" t="s">
        <v>255</v>
      </c>
      <c r="G246" s="103" t="s">
        <v>187</v>
      </c>
      <c r="H246" s="26" t="s">
        <v>193</v>
      </c>
      <c r="I246" s="122"/>
      <c r="J246" s="122"/>
      <c r="K246" s="122"/>
      <c r="L246" s="122"/>
      <c r="M246" s="122"/>
      <c r="N246" s="65"/>
      <c r="O246" s="64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  <c r="BN246" s="38"/>
      <c r="BO246" s="38"/>
      <c r="BP246" s="38"/>
      <c r="BQ246" s="38"/>
      <c r="BR246" s="38"/>
      <c r="BS246" s="38"/>
      <c r="BT246" s="38"/>
      <c r="BU246" s="38"/>
      <c r="BV246" s="38"/>
      <c r="BW246" s="38"/>
      <c r="BX246" s="38"/>
      <c r="BY246" s="38"/>
      <c r="BZ246" s="38"/>
      <c r="CA246" s="38"/>
      <c r="CB246" s="38"/>
      <c r="CC246" s="38"/>
      <c r="CD246" s="38"/>
      <c r="CE246" s="38"/>
      <c r="CF246" s="38"/>
      <c r="CG246" s="38"/>
      <c r="CH246" s="38"/>
      <c r="CI246" s="38"/>
      <c r="CJ246" s="38"/>
      <c r="CK246" s="38"/>
      <c r="CL246" s="38"/>
      <c r="CM246" s="38"/>
      <c r="CN246" s="38"/>
      <c r="CO246" s="38"/>
      <c r="CP246" s="38"/>
      <c r="CQ246" s="38"/>
      <c r="CR246" s="38"/>
      <c r="CS246" s="38"/>
      <c r="CT246" s="38"/>
      <c r="CU246" s="38"/>
      <c r="CV246" s="38"/>
      <c r="CW246" s="38"/>
      <c r="CX246" s="38"/>
      <c r="CY246" s="38"/>
      <c r="CZ246" s="38"/>
      <c r="DA246" s="38"/>
    </row>
    <row r="247" spans="1:105" x14ac:dyDescent="0.35">
      <c r="A247" s="64"/>
      <c r="B247" s="64"/>
      <c r="C247" s="64"/>
      <c r="D247" s="64"/>
      <c r="E247" s="64"/>
      <c r="F247" s="103" t="s">
        <v>256</v>
      </c>
      <c r="G247" s="103" t="s">
        <v>187</v>
      </c>
      <c r="H247" s="26" t="s">
        <v>193</v>
      </c>
      <c r="I247" s="122"/>
      <c r="J247" s="122"/>
      <c r="K247" s="122"/>
      <c r="L247" s="122"/>
      <c r="M247" s="122"/>
      <c r="N247" s="65"/>
      <c r="O247" s="64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  <c r="BN247" s="38"/>
      <c r="BO247" s="38"/>
      <c r="BP247" s="38"/>
      <c r="BQ247" s="38"/>
      <c r="BR247" s="38"/>
      <c r="BS247" s="38"/>
      <c r="BT247" s="38"/>
      <c r="BU247" s="38"/>
      <c r="BV247" s="38"/>
      <c r="BW247" s="38"/>
      <c r="BX247" s="38"/>
      <c r="BY247" s="38"/>
      <c r="BZ247" s="38"/>
      <c r="CA247" s="38"/>
      <c r="CB247" s="38"/>
      <c r="CC247" s="38"/>
      <c r="CD247" s="38"/>
      <c r="CE247" s="38"/>
      <c r="CF247" s="38"/>
      <c r="CG247" s="38"/>
      <c r="CH247" s="38"/>
      <c r="CI247" s="38"/>
      <c r="CJ247" s="38"/>
      <c r="CK247" s="38"/>
      <c r="CL247" s="38"/>
      <c r="CM247" s="38"/>
      <c r="CN247" s="38"/>
      <c r="CO247" s="38"/>
      <c r="CP247" s="38"/>
      <c r="CQ247" s="38"/>
      <c r="CR247" s="38"/>
      <c r="CS247" s="38"/>
      <c r="CT247" s="38"/>
      <c r="CU247" s="38"/>
      <c r="CV247" s="38"/>
      <c r="CW247" s="38"/>
      <c r="CX247" s="38"/>
      <c r="CY247" s="38"/>
      <c r="CZ247" s="38"/>
      <c r="DA247" s="38"/>
    </row>
    <row r="248" spans="1:105" x14ac:dyDescent="0.35">
      <c r="A248" s="64"/>
      <c r="B248" s="64"/>
      <c r="C248" s="64"/>
      <c r="D248" s="64"/>
      <c r="E248" s="64"/>
      <c r="F248" s="103" t="s">
        <v>257</v>
      </c>
      <c r="G248" s="103" t="s">
        <v>187</v>
      </c>
      <c r="H248" s="26" t="s">
        <v>193</v>
      </c>
      <c r="I248" s="122"/>
      <c r="J248" s="122"/>
      <c r="K248" s="122"/>
      <c r="L248" s="122"/>
      <c r="M248" s="122"/>
      <c r="N248" s="65"/>
      <c r="O248" s="64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  <c r="BN248" s="38"/>
      <c r="BO248" s="38"/>
      <c r="BP248" s="38"/>
      <c r="BQ248" s="38"/>
      <c r="BR248" s="38"/>
      <c r="BS248" s="38"/>
      <c r="BT248" s="38"/>
      <c r="BU248" s="38"/>
      <c r="BV248" s="38"/>
      <c r="BW248" s="38"/>
      <c r="BX248" s="38"/>
      <c r="BY248" s="38"/>
      <c r="BZ248" s="38"/>
      <c r="CA248" s="38"/>
      <c r="CB248" s="38"/>
      <c r="CC248" s="38"/>
      <c r="CD248" s="38"/>
      <c r="CE248" s="38"/>
      <c r="CF248" s="38"/>
      <c r="CG248" s="38"/>
      <c r="CH248" s="38"/>
      <c r="CI248" s="38"/>
      <c r="CJ248" s="38"/>
      <c r="CK248" s="38"/>
      <c r="CL248" s="38"/>
      <c r="CM248" s="38"/>
      <c r="CN248" s="38"/>
      <c r="CO248" s="38"/>
      <c r="CP248" s="38"/>
      <c r="CQ248" s="38"/>
      <c r="CR248" s="38"/>
      <c r="CS248" s="38"/>
      <c r="CT248" s="38"/>
      <c r="CU248" s="38"/>
      <c r="CV248" s="38"/>
      <c r="CW248" s="38"/>
      <c r="CX248" s="38"/>
      <c r="CY248" s="38"/>
      <c r="CZ248" s="38"/>
      <c r="DA248" s="38"/>
    </row>
    <row r="249" spans="1:105" x14ac:dyDescent="0.35">
      <c r="A249" s="64"/>
      <c r="B249" s="64"/>
      <c r="C249" s="64"/>
      <c r="D249" s="64"/>
      <c r="E249" s="64"/>
      <c r="F249" s="103" t="s">
        <v>258</v>
      </c>
      <c r="G249" s="103" t="s">
        <v>187</v>
      </c>
      <c r="H249" s="26" t="s">
        <v>193</v>
      </c>
      <c r="I249" s="122"/>
      <c r="J249" s="122"/>
      <c r="K249" s="122"/>
      <c r="L249" s="122"/>
      <c r="M249" s="122"/>
      <c r="N249" s="65"/>
      <c r="O249" s="64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  <c r="BN249" s="38"/>
      <c r="BO249" s="38"/>
      <c r="BP249" s="38"/>
      <c r="BQ249" s="38"/>
      <c r="BR249" s="38"/>
      <c r="BS249" s="38"/>
      <c r="BT249" s="38"/>
      <c r="BU249" s="38"/>
      <c r="BV249" s="38"/>
      <c r="BW249" s="38"/>
      <c r="BX249" s="38"/>
      <c r="BY249" s="38"/>
      <c r="BZ249" s="38"/>
      <c r="CA249" s="38"/>
      <c r="CB249" s="38"/>
      <c r="CC249" s="38"/>
      <c r="CD249" s="38"/>
      <c r="CE249" s="38"/>
      <c r="CF249" s="38"/>
      <c r="CG249" s="38"/>
      <c r="CH249" s="38"/>
      <c r="CI249" s="38"/>
      <c r="CJ249" s="38"/>
      <c r="CK249" s="38"/>
      <c r="CL249" s="38"/>
      <c r="CM249" s="38"/>
      <c r="CN249" s="38"/>
      <c r="CO249" s="38"/>
      <c r="CP249" s="38"/>
      <c r="CQ249" s="38"/>
      <c r="CR249" s="38"/>
      <c r="CS249" s="38"/>
      <c r="CT249" s="38"/>
      <c r="CU249" s="38"/>
      <c r="CV249" s="38"/>
      <c r="CW249" s="38"/>
      <c r="CX249" s="38"/>
      <c r="CY249" s="38"/>
      <c r="CZ249" s="38"/>
      <c r="DA249" s="38"/>
    </row>
    <row r="250" spans="1:105" x14ac:dyDescent="0.35">
      <c r="A250" s="64"/>
      <c r="B250" s="64"/>
      <c r="C250" s="64"/>
      <c r="D250" s="64"/>
      <c r="E250" s="64"/>
      <c r="F250" s="103" t="s">
        <v>259</v>
      </c>
      <c r="G250" s="103" t="s">
        <v>187</v>
      </c>
      <c r="H250" s="26" t="s">
        <v>193</v>
      </c>
      <c r="I250" s="122"/>
      <c r="J250" s="122"/>
      <c r="K250" s="122"/>
      <c r="L250" s="122"/>
      <c r="M250" s="122"/>
      <c r="N250" s="65"/>
      <c r="O250" s="64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  <c r="BN250" s="38"/>
      <c r="BO250" s="38"/>
      <c r="BP250" s="38"/>
      <c r="BQ250" s="38"/>
      <c r="BR250" s="38"/>
      <c r="BS250" s="38"/>
      <c r="BT250" s="38"/>
      <c r="BU250" s="38"/>
      <c r="BV250" s="38"/>
      <c r="BW250" s="38"/>
      <c r="BX250" s="38"/>
      <c r="BY250" s="38"/>
      <c r="BZ250" s="38"/>
      <c r="CA250" s="38"/>
      <c r="CB250" s="38"/>
      <c r="CC250" s="38"/>
      <c r="CD250" s="38"/>
      <c r="CE250" s="38"/>
      <c r="CF250" s="38"/>
      <c r="CG250" s="38"/>
      <c r="CH250" s="38"/>
      <c r="CI250" s="38"/>
      <c r="CJ250" s="38"/>
      <c r="CK250" s="38"/>
      <c r="CL250" s="38"/>
      <c r="CM250" s="38"/>
      <c r="CN250" s="38"/>
      <c r="CO250" s="38"/>
      <c r="CP250" s="38"/>
      <c r="CQ250" s="38"/>
      <c r="CR250" s="38"/>
      <c r="CS250" s="38"/>
      <c r="CT250" s="38"/>
      <c r="CU250" s="38"/>
      <c r="CV250" s="38"/>
      <c r="CW250" s="38"/>
      <c r="CX250" s="38"/>
      <c r="CY250" s="38"/>
      <c r="CZ250" s="38"/>
      <c r="DA250" s="38"/>
    </row>
    <row r="251" spans="1:105" x14ac:dyDescent="0.35">
      <c r="A251" s="64"/>
      <c r="B251" s="64"/>
      <c r="C251" s="64"/>
      <c r="D251" s="64"/>
      <c r="E251" s="64"/>
      <c r="F251" s="103" t="s">
        <v>260</v>
      </c>
      <c r="G251" s="103" t="s">
        <v>187</v>
      </c>
      <c r="H251" s="26" t="s">
        <v>193</v>
      </c>
      <c r="I251" s="122"/>
      <c r="J251" s="122"/>
      <c r="K251" s="122"/>
      <c r="L251" s="122"/>
      <c r="M251" s="122"/>
      <c r="N251" s="65"/>
      <c r="O251" s="64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38"/>
      <c r="BS251" s="38"/>
      <c r="BT251" s="38"/>
      <c r="BU251" s="38"/>
      <c r="BV251" s="38"/>
      <c r="BW251" s="38"/>
      <c r="BX251" s="38"/>
      <c r="BY251" s="38"/>
      <c r="BZ251" s="38"/>
      <c r="CA251" s="38"/>
      <c r="CB251" s="38"/>
      <c r="CC251" s="38"/>
      <c r="CD251" s="38"/>
      <c r="CE251" s="38"/>
      <c r="CF251" s="38"/>
      <c r="CG251" s="38"/>
      <c r="CH251" s="38"/>
      <c r="CI251" s="38"/>
      <c r="CJ251" s="38"/>
      <c r="CK251" s="38"/>
      <c r="CL251" s="38"/>
      <c r="CM251" s="38"/>
      <c r="CN251" s="38"/>
      <c r="CO251" s="38"/>
      <c r="CP251" s="38"/>
      <c r="CQ251" s="38"/>
      <c r="CR251" s="38"/>
      <c r="CS251" s="38"/>
      <c r="CT251" s="38"/>
      <c r="CU251" s="38"/>
      <c r="CV251" s="38"/>
      <c r="CW251" s="38"/>
      <c r="CX251" s="38"/>
      <c r="CY251" s="38"/>
      <c r="CZ251" s="38"/>
      <c r="DA251" s="38"/>
    </row>
    <row r="252" spans="1:105" x14ac:dyDescent="0.35">
      <c r="A252" s="64"/>
      <c r="B252" s="64"/>
      <c r="C252" s="64"/>
      <c r="D252" s="64"/>
      <c r="E252" s="64"/>
      <c r="F252" s="103" t="s">
        <v>261</v>
      </c>
      <c r="G252" s="103" t="s">
        <v>187</v>
      </c>
      <c r="H252" s="26" t="s">
        <v>193</v>
      </c>
      <c r="I252" s="122"/>
      <c r="J252" s="122"/>
      <c r="K252" s="122"/>
      <c r="L252" s="122"/>
      <c r="M252" s="122"/>
      <c r="N252" s="65"/>
      <c r="O252" s="64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  <c r="BN252" s="38"/>
      <c r="BO252" s="38"/>
      <c r="BP252" s="38"/>
      <c r="BQ252" s="38"/>
      <c r="BR252" s="38"/>
      <c r="BS252" s="38"/>
      <c r="BT252" s="38"/>
      <c r="BU252" s="38"/>
      <c r="BV252" s="38"/>
      <c r="BW252" s="38"/>
      <c r="BX252" s="38"/>
      <c r="BY252" s="38"/>
      <c r="BZ252" s="38"/>
      <c r="CA252" s="38"/>
      <c r="CB252" s="38"/>
      <c r="CC252" s="38"/>
      <c r="CD252" s="38"/>
      <c r="CE252" s="38"/>
      <c r="CF252" s="38"/>
      <c r="CG252" s="38"/>
      <c r="CH252" s="38"/>
      <c r="CI252" s="38"/>
      <c r="CJ252" s="38"/>
      <c r="CK252" s="38"/>
      <c r="CL252" s="38"/>
      <c r="CM252" s="38"/>
      <c r="CN252" s="38"/>
      <c r="CO252" s="38"/>
      <c r="CP252" s="38"/>
      <c r="CQ252" s="38"/>
      <c r="CR252" s="38"/>
      <c r="CS252" s="38"/>
      <c r="CT252" s="38"/>
      <c r="CU252" s="38"/>
      <c r="CV252" s="38"/>
      <c r="CW252" s="38"/>
      <c r="CX252" s="38"/>
      <c r="CY252" s="38"/>
      <c r="CZ252" s="38"/>
      <c r="DA252" s="38"/>
    </row>
    <row r="253" spans="1:105" x14ac:dyDescent="0.35">
      <c r="A253" s="64"/>
      <c r="B253" s="64"/>
      <c r="C253" s="64"/>
      <c r="D253" s="64"/>
      <c r="E253" s="64"/>
      <c r="F253" s="103" t="s">
        <v>262</v>
      </c>
      <c r="G253" s="103" t="s">
        <v>187</v>
      </c>
      <c r="H253" s="26" t="s">
        <v>193</v>
      </c>
      <c r="I253" s="122"/>
      <c r="J253" s="122"/>
      <c r="K253" s="122"/>
      <c r="L253" s="122"/>
      <c r="M253" s="122"/>
      <c r="N253" s="65"/>
      <c r="O253" s="64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  <c r="BN253" s="38"/>
      <c r="BO253" s="38"/>
      <c r="BP253" s="38"/>
      <c r="BQ253" s="38"/>
      <c r="BR253" s="38"/>
      <c r="BS253" s="38"/>
      <c r="BT253" s="38"/>
      <c r="BU253" s="38"/>
      <c r="BV253" s="38"/>
      <c r="BW253" s="38"/>
      <c r="BX253" s="38"/>
      <c r="BY253" s="38"/>
      <c r="BZ253" s="38"/>
      <c r="CA253" s="38"/>
      <c r="CB253" s="38"/>
      <c r="CC253" s="38"/>
      <c r="CD253" s="38"/>
      <c r="CE253" s="38"/>
      <c r="CF253" s="38"/>
      <c r="CG253" s="38"/>
      <c r="CH253" s="38"/>
      <c r="CI253" s="38"/>
      <c r="CJ253" s="38"/>
      <c r="CK253" s="38"/>
      <c r="CL253" s="38"/>
      <c r="CM253" s="38"/>
      <c r="CN253" s="38"/>
      <c r="CO253" s="38"/>
      <c r="CP253" s="38"/>
      <c r="CQ253" s="38"/>
      <c r="CR253" s="38"/>
      <c r="CS253" s="38"/>
      <c r="CT253" s="38"/>
      <c r="CU253" s="38"/>
      <c r="CV253" s="38"/>
      <c r="CW253" s="38"/>
      <c r="CX253" s="38"/>
      <c r="CY253" s="38"/>
      <c r="CZ253" s="38"/>
      <c r="DA253" s="38"/>
    </row>
    <row r="254" spans="1:105" x14ac:dyDescent="0.35">
      <c r="A254" s="64"/>
      <c r="B254" s="64"/>
      <c r="C254" s="64"/>
      <c r="D254" s="64"/>
      <c r="E254" s="64"/>
      <c r="F254" s="103" t="s">
        <v>263</v>
      </c>
      <c r="G254" s="103" t="s">
        <v>187</v>
      </c>
      <c r="H254" s="26" t="s">
        <v>193</v>
      </c>
      <c r="I254" s="122"/>
      <c r="J254" s="122"/>
      <c r="K254" s="122"/>
      <c r="L254" s="122"/>
      <c r="M254" s="122"/>
      <c r="N254" s="65"/>
      <c r="O254" s="64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  <c r="BN254" s="38"/>
      <c r="BO254" s="38"/>
      <c r="BP254" s="38"/>
      <c r="BQ254" s="38"/>
      <c r="BR254" s="38"/>
      <c r="BS254" s="38"/>
      <c r="BT254" s="38"/>
      <c r="BU254" s="38"/>
      <c r="BV254" s="38"/>
      <c r="BW254" s="38"/>
      <c r="BX254" s="38"/>
      <c r="BY254" s="38"/>
      <c r="BZ254" s="38"/>
      <c r="CA254" s="38"/>
      <c r="CB254" s="38"/>
      <c r="CC254" s="38"/>
      <c r="CD254" s="38"/>
      <c r="CE254" s="38"/>
      <c r="CF254" s="38"/>
      <c r="CG254" s="38"/>
      <c r="CH254" s="38"/>
      <c r="CI254" s="38"/>
      <c r="CJ254" s="38"/>
      <c r="CK254" s="38"/>
      <c r="CL254" s="38"/>
      <c r="CM254" s="38"/>
      <c r="CN254" s="38"/>
      <c r="CO254" s="38"/>
      <c r="CP254" s="38"/>
      <c r="CQ254" s="38"/>
      <c r="CR254" s="38"/>
      <c r="CS254" s="38"/>
      <c r="CT254" s="38"/>
      <c r="CU254" s="38"/>
      <c r="CV254" s="38"/>
      <c r="CW254" s="38"/>
      <c r="CX254" s="38"/>
      <c r="CY254" s="38"/>
      <c r="CZ254" s="38"/>
      <c r="DA254" s="38"/>
    </row>
    <row r="255" spans="1:105" x14ac:dyDescent="0.35">
      <c r="A255" s="64"/>
      <c r="B255" s="64"/>
      <c r="C255" s="64"/>
      <c r="D255" s="64"/>
      <c r="E255" s="64"/>
      <c r="F255" s="103" t="s">
        <v>264</v>
      </c>
      <c r="G255" s="103" t="s">
        <v>187</v>
      </c>
      <c r="H255" s="26" t="s">
        <v>193</v>
      </c>
      <c r="I255" s="122"/>
      <c r="J255" s="122"/>
      <c r="K255" s="122"/>
      <c r="L255" s="122"/>
      <c r="M255" s="122"/>
      <c r="N255" s="65"/>
      <c r="O255" s="64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  <c r="BN255" s="38"/>
      <c r="BO255" s="38"/>
      <c r="BP255" s="38"/>
      <c r="BQ255" s="38"/>
      <c r="BR255" s="38"/>
      <c r="BS255" s="38"/>
      <c r="BT255" s="38"/>
      <c r="BU255" s="38"/>
      <c r="BV255" s="38"/>
      <c r="BW255" s="38"/>
      <c r="BX255" s="38"/>
      <c r="BY255" s="38"/>
      <c r="BZ255" s="38"/>
      <c r="CA255" s="38"/>
      <c r="CB255" s="38"/>
      <c r="CC255" s="38"/>
      <c r="CD255" s="38"/>
      <c r="CE255" s="38"/>
      <c r="CF255" s="38"/>
      <c r="CG255" s="38"/>
      <c r="CH255" s="38"/>
      <c r="CI255" s="38"/>
      <c r="CJ255" s="38"/>
      <c r="CK255" s="38"/>
      <c r="CL255" s="38"/>
      <c r="CM255" s="38"/>
      <c r="CN255" s="38"/>
      <c r="CO255" s="38"/>
      <c r="CP255" s="38"/>
      <c r="CQ255" s="38"/>
      <c r="CR255" s="38"/>
      <c r="CS255" s="38"/>
      <c r="CT255" s="38"/>
      <c r="CU255" s="38"/>
      <c r="CV255" s="38"/>
      <c r="CW255" s="38"/>
      <c r="CX255" s="38"/>
      <c r="CY255" s="38"/>
      <c r="CZ255" s="38"/>
      <c r="DA255" s="38"/>
    </row>
    <row r="256" spans="1:105" x14ac:dyDescent="0.35">
      <c r="A256" s="64"/>
      <c r="B256" s="64"/>
      <c r="C256" s="64"/>
      <c r="D256" s="64"/>
      <c r="E256" s="64"/>
      <c r="F256" s="103" t="s">
        <v>265</v>
      </c>
      <c r="G256" s="103" t="s">
        <v>187</v>
      </c>
      <c r="H256" s="26" t="s">
        <v>193</v>
      </c>
      <c r="I256" s="122"/>
      <c r="J256" s="122"/>
      <c r="K256" s="122"/>
      <c r="L256" s="122"/>
      <c r="M256" s="122"/>
      <c r="N256" s="65"/>
      <c r="O256" s="64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  <c r="BN256" s="38"/>
      <c r="BO256" s="38"/>
      <c r="BP256" s="38"/>
      <c r="BQ256" s="38"/>
      <c r="BR256" s="38"/>
      <c r="BS256" s="38"/>
      <c r="BT256" s="38"/>
      <c r="BU256" s="38"/>
      <c r="BV256" s="38"/>
      <c r="BW256" s="38"/>
      <c r="BX256" s="38"/>
      <c r="BY256" s="38"/>
      <c r="BZ256" s="38"/>
      <c r="CA256" s="38"/>
      <c r="CB256" s="38"/>
      <c r="CC256" s="38"/>
      <c r="CD256" s="38"/>
      <c r="CE256" s="38"/>
      <c r="CF256" s="38"/>
      <c r="CG256" s="38"/>
      <c r="CH256" s="38"/>
      <c r="CI256" s="38"/>
      <c r="CJ256" s="38"/>
      <c r="CK256" s="38"/>
      <c r="CL256" s="38"/>
      <c r="CM256" s="38"/>
      <c r="CN256" s="38"/>
      <c r="CO256" s="38"/>
      <c r="CP256" s="38"/>
      <c r="CQ256" s="38"/>
      <c r="CR256" s="38"/>
      <c r="CS256" s="38"/>
      <c r="CT256" s="38"/>
      <c r="CU256" s="38"/>
      <c r="CV256" s="38"/>
      <c r="CW256" s="38"/>
      <c r="CX256" s="38"/>
      <c r="CY256" s="38"/>
      <c r="CZ256" s="38"/>
      <c r="DA256" s="38"/>
    </row>
    <row r="257" spans="1:105" x14ac:dyDescent="0.35">
      <c r="A257" s="64"/>
      <c r="B257" s="64"/>
      <c r="C257" s="64"/>
      <c r="D257" s="64"/>
      <c r="E257" s="64"/>
      <c r="F257" s="103" t="s">
        <v>266</v>
      </c>
      <c r="G257" s="103" t="s">
        <v>187</v>
      </c>
      <c r="H257" s="26" t="s">
        <v>193</v>
      </c>
      <c r="I257" s="122"/>
      <c r="J257" s="122"/>
      <c r="K257" s="122"/>
      <c r="L257" s="122"/>
      <c r="M257" s="122"/>
      <c r="N257" s="65"/>
      <c r="O257" s="64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  <c r="BN257" s="38"/>
      <c r="BO257" s="38"/>
      <c r="BP257" s="38"/>
      <c r="BQ257" s="38"/>
      <c r="BR257" s="38"/>
      <c r="BS257" s="38"/>
      <c r="BT257" s="38"/>
      <c r="BU257" s="38"/>
      <c r="BV257" s="38"/>
      <c r="BW257" s="38"/>
      <c r="BX257" s="38"/>
      <c r="BY257" s="38"/>
      <c r="BZ257" s="38"/>
      <c r="CA257" s="38"/>
      <c r="CB257" s="38"/>
      <c r="CC257" s="38"/>
      <c r="CD257" s="38"/>
      <c r="CE257" s="38"/>
      <c r="CF257" s="38"/>
      <c r="CG257" s="38"/>
      <c r="CH257" s="38"/>
      <c r="CI257" s="38"/>
      <c r="CJ257" s="38"/>
      <c r="CK257" s="38"/>
      <c r="CL257" s="38"/>
      <c r="CM257" s="38"/>
      <c r="CN257" s="38"/>
      <c r="CO257" s="38"/>
      <c r="CP257" s="38"/>
      <c r="CQ257" s="38"/>
      <c r="CR257" s="38"/>
      <c r="CS257" s="38"/>
      <c r="CT257" s="38"/>
      <c r="CU257" s="38"/>
      <c r="CV257" s="38"/>
      <c r="CW257" s="38"/>
      <c r="CX257" s="38"/>
      <c r="CY257" s="38"/>
      <c r="CZ257" s="38"/>
      <c r="DA257" s="38"/>
    </row>
    <row r="258" spans="1:105" x14ac:dyDescent="0.35">
      <c r="A258" s="64"/>
      <c r="B258" s="64"/>
      <c r="C258" s="64"/>
      <c r="D258" s="64"/>
      <c r="E258" s="64"/>
      <c r="F258" s="103" t="s">
        <v>267</v>
      </c>
      <c r="G258" s="103" t="s">
        <v>187</v>
      </c>
      <c r="H258" s="26" t="s">
        <v>193</v>
      </c>
      <c r="I258" s="122"/>
      <c r="J258" s="122"/>
      <c r="K258" s="122"/>
      <c r="L258" s="122"/>
      <c r="M258" s="122"/>
      <c r="N258" s="65"/>
      <c r="O258" s="64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38"/>
      <c r="BS258" s="38"/>
      <c r="BT258" s="38"/>
      <c r="BU258" s="38"/>
      <c r="BV258" s="38"/>
      <c r="BW258" s="38"/>
      <c r="BX258" s="38"/>
      <c r="BY258" s="38"/>
      <c r="BZ258" s="38"/>
      <c r="CA258" s="38"/>
      <c r="CB258" s="38"/>
      <c r="CC258" s="38"/>
      <c r="CD258" s="38"/>
      <c r="CE258" s="38"/>
      <c r="CF258" s="38"/>
      <c r="CG258" s="38"/>
      <c r="CH258" s="38"/>
      <c r="CI258" s="38"/>
      <c r="CJ258" s="38"/>
      <c r="CK258" s="38"/>
      <c r="CL258" s="38"/>
      <c r="CM258" s="38"/>
      <c r="CN258" s="38"/>
      <c r="CO258" s="38"/>
      <c r="CP258" s="38"/>
      <c r="CQ258" s="38"/>
      <c r="CR258" s="38"/>
      <c r="CS258" s="38"/>
      <c r="CT258" s="38"/>
      <c r="CU258" s="38"/>
      <c r="CV258" s="38"/>
      <c r="CW258" s="38"/>
      <c r="CX258" s="38"/>
      <c r="CY258" s="38"/>
      <c r="CZ258" s="38"/>
      <c r="DA258" s="38"/>
    </row>
    <row r="259" spans="1:105" x14ac:dyDescent="0.35">
      <c r="A259" s="64"/>
      <c r="B259" s="64"/>
      <c r="C259" s="64"/>
      <c r="D259" s="64"/>
      <c r="E259" s="64"/>
      <c r="F259" s="103" t="s">
        <v>268</v>
      </c>
      <c r="G259" s="103" t="s">
        <v>187</v>
      </c>
      <c r="H259" s="26" t="s">
        <v>193</v>
      </c>
      <c r="I259" s="122"/>
      <c r="J259" s="122"/>
      <c r="K259" s="122"/>
      <c r="L259" s="122"/>
      <c r="M259" s="122"/>
      <c r="N259" s="65"/>
      <c r="O259" s="64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  <c r="BN259" s="38"/>
      <c r="BO259" s="38"/>
      <c r="BP259" s="38"/>
      <c r="BQ259" s="38"/>
      <c r="BR259" s="38"/>
      <c r="BS259" s="38"/>
      <c r="BT259" s="38"/>
      <c r="BU259" s="38"/>
      <c r="BV259" s="38"/>
      <c r="BW259" s="38"/>
      <c r="BX259" s="38"/>
      <c r="BY259" s="38"/>
      <c r="BZ259" s="38"/>
      <c r="CA259" s="38"/>
      <c r="CB259" s="38"/>
      <c r="CC259" s="38"/>
      <c r="CD259" s="38"/>
      <c r="CE259" s="38"/>
      <c r="CF259" s="38"/>
      <c r="CG259" s="38"/>
      <c r="CH259" s="38"/>
      <c r="CI259" s="38"/>
      <c r="CJ259" s="38"/>
      <c r="CK259" s="38"/>
      <c r="CL259" s="38"/>
      <c r="CM259" s="38"/>
      <c r="CN259" s="38"/>
      <c r="CO259" s="38"/>
      <c r="CP259" s="38"/>
      <c r="CQ259" s="38"/>
      <c r="CR259" s="38"/>
      <c r="CS259" s="38"/>
      <c r="CT259" s="38"/>
      <c r="CU259" s="38"/>
      <c r="CV259" s="38"/>
      <c r="CW259" s="38"/>
      <c r="CX259" s="38"/>
      <c r="CY259" s="38"/>
      <c r="CZ259" s="38"/>
      <c r="DA259" s="38"/>
    </row>
    <row r="260" spans="1:105" x14ac:dyDescent="0.35">
      <c r="A260" s="64"/>
      <c r="B260" s="64"/>
      <c r="C260" s="64"/>
      <c r="D260" s="64"/>
      <c r="E260" s="64"/>
      <c r="F260" s="103" t="s">
        <v>269</v>
      </c>
      <c r="G260" s="103" t="s">
        <v>187</v>
      </c>
      <c r="H260" s="26" t="s">
        <v>193</v>
      </c>
      <c r="I260" s="122"/>
      <c r="J260" s="122"/>
      <c r="K260" s="122"/>
      <c r="L260" s="122"/>
      <c r="M260" s="122"/>
      <c r="N260" s="65"/>
      <c r="O260" s="64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  <c r="BN260" s="38"/>
      <c r="BO260" s="38"/>
      <c r="BP260" s="38"/>
      <c r="BQ260" s="38"/>
      <c r="BR260" s="38"/>
      <c r="BS260" s="38"/>
      <c r="BT260" s="38"/>
      <c r="BU260" s="38"/>
      <c r="BV260" s="38"/>
      <c r="BW260" s="38"/>
      <c r="BX260" s="38"/>
      <c r="BY260" s="38"/>
      <c r="BZ260" s="38"/>
      <c r="CA260" s="38"/>
      <c r="CB260" s="38"/>
      <c r="CC260" s="38"/>
      <c r="CD260" s="38"/>
      <c r="CE260" s="38"/>
      <c r="CF260" s="38"/>
      <c r="CG260" s="38"/>
      <c r="CH260" s="38"/>
      <c r="CI260" s="38"/>
      <c r="CJ260" s="38"/>
      <c r="CK260" s="38"/>
      <c r="CL260" s="38"/>
      <c r="CM260" s="38"/>
      <c r="CN260" s="38"/>
      <c r="CO260" s="38"/>
      <c r="CP260" s="38"/>
      <c r="CQ260" s="38"/>
      <c r="CR260" s="38"/>
      <c r="CS260" s="38"/>
      <c r="CT260" s="38"/>
      <c r="CU260" s="38"/>
      <c r="CV260" s="38"/>
      <c r="CW260" s="38"/>
      <c r="CX260" s="38"/>
      <c r="CY260" s="38"/>
      <c r="CZ260" s="38"/>
      <c r="DA260" s="38"/>
    </row>
    <row r="261" spans="1:105" x14ac:dyDescent="0.35">
      <c r="A261" s="64"/>
      <c r="B261" s="64"/>
      <c r="C261" s="64"/>
      <c r="D261" s="64"/>
      <c r="E261" s="64"/>
      <c r="F261" s="103" t="s">
        <v>270</v>
      </c>
      <c r="G261" s="103" t="s">
        <v>187</v>
      </c>
      <c r="H261" s="26" t="s">
        <v>193</v>
      </c>
      <c r="I261" s="122"/>
      <c r="J261" s="122"/>
      <c r="K261" s="122"/>
      <c r="L261" s="122"/>
      <c r="M261" s="122"/>
      <c r="N261" s="65"/>
      <c r="O261" s="64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  <c r="BN261" s="38"/>
      <c r="BO261" s="38"/>
      <c r="BP261" s="38"/>
      <c r="BQ261" s="38"/>
      <c r="BR261" s="38"/>
      <c r="BS261" s="38"/>
      <c r="BT261" s="38"/>
      <c r="BU261" s="38"/>
      <c r="BV261" s="38"/>
      <c r="BW261" s="38"/>
      <c r="BX261" s="38"/>
      <c r="BY261" s="38"/>
      <c r="BZ261" s="38"/>
      <c r="CA261" s="38"/>
      <c r="CB261" s="38"/>
      <c r="CC261" s="38"/>
      <c r="CD261" s="38"/>
      <c r="CE261" s="38"/>
      <c r="CF261" s="38"/>
      <c r="CG261" s="38"/>
      <c r="CH261" s="38"/>
      <c r="CI261" s="38"/>
      <c r="CJ261" s="38"/>
      <c r="CK261" s="38"/>
      <c r="CL261" s="38"/>
      <c r="CM261" s="38"/>
      <c r="CN261" s="38"/>
      <c r="CO261" s="38"/>
      <c r="CP261" s="38"/>
      <c r="CQ261" s="38"/>
      <c r="CR261" s="38"/>
      <c r="CS261" s="38"/>
      <c r="CT261" s="38"/>
      <c r="CU261" s="38"/>
      <c r="CV261" s="38"/>
      <c r="CW261" s="38"/>
      <c r="CX261" s="38"/>
      <c r="CY261" s="38"/>
      <c r="CZ261" s="38"/>
      <c r="DA261" s="38"/>
    </row>
    <row r="262" spans="1:105" x14ac:dyDescent="0.35">
      <c r="A262" s="64"/>
      <c r="B262" s="64"/>
      <c r="C262" s="64"/>
      <c r="D262" s="64"/>
      <c r="E262" s="64"/>
      <c r="F262" s="103" t="s">
        <v>271</v>
      </c>
      <c r="G262" s="103" t="s">
        <v>187</v>
      </c>
      <c r="H262" s="26" t="s">
        <v>193</v>
      </c>
      <c r="I262" s="122"/>
      <c r="J262" s="122"/>
      <c r="K262" s="122"/>
      <c r="L262" s="122"/>
      <c r="M262" s="122"/>
      <c r="N262" s="65"/>
      <c r="O262" s="64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  <c r="BN262" s="38"/>
      <c r="BO262" s="38"/>
      <c r="BP262" s="38"/>
      <c r="BQ262" s="38"/>
      <c r="BR262" s="38"/>
      <c r="BS262" s="38"/>
      <c r="BT262" s="38"/>
      <c r="BU262" s="38"/>
      <c r="BV262" s="38"/>
      <c r="BW262" s="38"/>
      <c r="BX262" s="38"/>
      <c r="BY262" s="38"/>
      <c r="BZ262" s="38"/>
      <c r="CA262" s="38"/>
      <c r="CB262" s="38"/>
      <c r="CC262" s="38"/>
      <c r="CD262" s="38"/>
      <c r="CE262" s="38"/>
      <c r="CF262" s="38"/>
      <c r="CG262" s="38"/>
      <c r="CH262" s="38"/>
      <c r="CI262" s="38"/>
      <c r="CJ262" s="38"/>
      <c r="CK262" s="38"/>
      <c r="CL262" s="38"/>
      <c r="CM262" s="38"/>
      <c r="CN262" s="38"/>
      <c r="CO262" s="38"/>
      <c r="CP262" s="38"/>
      <c r="CQ262" s="38"/>
      <c r="CR262" s="38"/>
      <c r="CS262" s="38"/>
      <c r="CT262" s="38"/>
      <c r="CU262" s="38"/>
      <c r="CV262" s="38"/>
      <c r="CW262" s="38"/>
      <c r="CX262" s="38"/>
      <c r="CY262" s="38"/>
      <c r="CZ262" s="38"/>
      <c r="DA262" s="38"/>
    </row>
    <row r="263" spans="1:105" x14ac:dyDescent="0.35">
      <c r="A263" s="64"/>
      <c r="B263" s="64"/>
      <c r="C263" s="64"/>
      <c r="D263" s="64"/>
      <c r="E263" s="64"/>
      <c r="F263" s="103" t="s">
        <v>272</v>
      </c>
      <c r="G263" s="103" t="s">
        <v>187</v>
      </c>
      <c r="H263" s="26" t="s">
        <v>193</v>
      </c>
      <c r="I263" s="122"/>
      <c r="J263" s="122"/>
      <c r="K263" s="122"/>
      <c r="L263" s="122"/>
      <c r="M263" s="122"/>
      <c r="N263" s="65"/>
      <c r="O263" s="64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  <c r="BN263" s="38"/>
      <c r="BO263" s="38"/>
      <c r="BP263" s="38"/>
      <c r="BQ263" s="38"/>
      <c r="BR263" s="38"/>
      <c r="BS263" s="38"/>
      <c r="BT263" s="38"/>
      <c r="BU263" s="38"/>
      <c r="BV263" s="38"/>
      <c r="BW263" s="38"/>
      <c r="BX263" s="38"/>
      <c r="BY263" s="38"/>
      <c r="BZ263" s="38"/>
      <c r="CA263" s="38"/>
      <c r="CB263" s="38"/>
      <c r="CC263" s="38"/>
      <c r="CD263" s="38"/>
      <c r="CE263" s="38"/>
      <c r="CF263" s="38"/>
      <c r="CG263" s="38"/>
      <c r="CH263" s="38"/>
      <c r="CI263" s="38"/>
      <c r="CJ263" s="38"/>
      <c r="CK263" s="38"/>
      <c r="CL263" s="38"/>
      <c r="CM263" s="38"/>
      <c r="CN263" s="38"/>
      <c r="CO263" s="38"/>
      <c r="CP263" s="38"/>
      <c r="CQ263" s="38"/>
      <c r="CR263" s="38"/>
      <c r="CS263" s="38"/>
      <c r="CT263" s="38"/>
      <c r="CU263" s="38"/>
      <c r="CV263" s="38"/>
      <c r="CW263" s="38"/>
      <c r="CX263" s="38"/>
      <c r="CY263" s="38"/>
      <c r="CZ263" s="38"/>
      <c r="DA263" s="38"/>
    </row>
    <row r="264" spans="1:105" x14ac:dyDescent="0.35">
      <c r="A264" s="64"/>
      <c r="B264" s="64"/>
      <c r="C264" s="64"/>
      <c r="D264" s="64"/>
      <c r="E264" s="64"/>
      <c r="F264" s="103" t="s">
        <v>273</v>
      </c>
      <c r="G264" s="103" t="s">
        <v>187</v>
      </c>
      <c r="H264" s="26" t="s">
        <v>193</v>
      </c>
      <c r="I264" s="122"/>
      <c r="J264" s="122"/>
      <c r="K264" s="122"/>
      <c r="L264" s="122"/>
      <c r="M264" s="122"/>
      <c r="N264" s="65"/>
      <c r="O264" s="64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  <c r="BN264" s="38"/>
      <c r="BO264" s="38"/>
      <c r="BP264" s="38"/>
      <c r="BQ264" s="38"/>
      <c r="BR264" s="38"/>
      <c r="BS264" s="38"/>
      <c r="BT264" s="38"/>
      <c r="BU264" s="38"/>
      <c r="BV264" s="38"/>
      <c r="BW264" s="38"/>
      <c r="BX264" s="38"/>
      <c r="BY264" s="38"/>
      <c r="BZ264" s="38"/>
      <c r="CA264" s="38"/>
      <c r="CB264" s="38"/>
      <c r="CC264" s="38"/>
      <c r="CD264" s="38"/>
      <c r="CE264" s="38"/>
      <c r="CF264" s="38"/>
      <c r="CG264" s="38"/>
      <c r="CH264" s="38"/>
      <c r="CI264" s="38"/>
      <c r="CJ264" s="38"/>
      <c r="CK264" s="38"/>
      <c r="CL264" s="38"/>
      <c r="CM264" s="38"/>
      <c r="CN264" s="38"/>
      <c r="CO264" s="38"/>
      <c r="CP264" s="38"/>
      <c r="CQ264" s="38"/>
      <c r="CR264" s="38"/>
      <c r="CS264" s="38"/>
      <c r="CT264" s="38"/>
      <c r="CU264" s="38"/>
      <c r="CV264" s="38"/>
      <c r="CW264" s="38"/>
      <c r="CX264" s="38"/>
      <c r="CY264" s="38"/>
      <c r="CZ264" s="38"/>
      <c r="DA264" s="38"/>
    </row>
    <row r="265" spans="1:105" x14ac:dyDescent="0.35">
      <c r="A265" s="64"/>
      <c r="B265" s="64"/>
      <c r="C265" s="64"/>
      <c r="D265" s="64"/>
      <c r="E265" s="64"/>
      <c r="F265" s="103" t="s">
        <v>274</v>
      </c>
      <c r="G265" s="103" t="s">
        <v>187</v>
      </c>
      <c r="H265" s="26" t="s">
        <v>193</v>
      </c>
      <c r="I265" s="122"/>
      <c r="J265" s="122"/>
      <c r="K265" s="122"/>
      <c r="L265" s="122"/>
      <c r="M265" s="122"/>
      <c r="N265" s="65"/>
      <c r="O265" s="64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  <c r="BN265" s="38"/>
      <c r="BO265" s="38"/>
      <c r="BP265" s="38"/>
      <c r="BQ265" s="38"/>
      <c r="BR265" s="38"/>
      <c r="BS265" s="38"/>
      <c r="BT265" s="38"/>
      <c r="BU265" s="38"/>
      <c r="BV265" s="38"/>
      <c r="BW265" s="38"/>
      <c r="BX265" s="38"/>
      <c r="BY265" s="38"/>
      <c r="BZ265" s="38"/>
      <c r="CA265" s="38"/>
      <c r="CB265" s="38"/>
      <c r="CC265" s="38"/>
      <c r="CD265" s="38"/>
      <c r="CE265" s="38"/>
      <c r="CF265" s="38"/>
      <c r="CG265" s="38"/>
      <c r="CH265" s="38"/>
      <c r="CI265" s="38"/>
      <c r="CJ265" s="38"/>
      <c r="CK265" s="38"/>
      <c r="CL265" s="38"/>
      <c r="CM265" s="38"/>
      <c r="CN265" s="38"/>
      <c r="CO265" s="38"/>
      <c r="CP265" s="38"/>
      <c r="CQ265" s="38"/>
      <c r="CR265" s="38"/>
      <c r="CS265" s="38"/>
      <c r="CT265" s="38"/>
      <c r="CU265" s="38"/>
      <c r="CV265" s="38"/>
      <c r="CW265" s="38"/>
      <c r="CX265" s="38"/>
      <c r="CY265" s="38"/>
      <c r="CZ265" s="38"/>
      <c r="DA265" s="38"/>
    </row>
    <row r="266" spans="1:105" x14ac:dyDescent="0.35">
      <c r="A266" s="64"/>
      <c r="B266" s="64"/>
      <c r="C266" s="64"/>
      <c r="D266" s="64"/>
      <c r="E266" s="64"/>
      <c r="F266" s="103" t="s">
        <v>275</v>
      </c>
      <c r="G266" s="103" t="s">
        <v>187</v>
      </c>
      <c r="H266" s="26" t="s">
        <v>193</v>
      </c>
      <c r="I266" s="122"/>
      <c r="J266" s="122"/>
      <c r="K266" s="122"/>
      <c r="L266" s="122"/>
      <c r="M266" s="122"/>
      <c r="N266" s="65"/>
      <c r="O266" s="64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  <c r="BN266" s="38"/>
      <c r="BO266" s="38"/>
      <c r="BP266" s="38"/>
      <c r="BQ266" s="38"/>
      <c r="BR266" s="38"/>
      <c r="BS266" s="38"/>
      <c r="BT266" s="38"/>
      <c r="BU266" s="38"/>
      <c r="BV266" s="38"/>
      <c r="BW266" s="38"/>
      <c r="BX266" s="38"/>
      <c r="BY266" s="38"/>
      <c r="BZ266" s="38"/>
      <c r="CA266" s="38"/>
      <c r="CB266" s="38"/>
      <c r="CC266" s="38"/>
      <c r="CD266" s="38"/>
      <c r="CE266" s="38"/>
      <c r="CF266" s="38"/>
      <c r="CG266" s="38"/>
      <c r="CH266" s="38"/>
      <c r="CI266" s="38"/>
      <c r="CJ266" s="38"/>
      <c r="CK266" s="38"/>
      <c r="CL266" s="38"/>
      <c r="CM266" s="38"/>
      <c r="CN266" s="38"/>
      <c r="CO266" s="38"/>
      <c r="CP266" s="38"/>
      <c r="CQ266" s="38"/>
      <c r="CR266" s="38"/>
      <c r="CS266" s="38"/>
      <c r="CT266" s="38"/>
      <c r="CU266" s="38"/>
      <c r="CV266" s="38"/>
      <c r="CW266" s="38"/>
      <c r="CX266" s="38"/>
      <c r="CY266" s="38"/>
      <c r="CZ266" s="38"/>
      <c r="DA266" s="38"/>
    </row>
    <row r="267" spans="1:105" x14ac:dyDescent="0.35">
      <c r="A267" s="64"/>
      <c r="B267" s="64"/>
      <c r="C267" s="64"/>
      <c r="D267" s="64"/>
      <c r="E267" s="64"/>
      <c r="F267" s="103" t="s">
        <v>276</v>
      </c>
      <c r="G267" s="103" t="s">
        <v>187</v>
      </c>
      <c r="H267" s="26" t="s">
        <v>193</v>
      </c>
      <c r="I267" s="122"/>
      <c r="J267" s="122"/>
      <c r="K267" s="122"/>
      <c r="L267" s="122"/>
      <c r="M267" s="122"/>
      <c r="N267" s="65"/>
      <c r="O267" s="64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  <c r="BN267" s="38"/>
      <c r="BO267" s="38"/>
      <c r="BP267" s="38"/>
      <c r="BQ267" s="38"/>
      <c r="BR267" s="38"/>
      <c r="BS267" s="38"/>
      <c r="BT267" s="38"/>
      <c r="BU267" s="38"/>
      <c r="BV267" s="38"/>
      <c r="BW267" s="38"/>
      <c r="BX267" s="38"/>
      <c r="BY267" s="38"/>
      <c r="BZ267" s="38"/>
      <c r="CA267" s="38"/>
      <c r="CB267" s="38"/>
      <c r="CC267" s="38"/>
      <c r="CD267" s="38"/>
      <c r="CE267" s="38"/>
      <c r="CF267" s="38"/>
      <c r="CG267" s="38"/>
      <c r="CH267" s="38"/>
      <c r="CI267" s="38"/>
      <c r="CJ267" s="38"/>
      <c r="CK267" s="38"/>
      <c r="CL267" s="38"/>
      <c r="CM267" s="38"/>
      <c r="CN267" s="38"/>
      <c r="CO267" s="38"/>
      <c r="CP267" s="38"/>
      <c r="CQ267" s="38"/>
      <c r="CR267" s="38"/>
      <c r="CS267" s="38"/>
      <c r="CT267" s="38"/>
      <c r="CU267" s="38"/>
      <c r="CV267" s="38"/>
      <c r="CW267" s="38"/>
      <c r="CX267" s="38"/>
      <c r="CY267" s="38"/>
      <c r="CZ267" s="38"/>
      <c r="DA267" s="38"/>
    </row>
    <row r="268" spans="1:105" x14ac:dyDescent="0.35">
      <c r="A268" s="64"/>
      <c r="B268" s="64"/>
      <c r="C268" s="64"/>
      <c r="D268" s="64"/>
      <c r="E268" s="64"/>
      <c r="F268" s="103" t="s">
        <v>277</v>
      </c>
      <c r="G268" s="103" t="s">
        <v>187</v>
      </c>
      <c r="H268" s="26" t="s">
        <v>193</v>
      </c>
      <c r="I268" s="122"/>
      <c r="J268" s="122"/>
      <c r="K268" s="122"/>
      <c r="L268" s="122"/>
      <c r="M268" s="122"/>
      <c r="N268" s="65"/>
      <c r="O268" s="64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  <c r="BN268" s="38"/>
      <c r="BO268" s="38"/>
      <c r="BP268" s="38"/>
      <c r="BQ268" s="38"/>
      <c r="BR268" s="38"/>
      <c r="BS268" s="38"/>
      <c r="BT268" s="38"/>
      <c r="BU268" s="38"/>
      <c r="BV268" s="38"/>
      <c r="BW268" s="38"/>
      <c r="BX268" s="38"/>
      <c r="BY268" s="38"/>
      <c r="BZ268" s="38"/>
      <c r="CA268" s="38"/>
      <c r="CB268" s="38"/>
      <c r="CC268" s="38"/>
      <c r="CD268" s="38"/>
      <c r="CE268" s="38"/>
      <c r="CF268" s="38"/>
      <c r="CG268" s="38"/>
      <c r="CH268" s="38"/>
      <c r="CI268" s="38"/>
      <c r="CJ268" s="38"/>
      <c r="CK268" s="38"/>
      <c r="CL268" s="38"/>
      <c r="CM268" s="38"/>
      <c r="CN268" s="38"/>
      <c r="CO268" s="38"/>
      <c r="CP268" s="38"/>
      <c r="CQ268" s="38"/>
      <c r="CR268" s="38"/>
      <c r="CS268" s="38"/>
      <c r="CT268" s="38"/>
      <c r="CU268" s="38"/>
      <c r="CV268" s="38"/>
      <c r="CW268" s="38"/>
      <c r="CX268" s="38"/>
      <c r="CY268" s="38"/>
      <c r="CZ268" s="38"/>
      <c r="DA268" s="38"/>
    </row>
    <row r="269" spans="1:105" x14ac:dyDescent="0.35">
      <c r="A269" s="64"/>
      <c r="B269" s="64"/>
      <c r="C269" s="64"/>
      <c r="D269" s="64"/>
      <c r="E269" s="64"/>
      <c r="F269" s="103" t="s">
        <v>278</v>
      </c>
      <c r="G269" s="103" t="s">
        <v>187</v>
      </c>
      <c r="H269" s="26" t="s">
        <v>193</v>
      </c>
      <c r="I269" s="122"/>
      <c r="J269" s="122"/>
      <c r="K269" s="122"/>
      <c r="L269" s="122"/>
      <c r="M269" s="122"/>
      <c r="N269" s="65"/>
      <c r="O269" s="64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  <c r="BN269" s="38"/>
      <c r="BO269" s="38"/>
      <c r="BP269" s="38"/>
      <c r="BQ269" s="38"/>
      <c r="BR269" s="38"/>
      <c r="BS269" s="38"/>
      <c r="BT269" s="38"/>
      <c r="BU269" s="38"/>
      <c r="BV269" s="38"/>
      <c r="BW269" s="38"/>
      <c r="BX269" s="38"/>
      <c r="BY269" s="38"/>
      <c r="BZ269" s="38"/>
      <c r="CA269" s="38"/>
      <c r="CB269" s="38"/>
      <c r="CC269" s="38"/>
      <c r="CD269" s="38"/>
      <c r="CE269" s="38"/>
      <c r="CF269" s="38"/>
      <c r="CG269" s="38"/>
      <c r="CH269" s="38"/>
      <c r="CI269" s="38"/>
      <c r="CJ269" s="38"/>
      <c r="CK269" s="38"/>
      <c r="CL269" s="38"/>
      <c r="CM269" s="38"/>
      <c r="CN269" s="38"/>
      <c r="CO269" s="38"/>
      <c r="CP269" s="38"/>
      <c r="CQ269" s="38"/>
      <c r="CR269" s="38"/>
      <c r="CS269" s="38"/>
      <c r="CT269" s="38"/>
      <c r="CU269" s="38"/>
      <c r="CV269" s="38"/>
      <c r="CW269" s="38"/>
      <c r="CX269" s="38"/>
      <c r="CY269" s="38"/>
      <c r="CZ269" s="38"/>
      <c r="DA269" s="38"/>
    </row>
    <row r="270" spans="1:105" x14ac:dyDescent="0.35">
      <c r="A270" s="64"/>
      <c r="B270" s="64"/>
      <c r="C270" s="64"/>
      <c r="D270" s="64"/>
      <c r="E270" s="64"/>
      <c r="F270" s="103" t="s">
        <v>279</v>
      </c>
      <c r="G270" s="103" t="s">
        <v>187</v>
      </c>
      <c r="H270" s="26" t="s">
        <v>191</v>
      </c>
      <c r="I270" s="122"/>
      <c r="J270" s="122"/>
      <c r="K270" s="122"/>
      <c r="L270" s="122"/>
      <c r="M270" s="122"/>
      <c r="N270" s="65"/>
      <c r="O270" s="64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  <c r="BN270" s="38"/>
      <c r="BO270" s="38"/>
      <c r="BP270" s="38"/>
      <c r="BQ270" s="38"/>
      <c r="BR270" s="38"/>
      <c r="BS270" s="38"/>
      <c r="BT270" s="38"/>
      <c r="BU270" s="38"/>
      <c r="BV270" s="38"/>
      <c r="BW270" s="38"/>
      <c r="BX270" s="38"/>
      <c r="BY270" s="38"/>
      <c r="BZ270" s="38"/>
      <c r="CA270" s="38"/>
      <c r="CB270" s="38"/>
      <c r="CC270" s="38"/>
      <c r="CD270" s="38"/>
      <c r="CE270" s="38"/>
      <c r="CF270" s="38"/>
      <c r="CG270" s="38"/>
      <c r="CH270" s="38"/>
      <c r="CI270" s="38"/>
      <c r="CJ270" s="38"/>
      <c r="CK270" s="38"/>
      <c r="CL270" s="38"/>
      <c r="CM270" s="38"/>
      <c r="CN270" s="38"/>
      <c r="CO270" s="38"/>
      <c r="CP270" s="38"/>
      <c r="CQ270" s="38"/>
      <c r="CR270" s="38"/>
      <c r="CS270" s="38"/>
      <c r="CT270" s="38"/>
      <c r="CU270" s="38"/>
      <c r="CV270" s="38"/>
      <c r="CW270" s="38"/>
      <c r="CX270" s="38"/>
      <c r="CY270" s="38"/>
      <c r="CZ270" s="38"/>
      <c r="DA270" s="38"/>
    </row>
    <row r="271" spans="1:105" x14ac:dyDescent="0.35">
      <c r="A271" s="64"/>
      <c r="B271" s="64"/>
      <c r="C271" s="64"/>
      <c r="D271" s="64"/>
      <c r="E271" s="64"/>
      <c r="F271" s="105" t="s">
        <v>280</v>
      </c>
      <c r="G271" s="105" t="s">
        <v>187</v>
      </c>
      <c r="H271" s="27" t="s">
        <v>191</v>
      </c>
      <c r="I271" s="122"/>
      <c r="J271" s="122"/>
      <c r="K271" s="122"/>
      <c r="L271" s="122"/>
      <c r="M271" s="122"/>
      <c r="N271" s="65"/>
      <c r="O271" s="64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  <c r="BN271" s="38"/>
      <c r="BO271" s="38"/>
      <c r="BP271" s="38"/>
      <c r="BQ271" s="38"/>
      <c r="BR271" s="38"/>
      <c r="BS271" s="38"/>
      <c r="BT271" s="38"/>
      <c r="BU271" s="38"/>
      <c r="BV271" s="38"/>
      <c r="BW271" s="38"/>
      <c r="BX271" s="38"/>
      <c r="BY271" s="38"/>
      <c r="BZ271" s="38"/>
      <c r="CA271" s="38"/>
      <c r="CB271" s="38"/>
      <c r="CC271" s="38"/>
      <c r="CD271" s="38"/>
      <c r="CE271" s="38"/>
      <c r="CF271" s="38"/>
      <c r="CG271" s="38"/>
      <c r="CH271" s="38"/>
      <c r="CI271" s="38"/>
      <c r="CJ271" s="38"/>
      <c r="CK271" s="38"/>
      <c r="CL271" s="38"/>
      <c r="CM271" s="38"/>
      <c r="CN271" s="38"/>
      <c r="CO271" s="38"/>
      <c r="CP271" s="38"/>
      <c r="CQ271" s="38"/>
      <c r="CR271" s="38"/>
      <c r="CS271" s="38"/>
      <c r="CT271" s="38"/>
      <c r="CU271" s="38"/>
      <c r="CV271" s="38"/>
      <c r="CW271" s="38"/>
      <c r="CX271" s="38"/>
      <c r="CY271" s="38"/>
      <c r="CZ271" s="38"/>
      <c r="DA271" s="38"/>
    </row>
    <row r="272" spans="1:105" x14ac:dyDescent="0.35">
      <c r="A272" s="64"/>
      <c r="B272" s="64"/>
      <c r="C272" s="64"/>
      <c r="D272" s="64"/>
      <c r="E272" s="64"/>
      <c r="F272" s="64"/>
      <c r="G272" s="64"/>
      <c r="H272" s="65"/>
      <c r="I272" s="65"/>
      <c r="J272" s="65"/>
      <c r="K272" s="65"/>
      <c r="L272" s="65"/>
      <c r="M272" s="65"/>
      <c r="N272" s="65"/>
      <c r="O272" s="64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  <c r="BN272" s="38"/>
      <c r="BO272" s="38"/>
      <c r="BP272" s="38"/>
      <c r="BQ272" s="38"/>
      <c r="BR272" s="38"/>
      <c r="BS272" s="38"/>
      <c r="BT272" s="38"/>
      <c r="BU272" s="38"/>
      <c r="BV272" s="38"/>
      <c r="BW272" s="38"/>
      <c r="BX272" s="38"/>
      <c r="BY272" s="38"/>
      <c r="BZ272" s="38"/>
      <c r="CA272" s="38"/>
      <c r="CB272" s="38"/>
      <c r="CC272" s="38"/>
      <c r="CD272" s="38"/>
      <c r="CE272" s="38"/>
      <c r="CF272" s="38"/>
      <c r="CG272" s="38"/>
      <c r="CH272" s="38"/>
      <c r="CI272" s="38"/>
      <c r="CJ272" s="38"/>
      <c r="CK272" s="38"/>
      <c r="CL272" s="38"/>
      <c r="CM272" s="38"/>
      <c r="CN272" s="38"/>
      <c r="CO272" s="38"/>
      <c r="CP272" s="38"/>
      <c r="CQ272" s="38"/>
      <c r="CR272" s="38"/>
      <c r="CS272" s="38"/>
      <c r="CT272" s="38"/>
      <c r="CU272" s="38"/>
      <c r="CV272" s="38"/>
      <c r="CW272" s="38"/>
      <c r="CX272" s="38"/>
      <c r="CY272" s="38"/>
      <c r="CZ272" s="38"/>
      <c r="DA272" s="38"/>
    </row>
    <row r="273" spans="1:105" x14ac:dyDescent="0.35">
      <c r="A273" s="89"/>
      <c r="B273" s="89"/>
      <c r="C273" s="98" t="s">
        <v>281</v>
      </c>
      <c r="D273" s="98"/>
      <c r="E273" s="98"/>
      <c r="F273" s="98"/>
      <c r="G273" s="98"/>
      <c r="H273" s="99"/>
      <c r="I273" s="99"/>
      <c r="J273" s="99"/>
      <c r="K273" s="99"/>
      <c r="L273" s="99"/>
      <c r="M273" s="99"/>
      <c r="N273" s="99"/>
      <c r="O273" s="9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  <c r="BN273" s="38"/>
      <c r="BO273" s="38"/>
      <c r="BP273" s="38"/>
      <c r="BQ273" s="38"/>
      <c r="BR273" s="38"/>
      <c r="BS273" s="38"/>
      <c r="BT273" s="38"/>
      <c r="BU273" s="38"/>
      <c r="BV273" s="38"/>
      <c r="BW273" s="38"/>
      <c r="BX273" s="38"/>
      <c r="BY273" s="38"/>
      <c r="BZ273" s="38"/>
      <c r="CA273" s="38"/>
      <c r="CB273" s="38"/>
      <c r="CC273" s="38"/>
      <c r="CD273" s="38"/>
      <c r="CE273" s="38"/>
      <c r="CF273" s="38"/>
      <c r="CG273" s="38"/>
      <c r="CH273" s="38"/>
      <c r="CI273" s="38"/>
      <c r="CJ273" s="38"/>
      <c r="CK273" s="38"/>
      <c r="CL273" s="38"/>
      <c r="CM273" s="38"/>
      <c r="CN273" s="38"/>
      <c r="CO273" s="38"/>
      <c r="CP273" s="38"/>
      <c r="CQ273" s="38"/>
      <c r="CR273" s="38"/>
      <c r="CS273" s="38"/>
      <c r="CT273" s="38"/>
      <c r="CU273" s="38"/>
      <c r="CV273" s="38"/>
      <c r="CW273" s="38"/>
      <c r="CX273" s="38"/>
      <c r="CY273" s="38"/>
      <c r="CZ273" s="38"/>
      <c r="DA273" s="38"/>
    </row>
    <row r="274" spans="1:105" x14ac:dyDescent="0.35">
      <c r="A274" s="64"/>
      <c r="B274" s="64"/>
      <c r="C274" s="97"/>
      <c r="D274" s="97"/>
      <c r="E274" s="64"/>
      <c r="F274" s="64"/>
      <c r="G274" s="64"/>
      <c r="H274" s="65"/>
      <c r="I274" s="65"/>
      <c r="J274" s="65"/>
      <c r="K274" s="65"/>
      <c r="L274" s="65"/>
      <c r="M274" s="65"/>
      <c r="N274" s="65"/>
      <c r="O274" s="64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  <c r="BN274" s="38"/>
      <c r="BO274" s="38"/>
      <c r="BP274" s="38"/>
      <c r="BQ274" s="38"/>
      <c r="BR274" s="38"/>
      <c r="BS274" s="38"/>
      <c r="BT274" s="38"/>
      <c r="BU274" s="38"/>
      <c r="BV274" s="38"/>
      <c r="BW274" s="38"/>
      <c r="BX274" s="38"/>
      <c r="BY274" s="38"/>
      <c r="BZ274" s="38"/>
      <c r="CA274" s="38"/>
      <c r="CB274" s="38"/>
      <c r="CC274" s="38"/>
      <c r="CD274" s="38"/>
      <c r="CE274" s="38"/>
      <c r="CF274" s="38"/>
      <c r="CG274" s="38"/>
      <c r="CH274" s="38"/>
      <c r="CI274" s="38"/>
      <c r="CJ274" s="38"/>
      <c r="CK274" s="38"/>
      <c r="CL274" s="38"/>
      <c r="CM274" s="38"/>
      <c r="CN274" s="38"/>
      <c r="CO274" s="38"/>
      <c r="CP274" s="38"/>
      <c r="CQ274" s="38"/>
      <c r="CR274" s="38"/>
      <c r="CS274" s="38"/>
      <c r="CT274" s="38"/>
      <c r="CU274" s="38"/>
      <c r="CV274" s="38"/>
      <c r="CW274" s="38"/>
      <c r="CX274" s="38"/>
      <c r="CY274" s="38"/>
      <c r="CZ274" s="38"/>
      <c r="DA274" s="38"/>
    </row>
    <row r="275" spans="1:105" x14ac:dyDescent="0.35">
      <c r="A275" s="64"/>
      <c r="B275" s="64"/>
      <c r="C275" s="97"/>
      <c r="D275" s="97" t="s">
        <v>282</v>
      </c>
      <c r="E275" s="64"/>
      <c r="F275" s="64"/>
      <c r="G275" s="64"/>
      <c r="H275" s="65"/>
      <c r="I275" s="65"/>
      <c r="J275" s="65"/>
      <c r="K275" s="65"/>
      <c r="L275" s="65"/>
      <c r="M275" s="65"/>
      <c r="N275" s="65"/>
      <c r="O275" s="64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  <c r="BN275" s="38"/>
      <c r="BO275" s="38"/>
      <c r="BP275" s="38"/>
      <c r="BQ275" s="38"/>
      <c r="BR275" s="38"/>
      <c r="BS275" s="38"/>
      <c r="BT275" s="38"/>
      <c r="BU275" s="38"/>
      <c r="BV275" s="38"/>
      <c r="BW275" s="38"/>
      <c r="BX275" s="38"/>
      <c r="BY275" s="38"/>
      <c r="BZ275" s="38"/>
      <c r="CA275" s="38"/>
      <c r="CB275" s="38"/>
      <c r="CC275" s="38"/>
      <c r="CD275" s="38"/>
      <c r="CE275" s="38"/>
      <c r="CF275" s="38"/>
      <c r="CG275" s="38"/>
      <c r="CH275" s="38"/>
      <c r="CI275" s="38"/>
      <c r="CJ275" s="38"/>
      <c r="CK275" s="38"/>
      <c r="CL275" s="38"/>
      <c r="CM275" s="38"/>
      <c r="CN275" s="38"/>
      <c r="CO275" s="38"/>
      <c r="CP275" s="38"/>
      <c r="CQ275" s="38"/>
      <c r="CR275" s="38"/>
      <c r="CS275" s="38"/>
      <c r="CT275" s="38"/>
      <c r="CU275" s="38"/>
      <c r="CV275" s="38"/>
      <c r="CW275" s="38"/>
      <c r="CX275" s="38"/>
      <c r="CY275" s="38"/>
      <c r="CZ275" s="38"/>
      <c r="DA275" s="38"/>
    </row>
    <row r="276" spans="1:105" s="17" customFormat="1" x14ac:dyDescent="0.35">
      <c r="A276" s="64"/>
      <c r="B276" s="64"/>
      <c r="C276" s="97"/>
      <c r="D276" s="97" t="s">
        <v>283</v>
      </c>
      <c r="E276" s="64"/>
      <c r="F276" s="64"/>
      <c r="G276" s="64"/>
      <c r="H276" s="65"/>
      <c r="I276" s="65"/>
      <c r="J276" s="65"/>
      <c r="K276" s="65"/>
      <c r="L276" s="65"/>
      <c r="M276" s="65"/>
      <c r="N276" s="65"/>
      <c r="O276" s="64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  <c r="BN276" s="38"/>
      <c r="BO276" s="38"/>
      <c r="BP276" s="38"/>
      <c r="BQ276" s="38"/>
      <c r="BR276" s="38"/>
      <c r="BS276" s="38"/>
      <c r="BT276" s="38"/>
      <c r="BU276" s="38"/>
      <c r="BV276" s="38"/>
      <c r="BW276" s="38"/>
      <c r="BX276" s="38"/>
      <c r="BY276" s="38"/>
      <c r="BZ276" s="38"/>
      <c r="CA276" s="38"/>
      <c r="CB276" s="38"/>
      <c r="CC276" s="38"/>
      <c r="CD276" s="38"/>
      <c r="CE276" s="38"/>
      <c r="CF276" s="38"/>
      <c r="CG276" s="38"/>
      <c r="CH276" s="38"/>
      <c r="CI276" s="38"/>
      <c r="CJ276" s="38"/>
      <c r="CK276" s="38"/>
      <c r="CL276" s="38"/>
      <c r="CM276" s="38"/>
      <c r="CN276" s="38"/>
      <c r="CO276" s="38"/>
      <c r="CP276" s="38"/>
      <c r="CQ276" s="38"/>
      <c r="CR276" s="38"/>
      <c r="CS276" s="38"/>
      <c r="CT276" s="38"/>
      <c r="CU276" s="38"/>
      <c r="CV276" s="38"/>
      <c r="CW276" s="38"/>
      <c r="CX276" s="38"/>
      <c r="CY276" s="38"/>
      <c r="CZ276" s="38"/>
      <c r="DA276" s="38"/>
    </row>
    <row r="277" spans="1:105" x14ac:dyDescent="0.35">
      <c r="A277" s="64"/>
      <c r="B277" s="64"/>
      <c r="C277" s="97"/>
      <c r="D277" s="97"/>
      <c r="E277" s="64"/>
      <c r="F277" s="64"/>
      <c r="G277" s="64"/>
      <c r="H277" s="65"/>
      <c r="I277" s="65"/>
      <c r="J277" s="65"/>
      <c r="K277" s="65"/>
      <c r="L277" s="65"/>
      <c r="M277" s="65"/>
      <c r="N277" s="65"/>
      <c r="O277" s="64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  <c r="BN277" s="38"/>
      <c r="BO277" s="38"/>
      <c r="BP277" s="38"/>
      <c r="BQ277" s="38"/>
      <c r="BR277" s="38"/>
      <c r="BS277" s="38"/>
      <c r="BT277" s="38"/>
      <c r="BU277" s="38"/>
      <c r="BV277" s="38"/>
      <c r="BW277" s="38"/>
      <c r="BX277" s="38"/>
      <c r="BY277" s="38"/>
      <c r="BZ277" s="38"/>
      <c r="CA277" s="38"/>
      <c r="CB277" s="38"/>
      <c r="CC277" s="38"/>
      <c r="CD277" s="38"/>
      <c r="CE277" s="38"/>
      <c r="CF277" s="38"/>
      <c r="CG277" s="38"/>
      <c r="CH277" s="38"/>
      <c r="CI277" s="38"/>
      <c r="CJ277" s="38"/>
      <c r="CK277" s="38"/>
      <c r="CL277" s="38"/>
      <c r="CM277" s="38"/>
      <c r="CN277" s="38"/>
      <c r="CO277" s="38"/>
      <c r="CP277" s="38"/>
      <c r="CQ277" s="38"/>
      <c r="CR277" s="38"/>
      <c r="CS277" s="38"/>
      <c r="CT277" s="38"/>
      <c r="CU277" s="38"/>
      <c r="CV277" s="38"/>
      <c r="CW277" s="38"/>
      <c r="CX277" s="38"/>
      <c r="CY277" s="38"/>
      <c r="CZ277" s="38"/>
      <c r="DA277" s="38"/>
    </row>
    <row r="278" spans="1:105" x14ac:dyDescent="0.35">
      <c r="A278" s="64"/>
      <c r="B278" s="64"/>
      <c r="C278" s="64"/>
      <c r="D278" s="97"/>
      <c r="E278" s="100" t="s">
        <v>284</v>
      </c>
      <c r="F278" s="64"/>
      <c r="G278" s="64"/>
      <c r="H278" s="65"/>
      <c r="I278" s="65"/>
      <c r="J278" s="65"/>
      <c r="K278" s="65"/>
      <c r="L278" s="65"/>
      <c r="M278" s="65"/>
      <c r="N278" s="65"/>
      <c r="O278" s="64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  <c r="BN278" s="38"/>
      <c r="BO278" s="38"/>
      <c r="BP278" s="38"/>
      <c r="BQ278" s="38"/>
      <c r="BR278" s="38"/>
      <c r="BS278" s="38"/>
      <c r="BT278" s="38"/>
      <c r="BU278" s="38"/>
      <c r="BV278" s="38"/>
      <c r="BW278" s="38"/>
      <c r="BX278" s="38"/>
      <c r="BY278" s="38"/>
      <c r="BZ278" s="38"/>
      <c r="CA278" s="38"/>
      <c r="CB278" s="38"/>
      <c r="CC278" s="38"/>
      <c r="CD278" s="38"/>
      <c r="CE278" s="38"/>
      <c r="CF278" s="38"/>
      <c r="CG278" s="38"/>
      <c r="CH278" s="38"/>
      <c r="CI278" s="38"/>
      <c r="CJ278" s="38"/>
      <c r="CK278" s="38"/>
      <c r="CL278" s="38"/>
      <c r="CM278" s="38"/>
      <c r="CN278" s="38"/>
      <c r="CO278" s="38"/>
      <c r="CP278" s="38"/>
      <c r="CQ278" s="38"/>
      <c r="CR278" s="38"/>
      <c r="CS278" s="38"/>
      <c r="CT278" s="38"/>
      <c r="CU278" s="38"/>
      <c r="CV278" s="38"/>
      <c r="CW278" s="38"/>
      <c r="CX278" s="38"/>
      <c r="CY278" s="38"/>
      <c r="CZ278" s="38"/>
      <c r="DA278" s="38"/>
    </row>
    <row r="279" spans="1:105" x14ac:dyDescent="0.35">
      <c r="A279" s="64"/>
      <c r="B279" s="64"/>
      <c r="C279" s="64"/>
      <c r="D279" s="64"/>
      <c r="E279" s="64"/>
      <c r="F279" s="101" t="s">
        <v>126</v>
      </c>
      <c r="G279" s="101" t="s">
        <v>135</v>
      </c>
      <c r="H279" s="33" t="s">
        <v>285</v>
      </c>
      <c r="I279" s="122"/>
      <c r="J279" s="122"/>
      <c r="K279" s="122"/>
      <c r="L279" s="122"/>
      <c r="M279" s="122"/>
      <c r="N279" s="65"/>
      <c r="O279" s="64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  <c r="BN279" s="38"/>
      <c r="BO279" s="38"/>
      <c r="BP279" s="38"/>
      <c r="BQ279" s="38"/>
      <c r="BR279" s="38"/>
      <c r="BS279" s="38"/>
      <c r="BT279" s="38"/>
      <c r="BU279" s="38"/>
      <c r="BV279" s="38"/>
      <c r="BW279" s="38"/>
      <c r="BX279" s="38"/>
      <c r="BY279" s="38"/>
      <c r="BZ279" s="38"/>
      <c r="CA279" s="38"/>
      <c r="CB279" s="38"/>
      <c r="CC279" s="38"/>
      <c r="CD279" s="38"/>
      <c r="CE279" s="38"/>
      <c r="CF279" s="38"/>
      <c r="CG279" s="38"/>
      <c r="CH279" s="38"/>
      <c r="CI279" s="38"/>
      <c r="CJ279" s="38"/>
      <c r="CK279" s="38"/>
      <c r="CL279" s="38"/>
      <c r="CM279" s="38"/>
      <c r="CN279" s="38"/>
      <c r="CO279" s="38"/>
      <c r="CP279" s="38"/>
      <c r="CQ279" s="38"/>
      <c r="CR279" s="38"/>
      <c r="CS279" s="38"/>
      <c r="CT279" s="38"/>
      <c r="CU279" s="38"/>
      <c r="CV279" s="38"/>
      <c r="CW279" s="38"/>
      <c r="CX279" s="38"/>
      <c r="CY279" s="38"/>
      <c r="CZ279" s="38"/>
      <c r="DA279" s="38"/>
    </row>
    <row r="280" spans="1:105" x14ac:dyDescent="0.35">
      <c r="A280" s="64"/>
      <c r="B280" s="64"/>
      <c r="C280" s="64"/>
      <c r="D280" s="64"/>
      <c r="E280" s="64"/>
      <c r="F280" s="103" t="s">
        <v>128</v>
      </c>
      <c r="G280" s="103" t="s">
        <v>135</v>
      </c>
      <c r="H280" s="26" t="s">
        <v>286</v>
      </c>
      <c r="I280" s="122"/>
      <c r="J280" s="122"/>
      <c r="K280" s="122"/>
      <c r="L280" s="122"/>
      <c r="M280" s="122"/>
      <c r="N280" s="65"/>
      <c r="O280" s="64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  <c r="BN280" s="38"/>
      <c r="BO280" s="38"/>
      <c r="BP280" s="38"/>
      <c r="BQ280" s="38"/>
      <c r="BR280" s="38"/>
      <c r="BS280" s="38"/>
      <c r="BT280" s="38"/>
      <c r="BU280" s="38"/>
      <c r="BV280" s="38"/>
      <c r="BW280" s="38"/>
      <c r="BX280" s="38"/>
      <c r="BY280" s="38"/>
      <c r="BZ280" s="38"/>
      <c r="CA280" s="38"/>
      <c r="CB280" s="38"/>
      <c r="CC280" s="38"/>
      <c r="CD280" s="38"/>
      <c r="CE280" s="38"/>
      <c r="CF280" s="38"/>
      <c r="CG280" s="38"/>
      <c r="CH280" s="38"/>
      <c r="CI280" s="38"/>
      <c r="CJ280" s="38"/>
      <c r="CK280" s="38"/>
      <c r="CL280" s="38"/>
      <c r="CM280" s="38"/>
      <c r="CN280" s="38"/>
      <c r="CO280" s="38"/>
      <c r="CP280" s="38"/>
      <c r="CQ280" s="38"/>
      <c r="CR280" s="38"/>
      <c r="CS280" s="38"/>
      <c r="CT280" s="38"/>
      <c r="CU280" s="38"/>
      <c r="CV280" s="38"/>
      <c r="CW280" s="38"/>
      <c r="CX280" s="38"/>
      <c r="CY280" s="38"/>
      <c r="CZ280" s="38"/>
      <c r="DA280" s="38"/>
    </row>
    <row r="281" spans="1:105" x14ac:dyDescent="0.35">
      <c r="A281" s="64"/>
      <c r="B281" s="64"/>
      <c r="C281" s="64"/>
      <c r="D281" s="64"/>
      <c r="E281" s="64"/>
      <c r="F281" s="103" t="s">
        <v>130</v>
      </c>
      <c r="G281" s="103" t="s">
        <v>135</v>
      </c>
      <c r="H281" s="26" t="s">
        <v>287</v>
      </c>
      <c r="I281" s="122"/>
      <c r="J281" s="122"/>
      <c r="K281" s="122"/>
      <c r="L281" s="122"/>
      <c r="M281" s="122"/>
      <c r="N281" s="65"/>
      <c r="O281" s="64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  <c r="BN281" s="38"/>
      <c r="BO281" s="38"/>
      <c r="BP281" s="38"/>
      <c r="BQ281" s="38"/>
      <c r="BR281" s="38"/>
      <c r="BS281" s="38"/>
      <c r="BT281" s="38"/>
      <c r="BU281" s="38"/>
      <c r="BV281" s="38"/>
      <c r="BW281" s="38"/>
      <c r="BX281" s="38"/>
      <c r="BY281" s="38"/>
      <c r="BZ281" s="38"/>
      <c r="CA281" s="38"/>
      <c r="CB281" s="38"/>
      <c r="CC281" s="38"/>
      <c r="CD281" s="38"/>
      <c r="CE281" s="38"/>
      <c r="CF281" s="38"/>
      <c r="CG281" s="38"/>
      <c r="CH281" s="38"/>
      <c r="CI281" s="38"/>
      <c r="CJ281" s="38"/>
      <c r="CK281" s="38"/>
      <c r="CL281" s="38"/>
      <c r="CM281" s="38"/>
      <c r="CN281" s="38"/>
      <c r="CO281" s="38"/>
      <c r="CP281" s="38"/>
      <c r="CQ281" s="38"/>
      <c r="CR281" s="38"/>
      <c r="CS281" s="38"/>
      <c r="CT281" s="38"/>
      <c r="CU281" s="38"/>
      <c r="CV281" s="38"/>
      <c r="CW281" s="38"/>
      <c r="CX281" s="38"/>
      <c r="CY281" s="38"/>
      <c r="CZ281" s="38"/>
      <c r="DA281" s="38"/>
    </row>
    <row r="282" spans="1:105" x14ac:dyDescent="0.35">
      <c r="A282" s="64"/>
      <c r="B282" s="64"/>
      <c r="C282" s="64"/>
      <c r="D282" s="64"/>
      <c r="E282" s="64"/>
      <c r="F282" s="103" t="s">
        <v>132</v>
      </c>
      <c r="G282" s="103" t="s">
        <v>135</v>
      </c>
      <c r="H282" s="26" t="s">
        <v>288</v>
      </c>
      <c r="I282" s="122"/>
      <c r="J282" s="122"/>
      <c r="K282" s="122"/>
      <c r="L282" s="122"/>
      <c r="M282" s="122"/>
      <c r="N282" s="65"/>
      <c r="O282" s="64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38"/>
      <c r="BS282" s="38"/>
      <c r="BT282" s="38"/>
      <c r="BU282" s="38"/>
      <c r="BV282" s="38"/>
      <c r="BW282" s="38"/>
      <c r="BX282" s="38"/>
      <c r="BY282" s="38"/>
      <c r="BZ282" s="38"/>
      <c r="CA282" s="38"/>
      <c r="CB282" s="38"/>
      <c r="CC282" s="38"/>
      <c r="CD282" s="38"/>
      <c r="CE282" s="38"/>
      <c r="CF282" s="38"/>
      <c r="CG282" s="38"/>
      <c r="CH282" s="38"/>
      <c r="CI282" s="38"/>
      <c r="CJ282" s="38"/>
      <c r="CK282" s="38"/>
      <c r="CL282" s="38"/>
      <c r="CM282" s="38"/>
      <c r="CN282" s="38"/>
      <c r="CO282" s="38"/>
      <c r="CP282" s="38"/>
      <c r="CQ282" s="38"/>
      <c r="CR282" s="38"/>
      <c r="CS282" s="38"/>
      <c r="CT282" s="38"/>
      <c r="CU282" s="38"/>
      <c r="CV282" s="38"/>
      <c r="CW282" s="38"/>
      <c r="CX282" s="38"/>
      <c r="CY282" s="38"/>
      <c r="CZ282" s="38"/>
      <c r="DA282" s="38"/>
    </row>
    <row r="283" spans="1:105" x14ac:dyDescent="0.35">
      <c r="A283" s="64"/>
      <c r="B283" s="64"/>
      <c r="C283" s="64"/>
      <c r="D283" s="64"/>
      <c r="E283" s="64"/>
      <c r="F283" s="105" t="s">
        <v>192</v>
      </c>
      <c r="G283" s="105" t="s">
        <v>135</v>
      </c>
      <c r="H283" s="27" t="s">
        <v>53</v>
      </c>
      <c r="I283" s="122"/>
      <c r="J283" s="122"/>
      <c r="K283" s="122"/>
      <c r="L283" s="122"/>
      <c r="M283" s="122"/>
      <c r="N283" s="65"/>
      <c r="O283" s="64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  <c r="BN283" s="38"/>
      <c r="BO283" s="38"/>
      <c r="BP283" s="38"/>
      <c r="BQ283" s="38"/>
      <c r="BR283" s="38"/>
      <c r="BS283" s="38"/>
      <c r="BT283" s="38"/>
      <c r="BU283" s="38"/>
      <c r="BV283" s="38"/>
      <c r="BW283" s="38"/>
      <c r="BX283" s="38"/>
      <c r="BY283" s="38"/>
      <c r="BZ283" s="38"/>
      <c r="CA283" s="38"/>
      <c r="CB283" s="38"/>
      <c r="CC283" s="38"/>
      <c r="CD283" s="38"/>
      <c r="CE283" s="38"/>
      <c r="CF283" s="38"/>
      <c r="CG283" s="38"/>
      <c r="CH283" s="38"/>
      <c r="CI283" s="38"/>
      <c r="CJ283" s="38"/>
      <c r="CK283" s="38"/>
      <c r="CL283" s="38"/>
      <c r="CM283" s="38"/>
      <c r="CN283" s="38"/>
      <c r="CO283" s="38"/>
      <c r="CP283" s="38"/>
      <c r="CQ283" s="38"/>
      <c r="CR283" s="38"/>
      <c r="CS283" s="38"/>
      <c r="CT283" s="38"/>
      <c r="CU283" s="38"/>
      <c r="CV283" s="38"/>
      <c r="CW283" s="38"/>
      <c r="CX283" s="38"/>
      <c r="CY283" s="38"/>
      <c r="CZ283" s="38"/>
      <c r="DA283" s="38"/>
    </row>
    <row r="284" spans="1:105" x14ac:dyDescent="0.35">
      <c r="A284" s="64"/>
      <c r="B284" s="64"/>
      <c r="C284" s="64"/>
      <c r="D284" s="64"/>
      <c r="E284" s="64"/>
      <c r="F284" s="64"/>
      <c r="G284" s="64"/>
      <c r="H284" s="65"/>
      <c r="I284" s="65"/>
      <c r="J284" s="65"/>
      <c r="K284" s="65"/>
      <c r="L284" s="65"/>
      <c r="M284" s="65"/>
      <c r="N284" s="65"/>
      <c r="O284" s="64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  <c r="BN284" s="38"/>
      <c r="BO284" s="38"/>
      <c r="BP284" s="38"/>
      <c r="BQ284" s="38"/>
      <c r="BR284" s="38"/>
      <c r="BS284" s="38"/>
      <c r="BT284" s="38"/>
      <c r="BU284" s="38"/>
      <c r="BV284" s="38"/>
      <c r="BW284" s="38"/>
      <c r="BX284" s="38"/>
      <c r="BY284" s="38"/>
      <c r="BZ284" s="38"/>
      <c r="CA284" s="38"/>
      <c r="CB284" s="38"/>
      <c r="CC284" s="38"/>
      <c r="CD284" s="38"/>
      <c r="CE284" s="38"/>
      <c r="CF284" s="38"/>
      <c r="CG284" s="38"/>
      <c r="CH284" s="38"/>
      <c r="CI284" s="38"/>
      <c r="CJ284" s="38"/>
      <c r="CK284" s="38"/>
      <c r="CL284" s="38"/>
      <c r="CM284" s="38"/>
      <c r="CN284" s="38"/>
      <c r="CO284" s="38"/>
      <c r="CP284" s="38"/>
      <c r="CQ284" s="38"/>
      <c r="CR284" s="38"/>
      <c r="CS284" s="38"/>
      <c r="CT284" s="38"/>
      <c r="CU284" s="38"/>
      <c r="CV284" s="38"/>
      <c r="CW284" s="38"/>
      <c r="CX284" s="38"/>
      <c r="CY284" s="38"/>
      <c r="CZ284" s="38"/>
      <c r="DA284" s="38"/>
    </row>
    <row r="285" spans="1:105" x14ac:dyDescent="0.35">
      <c r="A285" s="103"/>
      <c r="B285" s="64"/>
      <c r="C285" s="64"/>
      <c r="D285" s="64"/>
      <c r="E285" s="100" t="s">
        <v>289</v>
      </c>
      <c r="F285" s="64"/>
      <c r="G285" s="64"/>
      <c r="H285" s="65"/>
      <c r="I285" s="120" t="s">
        <v>114</v>
      </c>
      <c r="J285" s="120"/>
      <c r="K285" s="120"/>
      <c r="L285" s="120"/>
      <c r="M285" s="120"/>
      <c r="N285" s="120"/>
      <c r="O285" s="103" t="s">
        <v>290</v>
      </c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  <c r="BN285" s="38"/>
      <c r="BO285" s="38"/>
      <c r="BP285" s="38"/>
      <c r="BQ285" s="38"/>
      <c r="BR285" s="38"/>
      <c r="BS285" s="38"/>
      <c r="BT285" s="38"/>
      <c r="BU285" s="38"/>
      <c r="BV285" s="38"/>
      <c r="BW285" s="38"/>
      <c r="BX285" s="38"/>
      <c r="BY285" s="38"/>
      <c r="BZ285" s="38"/>
      <c r="CA285" s="38"/>
      <c r="CB285" s="38"/>
      <c r="CC285" s="38"/>
      <c r="CD285" s="38"/>
      <c r="CE285" s="38"/>
      <c r="CF285" s="38"/>
      <c r="CG285" s="38"/>
      <c r="CH285" s="38"/>
      <c r="CI285" s="38"/>
      <c r="CJ285" s="38"/>
      <c r="CK285" s="38"/>
      <c r="CL285" s="38"/>
      <c r="CM285" s="38"/>
      <c r="CN285" s="38"/>
      <c r="CO285" s="38"/>
      <c r="CP285" s="38"/>
      <c r="CQ285" s="38"/>
      <c r="CR285" s="38"/>
      <c r="CS285" s="38"/>
      <c r="CT285" s="38"/>
      <c r="CU285" s="38"/>
      <c r="CV285" s="38"/>
      <c r="CW285" s="38"/>
      <c r="CX285" s="38"/>
      <c r="CY285" s="38"/>
      <c r="CZ285" s="38"/>
      <c r="DA285" s="38"/>
    </row>
    <row r="286" spans="1:105" x14ac:dyDescent="0.35">
      <c r="A286" s="64"/>
      <c r="B286" s="64"/>
      <c r="C286" s="64"/>
      <c r="D286" s="64"/>
      <c r="E286" s="64"/>
      <c r="F286" s="101" t="s">
        <v>196</v>
      </c>
      <c r="G286" s="101" t="s">
        <v>187</v>
      </c>
      <c r="H286" s="33" t="s">
        <v>53</v>
      </c>
      <c r="I286" s="122"/>
      <c r="J286" s="122"/>
      <c r="K286" s="122"/>
      <c r="L286" s="122"/>
      <c r="M286" s="122"/>
      <c r="N286" s="65"/>
      <c r="O286" s="64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  <c r="BN286" s="38"/>
      <c r="BO286" s="38"/>
      <c r="BP286" s="38"/>
      <c r="BQ286" s="38"/>
      <c r="BR286" s="38"/>
      <c r="BS286" s="38"/>
      <c r="BT286" s="38"/>
      <c r="BU286" s="38"/>
      <c r="BV286" s="38"/>
      <c r="BW286" s="38"/>
      <c r="BX286" s="38"/>
      <c r="BY286" s="38"/>
      <c r="BZ286" s="38"/>
      <c r="CA286" s="38"/>
      <c r="CB286" s="38"/>
      <c r="CC286" s="38"/>
      <c r="CD286" s="38"/>
      <c r="CE286" s="38"/>
      <c r="CF286" s="38"/>
      <c r="CG286" s="38"/>
      <c r="CH286" s="38"/>
      <c r="CI286" s="38"/>
      <c r="CJ286" s="38"/>
      <c r="CK286" s="38"/>
      <c r="CL286" s="38"/>
      <c r="CM286" s="38"/>
      <c r="CN286" s="38"/>
      <c r="CO286" s="38"/>
      <c r="CP286" s="38"/>
      <c r="CQ286" s="38"/>
      <c r="CR286" s="38"/>
      <c r="CS286" s="38"/>
      <c r="CT286" s="38"/>
      <c r="CU286" s="38"/>
      <c r="CV286" s="38"/>
      <c r="CW286" s="38"/>
      <c r="CX286" s="38"/>
      <c r="CY286" s="38"/>
      <c r="CZ286" s="38"/>
      <c r="DA286" s="38"/>
    </row>
    <row r="287" spans="1:105" x14ac:dyDescent="0.35">
      <c r="A287" s="64"/>
      <c r="B287" s="64"/>
      <c r="C287" s="64"/>
      <c r="D287" s="64"/>
      <c r="E287" s="64"/>
      <c r="F287" s="103" t="s">
        <v>197</v>
      </c>
      <c r="G287" s="103" t="s">
        <v>187</v>
      </c>
      <c r="H287" s="26" t="s">
        <v>53</v>
      </c>
      <c r="I287" s="122"/>
      <c r="J287" s="122"/>
      <c r="K287" s="122"/>
      <c r="L287" s="122"/>
      <c r="M287" s="122"/>
      <c r="N287" s="65"/>
      <c r="O287" s="64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  <c r="BN287" s="38"/>
      <c r="BO287" s="38"/>
      <c r="BP287" s="38"/>
      <c r="BQ287" s="38"/>
      <c r="BR287" s="38"/>
      <c r="BS287" s="38"/>
      <c r="BT287" s="38"/>
      <c r="BU287" s="38"/>
      <c r="BV287" s="38"/>
      <c r="BW287" s="38"/>
      <c r="BX287" s="38"/>
      <c r="BY287" s="38"/>
      <c r="BZ287" s="38"/>
      <c r="CA287" s="38"/>
      <c r="CB287" s="38"/>
      <c r="CC287" s="38"/>
      <c r="CD287" s="38"/>
      <c r="CE287" s="38"/>
      <c r="CF287" s="38"/>
      <c r="CG287" s="38"/>
      <c r="CH287" s="38"/>
      <c r="CI287" s="38"/>
      <c r="CJ287" s="38"/>
      <c r="CK287" s="38"/>
      <c r="CL287" s="38"/>
      <c r="CM287" s="38"/>
      <c r="CN287" s="38"/>
      <c r="CO287" s="38"/>
      <c r="CP287" s="38"/>
      <c r="CQ287" s="38"/>
      <c r="CR287" s="38"/>
      <c r="CS287" s="38"/>
      <c r="CT287" s="38"/>
      <c r="CU287" s="38"/>
      <c r="CV287" s="38"/>
      <c r="CW287" s="38"/>
      <c r="CX287" s="38"/>
      <c r="CY287" s="38"/>
      <c r="CZ287" s="38"/>
      <c r="DA287" s="38"/>
    </row>
    <row r="288" spans="1:105" x14ac:dyDescent="0.35">
      <c r="A288" s="64"/>
      <c r="B288" s="64"/>
      <c r="C288" s="64"/>
      <c r="D288" s="64"/>
      <c r="E288" s="64"/>
      <c r="F288" s="103" t="s">
        <v>198</v>
      </c>
      <c r="G288" s="103" t="s">
        <v>187</v>
      </c>
      <c r="H288" s="26" t="s">
        <v>53</v>
      </c>
      <c r="I288" s="122"/>
      <c r="J288" s="122"/>
      <c r="K288" s="122"/>
      <c r="L288" s="122"/>
      <c r="M288" s="122"/>
      <c r="N288" s="65"/>
      <c r="O288" s="64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  <c r="BN288" s="38"/>
      <c r="BO288" s="38"/>
      <c r="BP288" s="38"/>
      <c r="BQ288" s="38"/>
      <c r="BR288" s="38"/>
      <c r="BS288" s="38"/>
      <c r="BT288" s="38"/>
      <c r="BU288" s="38"/>
      <c r="BV288" s="38"/>
      <c r="BW288" s="38"/>
      <c r="BX288" s="38"/>
      <c r="BY288" s="38"/>
      <c r="BZ288" s="38"/>
      <c r="CA288" s="38"/>
      <c r="CB288" s="38"/>
      <c r="CC288" s="38"/>
      <c r="CD288" s="38"/>
      <c r="CE288" s="38"/>
      <c r="CF288" s="38"/>
      <c r="CG288" s="38"/>
      <c r="CH288" s="38"/>
      <c r="CI288" s="38"/>
      <c r="CJ288" s="38"/>
      <c r="CK288" s="38"/>
      <c r="CL288" s="38"/>
      <c r="CM288" s="38"/>
      <c r="CN288" s="38"/>
      <c r="CO288" s="38"/>
      <c r="CP288" s="38"/>
      <c r="CQ288" s="38"/>
      <c r="CR288" s="38"/>
      <c r="CS288" s="38"/>
      <c r="CT288" s="38"/>
      <c r="CU288" s="38"/>
      <c r="CV288" s="38"/>
      <c r="CW288" s="38"/>
      <c r="CX288" s="38"/>
      <c r="CY288" s="38"/>
      <c r="CZ288" s="38"/>
      <c r="DA288" s="38"/>
    </row>
    <row r="289" spans="1:105" x14ac:dyDescent="0.35">
      <c r="A289" s="64"/>
      <c r="B289" s="64"/>
      <c r="C289" s="64"/>
      <c r="D289" s="64"/>
      <c r="E289" s="64"/>
      <c r="F289" s="103" t="s">
        <v>199</v>
      </c>
      <c r="G289" s="103" t="s">
        <v>187</v>
      </c>
      <c r="H289" s="26" t="s">
        <v>53</v>
      </c>
      <c r="I289" s="122"/>
      <c r="J289" s="122"/>
      <c r="K289" s="122"/>
      <c r="L289" s="122"/>
      <c r="M289" s="122"/>
      <c r="N289" s="65"/>
      <c r="O289" s="64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38"/>
      <c r="BS289" s="38"/>
      <c r="BT289" s="38"/>
      <c r="BU289" s="38"/>
      <c r="BV289" s="38"/>
      <c r="BW289" s="38"/>
      <c r="BX289" s="38"/>
      <c r="BY289" s="38"/>
      <c r="BZ289" s="38"/>
      <c r="CA289" s="38"/>
      <c r="CB289" s="38"/>
      <c r="CC289" s="38"/>
      <c r="CD289" s="38"/>
      <c r="CE289" s="38"/>
      <c r="CF289" s="38"/>
      <c r="CG289" s="38"/>
      <c r="CH289" s="38"/>
      <c r="CI289" s="38"/>
      <c r="CJ289" s="38"/>
      <c r="CK289" s="38"/>
      <c r="CL289" s="38"/>
      <c r="CM289" s="38"/>
      <c r="CN289" s="38"/>
      <c r="CO289" s="38"/>
      <c r="CP289" s="38"/>
      <c r="CQ289" s="38"/>
      <c r="CR289" s="38"/>
      <c r="CS289" s="38"/>
      <c r="CT289" s="38"/>
      <c r="CU289" s="38"/>
      <c r="CV289" s="38"/>
      <c r="CW289" s="38"/>
      <c r="CX289" s="38"/>
      <c r="CY289" s="38"/>
      <c r="CZ289" s="38"/>
      <c r="DA289" s="38"/>
    </row>
    <row r="290" spans="1:105" x14ac:dyDescent="0.35">
      <c r="A290" s="64"/>
      <c r="B290" s="64"/>
      <c r="C290" s="64"/>
      <c r="D290" s="64"/>
      <c r="E290" s="64"/>
      <c r="F290" s="103" t="s">
        <v>200</v>
      </c>
      <c r="G290" s="103" t="s">
        <v>187</v>
      </c>
      <c r="H290" s="26" t="s">
        <v>53</v>
      </c>
      <c r="I290" s="122"/>
      <c r="J290" s="122"/>
      <c r="K290" s="122"/>
      <c r="L290" s="122"/>
      <c r="M290" s="122"/>
      <c r="N290" s="65"/>
      <c r="O290" s="64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  <c r="BN290" s="38"/>
      <c r="BO290" s="38"/>
      <c r="BP290" s="38"/>
      <c r="BQ290" s="38"/>
      <c r="BR290" s="38"/>
      <c r="BS290" s="38"/>
      <c r="BT290" s="38"/>
      <c r="BU290" s="38"/>
      <c r="BV290" s="38"/>
      <c r="BW290" s="38"/>
      <c r="BX290" s="38"/>
      <c r="BY290" s="38"/>
      <c r="BZ290" s="38"/>
      <c r="CA290" s="38"/>
      <c r="CB290" s="38"/>
      <c r="CC290" s="38"/>
      <c r="CD290" s="38"/>
      <c r="CE290" s="38"/>
      <c r="CF290" s="38"/>
      <c r="CG290" s="38"/>
      <c r="CH290" s="38"/>
      <c r="CI290" s="38"/>
      <c r="CJ290" s="38"/>
      <c r="CK290" s="38"/>
      <c r="CL290" s="38"/>
      <c r="CM290" s="38"/>
      <c r="CN290" s="38"/>
      <c r="CO290" s="38"/>
      <c r="CP290" s="38"/>
      <c r="CQ290" s="38"/>
      <c r="CR290" s="38"/>
      <c r="CS290" s="38"/>
      <c r="CT290" s="38"/>
      <c r="CU290" s="38"/>
      <c r="CV290" s="38"/>
      <c r="CW290" s="38"/>
      <c r="CX290" s="38"/>
      <c r="CY290" s="38"/>
      <c r="CZ290" s="38"/>
      <c r="DA290" s="38"/>
    </row>
    <row r="291" spans="1:105" x14ac:dyDescent="0.35">
      <c r="A291" s="64"/>
      <c r="B291" s="64"/>
      <c r="C291" s="64"/>
      <c r="D291" s="64"/>
      <c r="E291" s="64"/>
      <c r="F291" s="103" t="s">
        <v>201</v>
      </c>
      <c r="G291" s="103" t="s">
        <v>187</v>
      </c>
      <c r="H291" s="26" t="s">
        <v>53</v>
      </c>
      <c r="I291" s="122"/>
      <c r="J291" s="122"/>
      <c r="K291" s="122"/>
      <c r="L291" s="122"/>
      <c r="M291" s="122"/>
      <c r="N291" s="65"/>
      <c r="O291" s="64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  <c r="BN291" s="38"/>
      <c r="BO291" s="38"/>
      <c r="BP291" s="38"/>
      <c r="BQ291" s="38"/>
      <c r="BR291" s="38"/>
      <c r="BS291" s="38"/>
      <c r="BT291" s="38"/>
      <c r="BU291" s="38"/>
      <c r="BV291" s="38"/>
      <c r="BW291" s="38"/>
      <c r="BX291" s="38"/>
      <c r="BY291" s="38"/>
      <c r="BZ291" s="38"/>
      <c r="CA291" s="38"/>
      <c r="CB291" s="38"/>
      <c r="CC291" s="38"/>
      <c r="CD291" s="38"/>
      <c r="CE291" s="38"/>
      <c r="CF291" s="38"/>
      <c r="CG291" s="38"/>
      <c r="CH291" s="38"/>
      <c r="CI291" s="38"/>
      <c r="CJ291" s="38"/>
      <c r="CK291" s="38"/>
      <c r="CL291" s="38"/>
      <c r="CM291" s="38"/>
      <c r="CN291" s="38"/>
      <c r="CO291" s="38"/>
      <c r="CP291" s="38"/>
      <c r="CQ291" s="38"/>
      <c r="CR291" s="38"/>
      <c r="CS291" s="38"/>
      <c r="CT291" s="38"/>
      <c r="CU291" s="38"/>
      <c r="CV291" s="38"/>
      <c r="CW291" s="38"/>
      <c r="CX291" s="38"/>
      <c r="CY291" s="38"/>
      <c r="CZ291" s="38"/>
      <c r="DA291" s="38"/>
    </row>
    <row r="292" spans="1:105" x14ac:dyDescent="0.35">
      <c r="A292" s="64"/>
      <c r="B292" s="64"/>
      <c r="C292" s="64"/>
      <c r="D292" s="64"/>
      <c r="E292" s="64"/>
      <c r="F292" s="103" t="s">
        <v>202</v>
      </c>
      <c r="G292" s="103" t="s">
        <v>187</v>
      </c>
      <c r="H292" s="26" t="s">
        <v>53</v>
      </c>
      <c r="I292" s="122"/>
      <c r="J292" s="122"/>
      <c r="K292" s="122"/>
      <c r="L292" s="122"/>
      <c r="M292" s="122"/>
      <c r="N292" s="65"/>
      <c r="O292" s="64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  <c r="BN292" s="38"/>
      <c r="BO292" s="38"/>
      <c r="BP292" s="38"/>
      <c r="BQ292" s="38"/>
      <c r="BR292" s="38"/>
      <c r="BS292" s="38"/>
      <c r="BT292" s="38"/>
      <c r="BU292" s="38"/>
      <c r="BV292" s="38"/>
      <c r="BW292" s="38"/>
      <c r="BX292" s="38"/>
      <c r="BY292" s="38"/>
      <c r="BZ292" s="38"/>
      <c r="CA292" s="38"/>
      <c r="CB292" s="38"/>
      <c r="CC292" s="38"/>
      <c r="CD292" s="38"/>
      <c r="CE292" s="38"/>
      <c r="CF292" s="38"/>
      <c r="CG292" s="38"/>
      <c r="CH292" s="38"/>
      <c r="CI292" s="38"/>
      <c r="CJ292" s="38"/>
      <c r="CK292" s="38"/>
      <c r="CL292" s="38"/>
      <c r="CM292" s="38"/>
      <c r="CN292" s="38"/>
      <c r="CO292" s="38"/>
      <c r="CP292" s="38"/>
      <c r="CQ292" s="38"/>
      <c r="CR292" s="38"/>
      <c r="CS292" s="38"/>
      <c r="CT292" s="38"/>
      <c r="CU292" s="38"/>
      <c r="CV292" s="38"/>
      <c r="CW292" s="38"/>
      <c r="CX292" s="38"/>
      <c r="CY292" s="38"/>
      <c r="CZ292" s="38"/>
      <c r="DA292" s="38"/>
    </row>
    <row r="293" spans="1:105" x14ac:dyDescent="0.35">
      <c r="A293" s="64"/>
      <c r="B293" s="64"/>
      <c r="C293" s="64"/>
      <c r="D293" s="64"/>
      <c r="E293" s="64"/>
      <c r="F293" s="103" t="s">
        <v>203</v>
      </c>
      <c r="G293" s="103" t="s">
        <v>187</v>
      </c>
      <c r="H293" s="26" t="s">
        <v>53</v>
      </c>
      <c r="I293" s="122"/>
      <c r="J293" s="122"/>
      <c r="K293" s="122"/>
      <c r="L293" s="122"/>
      <c r="M293" s="122"/>
      <c r="N293" s="65"/>
      <c r="O293" s="64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  <c r="BN293" s="38"/>
      <c r="BO293" s="38"/>
      <c r="BP293" s="38"/>
      <c r="BQ293" s="38"/>
      <c r="BR293" s="38"/>
      <c r="BS293" s="38"/>
      <c r="BT293" s="38"/>
      <c r="BU293" s="38"/>
      <c r="BV293" s="38"/>
      <c r="BW293" s="38"/>
      <c r="BX293" s="38"/>
      <c r="BY293" s="38"/>
      <c r="BZ293" s="38"/>
      <c r="CA293" s="38"/>
      <c r="CB293" s="38"/>
      <c r="CC293" s="38"/>
      <c r="CD293" s="38"/>
      <c r="CE293" s="38"/>
      <c r="CF293" s="38"/>
      <c r="CG293" s="38"/>
      <c r="CH293" s="38"/>
      <c r="CI293" s="38"/>
      <c r="CJ293" s="38"/>
      <c r="CK293" s="38"/>
      <c r="CL293" s="38"/>
      <c r="CM293" s="38"/>
      <c r="CN293" s="38"/>
      <c r="CO293" s="38"/>
      <c r="CP293" s="38"/>
      <c r="CQ293" s="38"/>
      <c r="CR293" s="38"/>
      <c r="CS293" s="38"/>
      <c r="CT293" s="38"/>
      <c r="CU293" s="38"/>
      <c r="CV293" s="38"/>
      <c r="CW293" s="38"/>
      <c r="CX293" s="38"/>
      <c r="CY293" s="38"/>
      <c r="CZ293" s="38"/>
      <c r="DA293" s="38"/>
    </row>
    <row r="294" spans="1:105" x14ac:dyDescent="0.35">
      <c r="A294" s="64"/>
      <c r="B294" s="64"/>
      <c r="C294" s="64"/>
      <c r="D294" s="64"/>
      <c r="E294" s="64"/>
      <c r="F294" s="103" t="s">
        <v>204</v>
      </c>
      <c r="G294" s="103" t="s">
        <v>187</v>
      </c>
      <c r="H294" s="26" t="s">
        <v>53</v>
      </c>
      <c r="I294" s="122"/>
      <c r="J294" s="122"/>
      <c r="K294" s="122"/>
      <c r="L294" s="122"/>
      <c r="M294" s="122"/>
      <c r="N294" s="65"/>
      <c r="O294" s="64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  <c r="BN294" s="38"/>
      <c r="BO294" s="38"/>
      <c r="BP294" s="38"/>
      <c r="BQ294" s="38"/>
      <c r="BR294" s="38"/>
      <c r="BS294" s="38"/>
      <c r="BT294" s="38"/>
      <c r="BU294" s="38"/>
      <c r="BV294" s="38"/>
      <c r="BW294" s="38"/>
      <c r="BX294" s="38"/>
      <c r="BY294" s="38"/>
      <c r="BZ294" s="38"/>
      <c r="CA294" s="38"/>
      <c r="CB294" s="38"/>
      <c r="CC294" s="38"/>
      <c r="CD294" s="38"/>
      <c r="CE294" s="38"/>
      <c r="CF294" s="38"/>
      <c r="CG294" s="38"/>
      <c r="CH294" s="38"/>
      <c r="CI294" s="38"/>
      <c r="CJ294" s="38"/>
      <c r="CK294" s="38"/>
      <c r="CL294" s="38"/>
      <c r="CM294" s="38"/>
      <c r="CN294" s="38"/>
      <c r="CO294" s="38"/>
      <c r="CP294" s="38"/>
      <c r="CQ294" s="38"/>
      <c r="CR294" s="38"/>
      <c r="CS294" s="38"/>
      <c r="CT294" s="38"/>
      <c r="CU294" s="38"/>
      <c r="CV294" s="38"/>
      <c r="CW294" s="38"/>
      <c r="CX294" s="38"/>
      <c r="CY294" s="38"/>
      <c r="CZ294" s="38"/>
      <c r="DA294" s="38"/>
    </row>
    <row r="295" spans="1:105" x14ac:dyDescent="0.35">
      <c r="A295" s="64"/>
      <c r="B295" s="64"/>
      <c r="C295" s="64"/>
      <c r="D295" s="64"/>
      <c r="E295" s="64"/>
      <c r="F295" s="103" t="s">
        <v>205</v>
      </c>
      <c r="G295" s="103" t="s">
        <v>187</v>
      </c>
      <c r="H295" s="26" t="s">
        <v>53</v>
      </c>
      <c r="I295" s="122"/>
      <c r="J295" s="122"/>
      <c r="K295" s="122"/>
      <c r="L295" s="122"/>
      <c r="M295" s="122"/>
      <c r="N295" s="65"/>
      <c r="O295" s="64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  <c r="BN295" s="38"/>
      <c r="BO295" s="38"/>
      <c r="BP295" s="38"/>
      <c r="BQ295" s="38"/>
      <c r="BR295" s="38"/>
      <c r="BS295" s="38"/>
      <c r="BT295" s="38"/>
      <c r="BU295" s="38"/>
      <c r="BV295" s="38"/>
      <c r="BW295" s="38"/>
      <c r="BX295" s="38"/>
      <c r="BY295" s="38"/>
      <c r="BZ295" s="38"/>
      <c r="CA295" s="38"/>
      <c r="CB295" s="38"/>
      <c r="CC295" s="38"/>
      <c r="CD295" s="38"/>
      <c r="CE295" s="38"/>
      <c r="CF295" s="38"/>
      <c r="CG295" s="38"/>
      <c r="CH295" s="38"/>
      <c r="CI295" s="38"/>
      <c r="CJ295" s="38"/>
      <c r="CK295" s="38"/>
      <c r="CL295" s="38"/>
      <c r="CM295" s="38"/>
      <c r="CN295" s="38"/>
      <c r="CO295" s="38"/>
      <c r="CP295" s="38"/>
      <c r="CQ295" s="38"/>
      <c r="CR295" s="38"/>
      <c r="CS295" s="38"/>
      <c r="CT295" s="38"/>
      <c r="CU295" s="38"/>
      <c r="CV295" s="38"/>
      <c r="CW295" s="38"/>
      <c r="CX295" s="38"/>
      <c r="CY295" s="38"/>
      <c r="CZ295" s="38"/>
      <c r="DA295" s="38"/>
    </row>
    <row r="296" spans="1:105" x14ac:dyDescent="0.35">
      <c r="A296" s="64"/>
      <c r="B296" s="64"/>
      <c r="C296" s="64"/>
      <c r="D296" s="64"/>
      <c r="E296" s="64"/>
      <c r="F296" s="103" t="s">
        <v>206</v>
      </c>
      <c r="G296" s="103" t="s">
        <v>187</v>
      </c>
      <c r="H296" s="26" t="s">
        <v>53</v>
      </c>
      <c r="I296" s="122"/>
      <c r="J296" s="122"/>
      <c r="K296" s="122"/>
      <c r="L296" s="122"/>
      <c r="M296" s="122"/>
      <c r="N296" s="65"/>
      <c r="O296" s="64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  <c r="BN296" s="38"/>
      <c r="BO296" s="38"/>
      <c r="BP296" s="38"/>
      <c r="BQ296" s="38"/>
      <c r="BR296" s="38"/>
      <c r="BS296" s="38"/>
      <c r="BT296" s="38"/>
      <c r="BU296" s="38"/>
      <c r="BV296" s="38"/>
      <c r="BW296" s="38"/>
      <c r="BX296" s="38"/>
      <c r="BY296" s="38"/>
      <c r="BZ296" s="38"/>
      <c r="CA296" s="38"/>
      <c r="CB296" s="38"/>
      <c r="CC296" s="38"/>
      <c r="CD296" s="38"/>
      <c r="CE296" s="38"/>
      <c r="CF296" s="38"/>
      <c r="CG296" s="38"/>
      <c r="CH296" s="38"/>
      <c r="CI296" s="38"/>
      <c r="CJ296" s="38"/>
      <c r="CK296" s="38"/>
      <c r="CL296" s="38"/>
      <c r="CM296" s="38"/>
      <c r="CN296" s="38"/>
      <c r="CO296" s="38"/>
      <c r="CP296" s="38"/>
      <c r="CQ296" s="38"/>
      <c r="CR296" s="38"/>
      <c r="CS296" s="38"/>
      <c r="CT296" s="38"/>
      <c r="CU296" s="38"/>
      <c r="CV296" s="38"/>
      <c r="CW296" s="38"/>
      <c r="CX296" s="38"/>
      <c r="CY296" s="38"/>
      <c r="CZ296" s="38"/>
      <c r="DA296" s="38"/>
    </row>
    <row r="297" spans="1:105" x14ac:dyDescent="0.35">
      <c r="A297" s="64"/>
      <c r="B297" s="64"/>
      <c r="C297" s="64"/>
      <c r="D297" s="64"/>
      <c r="E297" s="64"/>
      <c r="F297" s="103" t="s">
        <v>207</v>
      </c>
      <c r="G297" s="103" t="s">
        <v>187</v>
      </c>
      <c r="H297" s="26" t="s">
        <v>53</v>
      </c>
      <c r="I297" s="122"/>
      <c r="J297" s="122"/>
      <c r="K297" s="122"/>
      <c r="L297" s="122"/>
      <c r="M297" s="122"/>
      <c r="N297" s="65"/>
      <c r="O297" s="64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  <c r="BN297" s="38"/>
      <c r="BO297" s="38"/>
      <c r="BP297" s="38"/>
      <c r="BQ297" s="38"/>
      <c r="BR297" s="38"/>
      <c r="BS297" s="38"/>
      <c r="BT297" s="38"/>
      <c r="BU297" s="38"/>
      <c r="BV297" s="38"/>
      <c r="BW297" s="38"/>
      <c r="BX297" s="38"/>
      <c r="BY297" s="38"/>
      <c r="BZ297" s="38"/>
      <c r="CA297" s="38"/>
      <c r="CB297" s="38"/>
      <c r="CC297" s="38"/>
      <c r="CD297" s="38"/>
      <c r="CE297" s="38"/>
      <c r="CF297" s="38"/>
      <c r="CG297" s="38"/>
      <c r="CH297" s="38"/>
      <c r="CI297" s="38"/>
      <c r="CJ297" s="38"/>
      <c r="CK297" s="38"/>
      <c r="CL297" s="38"/>
      <c r="CM297" s="38"/>
      <c r="CN297" s="38"/>
      <c r="CO297" s="38"/>
      <c r="CP297" s="38"/>
      <c r="CQ297" s="38"/>
      <c r="CR297" s="38"/>
      <c r="CS297" s="38"/>
      <c r="CT297" s="38"/>
      <c r="CU297" s="38"/>
      <c r="CV297" s="38"/>
      <c r="CW297" s="38"/>
      <c r="CX297" s="38"/>
      <c r="CY297" s="38"/>
      <c r="CZ297" s="38"/>
      <c r="DA297" s="38"/>
    </row>
    <row r="298" spans="1:105" x14ac:dyDescent="0.35">
      <c r="A298" s="64"/>
      <c r="B298" s="64"/>
      <c r="C298" s="64"/>
      <c r="D298" s="64"/>
      <c r="E298" s="64"/>
      <c r="F298" s="103" t="s">
        <v>208</v>
      </c>
      <c r="G298" s="103" t="s">
        <v>187</v>
      </c>
      <c r="H298" s="26" t="s">
        <v>53</v>
      </c>
      <c r="I298" s="122"/>
      <c r="J298" s="122"/>
      <c r="K298" s="122"/>
      <c r="L298" s="122"/>
      <c r="M298" s="122"/>
      <c r="N298" s="65"/>
      <c r="O298" s="64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  <c r="BN298" s="38"/>
      <c r="BO298" s="38"/>
      <c r="BP298" s="38"/>
      <c r="BQ298" s="38"/>
      <c r="BR298" s="38"/>
      <c r="BS298" s="38"/>
      <c r="BT298" s="38"/>
      <c r="BU298" s="38"/>
      <c r="BV298" s="38"/>
      <c r="BW298" s="38"/>
      <c r="BX298" s="38"/>
      <c r="BY298" s="38"/>
      <c r="BZ298" s="38"/>
      <c r="CA298" s="38"/>
      <c r="CB298" s="38"/>
      <c r="CC298" s="38"/>
      <c r="CD298" s="38"/>
      <c r="CE298" s="38"/>
      <c r="CF298" s="38"/>
      <c r="CG298" s="38"/>
      <c r="CH298" s="38"/>
      <c r="CI298" s="38"/>
      <c r="CJ298" s="38"/>
      <c r="CK298" s="38"/>
      <c r="CL298" s="38"/>
      <c r="CM298" s="38"/>
      <c r="CN298" s="38"/>
      <c r="CO298" s="38"/>
      <c r="CP298" s="38"/>
      <c r="CQ298" s="38"/>
      <c r="CR298" s="38"/>
      <c r="CS298" s="38"/>
      <c r="CT298" s="38"/>
      <c r="CU298" s="38"/>
      <c r="CV298" s="38"/>
      <c r="CW298" s="38"/>
      <c r="CX298" s="38"/>
      <c r="CY298" s="38"/>
      <c r="CZ298" s="38"/>
      <c r="DA298" s="38"/>
    </row>
    <row r="299" spans="1:105" x14ac:dyDescent="0.35">
      <c r="A299" s="64"/>
      <c r="B299" s="64"/>
      <c r="C299" s="64"/>
      <c r="D299" s="64"/>
      <c r="E299" s="64"/>
      <c r="F299" s="103" t="s">
        <v>209</v>
      </c>
      <c r="G299" s="103" t="s">
        <v>187</v>
      </c>
      <c r="H299" s="26" t="s">
        <v>53</v>
      </c>
      <c r="I299" s="122"/>
      <c r="J299" s="122"/>
      <c r="K299" s="122"/>
      <c r="L299" s="122"/>
      <c r="M299" s="122"/>
      <c r="N299" s="65"/>
      <c r="O299" s="64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  <c r="BN299" s="38"/>
      <c r="BO299" s="38"/>
      <c r="BP299" s="38"/>
      <c r="BQ299" s="38"/>
      <c r="BR299" s="38"/>
      <c r="BS299" s="38"/>
      <c r="BT299" s="38"/>
      <c r="BU299" s="38"/>
      <c r="BV299" s="38"/>
      <c r="BW299" s="38"/>
      <c r="BX299" s="38"/>
      <c r="BY299" s="38"/>
      <c r="BZ299" s="38"/>
      <c r="CA299" s="38"/>
      <c r="CB299" s="38"/>
      <c r="CC299" s="38"/>
      <c r="CD299" s="38"/>
      <c r="CE299" s="38"/>
      <c r="CF299" s="38"/>
      <c r="CG299" s="38"/>
      <c r="CH299" s="38"/>
      <c r="CI299" s="38"/>
      <c r="CJ299" s="38"/>
      <c r="CK299" s="38"/>
      <c r="CL299" s="38"/>
      <c r="CM299" s="38"/>
      <c r="CN299" s="38"/>
      <c r="CO299" s="38"/>
      <c r="CP299" s="38"/>
      <c r="CQ299" s="38"/>
      <c r="CR299" s="38"/>
      <c r="CS299" s="38"/>
      <c r="CT299" s="38"/>
      <c r="CU299" s="38"/>
      <c r="CV299" s="38"/>
      <c r="CW299" s="38"/>
      <c r="CX299" s="38"/>
      <c r="CY299" s="38"/>
      <c r="CZ299" s="38"/>
      <c r="DA299" s="38"/>
    </row>
    <row r="300" spans="1:105" x14ac:dyDescent="0.35">
      <c r="A300" s="64"/>
      <c r="B300" s="64"/>
      <c r="C300" s="64"/>
      <c r="D300" s="64"/>
      <c r="E300" s="64"/>
      <c r="F300" s="103" t="s">
        <v>210</v>
      </c>
      <c r="G300" s="103" t="s">
        <v>187</v>
      </c>
      <c r="H300" s="26" t="s">
        <v>53</v>
      </c>
      <c r="I300" s="122"/>
      <c r="J300" s="122"/>
      <c r="K300" s="122"/>
      <c r="L300" s="122"/>
      <c r="M300" s="122"/>
      <c r="N300" s="65"/>
      <c r="O300" s="64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  <c r="BN300" s="38"/>
      <c r="BO300" s="38"/>
      <c r="BP300" s="38"/>
      <c r="BQ300" s="38"/>
      <c r="BR300" s="38"/>
      <c r="BS300" s="38"/>
      <c r="BT300" s="38"/>
      <c r="BU300" s="38"/>
      <c r="BV300" s="38"/>
      <c r="BW300" s="38"/>
      <c r="BX300" s="38"/>
      <c r="BY300" s="38"/>
      <c r="BZ300" s="38"/>
      <c r="CA300" s="38"/>
      <c r="CB300" s="38"/>
      <c r="CC300" s="38"/>
      <c r="CD300" s="38"/>
      <c r="CE300" s="38"/>
      <c r="CF300" s="38"/>
      <c r="CG300" s="38"/>
      <c r="CH300" s="38"/>
      <c r="CI300" s="38"/>
      <c r="CJ300" s="38"/>
      <c r="CK300" s="38"/>
      <c r="CL300" s="38"/>
      <c r="CM300" s="38"/>
      <c r="CN300" s="38"/>
      <c r="CO300" s="38"/>
      <c r="CP300" s="38"/>
      <c r="CQ300" s="38"/>
      <c r="CR300" s="38"/>
      <c r="CS300" s="38"/>
      <c r="CT300" s="38"/>
      <c r="CU300" s="38"/>
      <c r="CV300" s="38"/>
      <c r="CW300" s="38"/>
      <c r="CX300" s="38"/>
      <c r="CY300" s="38"/>
      <c r="CZ300" s="38"/>
      <c r="DA300" s="38"/>
    </row>
    <row r="301" spans="1:105" x14ac:dyDescent="0.35">
      <c r="A301" s="64"/>
      <c r="B301" s="64"/>
      <c r="C301" s="64"/>
      <c r="D301" s="64"/>
      <c r="E301" s="64"/>
      <c r="F301" s="103" t="s">
        <v>211</v>
      </c>
      <c r="G301" s="103" t="s">
        <v>187</v>
      </c>
      <c r="H301" s="26" t="s">
        <v>53</v>
      </c>
      <c r="I301" s="122"/>
      <c r="J301" s="122"/>
      <c r="K301" s="122"/>
      <c r="L301" s="122"/>
      <c r="M301" s="122"/>
      <c r="N301" s="65"/>
      <c r="O301" s="64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  <c r="BN301" s="38"/>
      <c r="BO301" s="38"/>
      <c r="BP301" s="38"/>
      <c r="BQ301" s="38"/>
      <c r="BR301" s="38"/>
      <c r="BS301" s="38"/>
      <c r="BT301" s="38"/>
      <c r="BU301" s="38"/>
      <c r="BV301" s="38"/>
      <c r="BW301" s="38"/>
      <c r="BX301" s="38"/>
      <c r="BY301" s="38"/>
      <c r="BZ301" s="38"/>
      <c r="CA301" s="38"/>
      <c r="CB301" s="38"/>
      <c r="CC301" s="38"/>
      <c r="CD301" s="38"/>
      <c r="CE301" s="38"/>
      <c r="CF301" s="38"/>
      <c r="CG301" s="38"/>
      <c r="CH301" s="38"/>
      <c r="CI301" s="38"/>
      <c r="CJ301" s="38"/>
      <c r="CK301" s="38"/>
      <c r="CL301" s="38"/>
      <c r="CM301" s="38"/>
      <c r="CN301" s="38"/>
      <c r="CO301" s="38"/>
      <c r="CP301" s="38"/>
      <c r="CQ301" s="38"/>
      <c r="CR301" s="38"/>
      <c r="CS301" s="38"/>
      <c r="CT301" s="38"/>
      <c r="CU301" s="38"/>
      <c r="CV301" s="38"/>
      <c r="CW301" s="38"/>
      <c r="CX301" s="38"/>
      <c r="CY301" s="38"/>
      <c r="CZ301" s="38"/>
      <c r="DA301" s="38"/>
    </row>
    <row r="302" spans="1:105" x14ac:dyDescent="0.35">
      <c r="A302" s="64"/>
      <c r="B302" s="64"/>
      <c r="C302" s="64"/>
      <c r="D302" s="64"/>
      <c r="E302" s="64"/>
      <c r="F302" s="103" t="s">
        <v>212</v>
      </c>
      <c r="G302" s="103" t="s">
        <v>187</v>
      </c>
      <c r="H302" s="26" t="s">
        <v>53</v>
      </c>
      <c r="I302" s="122"/>
      <c r="J302" s="122"/>
      <c r="K302" s="122"/>
      <c r="L302" s="122"/>
      <c r="M302" s="122"/>
      <c r="N302" s="65"/>
      <c r="O302" s="64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  <c r="BN302" s="38"/>
      <c r="BO302" s="38"/>
      <c r="BP302" s="38"/>
      <c r="BQ302" s="38"/>
      <c r="BR302" s="38"/>
      <c r="BS302" s="38"/>
      <c r="BT302" s="38"/>
      <c r="BU302" s="38"/>
      <c r="BV302" s="38"/>
      <c r="BW302" s="38"/>
      <c r="BX302" s="38"/>
      <c r="BY302" s="38"/>
      <c r="BZ302" s="38"/>
      <c r="CA302" s="38"/>
      <c r="CB302" s="38"/>
      <c r="CC302" s="38"/>
      <c r="CD302" s="38"/>
      <c r="CE302" s="38"/>
      <c r="CF302" s="38"/>
      <c r="CG302" s="38"/>
      <c r="CH302" s="38"/>
      <c r="CI302" s="38"/>
      <c r="CJ302" s="38"/>
      <c r="CK302" s="38"/>
      <c r="CL302" s="38"/>
      <c r="CM302" s="38"/>
      <c r="CN302" s="38"/>
      <c r="CO302" s="38"/>
      <c r="CP302" s="38"/>
      <c r="CQ302" s="38"/>
      <c r="CR302" s="38"/>
      <c r="CS302" s="38"/>
      <c r="CT302" s="38"/>
      <c r="CU302" s="38"/>
      <c r="CV302" s="38"/>
      <c r="CW302" s="38"/>
      <c r="CX302" s="38"/>
      <c r="CY302" s="38"/>
      <c r="CZ302" s="38"/>
      <c r="DA302" s="38"/>
    </row>
    <row r="303" spans="1:105" x14ac:dyDescent="0.35">
      <c r="A303" s="64"/>
      <c r="B303" s="64"/>
      <c r="C303" s="64"/>
      <c r="D303" s="64"/>
      <c r="E303" s="64"/>
      <c r="F303" s="103" t="s">
        <v>213</v>
      </c>
      <c r="G303" s="103" t="s">
        <v>187</v>
      </c>
      <c r="H303" s="26" t="s">
        <v>53</v>
      </c>
      <c r="I303" s="122"/>
      <c r="J303" s="122"/>
      <c r="K303" s="122"/>
      <c r="L303" s="122"/>
      <c r="M303" s="122"/>
      <c r="N303" s="65"/>
      <c r="O303" s="64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  <c r="BN303" s="38"/>
      <c r="BO303" s="38"/>
      <c r="BP303" s="38"/>
      <c r="BQ303" s="38"/>
      <c r="BR303" s="38"/>
      <c r="BS303" s="38"/>
      <c r="BT303" s="38"/>
      <c r="BU303" s="38"/>
      <c r="BV303" s="38"/>
      <c r="BW303" s="38"/>
      <c r="BX303" s="38"/>
      <c r="BY303" s="38"/>
      <c r="BZ303" s="38"/>
      <c r="CA303" s="38"/>
      <c r="CB303" s="38"/>
      <c r="CC303" s="38"/>
      <c r="CD303" s="38"/>
      <c r="CE303" s="38"/>
      <c r="CF303" s="38"/>
      <c r="CG303" s="38"/>
      <c r="CH303" s="38"/>
      <c r="CI303" s="38"/>
      <c r="CJ303" s="38"/>
      <c r="CK303" s="38"/>
      <c r="CL303" s="38"/>
      <c r="CM303" s="38"/>
      <c r="CN303" s="38"/>
      <c r="CO303" s="38"/>
      <c r="CP303" s="38"/>
      <c r="CQ303" s="38"/>
      <c r="CR303" s="38"/>
      <c r="CS303" s="38"/>
      <c r="CT303" s="38"/>
      <c r="CU303" s="38"/>
      <c r="CV303" s="38"/>
      <c r="CW303" s="38"/>
      <c r="CX303" s="38"/>
      <c r="CY303" s="38"/>
      <c r="CZ303" s="38"/>
      <c r="DA303" s="38"/>
    </row>
    <row r="304" spans="1:105" x14ac:dyDescent="0.35">
      <c r="A304" s="64"/>
      <c r="B304" s="64"/>
      <c r="C304" s="64"/>
      <c r="D304" s="64"/>
      <c r="E304" s="64"/>
      <c r="F304" s="103" t="s">
        <v>214</v>
      </c>
      <c r="G304" s="103" t="s">
        <v>187</v>
      </c>
      <c r="H304" s="26" t="s">
        <v>53</v>
      </c>
      <c r="I304" s="122"/>
      <c r="J304" s="122"/>
      <c r="K304" s="122"/>
      <c r="L304" s="122"/>
      <c r="M304" s="122"/>
      <c r="N304" s="65"/>
      <c r="O304" s="64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  <c r="BN304" s="38"/>
      <c r="BO304" s="38"/>
      <c r="BP304" s="38"/>
      <c r="BQ304" s="38"/>
      <c r="BR304" s="38"/>
      <c r="BS304" s="38"/>
      <c r="BT304" s="38"/>
      <c r="BU304" s="38"/>
      <c r="BV304" s="38"/>
      <c r="BW304" s="38"/>
      <c r="BX304" s="38"/>
      <c r="BY304" s="38"/>
      <c r="BZ304" s="38"/>
      <c r="CA304" s="38"/>
      <c r="CB304" s="38"/>
      <c r="CC304" s="38"/>
      <c r="CD304" s="38"/>
      <c r="CE304" s="38"/>
      <c r="CF304" s="38"/>
      <c r="CG304" s="38"/>
      <c r="CH304" s="38"/>
      <c r="CI304" s="38"/>
      <c r="CJ304" s="38"/>
      <c r="CK304" s="38"/>
      <c r="CL304" s="38"/>
      <c r="CM304" s="38"/>
      <c r="CN304" s="38"/>
      <c r="CO304" s="38"/>
      <c r="CP304" s="38"/>
      <c r="CQ304" s="38"/>
      <c r="CR304" s="38"/>
      <c r="CS304" s="38"/>
      <c r="CT304" s="38"/>
      <c r="CU304" s="38"/>
      <c r="CV304" s="38"/>
      <c r="CW304" s="38"/>
      <c r="CX304" s="38"/>
      <c r="CY304" s="38"/>
      <c r="CZ304" s="38"/>
      <c r="DA304" s="38"/>
    </row>
    <row r="305" spans="1:105" x14ac:dyDescent="0.35">
      <c r="A305" s="64"/>
      <c r="B305" s="64"/>
      <c r="C305" s="64"/>
      <c r="D305" s="64"/>
      <c r="E305" s="64"/>
      <c r="F305" s="103" t="s">
        <v>215</v>
      </c>
      <c r="G305" s="103" t="s">
        <v>187</v>
      </c>
      <c r="H305" s="26" t="s">
        <v>53</v>
      </c>
      <c r="I305" s="122"/>
      <c r="J305" s="122"/>
      <c r="K305" s="122"/>
      <c r="L305" s="122"/>
      <c r="M305" s="122"/>
      <c r="N305" s="65"/>
      <c r="O305" s="64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  <c r="BN305" s="38"/>
      <c r="BO305" s="38"/>
      <c r="BP305" s="38"/>
      <c r="BQ305" s="38"/>
      <c r="BR305" s="38"/>
      <c r="BS305" s="38"/>
      <c r="BT305" s="38"/>
      <c r="BU305" s="38"/>
      <c r="BV305" s="38"/>
      <c r="BW305" s="38"/>
      <c r="BX305" s="38"/>
      <c r="BY305" s="38"/>
      <c r="BZ305" s="38"/>
      <c r="CA305" s="38"/>
      <c r="CB305" s="38"/>
      <c r="CC305" s="38"/>
      <c r="CD305" s="38"/>
      <c r="CE305" s="38"/>
      <c r="CF305" s="38"/>
      <c r="CG305" s="38"/>
      <c r="CH305" s="38"/>
      <c r="CI305" s="38"/>
      <c r="CJ305" s="38"/>
      <c r="CK305" s="38"/>
      <c r="CL305" s="38"/>
      <c r="CM305" s="38"/>
      <c r="CN305" s="38"/>
      <c r="CO305" s="38"/>
      <c r="CP305" s="38"/>
      <c r="CQ305" s="38"/>
      <c r="CR305" s="38"/>
      <c r="CS305" s="38"/>
      <c r="CT305" s="38"/>
      <c r="CU305" s="38"/>
      <c r="CV305" s="38"/>
      <c r="CW305" s="38"/>
      <c r="CX305" s="38"/>
      <c r="CY305" s="38"/>
      <c r="CZ305" s="38"/>
      <c r="DA305" s="38"/>
    </row>
    <row r="306" spans="1:105" x14ac:dyDescent="0.35">
      <c r="A306" s="64"/>
      <c r="B306" s="64"/>
      <c r="C306" s="64"/>
      <c r="D306" s="64"/>
      <c r="E306" s="64"/>
      <c r="F306" s="103" t="s">
        <v>216</v>
      </c>
      <c r="G306" s="103" t="s">
        <v>187</v>
      </c>
      <c r="H306" s="26" t="s">
        <v>53</v>
      </c>
      <c r="I306" s="122"/>
      <c r="J306" s="122"/>
      <c r="K306" s="122"/>
      <c r="L306" s="122"/>
      <c r="M306" s="122"/>
      <c r="N306" s="65"/>
      <c r="O306" s="64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  <c r="BN306" s="38"/>
      <c r="BO306" s="38"/>
      <c r="BP306" s="38"/>
      <c r="BQ306" s="38"/>
      <c r="BR306" s="38"/>
      <c r="BS306" s="38"/>
      <c r="BT306" s="38"/>
      <c r="BU306" s="38"/>
      <c r="BV306" s="38"/>
      <c r="BW306" s="38"/>
      <c r="BX306" s="38"/>
      <c r="BY306" s="38"/>
      <c r="BZ306" s="38"/>
      <c r="CA306" s="38"/>
      <c r="CB306" s="38"/>
      <c r="CC306" s="38"/>
      <c r="CD306" s="38"/>
      <c r="CE306" s="38"/>
      <c r="CF306" s="38"/>
      <c r="CG306" s="38"/>
      <c r="CH306" s="38"/>
      <c r="CI306" s="38"/>
      <c r="CJ306" s="38"/>
      <c r="CK306" s="38"/>
      <c r="CL306" s="38"/>
      <c r="CM306" s="38"/>
      <c r="CN306" s="38"/>
      <c r="CO306" s="38"/>
      <c r="CP306" s="38"/>
      <c r="CQ306" s="38"/>
      <c r="CR306" s="38"/>
      <c r="CS306" s="38"/>
      <c r="CT306" s="38"/>
      <c r="CU306" s="38"/>
      <c r="CV306" s="38"/>
      <c r="CW306" s="38"/>
      <c r="CX306" s="38"/>
      <c r="CY306" s="38"/>
      <c r="CZ306" s="38"/>
      <c r="DA306" s="38"/>
    </row>
    <row r="307" spans="1:105" x14ac:dyDescent="0.35">
      <c r="A307" s="64"/>
      <c r="B307" s="64"/>
      <c r="C307" s="64"/>
      <c r="D307" s="64"/>
      <c r="E307" s="64"/>
      <c r="F307" s="103" t="s">
        <v>217</v>
      </c>
      <c r="G307" s="103" t="s">
        <v>187</v>
      </c>
      <c r="H307" s="26" t="s">
        <v>53</v>
      </c>
      <c r="I307" s="122"/>
      <c r="J307" s="122"/>
      <c r="K307" s="122"/>
      <c r="L307" s="122"/>
      <c r="M307" s="122"/>
      <c r="N307" s="65"/>
      <c r="O307" s="64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  <c r="BR307" s="38"/>
      <c r="BS307" s="38"/>
      <c r="BT307" s="38"/>
      <c r="BU307" s="38"/>
      <c r="BV307" s="38"/>
      <c r="BW307" s="38"/>
      <c r="BX307" s="38"/>
      <c r="BY307" s="38"/>
      <c r="BZ307" s="38"/>
      <c r="CA307" s="38"/>
      <c r="CB307" s="38"/>
      <c r="CC307" s="38"/>
      <c r="CD307" s="38"/>
      <c r="CE307" s="38"/>
      <c r="CF307" s="38"/>
      <c r="CG307" s="38"/>
      <c r="CH307" s="38"/>
      <c r="CI307" s="38"/>
      <c r="CJ307" s="38"/>
      <c r="CK307" s="38"/>
      <c r="CL307" s="38"/>
      <c r="CM307" s="38"/>
      <c r="CN307" s="38"/>
      <c r="CO307" s="38"/>
      <c r="CP307" s="38"/>
      <c r="CQ307" s="38"/>
      <c r="CR307" s="38"/>
      <c r="CS307" s="38"/>
      <c r="CT307" s="38"/>
      <c r="CU307" s="38"/>
      <c r="CV307" s="38"/>
      <c r="CW307" s="38"/>
      <c r="CX307" s="38"/>
      <c r="CY307" s="38"/>
      <c r="CZ307" s="38"/>
      <c r="DA307" s="38"/>
    </row>
    <row r="308" spans="1:105" x14ac:dyDescent="0.35">
      <c r="A308" s="64"/>
      <c r="B308" s="64"/>
      <c r="C308" s="64"/>
      <c r="D308" s="64"/>
      <c r="E308" s="64"/>
      <c r="F308" s="103" t="s">
        <v>218</v>
      </c>
      <c r="G308" s="103" t="s">
        <v>187</v>
      </c>
      <c r="H308" s="26" t="s">
        <v>287</v>
      </c>
      <c r="I308" s="122"/>
      <c r="J308" s="122"/>
      <c r="K308" s="122"/>
      <c r="L308" s="122"/>
      <c r="M308" s="122"/>
      <c r="N308" s="65"/>
      <c r="O308" s="64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  <c r="BN308" s="38"/>
      <c r="BO308" s="38"/>
      <c r="BP308" s="38"/>
      <c r="BQ308" s="38"/>
      <c r="BR308" s="38"/>
      <c r="BS308" s="38"/>
      <c r="BT308" s="38"/>
      <c r="BU308" s="38"/>
      <c r="BV308" s="38"/>
      <c r="BW308" s="38"/>
      <c r="BX308" s="38"/>
      <c r="BY308" s="38"/>
      <c r="BZ308" s="38"/>
      <c r="CA308" s="38"/>
      <c r="CB308" s="38"/>
      <c r="CC308" s="38"/>
      <c r="CD308" s="38"/>
      <c r="CE308" s="38"/>
      <c r="CF308" s="38"/>
      <c r="CG308" s="38"/>
      <c r="CH308" s="38"/>
      <c r="CI308" s="38"/>
      <c r="CJ308" s="38"/>
      <c r="CK308" s="38"/>
      <c r="CL308" s="38"/>
      <c r="CM308" s="38"/>
      <c r="CN308" s="38"/>
      <c r="CO308" s="38"/>
      <c r="CP308" s="38"/>
      <c r="CQ308" s="38"/>
      <c r="CR308" s="38"/>
      <c r="CS308" s="38"/>
      <c r="CT308" s="38"/>
      <c r="CU308" s="38"/>
      <c r="CV308" s="38"/>
      <c r="CW308" s="38"/>
      <c r="CX308" s="38"/>
      <c r="CY308" s="38"/>
      <c r="CZ308" s="38"/>
      <c r="DA308" s="38"/>
    </row>
    <row r="309" spans="1:105" x14ac:dyDescent="0.35">
      <c r="A309" s="64"/>
      <c r="B309" s="64"/>
      <c r="C309" s="64"/>
      <c r="D309" s="64"/>
      <c r="E309" s="64"/>
      <c r="F309" s="103" t="s">
        <v>219</v>
      </c>
      <c r="G309" s="103" t="s">
        <v>187</v>
      </c>
      <c r="H309" s="26" t="s">
        <v>287</v>
      </c>
      <c r="I309" s="122"/>
      <c r="J309" s="122"/>
      <c r="K309" s="122"/>
      <c r="L309" s="122"/>
      <c r="M309" s="122"/>
      <c r="N309" s="65"/>
      <c r="O309" s="64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  <c r="BN309" s="38"/>
      <c r="BO309" s="38"/>
      <c r="BP309" s="38"/>
      <c r="BQ309" s="38"/>
      <c r="BR309" s="38"/>
      <c r="BS309" s="38"/>
      <c r="BT309" s="38"/>
      <c r="BU309" s="38"/>
      <c r="BV309" s="38"/>
      <c r="BW309" s="38"/>
      <c r="BX309" s="38"/>
      <c r="BY309" s="38"/>
      <c r="BZ309" s="38"/>
      <c r="CA309" s="38"/>
      <c r="CB309" s="38"/>
      <c r="CC309" s="38"/>
      <c r="CD309" s="38"/>
      <c r="CE309" s="38"/>
      <c r="CF309" s="38"/>
      <c r="CG309" s="38"/>
      <c r="CH309" s="38"/>
      <c r="CI309" s="38"/>
      <c r="CJ309" s="38"/>
      <c r="CK309" s="38"/>
      <c r="CL309" s="38"/>
      <c r="CM309" s="38"/>
      <c r="CN309" s="38"/>
      <c r="CO309" s="38"/>
      <c r="CP309" s="38"/>
      <c r="CQ309" s="38"/>
      <c r="CR309" s="38"/>
      <c r="CS309" s="38"/>
      <c r="CT309" s="38"/>
      <c r="CU309" s="38"/>
      <c r="CV309" s="38"/>
      <c r="CW309" s="38"/>
      <c r="CX309" s="38"/>
      <c r="CY309" s="38"/>
      <c r="CZ309" s="38"/>
      <c r="DA309" s="38"/>
    </row>
    <row r="310" spans="1:105" x14ac:dyDescent="0.35">
      <c r="A310" s="64"/>
      <c r="B310" s="64"/>
      <c r="C310" s="64"/>
      <c r="D310" s="64"/>
      <c r="E310" s="64"/>
      <c r="F310" s="103" t="s">
        <v>220</v>
      </c>
      <c r="G310" s="103" t="s">
        <v>187</v>
      </c>
      <c r="H310" s="26" t="s">
        <v>53</v>
      </c>
      <c r="I310" s="122"/>
      <c r="J310" s="122"/>
      <c r="K310" s="122"/>
      <c r="L310" s="122"/>
      <c r="M310" s="122"/>
      <c r="N310" s="65"/>
      <c r="O310" s="64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  <c r="BN310" s="38"/>
      <c r="BO310" s="38"/>
      <c r="BP310" s="38"/>
      <c r="BQ310" s="38"/>
      <c r="BR310" s="38"/>
      <c r="BS310" s="38"/>
      <c r="BT310" s="38"/>
      <c r="BU310" s="38"/>
      <c r="BV310" s="38"/>
      <c r="BW310" s="38"/>
      <c r="BX310" s="38"/>
      <c r="BY310" s="38"/>
      <c r="BZ310" s="38"/>
      <c r="CA310" s="38"/>
      <c r="CB310" s="38"/>
      <c r="CC310" s="38"/>
      <c r="CD310" s="38"/>
      <c r="CE310" s="38"/>
      <c r="CF310" s="38"/>
      <c r="CG310" s="38"/>
      <c r="CH310" s="38"/>
      <c r="CI310" s="38"/>
      <c r="CJ310" s="38"/>
      <c r="CK310" s="38"/>
      <c r="CL310" s="38"/>
      <c r="CM310" s="38"/>
      <c r="CN310" s="38"/>
      <c r="CO310" s="38"/>
      <c r="CP310" s="38"/>
      <c r="CQ310" s="38"/>
      <c r="CR310" s="38"/>
      <c r="CS310" s="38"/>
      <c r="CT310" s="38"/>
      <c r="CU310" s="38"/>
      <c r="CV310" s="38"/>
      <c r="CW310" s="38"/>
      <c r="CX310" s="38"/>
      <c r="CY310" s="38"/>
      <c r="CZ310" s="38"/>
      <c r="DA310" s="38"/>
    </row>
    <row r="311" spans="1:105" x14ac:dyDescent="0.35">
      <c r="A311" s="64"/>
      <c r="B311" s="64"/>
      <c r="C311" s="64"/>
      <c r="D311" s="64"/>
      <c r="E311" s="64"/>
      <c r="F311" s="103" t="s">
        <v>221</v>
      </c>
      <c r="G311" s="103" t="s">
        <v>187</v>
      </c>
      <c r="H311" s="26" t="s">
        <v>53</v>
      </c>
      <c r="I311" s="122"/>
      <c r="J311" s="122"/>
      <c r="K311" s="122"/>
      <c r="L311" s="122"/>
      <c r="M311" s="122"/>
      <c r="N311" s="65"/>
      <c r="O311" s="64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  <c r="BN311" s="38"/>
      <c r="BO311" s="38"/>
      <c r="BP311" s="38"/>
      <c r="BQ311" s="38"/>
      <c r="BR311" s="38"/>
      <c r="BS311" s="38"/>
      <c r="BT311" s="38"/>
      <c r="BU311" s="38"/>
      <c r="BV311" s="38"/>
      <c r="BW311" s="38"/>
      <c r="BX311" s="38"/>
      <c r="BY311" s="38"/>
      <c r="BZ311" s="38"/>
      <c r="CA311" s="38"/>
      <c r="CB311" s="38"/>
      <c r="CC311" s="38"/>
      <c r="CD311" s="38"/>
      <c r="CE311" s="38"/>
      <c r="CF311" s="38"/>
      <c r="CG311" s="38"/>
      <c r="CH311" s="38"/>
      <c r="CI311" s="38"/>
      <c r="CJ311" s="38"/>
      <c r="CK311" s="38"/>
      <c r="CL311" s="38"/>
      <c r="CM311" s="38"/>
      <c r="CN311" s="38"/>
      <c r="CO311" s="38"/>
      <c r="CP311" s="38"/>
      <c r="CQ311" s="38"/>
      <c r="CR311" s="38"/>
      <c r="CS311" s="38"/>
      <c r="CT311" s="38"/>
      <c r="CU311" s="38"/>
      <c r="CV311" s="38"/>
      <c r="CW311" s="38"/>
      <c r="CX311" s="38"/>
      <c r="CY311" s="38"/>
      <c r="CZ311" s="38"/>
      <c r="DA311" s="38"/>
    </row>
    <row r="312" spans="1:105" x14ac:dyDescent="0.35">
      <c r="A312" s="64"/>
      <c r="B312" s="64"/>
      <c r="C312" s="64"/>
      <c r="D312" s="64"/>
      <c r="E312" s="64"/>
      <c r="F312" s="103" t="s">
        <v>222</v>
      </c>
      <c r="G312" s="103" t="s">
        <v>187</v>
      </c>
      <c r="H312" s="26" t="s">
        <v>53</v>
      </c>
      <c r="I312" s="122"/>
      <c r="J312" s="122"/>
      <c r="K312" s="122"/>
      <c r="L312" s="122"/>
      <c r="M312" s="122"/>
      <c r="N312" s="65"/>
      <c r="O312" s="64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  <c r="BN312" s="38"/>
      <c r="BO312" s="38"/>
      <c r="BP312" s="38"/>
      <c r="BQ312" s="38"/>
      <c r="BR312" s="38"/>
      <c r="BS312" s="38"/>
      <c r="BT312" s="38"/>
      <c r="BU312" s="38"/>
      <c r="BV312" s="38"/>
      <c r="BW312" s="38"/>
      <c r="BX312" s="38"/>
      <c r="BY312" s="38"/>
      <c r="BZ312" s="38"/>
      <c r="CA312" s="38"/>
      <c r="CB312" s="38"/>
      <c r="CC312" s="38"/>
      <c r="CD312" s="38"/>
      <c r="CE312" s="38"/>
      <c r="CF312" s="38"/>
      <c r="CG312" s="38"/>
      <c r="CH312" s="38"/>
      <c r="CI312" s="38"/>
      <c r="CJ312" s="38"/>
      <c r="CK312" s="38"/>
      <c r="CL312" s="38"/>
      <c r="CM312" s="38"/>
      <c r="CN312" s="38"/>
      <c r="CO312" s="38"/>
      <c r="CP312" s="38"/>
      <c r="CQ312" s="38"/>
      <c r="CR312" s="38"/>
      <c r="CS312" s="38"/>
      <c r="CT312" s="38"/>
      <c r="CU312" s="38"/>
      <c r="CV312" s="38"/>
      <c r="CW312" s="38"/>
      <c r="CX312" s="38"/>
      <c r="CY312" s="38"/>
      <c r="CZ312" s="38"/>
      <c r="DA312" s="38"/>
    </row>
    <row r="313" spans="1:105" x14ac:dyDescent="0.35">
      <c r="A313" s="64"/>
      <c r="B313" s="64"/>
      <c r="C313" s="64"/>
      <c r="D313" s="64"/>
      <c r="E313" s="64"/>
      <c r="F313" s="103" t="s">
        <v>223</v>
      </c>
      <c r="G313" s="103" t="s">
        <v>187</v>
      </c>
      <c r="H313" s="26" t="s">
        <v>53</v>
      </c>
      <c r="I313" s="122"/>
      <c r="J313" s="122"/>
      <c r="K313" s="122"/>
      <c r="L313" s="122"/>
      <c r="M313" s="122"/>
      <c r="N313" s="65"/>
      <c r="O313" s="64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38"/>
      <c r="BS313" s="38"/>
      <c r="BT313" s="38"/>
      <c r="BU313" s="38"/>
      <c r="BV313" s="38"/>
      <c r="BW313" s="38"/>
      <c r="BX313" s="38"/>
      <c r="BY313" s="38"/>
      <c r="BZ313" s="38"/>
      <c r="CA313" s="38"/>
      <c r="CB313" s="38"/>
      <c r="CC313" s="38"/>
      <c r="CD313" s="38"/>
      <c r="CE313" s="38"/>
      <c r="CF313" s="38"/>
      <c r="CG313" s="38"/>
      <c r="CH313" s="38"/>
      <c r="CI313" s="38"/>
      <c r="CJ313" s="38"/>
      <c r="CK313" s="38"/>
      <c r="CL313" s="38"/>
      <c r="CM313" s="38"/>
      <c r="CN313" s="38"/>
      <c r="CO313" s="38"/>
      <c r="CP313" s="38"/>
      <c r="CQ313" s="38"/>
      <c r="CR313" s="38"/>
      <c r="CS313" s="38"/>
      <c r="CT313" s="38"/>
      <c r="CU313" s="38"/>
      <c r="CV313" s="38"/>
      <c r="CW313" s="38"/>
      <c r="CX313" s="38"/>
      <c r="CY313" s="38"/>
      <c r="CZ313" s="38"/>
      <c r="DA313" s="38"/>
    </row>
    <row r="314" spans="1:105" x14ac:dyDescent="0.35">
      <c r="A314" s="64"/>
      <c r="B314" s="64"/>
      <c r="C314" s="64"/>
      <c r="D314" s="64"/>
      <c r="E314" s="64"/>
      <c r="F314" s="103" t="s">
        <v>224</v>
      </c>
      <c r="G314" s="103" t="s">
        <v>187</v>
      </c>
      <c r="H314" s="26" t="s">
        <v>53</v>
      </c>
      <c r="I314" s="122"/>
      <c r="J314" s="122"/>
      <c r="K314" s="122"/>
      <c r="L314" s="122"/>
      <c r="M314" s="122"/>
      <c r="N314" s="65"/>
      <c r="O314" s="64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  <c r="BN314" s="38"/>
      <c r="BO314" s="38"/>
      <c r="BP314" s="38"/>
      <c r="BQ314" s="38"/>
      <c r="BR314" s="38"/>
      <c r="BS314" s="38"/>
      <c r="BT314" s="38"/>
      <c r="BU314" s="38"/>
      <c r="BV314" s="38"/>
      <c r="BW314" s="38"/>
      <c r="BX314" s="38"/>
      <c r="BY314" s="38"/>
      <c r="BZ314" s="38"/>
      <c r="CA314" s="38"/>
      <c r="CB314" s="38"/>
      <c r="CC314" s="38"/>
      <c r="CD314" s="38"/>
      <c r="CE314" s="38"/>
      <c r="CF314" s="38"/>
      <c r="CG314" s="38"/>
      <c r="CH314" s="38"/>
      <c r="CI314" s="38"/>
      <c r="CJ314" s="38"/>
      <c r="CK314" s="38"/>
      <c r="CL314" s="38"/>
      <c r="CM314" s="38"/>
      <c r="CN314" s="38"/>
      <c r="CO314" s="38"/>
      <c r="CP314" s="38"/>
      <c r="CQ314" s="38"/>
      <c r="CR314" s="38"/>
      <c r="CS314" s="38"/>
      <c r="CT314" s="38"/>
      <c r="CU314" s="38"/>
      <c r="CV314" s="38"/>
      <c r="CW314" s="38"/>
      <c r="CX314" s="38"/>
      <c r="CY314" s="38"/>
      <c r="CZ314" s="38"/>
      <c r="DA314" s="38"/>
    </row>
    <row r="315" spans="1:105" x14ac:dyDescent="0.35">
      <c r="A315" s="64"/>
      <c r="B315" s="64"/>
      <c r="C315" s="64"/>
      <c r="D315" s="64"/>
      <c r="E315" s="64"/>
      <c r="F315" s="103" t="s">
        <v>225</v>
      </c>
      <c r="G315" s="103" t="s">
        <v>187</v>
      </c>
      <c r="H315" s="26" t="s">
        <v>287</v>
      </c>
      <c r="I315" s="122"/>
      <c r="J315" s="122"/>
      <c r="K315" s="122"/>
      <c r="L315" s="122"/>
      <c r="M315" s="122"/>
      <c r="N315" s="65"/>
      <c r="O315" s="64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  <c r="BN315" s="38"/>
      <c r="BO315" s="38"/>
      <c r="BP315" s="38"/>
      <c r="BQ315" s="38"/>
      <c r="BR315" s="38"/>
      <c r="BS315" s="38"/>
      <c r="BT315" s="38"/>
      <c r="BU315" s="38"/>
      <c r="BV315" s="38"/>
      <c r="BW315" s="38"/>
      <c r="BX315" s="38"/>
      <c r="BY315" s="38"/>
      <c r="BZ315" s="38"/>
      <c r="CA315" s="38"/>
      <c r="CB315" s="38"/>
      <c r="CC315" s="38"/>
      <c r="CD315" s="38"/>
      <c r="CE315" s="38"/>
      <c r="CF315" s="38"/>
      <c r="CG315" s="38"/>
      <c r="CH315" s="38"/>
      <c r="CI315" s="38"/>
      <c r="CJ315" s="38"/>
      <c r="CK315" s="38"/>
      <c r="CL315" s="38"/>
      <c r="CM315" s="38"/>
      <c r="CN315" s="38"/>
      <c r="CO315" s="38"/>
      <c r="CP315" s="38"/>
      <c r="CQ315" s="38"/>
      <c r="CR315" s="38"/>
      <c r="CS315" s="38"/>
      <c r="CT315" s="38"/>
      <c r="CU315" s="38"/>
      <c r="CV315" s="38"/>
      <c r="CW315" s="38"/>
      <c r="CX315" s="38"/>
      <c r="CY315" s="38"/>
      <c r="CZ315" s="38"/>
      <c r="DA315" s="38"/>
    </row>
    <row r="316" spans="1:105" x14ac:dyDescent="0.35">
      <c r="A316" s="64"/>
      <c r="B316" s="64"/>
      <c r="C316" s="64"/>
      <c r="D316" s="64"/>
      <c r="E316" s="64"/>
      <c r="F316" s="103" t="s">
        <v>226</v>
      </c>
      <c r="G316" s="103" t="s">
        <v>187</v>
      </c>
      <c r="H316" s="26" t="s">
        <v>287</v>
      </c>
      <c r="I316" s="122"/>
      <c r="J316" s="122"/>
      <c r="K316" s="122"/>
      <c r="L316" s="122"/>
      <c r="M316" s="122"/>
      <c r="N316" s="65"/>
      <c r="O316" s="64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  <c r="BN316" s="38"/>
      <c r="BO316" s="38"/>
      <c r="BP316" s="38"/>
      <c r="BQ316" s="38"/>
      <c r="BR316" s="38"/>
      <c r="BS316" s="38"/>
      <c r="BT316" s="38"/>
      <c r="BU316" s="38"/>
      <c r="BV316" s="38"/>
      <c r="BW316" s="38"/>
      <c r="BX316" s="38"/>
      <c r="BY316" s="38"/>
      <c r="BZ316" s="38"/>
      <c r="CA316" s="38"/>
      <c r="CB316" s="38"/>
      <c r="CC316" s="38"/>
      <c r="CD316" s="38"/>
      <c r="CE316" s="38"/>
      <c r="CF316" s="38"/>
      <c r="CG316" s="38"/>
      <c r="CH316" s="38"/>
      <c r="CI316" s="38"/>
      <c r="CJ316" s="38"/>
      <c r="CK316" s="38"/>
      <c r="CL316" s="38"/>
      <c r="CM316" s="38"/>
      <c r="CN316" s="38"/>
      <c r="CO316" s="38"/>
      <c r="CP316" s="38"/>
      <c r="CQ316" s="38"/>
      <c r="CR316" s="38"/>
      <c r="CS316" s="38"/>
      <c r="CT316" s="38"/>
      <c r="CU316" s="38"/>
      <c r="CV316" s="38"/>
      <c r="CW316" s="38"/>
      <c r="CX316" s="38"/>
      <c r="CY316" s="38"/>
      <c r="CZ316" s="38"/>
      <c r="DA316" s="38"/>
    </row>
    <row r="317" spans="1:105" x14ac:dyDescent="0.35">
      <c r="A317" s="64"/>
      <c r="B317" s="64"/>
      <c r="C317" s="64"/>
      <c r="D317" s="64"/>
      <c r="E317" s="64"/>
      <c r="F317" s="103" t="s">
        <v>227</v>
      </c>
      <c r="G317" s="103" t="s">
        <v>187</v>
      </c>
      <c r="H317" s="26" t="s">
        <v>53</v>
      </c>
      <c r="I317" s="122"/>
      <c r="J317" s="122"/>
      <c r="K317" s="122"/>
      <c r="L317" s="122"/>
      <c r="M317" s="122"/>
      <c r="N317" s="65"/>
      <c r="O317" s="64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  <c r="BN317" s="38"/>
      <c r="BO317" s="38"/>
      <c r="BP317" s="38"/>
      <c r="BQ317" s="38"/>
      <c r="BR317" s="38"/>
      <c r="BS317" s="38"/>
      <c r="BT317" s="38"/>
      <c r="BU317" s="38"/>
      <c r="BV317" s="38"/>
      <c r="BW317" s="38"/>
      <c r="BX317" s="38"/>
      <c r="BY317" s="38"/>
      <c r="BZ317" s="38"/>
      <c r="CA317" s="38"/>
      <c r="CB317" s="38"/>
      <c r="CC317" s="38"/>
      <c r="CD317" s="38"/>
      <c r="CE317" s="38"/>
      <c r="CF317" s="38"/>
      <c r="CG317" s="38"/>
      <c r="CH317" s="38"/>
      <c r="CI317" s="38"/>
      <c r="CJ317" s="38"/>
      <c r="CK317" s="38"/>
      <c r="CL317" s="38"/>
      <c r="CM317" s="38"/>
      <c r="CN317" s="38"/>
      <c r="CO317" s="38"/>
      <c r="CP317" s="38"/>
      <c r="CQ317" s="38"/>
      <c r="CR317" s="38"/>
      <c r="CS317" s="38"/>
      <c r="CT317" s="38"/>
      <c r="CU317" s="38"/>
      <c r="CV317" s="38"/>
      <c r="CW317" s="38"/>
      <c r="CX317" s="38"/>
      <c r="CY317" s="38"/>
      <c r="CZ317" s="38"/>
      <c r="DA317" s="38"/>
    </row>
    <row r="318" spans="1:105" x14ac:dyDescent="0.35">
      <c r="A318" s="64"/>
      <c r="B318" s="64"/>
      <c r="C318" s="64"/>
      <c r="D318" s="64"/>
      <c r="E318" s="64"/>
      <c r="F318" s="103" t="s">
        <v>228</v>
      </c>
      <c r="G318" s="103" t="s">
        <v>187</v>
      </c>
      <c r="H318" s="26" t="s">
        <v>53</v>
      </c>
      <c r="I318" s="122"/>
      <c r="J318" s="122"/>
      <c r="K318" s="122"/>
      <c r="L318" s="122"/>
      <c r="M318" s="122"/>
      <c r="N318" s="65"/>
      <c r="O318" s="64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  <c r="BN318" s="38"/>
      <c r="BO318" s="38"/>
      <c r="BP318" s="38"/>
      <c r="BQ318" s="38"/>
      <c r="BR318" s="38"/>
      <c r="BS318" s="38"/>
      <c r="BT318" s="38"/>
      <c r="BU318" s="38"/>
      <c r="BV318" s="38"/>
      <c r="BW318" s="38"/>
      <c r="BX318" s="38"/>
      <c r="BY318" s="38"/>
      <c r="BZ318" s="38"/>
      <c r="CA318" s="38"/>
      <c r="CB318" s="38"/>
      <c r="CC318" s="38"/>
      <c r="CD318" s="38"/>
      <c r="CE318" s="38"/>
      <c r="CF318" s="38"/>
      <c r="CG318" s="38"/>
      <c r="CH318" s="38"/>
      <c r="CI318" s="38"/>
      <c r="CJ318" s="38"/>
      <c r="CK318" s="38"/>
      <c r="CL318" s="38"/>
      <c r="CM318" s="38"/>
      <c r="CN318" s="38"/>
      <c r="CO318" s="38"/>
      <c r="CP318" s="38"/>
      <c r="CQ318" s="38"/>
      <c r="CR318" s="38"/>
      <c r="CS318" s="38"/>
      <c r="CT318" s="38"/>
      <c r="CU318" s="38"/>
      <c r="CV318" s="38"/>
      <c r="CW318" s="38"/>
      <c r="CX318" s="38"/>
      <c r="CY318" s="38"/>
      <c r="CZ318" s="38"/>
      <c r="DA318" s="38"/>
    </row>
    <row r="319" spans="1:105" x14ac:dyDescent="0.35">
      <c r="A319" s="64"/>
      <c r="B319" s="64"/>
      <c r="C319" s="64"/>
      <c r="D319" s="64"/>
      <c r="E319" s="64"/>
      <c r="F319" s="103" t="s">
        <v>229</v>
      </c>
      <c r="G319" s="103" t="s">
        <v>187</v>
      </c>
      <c r="H319" s="26" t="s">
        <v>53</v>
      </c>
      <c r="I319" s="122"/>
      <c r="J319" s="122"/>
      <c r="K319" s="122"/>
      <c r="L319" s="122"/>
      <c r="M319" s="122"/>
      <c r="N319" s="65"/>
      <c r="O319" s="64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  <c r="BN319" s="38"/>
      <c r="BO319" s="38"/>
      <c r="BP319" s="38"/>
      <c r="BQ319" s="38"/>
      <c r="BR319" s="38"/>
      <c r="BS319" s="38"/>
      <c r="BT319" s="38"/>
      <c r="BU319" s="38"/>
      <c r="BV319" s="38"/>
      <c r="BW319" s="38"/>
      <c r="BX319" s="38"/>
      <c r="BY319" s="38"/>
      <c r="BZ319" s="38"/>
      <c r="CA319" s="38"/>
      <c r="CB319" s="38"/>
      <c r="CC319" s="38"/>
      <c r="CD319" s="38"/>
      <c r="CE319" s="38"/>
      <c r="CF319" s="38"/>
      <c r="CG319" s="38"/>
      <c r="CH319" s="38"/>
      <c r="CI319" s="38"/>
      <c r="CJ319" s="38"/>
      <c r="CK319" s="38"/>
      <c r="CL319" s="38"/>
      <c r="CM319" s="38"/>
      <c r="CN319" s="38"/>
      <c r="CO319" s="38"/>
      <c r="CP319" s="38"/>
      <c r="CQ319" s="38"/>
      <c r="CR319" s="38"/>
      <c r="CS319" s="38"/>
      <c r="CT319" s="38"/>
      <c r="CU319" s="38"/>
      <c r="CV319" s="38"/>
      <c r="CW319" s="38"/>
      <c r="CX319" s="38"/>
      <c r="CY319" s="38"/>
      <c r="CZ319" s="38"/>
      <c r="DA319" s="38"/>
    </row>
    <row r="320" spans="1:105" x14ac:dyDescent="0.35">
      <c r="A320" s="64"/>
      <c r="B320" s="64"/>
      <c r="C320" s="64"/>
      <c r="D320" s="64"/>
      <c r="E320" s="64"/>
      <c r="F320" s="103" t="s">
        <v>230</v>
      </c>
      <c r="G320" s="103" t="s">
        <v>187</v>
      </c>
      <c r="H320" s="26" t="s">
        <v>53</v>
      </c>
      <c r="I320" s="122"/>
      <c r="J320" s="122"/>
      <c r="K320" s="122"/>
      <c r="L320" s="122"/>
      <c r="M320" s="122"/>
      <c r="N320" s="65"/>
      <c r="O320" s="64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38"/>
      <c r="BS320" s="38"/>
      <c r="BT320" s="38"/>
      <c r="BU320" s="38"/>
      <c r="BV320" s="38"/>
      <c r="BW320" s="38"/>
      <c r="BX320" s="38"/>
      <c r="BY320" s="38"/>
      <c r="BZ320" s="38"/>
      <c r="CA320" s="38"/>
      <c r="CB320" s="38"/>
      <c r="CC320" s="38"/>
      <c r="CD320" s="38"/>
      <c r="CE320" s="38"/>
      <c r="CF320" s="38"/>
      <c r="CG320" s="38"/>
      <c r="CH320" s="38"/>
      <c r="CI320" s="38"/>
      <c r="CJ320" s="38"/>
      <c r="CK320" s="38"/>
      <c r="CL320" s="38"/>
      <c r="CM320" s="38"/>
      <c r="CN320" s="38"/>
      <c r="CO320" s="38"/>
      <c r="CP320" s="38"/>
      <c r="CQ320" s="38"/>
      <c r="CR320" s="38"/>
      <c r="CS320" s="38"/>
      <c r="CT320" s="38"/>
      <c r="CU320" s="38"/>
      <c r="CV320" s="38"/>
      <c r="CW320" s="38"/>
      <c r="CX320" s="38"/>
      <c r="CY320" s="38"/>
      <c r="CZ320" s="38"/>
      <c r="DA320" s="38"/>
    </row>
    <row r="321" spans="1:105" x14ac:dyDescent="0.35">
      <c r="A321" s="64"/>
      <c r="B321" s="64"/>
      <c r="C321" s="64"/>
      <c r="D321" s="64"/>
      <c r="E321" s="64"/>
      <c r="F321" s="103" t="s">
        <v>231</v>
      </c>
      <c r="G321" s="103" t="s">
        <v>187</v>
      </c>
      <c r="H321" s="26" t="s">
        <v>53</v>
      </c>
      <c r="I321" s="122"/>
      <c r="J321" s="122"/>
      <c r="K321" s="122"/>
      <c r="L321" s="122"/>
      <c r="M321" s="122"/>
      <c r="N321" s="65"/>
      <c r="O321" s="64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  <c r="BN321" s="38"/>
      <c r="BO321" s="38"/>
      <c r="BP321" s="38"/>
      <c r="BQ321" s="38"/>
      <c r="BR321" s="38"/>
      <c r="BS321" s="38"/>
      <c r="BT321" s="38"/>
      <c r="BU321" s="38"/>
      <c r="BV321" s="38"/>
      <c r="BW321" s="38"/>
      <c r="BX321" s="38"/>
      <c r="BY321" s="38"/>
      <c r="BZ321" s="38"/>
      <c r="CA321" s="38"/>
      <c r="CB321" s="38"/>
      <c r="CC321" s="38"/>
      <c r="CD321" s="38"/>
      <c r="CE321" s="38"/>
      <c r="CF321" s="38"/>
      <c r="CG321" s="38"/>
      <c r="CH321" s="38"/>
      <c r="CI321" s="38"/>
      <c r="CJ321" s="38"/>
      <c r="CK321" s="38"/>
      <c r="CL321" s="38"/>
      <c r="CM321" s="38"/>
      <c r="CN321" s="38"/>
      <c r="CO321" s="38"/>
      <c r="CP321" s="38"/>
      <c r="CQ321" s="38"/>
      <c r="CR321" s="38"/>
      <c r="CS321" s="38"/>
      <c r="CT321" s="38"/>
      <c r="CU321" s="38"/>
      <c r="CV321" s="38"/>
      <c r="CW321" s="38"/>
      <c r="CX321" s="38"/>
      <c r="CY321" s="38"/>
      <c r="CZ321" s="38"/>
      <c r="DA321" s="38"/>
    </row>
    <row r="322" spans="1:105" x14ac:dyDescent="0.35">
      <c r="A322" s="64"/>
      <c r="B322" s="64"/>
      <c r="C322" s="64"/>
      <c r="D322" s="64"/>
      <c r="E322" s="64"/>
      <c r="F322" s="103" t="s">
        <v>232</v>
      </c>
      <c r="G322" s="103" t="s">
        <v>187</v>
      </c>
      <c r="H322" s="26" t="s">
        <v>53</v>
      </c>
      <c r="I322" s="122"/>
      <c r="J322" s="122"/>
      <c r="K322" s="122"/>
      <c r="L322" s="122"/>
      <c r="M322" s="122"/>
      <c r="N322" s="65"/>
      <c r="O322" s="64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  <c r="BN322" s="38"/>
      <c r="BO322" s="38"/>
      <c r="BP322" s="38"/>
      <c r="BQ322" s="38"/>
      <c r="BR322" s="38"/>
      <c r="BS322" s="38"/>
      <c r="BT322" s="38"/>
      <c r="BU322" s="38"/>
      <c r="BV322" s="38"/>
      <c r="BW322" s="38"/>
      <c r="BX322" s="38"/>
      <c r="BY322" s="38"/>
      <c r="BZ322" s="38"/>
      <c r="CA322" s="38"/>
      <c r="CB322" s="38"/>
      <c r="CC322" s="38"/>
      <c r="CD322" s="38"/>
      <c r="CE322" s="38"/>
      <c r="CF322" s="38"/>
      <c r="CG322" s="38"/>
      <c r="CH322" s="38"/>
      <c r="CI322" s="38"/>
      <c r="CJ322" s="38"/>
      <c r="CK322" s="38"/>
      <c r="CL322" s="38"/>
      <c r="CM322" s="38"/>
      <c r="CN322" s="38"/>
      <c r="CO322" s="38"/>
      <c r="CP322" s="38"/>
      <c r="CQ322" s="38"/>
      <c r="CR322" s="38"/>
      <c r="CS322" s="38"/>
      <c r="CT322" s="38"/>
      <c r="CU322" s="38"/>
      <c r="CV322" s="38"/>
      <c r="CW322" s="38"/>
      <c r="CX322" s="38"/>
      <c r="CY322" s="38"/>
      <c r="CZ322" s="38"/>
      <c r="DA322" s="38"/>
    </row>
    <row r="323" spans="1:105" x14ac:dyDescent="0.35">
      <c r="A323" s="64"/>
      <c r="B323" s="64"/>
      <c r="C323" s="64"/>
      <c r="D323" s="64"/>
      <c r="E323" s="64"/>
      <c r="F323" s="103" t="s">
        <v>233</v>
      </c>
      <c r="G323" s="103" t="s">
        <v>187</v>
      </c>
      <c r="H323" s="26" t="s">
        <v>53</v>
      </c>
      <c r="I323" s="122"/>
      <c r="J323" s="122"/>
      <c r="K323" s="122"/>
      <c r="L323" s="122"/>
      <c r="M323" s="122"/>
      <c r="N323" s="65"/>
      <c r="O323" s="64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  <c r="BN323" s="38"/>
      <c r="BO323" s="38"/>
      <c r="BP323" s="38"/>
      <c r="BQ323" s="38"/>
      <c r="BR323" s="38"/>
      <c r="BS323" s="38"/>
      <c r="BT323" s="38"/>
      <c r="BU323" s="38"/>
      <c r="BV323" s="38"/>
      <c r="BW323" s="38"/>
      <c r="BX323" s="38"/>
      <c r="BY323" s="38"/>
      <c r="BZ323" s="38"/>
      <c r="CA323" s="38"/>
      <c r="CB323" s="38"/>
      <c r="CC323" s="38"/>
      <c r="CD323" s="38"/>
      <c r="CE323" s="38"/>
      <c r="CF323" s="38"/>
      <c r="CG323" s="38"/>
      <c r="CH323" s="38"/>
      <c r="CI323" s="38"/>
      <c r="CJ323" s="38"/>
      <c r="CK323" s="38"/>
      <c r="CL323" s="38"/>
      <c r="CM323" s="38"/>
      <c r="CN323" s="38"/>
      <c r="CO323" s="38"/>
      <c r="CP323" s="38"/>
      <c r="CQ323" s="38"/>
      <c r="CR323" s="38"/>
      <c r="CS323" s="38"/>
      <c r="CT323" s="38"/>
      <c r="CU323" s="38"/>
      <c r="CV323" s="38"/>
      <c r="CW323" s="38"/>
      <c r="CX323" s="38"/>
      <c r="CY323" s="38"/>
      <c r="CZ323" s="38"/>
      <c r="DA323" s="38"/>
    </row>
    <row r="324" spans="1:105" x14ac:dyDescent="0.35">
      <c r="A324" s="64"/>
      <c r="B324" s="64"/>
      <c r="C324" s="64"/>
      <c r="D324" s="64"/>
      <c r="E324" s="64"/>
      <c r="F324" s="103" t="s">
        <v>234</v>
      </c>
      <c r="G324" s="103" t="s">
        <v>187</v>
      </c>
      <c r="H324" s="26" t="s">
        <v>53</v>
      </c>
      <c r="I324" s="122"/>
      <c r="J324" s="122"/>
      <c r="K324" s="122"/>
      <c r="L324" s="122"/>
      <c r="M324" s="122"/>
      <c r="N324" s="65"/>
      <c r="O324" s="64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  <c r="BN324" s="38"/>
      <c r="BO324" s="38"/>
      <c r="BP324" s="38"/>
      <c r="BQ324" s="38"/>
      <c r="BR324" s="38"/>
      <c r="BS324" s="38"/>
      <c r="BT324" s="38"/>
      <c r="BU324" s="38"/>
      <c r="BV324" s="38"/>
      <c r="BW324" s="38"/>
      <c r="BX324" s="38"/>
      <c r="BY324" s="38"/>
      <c r="BZ324" s="38"/>
      <c r="CA324" s="38"/>
      <c r="CB324" s="38"/>
      <c r="CC324" s="38"/>
      <c r="CD324" s="38"/>
      <c r="CE324" s="38"/>
      <c r="CF324" s="38"/>
      <c r="CG324" s="38"/>
      <c r="CH324" s="38"/>
      <c r="CI324" s="38"/>
      <c r="CJ324" s="38"/>
      <c r="CK324" s="38"/>
      <c r="CL324" s="38"/>
      <c r="CM324" s="38"/>
      <c r="CN324" s="38"/>
      <c r="CO324" s="38"/>
      <c r="CP324" s="38"/>
      <c r="CQ324" s="38"/>
      <c r="CR324" s="38"/>
      <c r="CS324" s="38"/>
      <c r="CT324" s="38"/>
      <c r="CU324" s="38"/>
      <c r="CV324" s="38"/>
      <c r="CW324" s="38"/>
      <c r="CX324" s="38"/>
      <c r="CY324" s="38"/>
      <c r="CZ324" s="38"/>
      <c r="DA324" s="38"/>
    </row>
    <row r="325" spans="1:105" x14ac:dyDescent="0.35">
      <c r="A325" s="64"/>
      <c r="B325" s="64"/>
      <c r="C325" s="64"/>
      <c r="D325" s="64"/>
      <c r="E325" s="64"/>
      <c r="F325" s="103" t="s">
        <v>235</v>
      </c>
      <c r="G325" s="103" t="s">
        <v>187</v>
      </c>
      <c r="H325" s="26" t="s">
        <v>53</v>
      </c>
      <c r="I325" s="122"/>
      <c r="J325" s="122"/>
      <c r="K325" s="122"/>
      <c r="L325" s="122"/>
      <c r="M325" s="122"/>
      <c r="N325" s="65"/>
      <c r="O325" s="64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  <c r="BN325" s="38"/>
      <c r="BO325" s="38"/>
      <c r="BP325" s="38"/>
      <c r="BQ325" s="38"/>
      <c r="BR325" s="38"/>
      <c r="BS325" s="38"/>
      <c r="BT325" s="38"/>
      <c r="BU325" s="38"/>
      <c r="BV325" s="38"/>
      <c r="BW325" s="38"/>
      <c r="BX325" s="38"/>
      <c r="BY325" s="38"/>
      <c r="BZ325" s="38"/>
      <c r="CA325" s="38"/>
      <c r="CB325" s="38"/>
      <c r="CC325" s="38"/>
      <c r="CD325" s="38"/>
      <c r="CE325" s="38"/>
      <c r="CF325" s="38"/>
      <c r="CG325" s="38"/>
      <c r="CH325" s="38"/>
      <c r="CI325" s="38"/>
      <c r="CJ325" s="38"/>
      <c r="CK325" s="38"/>
      <c r="CL325" s="38"/>
      <c r="CM325" s="38"/>
      <c r="CN325" s="38"/>
      <c r="CO325" s="38"/>
      <c r="CP325" s="38"/>
      <c r="CQ325" s="38"/>
      <c r="CR325" s="38"/>
      <c r="CS325" s="38"/>
      <c r="CT325" s="38"/>
      <c r="CU325" s="38"/>
      <c r="CV325" s="38"/>
      <c r="CW325" s="38"/>
      <c r="CX325" s="38"/>
      <c r="CY325" s="38"/>
      <c r="CZ325" s="38"/>
      <c r="DA325" s="38"/>
    </row>
    <row r="326" spans="1:105" x14ac:dyDescent="0.35">
      <c r="A326" s="64"/>
      <c r="B326" s="64"/>
      <c r="C326" s="64"/>
      <c r="D326" s="64"/>
      <c r="E326" s="64"/>
      <c r="F326" s="103" t="s">
        <v>236</v>
      </c>
      <c r="G326" s="103" t="s">
        <v>187</v>
      </c>
      <c r="H326" s="26" t="s">
        <v>285</v>
      </c>
      <c r="I326" s="122"/>
      <c r="J326" s="122"/>
      <c r="K326" s="122"/>
      <c r="L326" s="122"/>
      <c r="M326" s="122"/>
      <c r="N326" s="65"/>
      <c r="O326" s="64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  <c r="BN326" s="38"/>
      <c r="BO326" s="38"/>
      <c r="BP326" s="38"/>
      <c r="BQ326" s="38"/>
      <c r="BR326" s="38"/>
      <c r="BS326" s="38"/>
      <c r="BT326" s="38"/>
      <c r="BU326" s="38"/>
      <c r="BV326" s="38"/>
      <c r="BW326" s="38"/>
      <c r="BX326" s="38"/>
      <c r="BY326" s="38"/>
      <c r="BZ326" s="38"/>
      <c r="CA326" s="38"/>
      <c r="CB326" s="38"/>
      <c r="CC326" s="38"/>
      <c r="CD326" s="38"/>
      <c r="CE326" s="38"/>
      <c r="CF326" s="38"/>
      <c r="CG326" s="38"/>
      <c r="CH326" s="38"/>
      <c r="CI326" s="38"/>
      <c r="CJ326" s="38"/>
      <c r="CK326" s="38"/>
      <c r="CL326" s="38"/>
      <c r="CM326" s="38"/>
      <c r="CN326" s="38"/>
      <c r="CO326" s="38"/>
      <c r="CP326" s="38"/>
      <c r="CQ326" s="38"/>
      <c r="CR326" s="38"/>
      <c r="CS326" s="38"/>
      <c r="CT326" s="38"/>
      <c r="CU326" s="38"/>
      <c r="CV326" s="38"/>
      <c r="CW326" s="38"/>
      <c r="CX326" s="38"/>
      <c r="CY326" s="38"/>
      <c r="CZ326" s="38"/>
      <c r="DA326" s="38"/>
    </row>
    <row r="327" spans="1:105" x14ac:dyDescent="0.35">
      <c r="A327" s="64"/>
      <c r="B327" s="64"/>
      <c r="C327" s="64"/>
      <c r="D327" s="64"/>
      <c r="E327" s="64"/>
      <c r="F327" s="103" t="s">
        <v>237</v>
      </c>
      <c r="G327" s="103" t="s">
        <v>187</v>
      </c>
      <c r="H327" s="26" t="s">
        <v>285</v>
      </c>
      <c r="I327" s="122"/>
      <c r="J327" s="122"/>
      <c r="K327" s="122"/>
      <c r="L327" s="122"/>
      <c r="M327" s="122"/>
      <c r="N327" s="65"/>
      <c r="O327" s="64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  <c r="BN327" s="38"/>
      <c r="BO327" s="38"/>
      <c r="BP327" s="38"/>
      <c r="BQ327" s="38"/>
      <c r="BR327" s="38"/>
      <c r="BS327" s="38"/>
      <c r="BT327" s="38"/>
      <c r="BU327" s="38"/>
      <c r="BV327" s="38"/>
      <c r="BW327" s="38"/>
      <c r="BX327" s="38"/>
      <c r="BY327" s="38"/>
      <c r="BZ327" s="38"/>
      <c r="CA327" s="38"/>
      <c r="CB327" s="38"/>
      <c r="CC327" s="38"/>
      <c r="CD327" s="38"/>
      <c r="CE327" s="38"/>
      <c r="CF327" s="38"/>
      <c r="CG327" s="38"/>
      <c r="CH327" s="38"/>
      <c r="CI327" s="38"/>
      <c r="CJ327" s="38"/>
      <c r="CK327" s="38"/>
      <c r="CL327" s="38"/>
      <c r="CM327" s="38"/>
      <c r="CN327" s="38"/>
      <c r="CO327" s="38"/>
      <c r="CP327" s="38"/>
      <c r="CQ327" s="38"/>
      <c r="CR327" s="38"/>
      <c r="CS327" s="38"/>
      <c r="CT327" s="38"/>
      <c r="CU327" s="38"/>
      <c r="CV327" s="38"/>
      <c r="CW327" s="38"/>
      <c r="CX327" s="38"/>
      <c r="CY327" s="38"/>
      <c r="CZ327" s="38"/>
      <c r="DA327" s="38"/>
    </row>
    <row r="328" spans="1:105" x14ac:dyDescent="0.35">
      <c r="A328" s="64"/>
      <c r="B328" s="64"/>
      <c r="C328" s="64"/>
      <c r="D328" s="64"/>
      <c r="E328" s="64"/>
      <c r="F328" s="103" t="s">
        <v>238</v>
      </c>
      <c r="G328" s="103" t="s">
        <v>187</v>
      </c>
      <c r="H328" s="26" t="s">
        <v>285</v>
      </c>
      <c r="I328" s="122"/>
      <c r="J328" s="122"/>
      <c r="K328" s="122"/>
      <c r="L328" s="122"/>
      <c r="M328" s="122"/>
      <c r="N328" s="65"/>
      <c r="O328" s="64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  <c r="BN328" s="38"/>
      <c r="BO328" s="38"/>
      <c r="BP328" s="38"/>
      <c r="BQ328" s="38"/>
      <c r="BR328" s="38"/>
      <c r="BS328" s="38"/>
      <c r="BT328" s="38"/>
      <c r="BU328" s="38"/>
      <c r="BV328" s="38"/>
      <c r="BW328" s="38"/>
      <c r="BX328" s="38"/>
      <c r="BY328" s="38"/>
      <c r="BZ328" s="38"/>
      <c r="CA328" s="38"/>
      <c r="CB328" s="38"/>
      <c r="CC328" s="38"/>
      <c r="CD328" s="38"/>
      <c r="CE328" s="38"/>
      <c r="CF328" s="38"/>
      <c r="CG328" s="38"/>
      <c r="CH328" s="38"/>
      <c r="CI328" s="38"/>
      <c r="CJ328" s="38"/>
      <c r="CK328" s="38"/>
      <c r="CL328" s="38"/>
      <c r="CM328" s="38"/>
      <c r="CN328" s="38"/>
      <c r="CO328" s="38"/>
      <c r="CP328" s="38"/>
      <c r="CQ328" s="38"/>
      <c r="CR328" s="38"/>
      <c r="CS328" s="38"/>
      <c r="CT328" s="38"/>
      <c r="CU328" s="38"/>
      <c r="CV328" s="38"/>
      <c r="CW328" s="38"/>
      <c r="CX328" s="38"/>
      <c r="CY328" s="38"/>
      <c r="CZ328" s="38"/>
      <c r="DA328" s="38"/>
    </row>
    <row r="329" spans="1:105" x14ac:dyDescent="0.35">
      <c r="A329" s="64"/>
      <c r="B329" s="64"/>
      <c r="C329" s="64"/>
      <c r="D329" s="64"/>
      <c r="E329" s="64"/>
      <c r="F329" s="103" t="s">
        <v>239</v>
      </c>
      <c r="G329" s="103" t="s">
        <v>187</v>
      </c>
      <c r="H329" s="26" t="s">
        <v>285</v>
      </c>
      <c r="I329" s="122"/>
      <c r="J329" s="122"/>
      <c r="K329" s="122"/>
      <c r="L329" s="122"/>
      <c r="M329" s="122"/>
      <c r="N329" s="65"/>
      <c r="O329" s="64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  <c r="BN329" s="38"/>
      <c r="BO329" s="38"/>
      <c r="BP329" s="38"/>
      <c r="BQ329" s="38"/>
      <c r="BR329" s="38"/>
      <c r="BS329" s="38"/>
      <c r="BT329" s="38"/>
      <c r="BU329" s="38"/>
      <c r="BV329" s="38"/>
      <c r="BW329" s="38"/>
      <c r="BX329" s="38"/>
      <c r="BY329" s="38"/>
      <c r="BZ329" s="38"/>
      <c r="CA329" s="38"/>
      <c r="CB329" s="38"/>
      <c r="CC329" s="38"/>
      <c r="CD329" s="38"/>
      <c r="CE329" s="38"/>
      <c r="CF329" s="38"/>
      <c r="CG329" s="38"/>
      <c r="CH329" s="38"/>
      <c r="CI329" s="38"/>
      <c r="CJ329" s="38"/>
      <c r="CK329" s="38"/>
      <c r="CL329" s="38"/>
      <c r="CM329" s="38"/>
      <c r="CN329" s="38"/>
      <c r="CO329" s="38"/>
      <c r="CP329" s="38"/>
      <c r="CQ329" s="38"/>
      <c r="CR329" s="38"/>
      <c r="CS329" s="38"/>
      <c r="CT329" s="38"/>
      <c r="CU329" s="38"/>
      <c r="CV329" s="38"/>
      <c r="CW329" s="38"/>
      <c r="CX329" s="38"/>
      <c r="CY329" s="38"/>
      <c r="CZ329" s="38"/>
      <c r="DA329" s="38"/>
    </row>
    <row r="330" spans="1:105" x14ac:dyDescent="0.35">
      <c r="A330" s="64"/>
      <c r="B330" s="64"/>
      <c r="C330" s="64"/>
      <c r="D330" s="64"/>
      <c r="E330" s="64"/>
      <c r="F330" s="103" t="s">
        <v>240</v>
      </c>
      <c r="G330" s="103" t="s">
        <v>187</v>
      </c>
      <c r="H330" s="26" t="s">
        <v>285</v>
      </c>
      <c r="I330" s="122"/>
      <c r="J330" s="122"/>
      <c r="K330" s="122"/>
      <c r="L330" s="122"/>
      <c r="M330" s="122"/>
      <c r="N330" s="65"/>
      <c r="O330" s="64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  <c r="BN330" s="38"/>
      <c r="BO330" s="38"/>
      <c r="BP330" s="38"/>
      <c r="BQ330" s="38"/>
      <c r="BR330" s="38"/>
      <c r="BS330" s="38"/>
      <c r="BT330" s="38"/>
      <c r="BU330" s="38"/>
      <c r="BV330" s="38"/>
      <c r="BW330" s="38"/>
      <c r="BX330" s="38"/>
      <c r="BY330" s="38"/>
      <c r="BZ330" s="38"/>
      <c r="CA330" s="38"/>
      <c r="CB330" s="38"/>
      <c r="CC330" s="38"/>
      <c r="CD330" s="38"/>
      <c r="CE330" s="38"/>
      <c r="CF330" s="38"/>
      <c r="CG330" s="38"/>
      <c r="CH330" s="38"/>
      <c r="CI330" s="38"/>
      <c r="CJ330" s="38"/>
      <c r="CK330" s="38"/>
      <c r="CL330" s="38"/>
      <c r="CM330" s="38"/>
      <c r="CN330" s="38"/>
      <c r="CO330" s="38"/>
      <c r="CP330" s="38"/>
      <c r="CQ330" s="38"/>
      <c r="CR330" s="38"/>
      <c r="CS330" s="38"/>
      <c r="CT330" s="38"/>
      <c r="CU330" s="38"/>
      <c r="CV330" s="38"/>
      <c r="CW330" s="38"/>
      <c r="CX330" s="38"/>
      <c r="CY330" s="38"/>
      <c r="CZ330" s="38"/>
      <c r="DA330" s="38"/>
    </row>
    <row r="331" spans="1:105" x14ac:dyDescent="0.35">
      <c r="A331" s="64"/>
      <c r="B331" s="64"/>
      <c r="C331" s="64"/>
      <c r="D331" s="64"/>
      <c r="E331" s="64"/>
      <c r="F331" s="103" t="s">
        <v>241</v>
      </c>
      <c r="G331" s="103" t="s">
        <v>187</v>
      </c>
      <c r="H331" s="26" t="s">
        <v>285</v>
      </c>
      <c r="I331" s="122"/>
      <c r="J331" s="122"/>
      <c r="K331" s="122"/>
      <c r="L331" s="122"/>
      <c r="M331" s="122"/>
      <c r="N331" s="65"/>
      <c r="O331" s="64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  <c r="BN331" s="38"/>
      <c r="BO331" s="38"/>
      <c r="BP331" s="38"/>
      <c r="BQ331" s="38"/>
      <c r="BR331" s="38"/>
      <c r="BS331" s="38"/>
      <c r="BT331" s="38"/>
      <c r="BU331" s="38"/>
      <c r="BV331" s="38"/>
      <c r="BW331" s="38"/>
      <c r="BX331" s="38"/>
      <c r="BY331" s="38"/>
      <c r="BZ331" s="38"/>
      <c r="CA331" s="38"/>
      <c r="CB331" s="38"/>
      <c r="CC331" s="38"/>
      <c r="CD331" s="38"/>
      <c r="CE331" s="38"/>
      <c r="CF331" s="38"/>
      <c r="CG331" s="38"/>
      <c r="CH331" s="38"/>
      <c r="CI331" s="38"/>
      <c r="CJ331" s="38"/>
      <c r="CK331" s="38"/>
      <c r="CL331" s="38"/>
      <c r="CM331" s="38"/>
      <c r="CN331" s="38"/>
      <c r="CO331" s="38"/>
      <c r="CP331" s="38"/>
      <c r="CQ331" s="38"/>
      <c r="CR331" s="38"/>
      <c r="CS331" s="38"/>
      <c r="CT331" s="38"/>
      <c r="CU331" s="38"/>
      <c r="CV331" s="38"/>
      <c r="CW331" s="38"/>
      <c r="CX331" s="38"/>
      <c r="CY331" s="38"/>
      <c r="CZ331" s="38"/>
      <c r="DA331" s="38"/>
    </row>
    <row r="332" spans="1:105" x14ac:dyDescent="0.35">
      <c r="A332" s="64"/>
      <c r="B332" s="64"/>
      <c r="C332" s="64"/>
      <c r="D332" s="64"/>
      <c r="E332" s="64"/>
      <c r="F332" s="103" t="s">
        <v>242</v>
      </c>
      <c r="G332" s="103" t="s">
        <v>187</v>
      </c>
      <c r="H332" s="26" t="s">
        <v>285</v>
      </c>
      <c r="I332" s="122"/>
      <c r="J332" s="122"/>
      <c r="K332" s="122"/>
      <c r="L332" s="122"/>
      <c r="M332" s="122"/>
      <c r="N332" s="65"/>
      <c r="O332" s="64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  <c r="BN332" s="38"/>
      <c r="BO332" s="38"/>
      <c r="BP332" s="38"/>
      <c r="BQ332" s="38"/>
      <c r="BR332" s="38"/>
      <c r="BS332" s="38"/>
      <c r="BT332" s="38"/>
      <c r="BU332" s="38"/>
      <c r="BV332" s="38"/>
      <c r="BW332" s="38"/>
      <c r="BX332" s="38"/>
      <c r="BY332" s="38"/>
      <c r="BZ332" s="38"/>
      <c r="CA332" s="38"/>
      <c r="CB332" s="38"/>
      <c r="CC332" s="38"/>
      <c r="CD332" s="38"/>
      <c r="CE332" s="38"/>
      <c r="CF332" s="38"/>
      <c r="CG332" s="38"/>
      <c r="CH332" s="38"/>
      <c r="CI332" s="38"/>
      <c r="CJ332" s="38"/>
      <c r="CK332" s="38"/>
      <c r="CL332" s="38"/>
      <c r="CM332" s="38"/>
      <c r="CN332" s="38"/>
      <c r="CO332" s="38"/>
      <c r="CP332" s="38"/>
      <c r="CQ332" s="38"/>
      <c r="CR332" s="38"/>
      <c r="CS332" s="38"/>
      <c r="CT332" s="38"/>
      <c r="CU332" s="38"/>
      <c r="CV332" s="38"/>
      <c r="CW332" s="38"/>
      <c r="CX332" s="38"/>
      <c r="CY332" s="38"/>
      <c r="CZ332" s="38"/>
      <c r="DA332" s="38"/>
    </row>
    <row r="333" spans="1:105" x14ac:dyDescent="0.35">
      <c r="A333" s="64"/>
      <c r="B333" s="64"/>
      <c r="C333" s="64"/>
      <c r="D333" s="64"/>
      <c r="E333" s="64"/>
      <c r="F333" s="103" t="s">
        <v>243</v>
      </c>
      <c r="G333" s="103" t="s">
        <v>187</v>
      </c>
      <c r="H333" s="26" t="s">
        <v>285</v>
      </c>
      <c r="I333" s="122"/>
      <c r="J333" s="122"/>
      <c r="K333" s="122"/>
      <c r="L333" s="122"/>
      <c r="M333" s="122"/>
      <c r="N333" s="65"/>
      <c r="O333" s="64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  <c r="BN333" s="38"/>
      <c r="BO333" s="38"/>
      <c r="BP333" s="38"/>
      <c r="BQ333" s="38"/>
      <c r="BR333" s="38"/>
      <c r="BS333" s="38"/>
      <c r="BT333" s="38"/>
      <c r="BU333" s="38"/>
      <c r="BV333" s="38"/>
      <c r="BW333" s="38"/>
      <c r="BX333" s="38"/>
      <c r="BY333" s="38"/>
      <c r="BZ333" s="38"/>
      <c r="CA333" s="38"/>
      <c r="CB333" s="38"/>
      <c r="CC333" s="38"/>
      <c r="CD333" s="38"/>
      <c r="CE333" s="38"/>
      <c r="CF333" s="38"/>
      <c r="CG333" s="38"/>
      <c r="CH333" s="38"/>
      <c r="CI333" s="38"/>
      <c r="CJ333" s="38"/>
      <c r="CK333" s="38"/>
      <c r="CL333" s="38"/>
      <c r="CM333" s="38"/>
      <c r="CN333" s="38"/>
      <c r="CO333" s="38"/>
      <c r="CP333" s="38"/>
      <c r="CQ333" s="38"/>
      <c r="CR333" s="38"/>
      <c r="CS333" s="38"/>
      <c r="CT333" s="38"/>
      <c r="CU333" s="38"/>
      <c r="CV333" s="38"/>
      <c r="CW333" s="38"/>
      <c r="CX333" s="38"/>
      <c r="CY333" s="38"/>
      <c r="CZ333" s="38"/>
      <c r="DA333" s="38"/>
    </row>
    <row r="334" spans="1:105" x14ac:dyDescent="0.35">
      <c r="A334" s="64"/>
      <c r="B334" s="64"/>
      <c r="C334" s="64"/>
      <c r="D334" s="64"/>
      <c r="E334" s="64"/>
      <c r="F334" s="103" t="s">
        <v>244</v>
      </c>
      <c r="G334" s="103" t="s">
        <v>187</v>
      </c>
      <c r="H334" s="26" t="s">
        <v>285</v>
      </c>
      <c r="I334" s="122"/>
      <c r="J334" s="122"/>
      <c r="K334" s="122"/>
      <c r="L334" s="122"/>
      <c r="M334" s="122"/>
      <c r="N334" s="65"/>
      <c r="O334" s="64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  <c r="BN334" s="38"/>
      <c r="BO334" s="38"/>
      <c r="BP334" s="38"/>
      <c r="BQ334" s="38"/>
      <c r="BR334" s="38"/>
      <c r="BS334" s="38"/>
      <c r="BT334" s="38"/>
      <c r="BU334" s="38"/>
      <c r="BV334" s="38"/>
      <c r="BW334" s="38"/>
      <c r="BX334" s="38"/>
      <c r="BY334" s="38"/>
      <c r="BZ334" s="38"/>
      <c r="CA334" s="38"/>
      <c r="CB334" s="38"/>
      <c r="CC334" s="38"/>
      <c r="CD334" s="38"/>
      <c r="CE334" s="38"/>
      <c r="CF334" s="38"/>
      <c r="CG334" s="38"/>
      <c r="CH334" s="38"/>
      <c r="CI334" s="38"/>
      <c r="CJ334" s="38"/>
      <c r="CK334" s="38"/>
      <c r="CL334" s="38"/>
      <c r="CM334" s="38"/>
      <c r="CN334" s="38"/>
      <c r="CO334" s="38"/>
      <c r="CP334" s="38"/>
      <c r="CQ334" s="38"/>
      <c r="CR334" s="38"/>
      <c r="CS334" s="38"/>
      <c r="CT334" s="38"/>
      <c r="CU334" s="38"/>
      <c r="CV334" s="38"/>
      <c r="CW334" s="38"/>
      <c r="CX334" s="38"/>
      <c r="CY334" s="38"/>
      <c r="CZ334" s="38"/>
      <c r="DA334" s="38"/>
    </row>
    <row r="335" spans="1:105" x14ac:dyDescent="0.35">
      <c r="A335" s="64"/>
      <c r="B335" s="64"/>
      <c r="C335" s="64"/>
      <c r="D335" s="64"/>
      <c r="E335" s="64"/>
      <c r="F335" s="103" t="s">
        <v>245</v>
      </c>
      <c r="G335" s="103" t="s">
        <v>187</v>
      </c>
      <c r="H335" s="26" t="s">
        <v>285</v>
      </c>
      <c r="I335" s="122"/>
      <c r="J335" s="122"/>
      <c r="K335" s="122"/>
      <c r="L335" s="122"/>
      <c r="M335" s="122"/>
      <c r="N335" s="65"/>
      <c r="O335" s="64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  <c r="BN335" s="38"/>
      <c r="BO335" s="38"/>
      <c r="BP335" s="38"/>
      <c r="BQ335" s="38"/>
      <c r="BR335" s="38"/>
      <c r="BS335" s="38"/>
      <c r="BT335" s="38"/>
      <c r="BU335" s="38"/>
      <c r="BV335" s="38"/>
      <c r="BW335" s="38"/>
      <c r="BX335" s="38"/>
      <c r="BY335" s="38"/>
      <c r="BZ335" s="38"/>
      <c r="CA335" s="38"/>
      <c r="CB335" s="38"/>
      <c r="CC335" s="38"/>
      <c r="CD335" s="38"/>
      <c r="CE335" s="38"/>
      <c r="CF335" s="38"/>
      <c r="CG335" s="38"/>
      <c r="CH335" s="38"/>
      <c r="CI335" s="38"/>
      <c r="CJ335" s="38"/>
      <c r="CK335" s="38"/>
      <c r="CL335" s="38"/>
      <c r="CM335" s="38"/>
      <c r="CN335" s="38"/>
      <c r="CO335" s="38"/>
      <c r="CP335" s="38"/>
      <c r="CQ335" s="38"/>
      <c r="CR335" s="38"/>
      <c r="CS335" s="38"/>
      <c r="CT335" s="38"/>
      <c r="CU335" s="38"/>
      <c r="CV335" s="38"/>
      <c r="CW335" s="38"/>
      <c r="CX335" s="38"/>
      <c r="CY335" s="38"/>
      <c r="CZ335" s="38"/>
      <c r="DA335" s="38"/>
    </row>
    <row r="336" spans="1:105" x14ac:dyDescent="0.35">
      <c r="A336" s="64"/>
      <c r="B336" s="64"/>
      <c r="C336" s="64"/>
      <c r="D336" s="64"/>
      <c r="E336" s="64"/>
      <c r="F336" s="103" t="s">
        <v>246</v>
      </c>
      <c r="G336" s="103" t="s">
        <v>187</v>
      </c>
      <c r="H336" s="26" t="s">
        <v>285</v>
      </c>
      <c r="I336" s="122"/>
      <c r="J336" s="122"/>
      <c r="K336" s="122"/>
      <c r="L336" s="122"/>
      <c r="M336" s="122"/>
      <c r="N336" s="65"/>
      <c r="O336" s="64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  <c r="BN336" s="38"/>
      <c r="BO336" s="38"/>
      <c r="BP336" s="38"/>
      <c r="BQ336" s="38"/>
      <c r="BR336" s="38"/>
      <c r="BS336" s="38"/>
      <c r="BT336" s="38"/>
      <c r="BU336" s="38"/>
      <c r="BV336" s="38"/>
      <c r="BW336" s="38"/>
      <c r="BX336" s="38"/>
      <c r="BY336" s="38"/>
      <c r="BZ336" s="38"/>
      <c r="CA336" s="38"/>
      <c r="CB336" s="38"/>
      <c r="CC336" s="38"/>
      <c r="CD336" s="38"/>
      <c r="CE336" s="38"/>
      <c r="CF336" s="38"/>
      <c r="CG336" s="38"/>
      <c r="CH336" s="38"/>
      <c r="CI336" s="38"/>
      <c r="CJ336" s="38"/>
      <c r="CK336" s="38"/>
      <c r="CL336" s="38"/>
      <c r="CM336" s="38"/>
      <c r="CN336" s="38"/>
      <c r="CO336" s="38"/>
      <c r="CP336" s="38"/>
      <c r="CQ336" s="38"/>
      <c r="CR336" s="38"/>
      <c r="CS336" s="38"/>
      <c r="CT336" s="38"/>
      <c r="CU336" s="38"/>
      <c r="CV336" s="38"/>
      <c r="CW336" s="38"/>
      <c r="CX336" s="38"/>
      <c r="CY336" s="38"/>
      <c r="CZ336" s="38"/>
      <c r="DA336" s="38"/>
    </row>
    <row r="337" spans="1:105" x14ac:dyDescent="0.35">
      <c r="A337" s="64"/>
      <c r="B337" s="64"/>
      <c r="C337" s="64"/>
      <c r="D337" s="64"/>
      <c r="E337" s="64"/>
      <c r="F337" s="103" t="s">
        <v>247</v>
      </c>
      <c r="G337" s="103" t="s">
        <v>187</v>
      </c>
      <c r="H337" s="26" t="s">
        <v>285</v>
      </c>
      <c r="I337" s="122"/>
      <c r="J337" s="122"/>
      <c r="K337" s="122"/>
      <c r="L337" s="122"/>
      <c r="M337" s="122"/>
      <c r="N337" s="65"/>
      <c r="O337" s="64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  <c r="BN337" s="38"/>
      <c r="BO337" s="38"/>
      <c r="BP337" s="38"/>
      <c r="BQ337" s="38"/>
      <c r="BR337" s="38"/>
      <c r="BS337" s="38"/>
      <c r="BT337" s="38"/>
      <c r="BU337" s="38"/>
      <c r="BV337" s="38"/>
      <c r="BW337" s="38"/>
      <c r="BX337" s="38"/>
      <c r="BY337" s="38"/>
      <c r="BZ337" s="38"/>
      <c r="CA337" s="38"/>
      <c r="CB337" s="38"/>
      <c r="CC337" s="38"/>
      <c r="CD337" s="38"/>
      <c r="CE337" s="38"/>
      <c r="CF337" s="38"/>
      <c r="CG337" s="38"/>
      <c r="CH337" s="38"/>
      <c r="CI337" s="38"/>
      <c r="CJ337" s="38"/>
      <c r="CK337" s="38"/>
      <c r="CL337" s="38"/>
      <c r="CM337" s="38"/>
      <c r="CN337" s="38"/>
      <c r="CO337" s="38"/>
      <c r="CP337" s="38"/>
      <c r="CQ337" s="38"/>
      <c r="CR337" s="38"/>
      <c r="CS337" s="38"/>
      <c r="CT337" s="38"/>
      <c r="CU337" s="38"/>
      <c r="CV337" s="38"/>
      <c r="CW337" s="38"/>
      <c r="CX337" s="38"/>
      <c r="CY337" s="38"/>
      <c r="CZ337" s="38"/>
      <c r="DA337" s="38"/>
    </row>
    <row r="338" spans="1:105" x14ac:dyDescent="0.35">
      <c r="A338" s="64"/>
      <c r="B338" s="64"/>
      <c r="C338" s="64"/>
      <c r="D338" s="64"/>
      <c r="E338" s="64"/>
      <c r="F338" s="103" t="s">
        <v>248</v>
      </c>
      <c r="G338" s="103" t="s">
        <v>187</v>
      </c>
      <c r="H338" s="26" t="s">
        <v>285</v>
      </c>
      <c r="I338" s="122"/>
      <c r="J338" s="122"/>
      <c r="K338" s="122"/>
      <c r="L338" s="122"/>
      <c r="M338" s="122"/>
      <c r="N338" s="65"/>
      <c r="O338" s="64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  <c r="BN338" s="38"/>
      <c r="BO338" s="38"/>
      <c r="BP338" s="38"/>
      <c r="BQ338" s="38"/>
      <c r="BR338" s="38"/>
      <c r="BS338" s="38"/>
      <c r="BT338" s="38"/>
      <c r="BU338" s="38"/>
      <c r="BV338" s="38"/>
      <c r="BW338" s="38"/>
      <c r="BX338" s="38"/>
      <c r="BY338" s="38"/>
      <c r="BZ338" s="38"/>
      <c r="CA338" s="38"/>
      <c r="CB338" s="38"/>
      <c r="CC338" s="38"/>
      <c r="CD338" s="38"/>
      <c r="CE338" s="38"/>
      <c r="CF338" s="38"/>
      <c r="CG338" s="38"/>
      <c r="CH338" s="38"/>
      <c r="CI338" s="38"/>
      <c r="CJ338" s="38"/>
      <c r="CK338" s="38"/>
      <c r="CL338" s="38"/>
      <c r="CM338" s="38"/>
      <c r="CN338" s="38"/>
      <c r="CO338" s="38"/>
      <c r="CP338" s="38"/>
      <c r="CQ338" s="38"/>
      <c r="CR338" s="38"/>
      <c r="CS338" s="38"/>
      <c r="CT338" s="38"/>
      <c r="CU338" s="38"/>
      <c r="CV338" s="38"/>
      <c r="CW338" s="38"/>
      <c r="CX338" s="38"/>
      <c r="CY338" s="38"/>
      <c r="CZ338" s="38"/>
      <c r="DA338" s="38"/>
    </row>
    <row r="339" spans="1:105" x14ac:dyDescent="0.35">
      <c r="A339" s="64"/>
      <c r="B339" s="64"/>
      <c r="C339" s="64"/>
      <c r="D339" s="64"/>
      <c r="E339" s="64"/>
      <c r="F339" s="103" t="s">
        <v>249</v>
      </c>
      <c r="G339" s="103" t="s">
        <v>187</v>
      </c>
      <c r="H339" s="26" t="s">
        <v>285</v>
      </c>
      <c r="I339" s="122"/>
      <c r="J339" s="122"/>
      <c r="K339" s="122"/>
      <c r="L339" s="122"/>
      <c r="M339" s="122"/>
      <c r="N339" s="65"/>
      <c r="O339" s="64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  <c r="BN339" s="38"/>
      <c r="BO339" s="38"/>
      <c r="BP339" s="38"/>
      <c r="BQ339" s="38"/>
      <c r="BR339" s="38"/>
      <c r="BS339" s="38"/>
      <c r="BT339" s="38"/>
      <c r="BU339" s="38"/>
      <c r="BV339" s="38"/>
      <c r="BW339" s="38"/>
      <c r="BX339" s="38"/>
      <c r="BY339" s="38"/>
      <c r="BZ339" s="38"/>
      <c r="CA339" s="38"/>
      <c r="CB339" s="38"/>
      <c r="CC339" s="38"/>
      <c r="CD339" s="38"/>
      <c r="CE339" s="38"/>
      <c r="CF339" s="38"/>
      <c r="CG339" s="38"/>
      <c r="CH339" s="38"/>
      <c r="CI339" s="38"/>
      <c r="CJ339" s="38"/>
      <c r="CK339" s="38"/>
      <c r="CL339" s="38"/>
      <c r="CM339" s="38"/>
      <c r="CN339" s="38"/>
      <c r="CO339" s="38"/>
      <c r="CP339" s="38"/>
      <c r="CQ339" s="38"/>
      <c r="CR339" s="38"/>
      <c r="CS339" s="38"/>
      <c r="CT339" s="38"/>
      <c r="CU339" s="38"/>
      <c r="CV339" s="38"/>
      <c r="CW339" s="38"/>
      <c r="CX339" s="38"/>
      <c r="CY339" s="38"/>
      <c r="CZ339" s="38"/>
      <c r="DA339" s="38"/>
    </row>
    <row r="340" spans="1:105" x14ac:dyDescent="0.35">
      <c r="A340" s="64"/>
      <c r="B340" s="64"/>
      <c r="C340" s="64"/>
      <c r="D340" s="64"/>
      <c r="E340" s="64"/>
      <c r="F340" s="103" t="s">
        <v>250</v>
      </c>
      <c r="G340" s="103" t="s">
        <v>187</v>
      </c>
      <c r="H340" s="26" t="s">
        <v>285</v>
      </c>
      <c r="I340" s="122"/>
      <c r="J340" s="122"/>
      <c r="K340" s="122"/>
      <c r="L340" s="122"/>
      <c r="M340" s="122"/>
      <c r="N340" s="65"/>
      <c r="O340" s="64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  <c r="BN340" s="38"/>
      <c r="BO340" s="38"/>
      <c r="BP340" s="38"/>
      <c r="BQ340" s="38"/>
      <c r="BR340" s="38"/>
      <c r="BS340" s="38"/>
      <c r="BT340" s="38"/>
      <c r="BU340" s="38"/>
      <c r="BV340" s="38"/>
      <c r="BW340" s="38"/>
      <c r="BX340" s="38"/>
      <c r="BY340" s="38"/>
      <c r="BZ340" s="38"/>
      <c r="CA340" s="38"/>
      <c r="CB340" s="38"/>
      <c r="CC340" s="38"/>
      <c r="CD340" s="38"/>
      <c r="CE340" s="38"/>
      <c r="CF340" s="38"/>
      <c r="CG340" s="38"/>
      <c r="CH340" s="38"/>
      <c r="CI340" s="38"/>
      <c r="CJ340" s="38"/>
      <c r="CK340" s="38"/>
      <c r="CL340" s="38"/>
      <c r="CM340" s="38"/>
      <c r="CN340" s="38"/>
      <c r="CO340" s="38"/>
      <c r="CP340" s="38"/>
      <c r="CQ340" s="38"/>
      <c r="CR340" s="38"/>
      <c r="CS340" s="38"/>
      <c r="CT340" s="38"/>
      <c r="CU340" s="38"/>
      <c r="CV340" s="38"/>
      <c r="CW340" s="38"/>
      <c r="CX340" s="38"/>
      <c r="CY340" s="38"/>
      <c r="CZ340" s="38"/>
      <c r="DA340" s="38"/>
    </row>
    <row r="341" spans="1:105" x14ac:dyDescent="0.35">
      <c r="A341" s="64"/>
      <c r="B341" s="64"/>
      <c r="C341" s="64"/>
      <c r="D341" s="64"/>
      <c r="E341" s="64"/>
      <c r="F341" s="103" t="s">
        <v>251</v>
      </c>
      <c r="G341" s="103" t="s">
        <v>187</v>
      </c>
      <c r="H341" s="26" t="s">
        <v>286</v>
      </c>
      <c r="I341" s="122"/>
      <c r="J341" s="122"/>
      <c r="K341" s="122"/>
      <c r="L341" s="122"/>
      <c r="M341" s="122"/>
      <c r="N341" s="65"/>
      <c r="O341" s="64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  <c r="BN341" s="38"/>
      <c r="BO341" s="38"/>
      <c r="BP341" s="38"/>
      <c r="BQ341" s="38"/>
      <c r="BR341" s="38"/>
      <c r="BS341" s="38"/>
      <c r="BT341" s="38"/>
      <c r="BU341" s="38"/>
      <c r="BV341" s="38"/>
      <c r="BW341" s="38"/>
      <c r="BX341" s="38"/>
      <c r="BY341" s="38"/>
      <c r="BZ341" s="38"/>
      <c r="CA341" s="38"/>
      <c r="CB341" s="38"/>
      <c r="CC341" s="38"/>
      <c r="CD341" s="38"/>
      <c r="CE341" s="38"/>
      <c r="CF341" s="38"/>
      <c r="CG341" s="38"/>
      <c r="CH341" s="38"/>
      <c r="CI341" s="38"/>
      <c r="CJ341" s="38"/>
      <c r="CK341" s="38"/>
      <c r="CL341" s="38"/>
      <c r="CM341" s="38"/>
      <c r="CN341" s="38"/>
      <c r="CO341" s="38"/>
      <c r="CP341" s="38"/>
      <c r="CQ341" s="38"/>
      <c r="CR341" s="38"/>
      <c r="CS341" s="38"/>
      <c r="CT341" s="38"/>
      <c r="CU341" s="38"/>
      <c r="CV341" s="38"/>
      <c r="CW341" s="38"/>
      <c r="CX341" s="38"/>
      <c r="CY341" s="38"/>
      <c r="CZ341" s="38"/>
      <c r="DA341" s="38"/>
    </row>
    <row r="342" spans="1:105" x14ac:dyDescent="0.35">
      <c r="A342" s="64"/>
      <c r="B342" s="64"/>
      <c r="C342" s="64"/>
      <c r="D342" s="64"/>
      <c r="E342" s="64"/>
      <c r="F342" s="103" t="s">
        <v>252</v>
      </c>
      <c r="G342" s="103" t="s">
        <v>187</v>
      </c>
      <c r="H342" s="26" t="s">
        <v>286</v>
      </c>
      <c r="I342" s="122"/>
      <c r="J342" s="122"/>
      <c r="K342" s="122"/>
      <c r="L342" s="122"/>
      <c r="M342" s="122"/>
      <c r="N342" s="65"/>
      <c r="O342" s="64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  <c r="BN342" s="38"/>
      <c r="BO342" s="38"/>
      <c r="BP342" s="38"/>
      <c r="BQ342" s="38"/>
      <c r="BR342" s="38"/>
      <c r="BS342" s="38"/>
      <c r="BT342" s="38"/>
      <c r="BU342" s="38"/>
      <c r="BV342" s="38"/>
      <c r="BW342" s="38"/>
      <c r="BX342" s="38"/>
      <c r="BY342" s="38"/>
      <c r="BZ342" s="38"/>
      <c r="CA342" s="38"/>
      <c r="CB342" s="38"/>
      <c r="CC342" s="38"/>
      <c r="CD342" s="38"/>
      <c r="CE342" s="38"/>
      <c r="CF342" s="38"/>
      <c r="CG342" s="38"/>
      <c r="CH342" s="38"/>
      <c r="CI342" s="38"/>
      <c r="CJ342" s="38"/>
      <c r="CK342" s="38"/>
      <c r="CL342" s="38"/>
      <c r="CM342" s="38"/>
      <c r="CN342" s="38"/>
      <c r="CO342" s="38"/>
      <c r="CP342" s="38"/>
      <c r="CQ342" s="38"/>
      <c r="CR342" s="38"/>
      <c r="CS342" s="38"/>
      <c r="CT342" s="38"/>
      <c r="CU342" s="38"/>
      <c r="CV342" s="38"/>
      <c r="CW342" s="38"/>
      <c r="CX342" s="38"/>
      <c r="CY342" s="38"/>
      <c r="CZ342" s="38"/>
      <c r="DA342" s="38"/>
    </row>
    <row r="343" spans="1:105" x14ac:dyDescent="0.35">
      <c r="A343" s="64"/>
      <c r="B343" s="64"/>
      <c r="C343" s="64"/>
      <c r="D343" s="64"/>
      <c r="E343" s="64"/>
      <c r="F343" s="103" t="s">
        <v>253</v>
      </c>
      <c r="G343" s="103" t="s">
        <v>187</v>
      </c>
      <c r="H343" s="26" t="s">
        <v>286</v>
      </c>
      <c r="I343" s="122"/>
      <c r="J343" s="122"/>
      <c r="K343" s="122"/>
      <c r="L343" s="122"/>
      <c r="M343" s="122"/>
      <c r="N343" s="65"/>
      <c r="O343" s="64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38"/>
      <c r="BS343" s="38"/>
      <c r="BT343" s="38"/>
      <c r="BU343" s="38"/>
      <c r="BV343" s="38"/>
      <c r="BW343" s="38"/>
      <c r="BX343" s="38"/>
      <c r="BY343" s="38"/>
      <c r="BZ343" s="38"/>
      <c r="CA343" s="38"/>
      <c r="CB343" s="38"/>
      <c r="CC343" s="38"/>
      <c r="CD343" s="38"/>
      <c r="CE343" s="38"/>
      <c r="CF343" s="38"/>
      <c r="CG343" s="38"/>
      <c r="CH343" s="38"/>
      <c r="CI343" s="38"/>
      <c r="CJ343" s="38"/>
      <c r="CK343" s="38"/>
      <c r="CL343" s="38"/>
      <c r="CM343" s="38"/>
      <c r="CN343" s="38"/>
      <c r="CO343" s="38"/>
      <c r="CP343" s="38"/>
      <c r="CQ343" s="38"/>
      <c r="CR343" s="38"/>
      <c r="CS343" s="38"/>
      <c r="CT343" s="38"/>
      <c r="CU343" s="38"/>
      <c r="CV343" s="38"/>
      <c r="CW343" s="38"/>
      <c r="CX343" s="38"/>
      <c r="CY343" s="38"/>
      <c r="CZ343" s="38"/>
      <c r="DA343" s="38"/>
    </row>
    <row r="344" spans="1:105" x14ac:dyDescent="0.35">
      <c r="A344" s="64"/>
      <c r="B344" s="64"/>
      <c r="C344" s="64"/>
      <c r="D344" s="64"/>
      <c r="E344" s="64"/>
      <c r="F344" s="103" t="s">
        <v>254</v>
      </c>
      <c r="G344" s="103" t="s">
        <v>187</v>
      </c>
      <c r="H344" s="26" t="s">
        <v>286</v>
      </c>
      <c r="I344" s="122"/>
      <c r="J344" s="122"/>
      <c r="K344" s="122"/>
      <c r="L344" s="122"/>
      <c r="M344" s="122"/>
      <c r="N344" s="65"/>
      <c r="O344" s="64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  <c r="BN344" s="38"/>
      <c r="BO344" s="38"/>
      <c r="BP344" s="38"/>
      <c r="BQ344" s="38"/>
      <c r="BR344" s="38"/>
      <c r="BS344" s="38"/>
      <c r="BT344" s="38"/>
      <c r="BU344" s="38"/>
      <c r="BV344" s="38"/>
      <c r="BW344" s="38"/>
      <c r="BX344" s="38"/>
      <c r="BY344" s="38"/>
      <c r="BZ344" s="38"/>
      <c r="CA344" s="38"/>
      <c r="CB344" s="38"/>
      <c r="CC344" s="38"/>
      <c r="CD344" s="38"/>
      <c r="CE344" s="38"/>
      <c r="CF344" s="38"/>
      <c r="CG344" s="38"/>
      <c r="CH344" s="38"/>
      <c r="CI344" s="38"/>
      <c r="CJ344" s="38"/>
      <c r="CK344" s="38"/>
      <c r="CL344" s="38"/>
      <c r="CM344" s="38"/>
      <c r="CN344" s="38"/>
      <c r="CO344" s="38"/>
      <c r="CP344" s="38"/>
      <c r="CQ344" s="38"/>
      <c r="CR344" s="38"/>
      <c r="CS344" s="38"/>
      <c r="CT344" s="38"/>
      <c r="CU344" s="38"/>
      <c r="CV344" s="38"/>
      <c r="CW344" s="38"/>
      <c r="CX344" s="38"/>
      <c r="CY344" s="38"/>
      <c r="CZ344" s="38"/>
      <c r="DA344" s="38"/>
    </row>
    <row r="345" spans="1:105" x14ac:dyDescent="0.35">
      <c r="A345" s="64"/>
      <c r="B345" s="64"/>
      <c r="C345" s="64"/>
      <c r="D345" s="64"/>
      <c r="E345" s="64"/>
      <c r="F345" s="103" t="s">
        <v>255</v>
      </c>
      <c r="G345" s="103" t="s">
        <v>187</v>
      </c>
      <c r="H345" s="26" t="s">
        <v>286</v>
      </c>
      <c r="I345" s="122"/>
      <c r="J345" s="122"/>
      <c r="K345" s="122"/>
      <c r="L345" s="122"/>
      <c r="M345" s="122"/>
      <c r="N345" s="65"/>
      <c r="O345" s="64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  <c r="BN345" s="38"/>
      <c r="BO345" s="38"/>
      <c r="BP345" s="38"/>
      <c r="BQ345" s="38"/>
      <c r="BR345" s="38"/>
      <c r="BS345" s="38"/>
      <c r="BT345" s="38"/>
      <c r="BU345" s="38"/>
      <c r="BV345" s="38"/>
      <c r="BW345" s="38"/>
      <c r="BX345" s="38"/>
      <c r="BY345" s="38"/>
      <c r="BZ345" s="38"/>
      <c r="CA345" s="38"/>
      <c r="CB345" s="38"/>
      <c r="CC345" s="38"/>
      <c r="CD345" s="38"/>
      <c r="CE345" s="38"/>
      <c r="CF345" s="38"/>
      <c r="CG345" s="38"/>
      <c r="CH345" s="38"/>
      <c r="CI345" s="38"/>
      <c r="CJ345" s="38"/>
      <c r="CK345" s="38"/>
      <c r="CL345" s="38"/>
      <c r="CM345" s="38"/>
      <c r="CN345" s="38"/>
      <c r="CO345" s="38"/>
      <c r="CP345" s="38"/>
      <c r="CQ345" s="38"/>
      <c r="CR345" s="38"/>
      <c r="CS345" s="38"/>
      <c r="CT345" s="38"/>
      <c r="CU345" s="38"/>
      <c r="CV345" s="38"/>
      <c r="CW345" s="38"/>
      <c r="CX345" s="38"/>
      <c r="CY345" s="38"/>
      <c r="CZ345" s="38"/>
      <c r="DA345" s="38"/>
    </row>
    <row r="346" spans="1:105" x14ac:dyDescent="0.35">
      <c r="A346" s="64"/>
      <c r="B346" s="64"/>
      <c r="C346" s="64"/>
      <c r="D346" s="64"/>
      <c r="E346" s="64"/>
      <c r="F346" s="103" t="s">
        <v>256</v>
      </c>
      <c r="G346" s="103" t="s">
        <v>187</v>
      </c>
      <c r="H346" s="26" t="s">
        <v>287</v>
      </c>
      <c r="I346" s="122"/>
      <c r="J346" s="122"/>
      <c r="K346" s="122"/>
      <c r="L346" s="122"/>
      <c r="M346" s="122"/>
      <c r="N346" s="65"/>
      <c r="O346" s="64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  <c r="BN346" s="38"/>
      <c r="BO346" s="38"/>
      <c r="BP346" s="38"/>
      <c r="BQ346" s="38"/>
      <c r="BR346" s="38"/>
      <c r="BS346" s="38"/>
      <c r="BT346" s="38"/>
      <c r="BU346" s="38"/>
      <c r="BV346" s="38"/>
      <c r="BW346" s="38"/>
      <c r="BX346" s="38"/>
      <c r="BY346" s="38"/>
      <c r="BZ346" s="38"/>
      <c r="CA346" s="38"/>
      <c r="CB346" s="38"/>
      <c r="CC346" s="38"/>
      <c r="CD346" s="38"/>
      <c r="CE346" s="38"/>
      <c r="CF346" s="38"/>
      <c r="CG346" s="38"/>
      <c r="CH346" s="38"/>
      <c r="CI346" s="38"/>
      <c r="CJ346" s="38"/>
      <c r="CK346" s="38"/>
      <c r="CL346" s="38"/>
      <c r="CM346" s="38"/>
      <c r="CN346" s="38"/>
      <c r="CO346" s="38"/>
      <c r="CP346" s="38"/>
      <c r="CQ346" s="38"/>
      <c r="CR346" s="38"/>
      <c r="CS346" s="38"/>
      <c r="CT346" s="38"/>
      <c r="CU346" s="38"/>
      <c r="CV346" s="38"/>
      <c r="CW346" s="38"/>
      <c r="CX346" s="38"/>
      <c r="CY346" s="38"/>
      <c r="CZ346" s="38"/>
      <c r="DA346" s="38"/>
    </row>
    <row r="347" spans="1:105" x14ac:dyDescent="0.35">
      <c r="A347" s="64"/>
      <c r="B347" s="64"/>
      <c r="C347" s="64"/>
      <c r="D347" s="64"/>
      <c r="E347" s="64"/>
      <c r="F347" s="103" t="s">
        <v>257</v>
      </c>
      <c r="G347" s="103" t="s">
        <v>187</v>
      </c>
      <c r="H347" s="26" t="s">
        <v>286</v>
      </c>
      <c r="I347" s="122"/>
      <c r="J347" s="122"/>
      <c r="K347" s="122"/>
      <c r="L347" s="122"/>
      <c r="M347" s="122"/>
      <c r="N347" s="65"/>
      <c r="O347" s="64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  <c r="BN347" s="38"/>
      <c r="BO347" s="38"/>
      <c r="BP347" s="38"/>
      <c r="BQ347" s="38"/>
      <c r="BR347" s="38"/>
      <c r="BS347" s="38"/>
      <c r="BT347" s="38"/>
      <c r="BU347" s="38"/>
      <c r="BV347" s="38"/>
      <c r="BW347" s="38"/>
      <c r="BX347" s="38"/>
      <c r="BY347" s="38"/>
      <c r="BZ347" s="38"/>
      <c r="CA347" s="38"/>
      <c r="CB347" s="38"/>
      <c r="CC347" s="38"/>
      <c r="CD347" s="38"/>
      <c r="CE347" s="38"/>
      <c r="CF347" s="38"/>
      <c r="CG347" s="38"/>
      <c r="CH347" s="38"/>
      <c r="CI347" s="38"/>
      <c r="CJ347" s="38"/>
      <c r="CK347" s="38"/>
      <c r="CL347" s="38"/>
      <c r="CM347" s="38"/>
      <c r="CN347" s="38"/>
      <c r="CO347" s="38"/>
      <c r="CP347" s="38"/>
      <c r="CQ347" s="38"/>
      <c r="CR347" s="38"/>
      <c r="CS347" s="38"/>
      <c r="CT347" s="38"/>
      <c r="CU347" s="38"/>
      <c r="CV347" s="38"/>
      <c r="CW347" s="38"/>
      <c r="CX347" s="38"/>
      <c r="CY347" s="38"/>
      <c r="CZ347" s="38"/>
      <c r="DA347" s="38"/>
    </row>
    <row r="348" spans="1:105" x14ac:dyDescent="0.35">
      <c r="A348" s="64"/>
      <c r="B348" s="64"/>
      <c r="C348" s="64"/>
      <c r="D348" s="64"/>
      <c r="E348" s="64"/>
      <c r="F348" s="103" t="s">
        <v>258</v>
      </c>
      <c r="G348" s="103" t="s">
        <v>187</v>
      </c>
      <c r="H348" s="26" t="s">
        <v>287</v>
      </c>
      <c r="I348" s="122"/>
      <c r="J348" s="122"/>
      <c r="K348" s="122"/>
      <c r="L348" s="122"/>
      <c r="M348" s="122"/>
      <c r="N348" s="65"/>
      <c r="O348" s="64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  <c r="BN348" s="38"/>
      <c r="BO348" s="38"/>
      <c r="BP348" s="38"/>
      <c r="BQ348" s="38"/>
      <c r="BR348" s="38"/>
      <c r="BS348" s="38"/>
      <c r="BT348" s="38"/>
      <c r="BU348" s="38"/>
      <c r="BV348" s="38"/>
      <c r="BW348" s="38"/>
      <c r="BX348" s="38"/>
      <c r="BY348" s="38"/>
      <c r="BZ348" s="38"/>
      <c r="CA348" s="38"/>
      <c r="CB348" s="38"/>
      <c r="CC348" s="38"/>
      <c r="CD348" s="38"/>
      <c r="CE348" s="38"/>
      <c r="CF348" s="38"/>
      <c r="CG348" s="38"/>
      <c r="CH348" s="38"/>
      <c r="CI348" s="38"/>
      <c r="CJ348" s="38"/>
      <c r="CK348" s="38"/>
      <c r="CL348" s="38"/>
      <c r="CM348" s="38"/>
      <c r="CN348" s="38"/>
      <c r="CO348" s="38"/>
      <c r="CP348" s="38"/>
      <c r="CQ348" s="38"/>
      <c r="CR348" s="38"/>
      <c r="CS348" s="38"/>
      <c r="CT348" s="38"/>
      <c r="CU348" s="38"/>
      <c r="CV348" s="38"/>
      <c r="CW348" s="38"/>
      <c r="CX348" s="38"/>
      <c r="CY348" s="38"/>
      <c r="CZ348" s="38"/>
      <c r="DA348" s="38"/>
    </row>
    <row r="349" spans="1:105" x14ac:dyDescent="0.35">
      <c r="A349" s="64"/>
      <c r="B349" s="64"/>
      <c r="C349" s="64"/>
      <c r="D349" s="64"/>
      <c r="E349" s="64"/>
      <c r="F349" s="103" t="s">
        <v>259</v>
      </c>
      <c r="G349" s="103" t="s">
        <v>187</v>
      </c>
      <c r="H349" s="26" t="s">
        <v>287</v>
      </c>
      <c r="I349" s="122"/>
      <c r="J349" s="122"/>
      <c r="K349" s="122"/>
      <c r="L349" s="122"/>
      <c r="M349" s="122"/>
      <c r="N349" s="65"/>
      <c r="O349" s="64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  <c r="BN349" s="38"/>
      <c r="BO349" s="38"/>
      <c r="BP349" s="38"/>
      <c r="BQ349" s="38"/>
      <c r="BR349" s="38"/>
      <c r="BS349" s="38"/>
      <c r="BT349" s="38"/>
      <c r="BU349" s="38"/>
      <c r="BV349" s="38"/>
      <c r="BW349" s="38"/>
      <c r="BX349" s="38"/>
      <c r="BY349" s="38"/>
      <c r="BZ349" s="38"/>
      <c r="CA349" s="38"/>
      <c r="CB349" s="38"/>
      <c r="CC349" s="38"/>
      <c r="CD349" s="38"/>
      <c r="CE349" s="38"/>
      <c r="CF349" s="38"/>
      <c r="CG349" s="38"/>
      <c r="CH349" s="38"/>
      <c r="CI349" s="38"/>
      <c r="CJ349" s="38"/>
      <c r="CK349" s="38"/>
      <c r="CL349" s="38"/>
      <c r="CM349" s="38"/>
      <c r="CN349" s="38"/>
      <c r="CO349" s="38"/>
      <c r="CP349" s="38"/>
      <c r="CQ349" s="38"/>
      <c r="CR349" s="38"/>
      <c r="CS349" s="38"/>
      <c r="CT349" s="38"/>
      <c r="CU349" s="38"/>
      <c r="CV349" s="38"/>
      <c r="CW349" s="38"/>
      <c r="CX349" s="38"/>
      <c r="CY349" s="38"/>
      <c r="CZ349" s="38"/>
      <c r="DA349" s="38"/>
    </row>
    <row r="350" spans="1:105" x14ac:dyDescent="0.35">
      <c r="A350" s="64"/>
      <c r="B350" s="64"/>
      <c r="C350" s="64"/>
      <c r="D350" s="64"/>
      <c r="E350" s="64"/>
      <c r="F350" s="103" t="s">
        <v>260</v>
      </c>
      <c r="G350" s="103" t="s">
        <v>187</v>
      </c>
      <c r="H350" s="26" t="s">
        <v>287</v>
      </c>
      <c r="I350" s="122"/>
      <c r="J350" s="122"/>
      <c r="K350" s="122"/>
      <c r="L350" s="122"/>
      <c r="M350" s="122"/>
      <c r="N350" s="65"/>
      <c r="O350" s="64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38"/>
      <c r="BS350" s="38"/>
      <c r="BT350" s="38"/>
      <c r="BU350" s="38"/>
      <c r="BV350" s="38"/>
      <c r="BW350" s="38"/>
      <c r="BX350" s="38"/>
      <c r="BY350" s="38"/>
      <c r="BZ350" s="38"/>
      <c r="CA350" s="38"/>
      <c r="CB350" s="38"/>
      <c r="CC350" s="38"/>
      <c r="CD350" s="38"/>
      <c r="CE350" s="38"/>
      <c r="CF350" s="38"/>
      <c r="CG350" s="38"/>
      <c r="CH350" s="38"/>
      <c r="CI350" s="38"/>
      <c r="CJ350" s="38"/>
      <c r="CK350" s="38"/>
      <c r="CL350" s="38"/>
      <c r="CM350" s="38"/>
      <c r="CN350" s="38"/>
      <c r="CO350" s="38"/>
      <c r="CP350" s="38"/>
      <c r="CQ350" s="38"/>
      <c r="CR350" s="38"/>
      <c r="CS350" s="38"/>
      <c r="CT350" s="38"/>
      <c r="CU350" s="38"/>
      <c r="CV350" s="38"/>
      <c r="CW350" s="38"/>
      <c r="CX350" s="38"/>
      <c r="CY350" s="38"/>
      <c r="CZ350" s="38"/>
      <c r="DA350" s="38"/>
    </row>
    <row r="351" spans="1:105" x14ac:dyDescent="0.35">
      <c r="A351" s="64"/>
      <c r="B351" s="64"/>
      <c r="C351" s="64"/>
      <c r="D351" s="64"/>
      <c r="E351" s="64"/>
      <c r="F351" s="103" t="s">
        <v>261</v>
      </c>
      <c r="G351" s="103" t="s">
        <v>187</v>
      </c>
      <c r="H351" s="26" t="s">
        <v>287</v>
      </c>
      <c r="I351" s="122"/>
      <c r="J351" s="122"/>
      <c r="K351" s="122"/>
      <c r="L351" s="122"/>
      <c r="M351" s="122"/>
      <c r="N351" s="65"/>
      <c r="O351" s="64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  <c r="BN351" s="38"/>
      <c r="BO351" s="38"/>
      <c r="BP351" s="38"/>
      <c r="BQ351" s="38"/>
      <c r="BR351" s="38"/>
      <c r="BS351" s="38"/>
      <c r="BT351" s="38"/>
      <c r="BU351" s="38"/>
      <c r="BV351" s="38"/>
      <c r="BW351" s="38"/>
      <c r="BX351" s="38"/>
      <c r="BY351" s="38"/>
      <c r="BZ351" s="38"/>
      <c r="CA351" s="38"/>
      <c r="CB351" s="38"/>
      <c r="CC351" s="38"/>
      <c r="CD351" s="38"/>
      <c r="CE351" s="38"/>
      <c r="CF351" s="38"/>
      <c r="CG351" s="38"/>
      <c r="CH351" s="38"/>
      <c r="CI351" s="38"/>
      <c r="CJ351" s="38"/>
      <c r="CK351" s="38"/>
      <c r="CL351" s="38"/>
      <c r="CM351" s="38"/>
      <c r="CN351" s="38"/>
      <c r="CO351" s="38"/>
      <c r="CP351" s="38"/>
      <c r="CQ351" s="38"/>
      <c r="CR351" s="38"/>
      <c r="CS351" s="38"/>
      <c r="CT351" s="38"/>
      <c r="CU351" s="38"/>
      <c r="CV351" s="38"/>
      <c r="CW351" s="38"/>
      <c r="CX351" s="38"/>
      <c r="CY351" s="38"/>
      <c r="CZ351" s="38"/>
      <c r="DA351" s="38"/>
    </row>
    <row r="352" spans="1:105" x14ac:dyDescent="0.35">
      <c r="A352" s="64"/>
      <c r="B352" s="64"/>
      <c r="C352" s="64"/>
      <c r="D352" s="64"/>
      <c r="E352" s="64"/>
      <c r="F352" s="103" t="s">
        <v>262</v>
      </c>
      <c r="G352" s="103" t="s">
        <v>187</v>
      </c>
      <c r="H352" s="26" t="s">
        <v>287</v>
      </c>
      <c r="I352" s="122"/>
      <c r="J352" s="122"/>
      <c r="K352" s="122"/>
      <c r="L352" s="122"/>
      <c r="M352" s="122"/>
      <c r="N352" s="65"/>
      <c r="O352" s="64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  <c r="BN352" s="38"/>
      <c r="BO352" s="38"/>
      <c r="BP352" s="38"/>
      <c r="BQ352" s="38"/>
      <c r="BR352" s="38"/>
      <c r="BS352" s="38"/>
      <c r="BT352" s="38"/>
      <c r="BU352" s="38"/>
      <c r="BV352" s="38"/>
      <c r="BW352" s="38"/>
      <c r="BX352" s="38"/>
      <c r="BY352" s="38"/>
      <c r="BZ352" s="38"/>
      <c r="CA352" s="38"/>
      <c r="CB352" s="38"/>
      <c r="CC352" s="38"/>
      <c r="CD352" s="38"/>
      <c r="CE352" s="38"/>
      <c r="CF352" s="38"/>
      <c r="CG352" s="38"/>
      <c r="CH352" s="38"/>
      <c r="CI352" s="38"/>
      <c r="CJ352" s="38"/>
      <c r="CK352" s="38"/>
      <c r="CL352" s="38"/>
      <c r="CM352" s="38"/>
      <c r="CN352" s="38"/>
      <c r="CO352" s="38"/>
      <c r="CP352" s="38"/>
      <c r="CQ352" s="38"/>
      <c r="CR352" s="38"/>
      <c r="CS352" s="38"/>
      <c r="CT352" s="38"/>
      <c r="CU352" s="38"/>
      <c r="CV352" s="38"/>
      <c r="CW352" s="38"/>
      <c r="CX352" s="38"/>
      <c r="CY352" s="38"/>
      <c r="CZ352" s="38"/>
      <c r="DA352" s="38"/>
    </row>
    <row r="353" spans="1:105" x14ac:dyDescent="0.35">
      <c r="A353" s="64"/>
      <c r="B353" s="64"/>
      <c r="C353" s="64"/>
      <c r="D353" s="64"/>
      <c r="E353" s="64"/>
      <c r="F353" s="103" t="s">
        <v>263</v>
      </c>
      <c r="G353" s="103" t="s">
        <v>187</v>
      </c>
      <c r="H353" s="26" t="s">
        <v>287</v>
      </c>
      <c r="I353" s="122"/>
      <c r="J353" s="122"/>
      <c r="K353" s="122"/>
      <c r="L353" s="122"/>
      <c r="M353" s="122"/>
      <c r="N353" s="65"/>
      <c r="O353" s="64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  <c r="BN353" s="38"/>
      <c r="BO353" s="38"/>
      <c r="BP353" s="38"/>
      <c r="BQ353" s="38"/>
      <c r="BR353" s="38"/>
      <c r="BS353" s="38"/>
      <c r="BT353" s="38"/>
      <c r="BU353" s="38"/>
      <c r="BV353" s="38"/>
      <c r="BW353" s="38"/>
      <c r="BX353" s="38"/>
      <c r="BY353" s="38"/>
      <c r="BZ353" s="38"/>
      <c r="CA353" s="38"/>
      <c r="CB353" s="38"/>
      <c r="CC353" s="38"/>
      <c r="CD353" s="38"/>
      <c r="CE353" s="38"/>
      <c r="CF353" s="38"/>
      <c r="CG353" s="38"/>
      <c r="CH353" s="38"/>
      <c r="CI353" s="38"/>
      <c r="CJ353" s="38"/>
      <c r="CK353" s="38"/>
      <c r="CL353" s="38"/>
      <c r="CM353" s="38"/>
      <c r="CN353" s="38"/>
      <c r="CO353" s="38"/>
      <c r="CP353" s="38"/>
      <c r="CQ353" s="38"/>
      <c r="CR353" s="38"/>
      <c r="CS353" s="38"/>
      <c r="CT353" s="38"/>
      <c r="CU353" s="38"/>
      <c r="CV353" s="38"/>
      <c r="CW353" s="38"/>
      <c r="CX353" s="38"/>
      <c r="CY353" s="38"/>
      <c r="CZ353" s="38"/>
      <c r="DA353" s="38"/>
    </row>
    <row r="354" spans="1:105" x14ac:dyDescent="0.35">
      <c r="A354" s="64"/>
      <c r="B354" s="64"/>
      <c r="C354" s="64"/>
      <c r="D354" s="64"/>
      <c r="E354" s="64"/>
      <c r="F354" s="103" t="s">
        <v>264</v>
      </c>
      <c r="G354" s="103" t="s">
        <v>187</v>
      </c>
      <c r="H354" s="26" t="s">
        <v>288</v>
      </c>
      <c r="I354" s="122"/>
      <c r="J354" s="122"/>
      <c r="K354" s="122"/>
      <c r="L354" s="122"/>
      <c r="M354" s="122"/>
      <c r="N354" s="65"/>
      <c r="O354" s="64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  <c r="BN354" s="38"/>
      <c r="BO354" s="38"/>
      <c r="BP354" s="38"/>
      <c r="BQ354" s="38"/>
      <c r="BR354" s="38"/>
      <c r="BS354" s="38"/>
      <c r="BT354" s="38"/>
      <c r="BU354" s="38"/>
      <c r="BV354" s="38"/>
      <c r="BW354" s="38"/>
      <c r="BX354" s="38"/>
      <c r="BY354" s="38"/>
      <c r="BZ354" s="38"/>
      <c r="CA354" s="38"/>
      <c r="CB354" s="38"/>
      <c r="CC354" s="38"/>
      <c r="CD354" s="38"/>
      <c r="CE354" s="38"/>
      <c r="CF354" s="38"/>
      <c r="CG354" s="38"/>
      <c r="CH354" s="38"/>
      <c r="CI354" s="38"/>
      <c r="CJ354" s="38"/>
      <c r="CK354" s="38"/>
      <c r="CL354" s="38"/>
      <c r="CM354" s="38"/>
      <c r="CN354" s="38"/>
      <c r="CO354" s="38"/>
      <c r="CP354" s="38"/>
      <c r="CQ354" s="38"/>
      <c r="CR354" s="38"/>
      <c r="CS354" s="38"/>
      <c r="CT354" s="38"/>
      <c r="CU354" s="38"/>
      <c r="CV354" s="38"/>
      <c r="CW354" s="38"/>
      <c r="CX354" s="38"/>
      <c r="CY354" s="38"/>
      <c r="CZ354" s="38"/>
      <c r="DA354" s="38"/>
    </row>
    <row r="355" spans="1:105" x14ac:dyDescent="0.35">
      <c r="A355" s="64"/>
      <c r="B355" s="64"/>
      <c r="C355" s="64"/>
      <c r="D355" s="64"/>
      <c r="E355" s="64"/>
      <c r="F355" s="103" t="s">
        <v>265</v>
      </c>
      <c r="G355" s="103" t="s">
        <v>187</v>
      </c>
      <c r="H355" s="26" t="s">
        <v>288</v>
      </c>
      <c r="I355" s="122"/>
      <c r="J355" s="122"/>
      <c r="K355" s="122"/>
      <c r="L355" s="122"/>
      <c r="M355" s="122"/>
      <c r="N355" s="65"/>
      <c r="O355" s="64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  <c r="BN355" s="38"/>
      <c r="BO355" s="38"/>
      <c r="BP355" s="38"/>
      <c r="BQ355" s="38"/>
      <c r="BR355" s="38"/>
      <c r="BS355" s="38"/>
      <c r="BT355" s="38"/>
      <c r="BU355" s="38"/>
      <c r="BV355" s="38"/>
      <c r="BW355" s="38"/>
      <c r="BX355" s="38"/>
      <c r="BY355" s="38"/>
      <c r="BZ355" s="38"/>
      <c r="CA355" s="38"/>
      <c r="CB355" s="38"/>
      <c r="CC355" s="38"/>
      <c r="CD355" s="38"/>
      <c r="CE355" s="38"/>
      <c r="CF355" s="38"/>
      <c r="CG355" s="38"/>
      <c r="CH355" s="38"/>
      <c r="CI355" s="38"/>
      <c r="CJ355" s="38"/>
      <c r="CK355" s="38"/>
      <c r="CL355" s="38"/>
      <c r="CM355" s="38"/>
      <c r="CN355" s="38"/>
      <c r="CO355" s="38"/>
      <c r="CP355" s="38"/>
      <c r="CQ355" s="38"/>
      <c r="CR355" s="38"/>
      <c r="CS355" s="38"/>
      <c r="CT355" s="38"/>
      <c r="CU355" s="38"/>
      <c r="CV355" s="38"/>
      <c r="CW355" s="38"/>
      <c r="CX355" s="38"/>
      <c r="CY355" s="38"/>
      <c r="CZ355" s="38"/>
      <c r="DA355" s="38"/>
    </row>
    <row r="356" spans="1:105" x14ac:dyDescent="0.35">
      <c r="A356" s="64"/>
      <c r="B356" s="64"/>
      <c r="C356" s="64"/>
      <c r="D356" s="64"/>
      <c r="E356" s="64"/>
      <c r="F356" s="103" t="s">
        <v>266</v>
      </c>
      <c r="G356" s="103" t="s">
        <v>187</v>
      </c>
      <c r="H356" s="26" t="s">
        <v>288</v>
      </c>
      <c r="I356" s="122"/>
      <c r="J356" s="122"/>
      <c r="K356" s="122"/>
      <c r="L356" s="122"/>
      <c r="M356" s="122"/>
      <c r="N356" s="65"/>
      <c r="O356" s="64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  <c r="BN356" s="38"/>
      <c r="BO356" s="38"/>
      <c r="BP356" s="38"/>
      <c r="BQ356" s="38"/>
      <c r="BR356" s="38"/>
      <c r="BS356" s="38"/>
      <c r="BT356" s="38"/>
      <c r="BU356" s="38"/>
      <c r="BV356" s="38"/>
      <c r="BW356" s="38"/>
      <c r="BX356" s="38"/>
      <c r="BY356" s="38"/>
      <c r="BZ356" s="38"/>
      <c r="CA356" s="38"/>
      <c r="CB356" s="38"/>
      <c r="CC356" s="38"/>
      <c r="CD356" s="38"/>
      <c r="CE356" s="38"/>
      <c r="CF356" s="38"/>
      <c r="CG356" s="38"/>
      <c r="CH356" s="38"/>
      <c r="CI356" s="38"/>
      <c r="CJ356" s="38"/>
      <c r="CK356" s="38"/>
      <c r="CL356" s="38"/>
      <c r="CM356" s="38"/>
      <c r="CN356" s="38"/>
      <c r="CO356" s="38"/>
      <c r="CP356" s="38"/>
      <c r="CQ356" s="38"/>
      <c r="CR356" s="38"/>
      <c r="CS356" s="38"/>
      <c r="CT356" s="38"/>
      <c r="CU356" s="38"/>
      <c r="CV356" s="38"/>
      <c r="CW356" s="38"/>
      <c r="CX356" s="38"/>
      <c r="CY356" s="38"/>
      <c r="CZ356" s="38"/>
      <c r="DA356" s="38"/>
    </row>
    <row r="357" spans="1:105" x14ac:dyDescent="0.35">
      <c r="A357" s="64"/>
      <c r="B357" s="64"/>
      <c r="C357" s="64"/>
      <c r="D357" s="64"/>
      <c r="E357" s="64"/>
      <c r="F357" s="103" t="s">
        <v>267</v>
      </c>
      <c r="G357" s="103" t="s">
        <v>187</v>
      </c>
      <c r="H357" s="26" t="s">
        <v>288</v>
      </c>
      <c r="I357" s="122"/>
      <c r="J357" s="122"/>
      <c r="K357" s="122"/>
      <c r="L357" s="122"/>
      <c r="M357" s="122"/>
      <c r="N357" s="65"/>
      <c r="O357" s="64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  <c r="BN357" s="38"/>
      <c r="BO357" s="38"/>
      <c r="BP357" s="38"/>
      <c r="BQ357" s="38"/>
      <c r="BR357" s="38"/>
      <c r="BS357" s="38"/>
      <c r="BT357" s="38"/>
      <c r="BU357" s="38"/>
      <c r="BV357" s="38"/>
      <c r="BW357" s="38"/>
      <c r="BX357" s="38"/>
      <c r="BY357" s="38"/>
      <c r="BZ357" s="38"/>
      <c r="CA357" s="38"/>
      <c r="CB357" s="38"/>
      <c r="CC357" s="38"/>
      <c r="CD357" s="38"/>
      <c r="CE357" s="38"/>
      <c r="CF357" s="38"/>
      <c r="CG357" s="38"/>
      <c r="CH357" s="38"/>
      <c r="CI357" s="38"/>
      <c r="CJ357" s="38"/>
      <c r="CK357" s="38"/>
      <c r="CL357" s="38"/>
      <c r="CM357" s="38"/>
      <c r="CN357" s="38"/>
      <c r="CO357" s="38"/>
      <c r="CP357" s="38"/>
      <c r="CQ357" s="38"/>
      <c r="CR357" s="38"/>
      <c r="CS357" s="38"/>
      <c r="CT357" s="38"/>
      <c r="CU357" s="38"/>
      <c r="CV357" s="38"/>
      <c r="CW357" s="38"/>
      <c r="CX357" s="38"/>
      <c r="CY357" s="38"/>
      <c r="CZ357" s="38"/>
      <c r="DA357" s="38"/>
    </row>
    <row r="358" spans="1:105" x14ac:dyDescent="0.35">
      <c r="A358" s="64"/>
      <c r="B358" s="64"/>
      <c r="C358" s="64"/>
      <c r="D358" s="64"/>
      <c r="E358" s="64"/>
      <c r="F358" s="103" t="s">
        <v>268</v>
      </c>
      <c r="G358" s="103" t="s">
        <v>187</v>
      </c>
      <c r="H358" s="26" t="s">
        <v>288</v>
      </c>
      <c r="I358" s="122"/>
      <c r="J358" s="122"/>
      <c r="K358" s="122"/>
      <c r="L358" s="122"/>
      <c r="M358" s="122"/>
      <c r="N358" s="65"/>
      <c r="O358" s="64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  <c r="BN358" s="38"/>
      <c r="BO358" s="38"/>
      <c r="BP358" s="38"/>
      <c r="BQ358" s="38"/>
      <c r="BR358" s="38"/>
      <c r="BS358" s="38"/>
      <c r="BT358" s="38"/>
      <c r="BU358" s="38"/>
      <c r="BV358" s="38"/>
      <c r="BW358" s="38"/>
      <c r="BX358" s="38"/>
      <c r="BY358" s="38"/>
      <c r="BZ358" s="38"/>
      <c r="CA358" s="38"/>
      <c r="CB358" s="38"/>
      <c r="CC358" s="38"/>
      <c r="CD358" s="38"/>
      <c r="CE358" s="38"/>
      <c r="CF358" s="38"/>
      <c r="CG358" s="38"/>
      <c r="CH358" s="38"/>
      <c r="CI358" s="38"/>
      <c r="CJ358" s="38"/>
      <c r="CK358" s="38"/>
      <c r="CL358" s="38"/>
      <c r="CM358" s="38"/>
      <c r="CN358" s="38"/>
      <c r="CO358" s="38"/>
      <c r="CP358" s="38"/>
      <c r="CQ358" s="38"/>
      <c r="CR358" s="38"/>
      <c r="CS358" s="38"/>
      <c r="CT358" s="38"/>
      <c r="CU358" s="38"/>
      <c r="CV358" s="38"/>
      <c r="CW358" s="38"/>
      <c r="CX358" s="38"/>
      <c r="CY358" s="38"/>
      <c r="CZ358" s="38"/>
      <c r="DA358" s="38"/>
    </row>
    <row r="359" spans="1:105" x14ac:dyDescent="0.35">
      <c r="A359" s="64"/>
      <c r="B359" s="64"/>
      <c r="C359" s="64"/>
      <c r="D359" s="64"/>
      <c r="E359" s="64"/>
      <c r="F359" s="103" t="s">
        <v>269</v>
      </c>
      <c r="G359" s="103" t="s">
        <v>187</v>
      </c>
      <c r="H359" s="26" t="s">
        <v>288</v>
      </c>
      <c r="I359" s="122"/>
      <c r="J359" s="122"/>
      <c r="K359" s="122"/>
      <c r="L359" s="122"/>
      <c r="M359" s="122"/>
      <c r="N359" s="65"/>
      <c r="O359" s="64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  <c r="BN359" s="38"/>
      <c r="BO359" s="38"/>
      <c r="BP359" s="38"/>
      <c r="BQ359" s="38"/>
      <c r="BR359" s="38"/>
      <c r="BS359" s="38"/>
      <c r="BT359" s="38"/>
      <c r="BU359" s="38"/>
      <c r="BV359" s="38"/>
      <c r="BW359" s="38"/>
      <c r="BX359" s="38"/>
      <c r="BY359" s="38"/>
      <c r="BZ359" s="38"/>
      <c r="CA359" s="38"/>
      <c r="CB359" s="38"/>
      <c r="CC359" s="38"/>
      <c r="CD359" s="38"/>
      <c r="CE359" s="38"/>
      <c r="CF359" s="38"/>
      <c r="CG359" s="38"/>
      <c r="CH359" s="38"/>
      <c r="CI359" s="38"/>
      <c r="CJ359" s="38"/>
      <c r="CK359" s="38"/>
      <c r="CL359" s="38"/>
      <c r="CM359" s="38"/>
      <c r="CN359" s="38"/>
      <c r="CO359" s="38"/>
      <c r="CP359" s="38"/>
      <c r="CQ359" s="38"/>
      <c r="CR359" s="38"/>
      <c r="CS359" s="38"/>
      <c r="CT359" s="38"/>
      <c r="CU359" s="38"/>
      <c r="CV359" s="38"/>
      <c r="CW359" s="38"/>
      <c r="CX359" s="38"/>
      <c r="CY359" s="38"/>
      <c r="CZ359" s="38"/>
      <c r="DA359" s="38"/>
    </row>
    <row r="360" spans="1:105" x14ac:dyDescent="0.35">
      <c r="A360" s="64"/>
      <c r="B360" s="64"/>
      <c r="C360" s="64"/>
      <c r="D360" s="64"/>
      <c r="E360" s="64"/>
      <c r="F360" s="103" t="s">
        <v>270</v>
      </c>
      <c r="G360" s="103" t="s">
        <v>187</v>
      </c>
      <c r="H360" s="26" t="s">
        <v>288</v>
      </c>
      <c r="I360" s="122"/>
      <c r="J360" s="122"/>
      <c r="K360" s="122"/>
      <c r="L360" s="122"/>
      <c r="M360" s="122"/>
      <c r="N360" s="65"/>
      <c r="O360" s="64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  <c r="BN360" s="38"/>
      <c r="BO360" s="38"/>
      <c r="BP360" s="38"/>
      <c r="BQ360" s="38"/>
      <c r="BR360" s="38"/>
      <c r="BS360" s="38"/>
      <c r="BT360" s="38"/>
      <c r="BU360" s="38"/>
      <c r="BV360" s="38"/>
      <c r="BW360" s="38"/>
      <c r="BX360" s="38"/>
      <c r="BY360" s="38"/>
      <c r="BZ360" s="38"/>
      <c r="CA360" s="38"/>
      <c r="CB360" s="38"/>
      <c r="CC360" s="38"/>
      <c r="CD360" s="38"/>
      <c r="CE360" s="38"/>
      <c r="CF360" s="38"/>
      <c r="CG360" s="38"/>
      <c r="CH360" s="38"/>
      <c r="CI360" s="38"/>
      <c r="CJ360" s="38"/>
      <c r="CK360" s="38"/>
      <c r="CL360" s="38"/>
      <c r="CM360" s="38"/>
      <c r="CN360" s="38"/>
      <c r="CO360" s="38"/>
      <c r="CP360" s="38"/>
      <c r="CQ360" s="38"/>
      <c r="CR360" s="38"/>
      <c r="CS360" s="38"/>
      <c r="CT360" s="38"/>
      <c r="CU360" s="38"/>
      <c r="CV360" s="38"/>
      <c r="CW360" s="38"/>
      <c r="CX360" s="38"/>
      <c r="CY360" s="38"/>
      <c r="CZ360" s="38"/>
      <c r="DA360" s="38"/>
    </row>
    <row r="361" spans="1:105" x14ac:dyDescent="0.35">
      <c r="A361" s="64"/>
      <c r="B361" s="64"/>
      <c r="C361" s="64"/>
      <c r="D361" s="64"/>
      <c r="E361" s="64"/>
      <c r="F361" s="103" t="s">
        <v>271</v>
      </c>
      <c r="G361" s="103" t="s">
        <v>187</v>
      </c>
      <c r="H361" s="26" t="s">
        <v>288</v>
      </c>
      <c r="I361" s="122"/>
      <c r="J361" s="122"/>
      <c r="K361" s="122"/>
      <c r="L361" s="122"/>
      <c r="M361" s="122"/>
      <c r="N361" s="65"/>
      <c r="O361" s="64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  <c r="BN361" s="38"/>
      <c r="BO361" s="38"/>
      <c r="BP361" s="38"/>
      <c r="BQ361" s="38"/>
      <c r="BR361" s="38"/>
      <c r="BS361" s="38"/>
      <c r="BT361" s="38"/>
      <c r="BU361" s="38"/>
      <c r="BV361" s="38"/>
      <c r="BW361" s="38"/>
      <c r="BX361" s="38"/>
      <c r="BY361" s="38"/>
      <c r="BZ361" s="38"/>
      <c r="CA361" s="38"/>
      <c r="CB361" s="38"/>
      <c r="CC361" s="38"/>
      <c r="CD361" s="38"/>
      <c r="CE361" s="38"/>
      <c r="CF361" s="38"/>
      <c r="CG361" s="38"/>
      <c r="CH361" s="38"/>
      <c r="CI361" s="38"/>
      <c r="CJ361" s="38"/>
      <c r="CK361" s="38"/>
      <c r="CL361" s="38"/>
      <c r="CM361" s="38"/>
      <c r="CN361" s="38"/>
      <c r="CO361" s="38"/>
      <c r="CP361" s="38"/>
      <c r="CQ361" s="38"/>
      <c r="CR361" s="38"/>
      <c r="CS361" s="38"/>
      <c r="CT361" s="38"/>
      <c r="CU361" s="38"/>
      <c r="CV361" s="38"/>
      <c r="CW361" s="38"/>
      <c r="CX361" s="38"/>
      <c r="CY361" s="38"/>
      <c r="CZ361" s="38"/>
      <c r="DA361" s="38"/>
    </row>
    <row r="362" spans="1:105" x14ac:dyDescent="0.35">
      <c r="A362" s="64"/>
      <c r="B362" s="64"/>
      <c r="C362" s="64"/>
      <c r="D362" s="64"/>
      <c r="E362" s="64"/>
      <c r="F362" s="103" t="s">
        <v>272</v>
      </c>
      <c r="G362" s="103" t="s">
        <v>187</v>
      </c>
      <c r="H362" s="26" t="s">
        <v>288</v>
      </c>
      <c r="I362" s="122"/>
      <c r="J362" s="122"/>
      <c r="K362" s="122"/>
      <c r="L362" s="122"/>
      <c r="M362" s="122"/>
      <c r="N362" s="65"/>
      <c r="O362" s="64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  <c r="BN362" s="38"/>
      <c r="BO362" s="38"/>
      <c r="BP362" s="38"/>
      <c r="BQ362" s="38"/>
      <c r="BR362" s="38"/>
      <c r="BS362" s="38"/>
      <c r="BT362" s="38"/>
      <c r="BU362" s="38"/>
      <c r="BV362" s="38"/>
      <c r="BW362" s="38"/>
      <c r="BX362" s="38"/>
      <c r="BY362" s="38"/>
      <c r="BZ362" s="38"/>
      <c r="CA362" s="38"/>
      <c r="CB362" s="38"/>
      <c r="CC362" s="38"/>
      <c r="CD362" s="38"/>
      <c r="CE362" s="38"/>
      <c r="CF362" s="38"/>
      <c r="CG362" s="38"/>
      <c r="CH362" s="38"/>
      <c r="CI362" s="38"/>
      <c r="CJ362" s="38"/>
      <c r="CK362" s="38"/>
      <c r="CL362" s="38"/>
      <c r="CM362" s="38"/>
      <c r="CN362" s="38"/>
      <c r="CO362" s="38"/>
      <c r="CP362" s="38"/>
      <c r="CQ362" s="38"/>
      <c r="CR362" s="38"/>
      <c r="CS362" s="38"/>
      <c r="CT362" s="38"/>
      <c r="CU362" s="38"/>
      <c r="CV362" s="38"/>
      <c r="CW362" s="38"/>
      <c r="CX362" s="38"/>
      <c r="CY362" s="38"/>
      <c r="CZ362" s="38"/>
      <c r="DA362" s="38"/>
    </row>
    <row r="363" spans="1:105" x14ac:dyDescent="0.35">
      <c r="A363" s="64"/>
      <c r="B363" s="64"/>
      <c r="C363" s="64"/>
      <c r="D363" s="64"/>
      <c r="E363" s="64"/>
      <c r="F363" s="103" t="s">
        <v>273</v>
      </c>
      <c r="G363" s="103" t="s">
        <v>187</v>
      </c>
      <c r="H363" s="26" t="s">
        <v>288</v>
      </c>
      <c r="I363" s="122"/>
      <c r="J363" s="122"/>
      <c r="K363" s="122"/>
      <c r="L363" s="122"/>
      <c r="M363" s="122"/>
      <c r="N363" s="65"/>
      <c r="O363" s="64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  <c r="BN363" s="38"/>
      <c r="BO363" s="38"/>
      <c r="BP363" s="38"/>
      <c r="BQ363" s="38"/>
      <c r="BR363" s="38"/>
      <c r="BS363" s="38"/>
      <c r="BT363" s="38"/>
      <c r="BU363" s="38"/>
      <c r="BV363" s="38"/>
      <c r="BW363" s="38"/>
      <c r="BX363" s="38"/>
      <c r="BY363" s="38"/>
      <c r="BZ363" s="38"/>
      <c r="CA363" s="38"/>
      <c r="CB363" s="38"/>
      <c r="CC363" s="38"/>
      <c r="CD363" s="38"/>
      <c r="CE363" s="38"/>
      <c r="CF363" s="38"/>
      <c r="CG363" s="38"/>
      <c r="CH363" s="38"/>
      <c r="CI363" s="38"/>
      <c r="CJ363" s="38"/>
      <c r="CK363" s="38"/>
      <c r="CL363" s="38"/>
      <c r="CM363" s="38"/>
      <c r="CN363" s="38"/>
      <c r="CO363" s="38"/>
      <c r="CP363" s="38"/>
      <c r="CQ363" s="38"/>
      <c r="CR363" s="38"/>
      <c r="CS363" s="38"/>
      <c r="CT363" s="38"/>
      <c r="CU363" s="38"/>
      <c r="CV363" s="38"/>
      <c r="CW363" s="38"/>
      <c r="CX363" s="38"/>
      <c r="CY363" s="38"/>
      <c r="CZ363" s="38"/>
      <c r="DA363" s="38"/>
    </row>
    <row r="364" spans="1:105" x14ac:dyDescent="0.35">
      <c r="A364" s="64"/>
      <c r="B364" s="64"/>
      <c r="C364" s="64"/>
      <c r="D364" s="64"/>
      <c r="E364" s="64"/>
      <c r="F364" s="103" t="s">
        <v>274</v>
      </c>
      <c r="G364" s="103" t="s">
        <v>187</v>
      </c>
      <c r="H364" s="26" t="s">
        <v>288</v>
      </c>
      <c r="I364" s="122"/>
      <c r="J364" s="122"/>
      <c r="K364" s="122"/>
      <c r="L364" s="122"/>
      <c r="M364" s="122"/>
      <c r="N364" s="65"/>
      <c r="O364" s="64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  <c r="BN364" s="38"/>
      <c r="BO364" s="38"/>
      <c r="BP364" s="38"/>
      <c r="BQ364" s="38"/>
      <c r="BR364" s="38"/>
      <c r="BS364" s="38"/>
      <c r="BT364" s="38"/>
      <c r="BU364" s="38"/>
      <c r="BV364" s="38"/>
      <c r="BW364" s="38"/>
      <c r="BX364" s="38"/>
      <c r="BY364" s="38"/>
      <c r="BZ364" s="38"/>
      <c r="CA364" s="38"/>
      <c r="CB364" s="38"/>
      <c r="CC364" s="38"/>
      <c r="CD364" s="38"/>
      <c r="CE364" s="38"/>
      <c r="CF364" s="38"/>
      <c r="CG364" s="38"/>
      <c r="CH364" s="38"/>
      <c r="CI364" s="38"/>
      <c r="CJ364" s="38"/>
      <c r="CK364" s="38"/>
      <c r="CL364" s="38"/>
      <c r="CM364" s="38"/>
      <c r="CN364" s="38"/>
      <c r="CO364" s="38"/>
      <c r="CP364" s="38"/>
      <c r="CQ364" s="38"/>
      <c r="CR364" s="38"/>
      <c r="CS364" s="38"/>
      <c r="CT364" s="38"/>
      <c r="CU364" s="38"/>
      <c r="CV364" s="38"/>
      <c r="CW364" s="38"/>
      <c r="CX364" s="38"/>
      <c r="CY364" s="38"/>
      <c r="CZ364" s="38"/>
      <c r="DA364" s="38"/>
    </row>
    <row r="365" spans="1:105" x14ac:dyDescent="0.35">
      <c r="A365" s="64"/>
      <c r="B365" s="64"/>
      <c r="C365" s="64"/>
      <c r="D365" s="64"/>
      <c r="E365" s="64"/>
      <c r="F365" s="103" t="s">
        <v>275</v>
      </c>
      <c r="G365" s="103" t="s">
        <v>187</v>
      </c>
      <c r="H365" s="26" t="s">
        <v>286</v>
      </c>
      <c r="I365" s="122"/>
      <c r="J365" s="122"/>
      <c r="K365" s="122"/>
      <c r="L365" s="122"/>
      <c r="M365" s="122"/>
      <c r="N365" s="65"/>
      <c r="O365" s="64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  <c r="BN365" s="38"/>
      <c r="BO365" s="38"/>
      <c r="BP365" s="38"/>
      <c r="BQ365" s="38"/>
      <c r="BR365" s="38"/>
      <c r="BS365" s="38"/>
      <c r="BT365" s="38"/>
      <c r="BU365" s="38"/>
      <c r="BV365" s="38"/>
      <c r="BW365" s="38"/>
      <c r="BX365" s="38"/>
      <c r="BY365" s="38"/>
      <c r="BZ365" s="38"/>
      <c r="CA365" s="38"/>
      <c r="CB365" s="38"/>
      <c r="CC365" s="38"/>
      <c r="CD365" s="38"/>
      <c r="CE365" s="38"/>
      <c r="CF365" s="38"/>
      <c r="CG365" s="38"/>
      <c r="CH365" s="38"/>
      <c r="CI365" s="38"/>
      <c r="CJ365" s="38"/>
      <c r="CK365" s="38"/>
      <c r="CL365" s="38"/>
      <c r="CM365" s="38"/>
      <c r="CN365" s="38"/>
      <c r="CO365" s="38"/>
      <c r="CP365" s="38"/>
      <c r="CQ365" s="38"/>
      <c r="CR365" s="38"/>
      <c r="CS365" s="38"/>
      <c r="CT365" s="38"/>
      <c r="CU365" s="38"/>
      <c r="CV365" s="38"/>
      <c r="CW365" s="38"/>
      <c r="CX365" s="38"/>
      <c r="CY365" s="38"/>
      <c r="CZ365" s="38"/>
      <c r="DA365" s="38"/>
    </row>
    <row r="366" spans="1:105" x14ac:dyDescent="0.35">
      <c r="A366" s="64"/>
      <c r="B366" s="64"/>
      <c r="C366" s="64"/>
      <c r="D366" s="64"/>
      <c r="E366" s="64"/>
      <c r="F366" s="103" t="s">
        <v>276</v>
      </c>
      <c r="G366" s="103" t="s">
        <v>187</v>
      </c>
      <c r="H366" s="26" t="s">
        <v>286</v>
      </c>
      <c r="I366" s="122"/>
      <c r="J366" s="122"/>
      <c r="K366" s="122"/>
      <c r="L366" s="122"/>
      <c r="M366" s="122"/>
      <c r="N366" s="65"/>
      <c r="O366" s="64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  <c r="BN366" s="38"/>
      <c r="BO366" s="38"/>
      <c r="BP366" s="38"/>
      <c r="BQ366" s="38"/>
      <c r="BR366" s="38"/>
      <c r="BS366" s="38"/>
      <c r="BT366" s="38"/>
      <c r="BU366" s="38"/>
      <c r="BV366" s="38"/>
      <c r="BW366" s="38"/>
      <c r="BX366" s="38"/>
      <c r="BY366" s="38"/>
      <c r="BZ366" s="38"/>
      <c r="CA366" s="38"/>
      <c r="CB366" s="38"/>
      <c r="CC366" s="38"/>
      <c r="CD366" s="38"/>
      <c r="CE366" s="38"/>
      <c r="CF366" s="38"/>
      <c r="CG366" s="38"/>
      <c r="CH366" s="38"/>
      <c r="CI366" s="38"/>
      <c r="CJ366" s="38"/>
      <c r="CK366" s="38"/>
      <c r="CL366" s="38"/>
      <c r="CM366" s="38"/>
      <c r="CN366" s="38"/>
      <c r="CO366" s="38"/>
      <c r="CP366" s="38"/>
      <c r="CQ366" s="38"/>
      <c r="CR366" s="38"/>
      <c r="CS366" s="38"/>
      <c r="CT366" s="38"/>
      <c r="CU366" s="38"/>
      <c r="CV366" s="38"/>
      <c r="CW366" s="38"/>
      <c r="CX366" s="38"/>
      <c r="CY366" s="38"/>
      <c r="CZ366" s="38"/>
      <c r="DA366" s="38"/>
    </row>
    <row r="367" spans="1:105" x14ac:dyDescent="0.35">
      <c r="A367" s="64"/>
      <c r="B367" s="64"/>
      <c r="C367" s="64"/>
      <c r="D367" s="64"/>
      <c r="E367" s="64"/>
      <c r="F367" s="103" t="s">
        <v>277</v>
      </c>
      <c r="G367" s="103" t="s">
        <v>187</v>
      </c>
      <c r="H367" s="26" t="s">
        <v>287</v>
      </c>
      <c r="I367" s="122"/>
      <c r="J367" s="122"/>
      <c r="K367" s="122"/>
      <c r="L367" s="122"/>
      <c r="M367" s="122"/>
      <c r="N367" s="65"/>
      <c r="O367" s="64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  <c r="BN367" s="38"/>
      <c r="BO367" s="38"/>
      <c r="BP367" s="38"/>
      <c r="BQ367" s="38"/>
      <c r="BR367" s="38"/>
      <c r="BS367" s="38"/>
      <c r="BT367" s="38"/>
      <c r="BU367" s="38"/>
      <c r="BV367" s="38"/>
      <c r="BW367" s="38"/>
      <c r="BX367" s="38"/>
      <c r="BY367" s="38"/>
      <c r="BZ367" s="38"/>
      <c r="CA367" s="38"/>
      <c r="CB367" s="38"/>
      <c r="CC367" s="38"/>
      <c r="CD367" s="38"/>
      <c r="CE367" s="38"/>
      <c r="CF367" s="38"/>
      <c r="CG367" s="38"/>
      <c r="CH367" s="38"/>
      <c r="CI367" s="38"/>
      <c r="CJ367" s="38"/>
      <c r="CK367" s="38"/>
      <c r="CL367" s="38"/>
      <c r="CM367" s="38"/>
      <c r="CN367" s="38"/>
      <c r="CO367" s="38"/>
      <c r="CP367" s="38"/>
      <c r="CQ367" s="38"/>
      <c r="CR367" s="38"/>
      <c r="CS367" s="38"/>
      <c r="CT367" s="38"/>
      <c r="CU367" s="38"/>
      <c r="CV367" s="38"/>
      <c r="CW367" s="38"/>
      <c r="CX367" s="38"/>
      <c r="CY367" s="38"/>
      <c r="CZ367" s="38"/>
      <c r="DA367" s="38"/>
    </row>
    <row r="368" spans="1:105" x14ac:dyDescent="0.35">
      <c r="A368" s="64"/>
      <c r="B368" s="64"/>
      <c r="C368" s="64"/>
      <c r="D368" s="64"/>
      <c r="E368" s="64"/>
      <c r="F368" s="103" t="s">
        <v>278</v>
      </c>
      <c r="G368" s="103" t="s">
        <v>187</v>
      </c>
      <c r="H368" s="26" t="s">
        <v>287</v>
      </c>
      <c r="I368" s="122"/>
      <c r="J368" s="122"/>
      <c r="K368" s="122"/>
      <c r="L368" s="122"/>
      <c r="M368" s="122"/>
      <c r="N368" s="65"/>
      <c r="O368" s="64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  <c r="BN368" s="38"/>
      <c r="BO368" s="38"/>
      <c r="BP368" s="38"/>
      <c r="BQ368" s="38"/>
      <c r="BR368" s="38"/>
      <c r="BS368" s="38"/>
      <c r="BT368" s="38"/>
      <c r="BU368" s="38"/>
      <c r="BV368" s="38"/>
      <c r="BW368" s="38"/>
      <c r="BX368" s="38"/>
      <c r="BY368" s="38"/>
      <c r="BZ368" s="38"/>
      <c r="CA368" s="38"/>
      <c r="CB368" s="38"/>
      <c r="CC368" s="38"/>
      <c r="CD368" s="38"/>
      <c r="CE368" s="38"/>
      <c r="CF368" s="38"/>
      <c r="CG368" s="38"/>
      <c r="CH368" s="38"/>
      <c r="CI368" s="38"/>
      <c r="CJ368" s="38"/>
      <c r="CK368" s="38"/>
      <c r="CL368" s="38"/>
      <c r="CM368" s="38"/>
      <c r="CN368" s="38"/>
      <c r="CO368" s="38"/>
      <c r="CP368" s="38"/>
      <c r="CQ368" s="38"/>
      <c r="CR368" s="38"/>
      <c r="CS368" s="38"/>
      <c r="CT368" s="38"/>
      <c r="CU368" s="38"/>
      <c r="CV368" s="38"/>
      <c r="CW368" s="38"/>
      <c r="CX368" s="38"/>
      <c r="CY368" s="38"/>
      <c r="CZ368" s="38"/>
      <c r="DA368" s="38"/>
    </row>
    <row r="369" spans="1:105" x14ac:dyDescent="0.35">
      <c r="A369" s="64"/>
      <c r="B369" s="64"/>
      <c r="C369" s="64"/>
      <c r="D369" s="64"/>
      <c r="E369" s="64"/>
      <c r="F369" s="103" t="s">
        <v>279</v>
      </c>
      <c r="G369" s="103" t="s">
        <v>187</v>
      </c>
      <c r="H369" s="26" t="s">
        <v>53</v>
      </c>
      <c r="I369" s="122"/>
      <c r="J369" s="122"/>
      <c r="K369" s="122"/>
      <c r="L369" s="122"/>
      <c r="M369" s="122"/>
      <c r="N369" s="65"/>
      <c r="O369" s="64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  <c r="BN369" s="38"/>
      <c r="BO369" s="38"/>
      <c r="BP369" s="38"/>
      <c r="BQ369" s="38"/>
      <c r="BR369" s="38"/>
      <c r="BS369" s="38"/>
      <c r="BT369" s="38"/>
      <c r="BU369" s="38"/>
      <c r="BV369" s="38"/>
      <c r="BW369" s="38"/>
      <c r="BX369" s="38"/>
      <c r="BY369" s="38"/>
      <c r="BZ369" s="38"/>
      <c r="CA369" s="38"/>
      <c r="CB369" s="38"/>
      <c r="CC369" s="38"/>
      <c r="CD369" s="38"/>
      <c r="CE369" s="38"/>
      <c r="CF369" s="38"/>
      <c r="CG369" s="38"/>
      <c r="CH369" s="38"/>
      <c r="CI369" s="38"/>
      <c r="CJ369" s="38"/>
      <c r="CK369" s="38"/>
      <c r="CL369" s="38"/>
      <c r="CM369" s="38"/>
      <c r="CN369" s="38"/>
      <c r="CO369" s="38"/>
      <c r="CP369" s="38"/>
      <c r="CQ369" s="38"/>
      <c r="CR369" s="38"/>
      <c r="CS369" s="38"/>
      <c r="CT369" s="38"/>
      <c r="CU369" s="38"/>
      <c r="CV369" s="38"/>
      <c r="CW369" s="38"/>
      <c r="CX369" s="38"/>
      <c r="CY369" s="38"/>
      <c r="CZ369" s="38"/>
      <c r="DA369" s="38"/>
    </row>
    <row r="370" spans="1:105" x14ac:dyDescent="0.35">
      <c r="A370" s="64"/>
      <c r="B370" s="64"/>
      <c r="C370" s="64"/>
      <c r="D370" s="64"/>
      <c r="E370" s="64"/>
      <c r="F370" s="105" t="s">
        <v>280</v>
      </c>
      <c r="G370" s="105" t="s">
        <v>187</v>
      </c>
      <c r="H370" s="27" t="s">
        <v>53</v>
      </c>
      <c r="I370" s="122"/>
      <c r="J370" s="122"/>
      <c r="K370" s="122"/>
      <c r="L370" s="122"/>
      <c r="M370" s="122"/>
      <c r="N370" s="65"/>
      <c r="O370" s="64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  <c r="BN370" s="38"/>
      <c r="BO370" s="38"/>
      <c r="BP370" s="38"/>
      <c r="BQ370" s="38"/>
      <c r="BR370" s="38"/>
      <c r="BS370" s="38"/>
      <c r="BT370" s="38"/>
      <c r="BU370" s="38"/>
      <c r="BV370" s="38"/>
      <c r="BW370" s="38"/>
      <c r="BX370" s="38"/>
      <c r="BY370" s="38"/>
      <c r="BZ370" s="38"/>
      <c r="CA370" s="38"/>
      <c r="CB370" s="38"/>
      <c r="CC370" s="38"/>
      <c r="CD370" s="38"/>
      <c r="CE370" s="38"/>
      <c r="CF370" s="38"/>
      <c r="CG370" s="38"/>
      <c r="CH370" s="38"/>
      <c r="CI370" s="38"/>
      <c r="CJ370" s="38"/>
      <c r="CK370" s="38"/>
      <c r="CL370" s="38"/>
      <c r="CM370" s="38"/>
      <c r="CN370" s="38"/>
      <c r="CO370" s="38"/>
      <c r="CP370" s="38"/>
      <c r="CQ370" s="38"/>
      <c r="CR370" s="38"/>
      <c r="CS370" s="38"/>
      <c r="CT370" s="38"/>
      <c r="CU370" s="38"/>
      <c r="CV370" s="38"/>
      <c r="CW370" s="38"/>
      <c r="CX370" s="38"/>
      <c r="CY370" s="38"/>
      <c r="CZ370" s="38"/>
      <c r="DA370" s="38"/>
    </row>
    <row r="371" spans="1:105" x14ac:dyDescent="0.35">
      <c r="A371" s="64"/>
      <c r="B371" s="64"/>
      <c r="C371" s="64"/>
      <c r="D371" s="64"/>
      <c r="E371" s="64"/>
      <c r="F371" s="64"/>
      <c r="G371" s="64"/>
      <c r="H371" s="65"/>
      <c r="I371" s="65"/>
      <c r="J371" s="65"/>
      <c r="K371" s="65"/>
      <c r="L371" s="65"/>
      <c r="M371" s="65"/>
      <c r="N371" s="65"/>
      <c r="O371" s="64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  <c r="BN371" s="38"/>
      <c r="BO371" s="38"/>
      <c r="BP371" s="38"/>
      <c r="BQ371" s="38"/>
      <c r="BR371" s="38"/>
      <c r="BS371" s="38"/>
      <c r="BT371" s="38"/>
      <c r="BU371" s="38"/>
      <c r="BV371" s="38"/>
      <c r="BW371" s="38"/>
      <c r="BX371" s="38"/>
      <c r="BY371" s="38"/>
      <c r="BZ371" s="38"/>
      <c r="CA371" s="38"/>
      <c r="CB371" s="38"/>
      <c r="CC371" s="38"/>
      <c r="CD371" s="38"/>
      <c r="CE371" s="38"/>
      <c r="CF371" s="38"/>
      <c r="CG371" s="38"/>
      <c r="CH371" s="38"/>
      <c r="CI371" s="38"/>
      <c r="CJ371" s="38"/>
      <c r="CK371" s="38"/>
      <c r="CL371" s="38"/>
      <c r="CM371" s="38"/>
      <c r="CN371" s="38"/>
      <c r="CO371" s="38"/>
      <c r="CP371" s="38"/>
      <c r="CQ371" s="38"/>
      <c r="CR371" s="38"/>
      <c r="CS371" s="38"/>
      <c r="CT371" s="38"/>
      <c r="CU371" s="38"/>
      <c r="CV371" s="38"/>
      <c r="CW371" s="38"/>
      <c r="CX371" s="38"/>
      <c r="CY371" s="38"/>
      <c r="CZ371" s="38"/>
      <c r="DA371" s="38"/>
    </row>
    <row r="372" spans="1:105" x14ac:dyDescent="0.35">
      <c r="A372" s="89"/>
      <c r="B372" s="89"/>
      <c r="C372" s="98" t="s">
        <v>291</v>
      </c>
      <c r="D372" s="98"/>
      <c r="E372" s="98"/>
      <c r="F372" s="98"/>
      <c r="G372" s="98"/>
      <c r="H372" s="99"/>
      <c r="I372" s="99"/>
      <c r="J372" s="99"/>
      <c r="K372" s="99"/>
      <c r="L372" s="99"/>
      <c r="M372" s="99"/>
      <c r="N372" s="99"/>
      <c r="O372" s="9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  <c r="BN372" s="38"/>
      <c r="BO372" s="38"/>
      <c r="BP372" s="38"/>
      <c r="BQ372" s="38"/>
      <c r="BR372" s="38"/>
      <c r="BS372" s="38"/>
      <c r="BT372" s="38"/>
      <c r="BU372" s="38"/>
      <c r="BV372" s="38"/>
      <c r="BW372" s="38"/>
      <c r="BX372" s="38"/>
      <c r="BY372" s="38"/>
      <c r="BZ372" s="38"/>
      <c r="CA372" s="38"/>
      <c r="CB372" s="38"/>
      <c r="CC372" s="38"/>
      <c r="CD372" s="38"/>
      <c r="CE372" s="38"/>
      <c r="CF372" s="38"/>
      <c r="CG372" s="38"/>
      <c r="CH372" s="38"/>
      <c r="CI372" s="38"/>
      <c r="CJ372" s="38"/>
      <c r="CK372" s="38"/>
      <c r="CL372" s="38"/>
      <c r="CM372" s="38"/>
      <c r="CN372" s="38"/>
      <c r="CO372" s="38"/>
      <c r="CP372" s="38"/>
      <c r="CQ372" s="38"/>
      <c r="CR372" s="38"/>
      <c r="CS372" s="38"/>
      <c r="CT372" s="38"/>
      <c r="CU372" s="38"/>
      <c r="CV372" s="38"/>
      <c r="CW372" s="38"/>
      <c r="CX372" s="38"/>
      <c r="CY372" s="38"/>
      <c r="CZ372" s="38"/>
      <c r="DA372" s="38"/>
    </row>
    <row r="373" spans="1:105" x14ac:dyDescent="0.35">
      <c r="A373" s="64"/>
      <c r="B373" s="64"/>
      <c r="C373" s="97"/>
      <c r="D373" s="97"/>
      <c r="E373" s="64"/>
      <c r="F373" s="64"/>
      <c r="G373" s="64"/>
      <c r="H373" s="65"/>
      <c r="I373" s="65"/>
      <c r="J373" s="65"/>
      <c r="K373" s="65"/>
      <c r="L373" s="65"/>
      <c r="M373" s="65"/>
      <c r="N373" s="65"/>
      <c r="O373" s="64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  <c r="BN373" s="38"/>
      <c r="BO373" s="38"/>
      <c r="BP373" s="38"/>
      <c r="BQ373" s="38"/>
      <c r="BR373" s="38"/>
      <c r="BS373" s="38"/>
      <c r="BT373" s="38"/>
      <c r="BU373" s="38"/>
      <c r="BV373" s="38"/>
      <c r="BW373" s="38"/>
      <c r="BX373" s="38"/>
      <c r="BY373" s="38"/>
      <c r="BZ373" s="38"/>
      <c r="CA373" s="38"/>
      <c r="CB373" s="38"/>
      <c r="CC373" s="38"/>
      <c r="CD373" s="38"/>
      <c r="CE373" s="38"/>
      <c r="CF373" s="38"/>
      <c r="CG373" s="38"/>
      <c r="CH373" s="38"/>
      <c r="CI373" s="38"/>
      <c r="CJ373" s="38"/>
      <c r="CK373" s="38"/>
      <c r="CL373" s="38"/>
      <c r="CM373" s="38"/>
      <c r="CN373" s="38"/>
      <c r="CO373" s="38"/>
      <c r="CP373" s="38"/>
      <c r="CQ373" s="38"/>
      <c r="CR373" s="38"/>
      <c r="CS373" s="38"/>
      <c r="CT373" s="38"/>
      <c r="CU373" s="38"/>
      <c r="CV373" s="38"/>
      <c r="CW373" s="38"/>
      <c r="CX373" s="38"/>
      <c r="CY373" s="38"/>
      <c r="CZ373" s="38"/>
      <c r="DA373" s="38"/>
    </row>
    <row r="374" spans="1:105" x14ac:dyDescent="0.35">
      <c r="A374" s="64"/>
      <c r="B374" s="64"/>
      <c r="C374" s="97"/>
      <c r="D374" s="97" t="s">
        <v>292</v>
      </c>
      <c r="E374" s="64"/>
      <c r="F374" s="64"/>
      <c r="G374" s="64"/>
      <c r="H374" s="65"/>
      <c r="I374" s="65"/>
      <c r="J374" s="65"/>
      <c r="K374" s="65"/>
      <c r="L374" s="65"/>
      <c r="M374" s="65"/>
      <c r="N374" s="65"/>
      <c r="O374" s="64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  <c r="BN374" s="38"/>
      <c r="BO374" s="38"/>
      <c r="BP374" s="38"/>
      <c r="BQ374" s="38"/>
      <c r="BR374" s="38"/>
      <c r="BS374" s="38"/>
      <c r="BT374" s="38"/>
      <c r="BU374" s="38"/>
      <c r="BV374" s="38"/>
      <c r="BW374" s="38"/>
      <c r="BX374" s="38"/>
      <c r="BY374" s="38"/>
      <c r="BZ374" s="38"/>
      <c r="CA374" s="38"/>
      <c r="CB374" s="38"/>
      <c r="CC374" s="38"/>
      <c r="CD374" s="38"/>
      <c r="CE374" s="38"/>
      <c r="CF374" s="38"/>
      <c r="CG374" s="38"/>
      <c r="CH374" s="38"/>
      <c r="CI374" s="38"/>
      <c r="CJ374" s="38"/>
      <c r="CK374" s="38"/>
      <c r="CL374" s="38"/>
      <c r="CM374" s="38"/>
      <c r="CN374" s="38"/>
      <c r="CO374" s="38"/>
      <c r="CP374" s="38"/>
      <c r="CQ374" s="38"/>
      <c r="CR374" s="38"/>
      <c r="CS374" s="38"/>
      <c r="CT374" s="38"/>
      <c r="CU374" s="38"/>
      <c r="CV374" s="38"/>
      <c r="CW374" s="38"/>
      <c r="CX374" s="38"/>
      <c r="CY374" s="38"/>
      <c r="CZ374" s="38"/>
      <c r="DA374" s="38"/>
    </row>
    <row r="375" spans="1:105" x14ac:dyDescent="0.35">
      <c r="A375" s="64"/>
      <c r="B375" s="64"/>
      <c r="C375" s="97"/>
      <c r="D375" s="97"/>
      <c r="E375" s="64"/>
      <c r="F375" s="64"/>
      <c r="G375" s="64"/>
      <c r="H375" s="65"/>
      <c r="I375" s="65"/>
      <c r="J375" s="65"/>
      <c r="K375" s="65"/>
      <c r="L375" s="65"/>
      <c r="M375" s="65"/>
      <c r="N375" s="65"/>
      <c r="O375" s="64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  <c r="BN375" s="38"/>
      <c r="BO375" s="38"/>
      <c r="BP375" s="38"/>
      <c r="BQ375" s="38"/>
      <c r="BR375" s="38"/>
      <c r="BS375" s="38"/>
      <c r="BT375" s="38"/>
      <c r="BU375" s="38"/>
      <c r="BV375" s="38"/>
      <c r="BW375" s="38"/>
      <c r="BX375" s="38"/>
      <c r="BY375" s="38"/>
      <c r="BZ375" s="38"/>
      <c r="CA375" s="38"/>
      <c r="CB375" s="38"/>
      <c r="CC375" s="38"/>
      <c r="CD375" s="38"/>
      <c r="CE375" s="38"/>
      <c r="CF375" s="38"/>
      <c r="CG375" s="38"/>
      <c r="CH375" s="38"/>
      <c r="CI375" s="38"/>
      <c r="CJ375" s="38"/>
      <c r="CK375" s="38"/>
      <c r="CL375" s="38"/>
      <c r="CM375" s="38"/>
      <c r="CN375" s="38"/>
      <c r="CO375" s="38"/>
      <c r="CP375" s="38"/>
      <c r="CQ375" s="38"/>
      <c r="CR375" s="38"/>
      <c r="CS375" s="38"/>
      <c r="CT375" s="38"/>
      <c r="CU375" s="38"/>
      <c r="CV375" s="38"/>
      <c r="CW375" s="38"/>
      <c r="CX375" s="38"/>
      <c r="CY375" s="38"/>
      <c r="CZ375" s="38"/>
      <c r="DA375" s="38"/>
    </row>
    <row r="376" spans="1:105" x14ac:dyDescent="0.35">
      <c r="A376" s="103"/>
      <c r="B376" s="64"/>
      <c r="C376" s="64"/>
      <c r="D376" s="97"/>
      <c r="E376" s="100" t="s">
        <v>293</v>
      </c>
      <c r="F376" s="64"/>
      <c r="G376" s="64"/>
      <c r="H376" s="65"/>
      <c r="I376" s="120" t="s">
        <v>114</v>
      </c>
      <c r="J376" s="120"/>
      <c r="K376" s="120"/>
      <c r="L376" s="120"/>
      <c r="M376" s="120"/>
      <c r="N376" s="120"/>
      <c r="O376" s="103" t="s">
        <v>294</v>
      </c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  <c r="BN376" s="38"/>
      <c r="BO376" s="38"/>
      <c r="BP376" s="38"/>
      <c r="BQ376" s="38"/>
      <c r="BR376" s="38"/>
      <c r="BS376" s="38"/>
      <c r="BT376" s="38"/>
      <c r="BU376" s="38"/>
      <c r="BV376" s="38"/>
      <c r="BW376" s="38"/>
      <c r="BX376" s="38"/>
      <c r="BY376" s="38"/>
      <c r="BZ376" s="38"/>
      <c r="CA376" s="38"/>
      <c r="CB376" s="38"/>
      <c r="CC376" s="38"/>
      <c r="CD376" s="38"/>
      <c r="CE376" s="38"/>
      <c r="CF376" s="38"/>
      <c r="CG376" s="38"/>
      <c r="CH376" s="38"/>
      <c r="CI376" s="38"/>
      <c r="CJ376" s="38"/>
      <c r="CK376" s="38"/>
      <c r="CL376" s="38"/>
      <c r="CM376" s="38"/>
      <c r="CN376" s="38"/>
      <c r="CO376" s="38"/>
      <c r="CP376" s="38"/>
      <c r="CQ376" s="38"/>
      <c r="CR376" s="38"/>
      <c r="CS376" s="38"/>
      <c r="CT376" s="38"/>
      <c r="CU376" s="38"/>
      <c r="CV376" s="38"/>
      <c r="CW376" s="38"/>
      <c r="CX376" s="38"/>
      <c r="CY376" s="38"/>
      <c r="CZ376" s="38"/>
      <c r="DA376" s="38"/>
    </row>
    <row r="377" spans="1:105" x14ac:dyDescent="0.35">
      <c r="A377" s="64"/>
      <c r="B377" s="64"/>
      <c r="C377" s="64"/>
      <c r="D377" s="64"/>
      <c r="E377" s="64"/>
      <c r="F377" s="101" t="s">
        <v>193</v>
      </c>
      <c r="G377" s="101" t="s">
        <v>107</v>
      </c>
      <c r="H377" s="33">
        <v>0.25</v>
      </c>
      <c r="I377" s="122"/>
      <c r="J377" s="122"/>
      <c r="K377" s="122"/>
      <c r="L377" s="122"/>
      <c r="M377" s="122"/>
      <c r="N377" s="65"/>
      <c r="O377" s="64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  <c r="BN377" s="38"/>
      <c r="BO377" s="38"/>
      <c r="BP377" s="38"/>
      <c r="BQ377" s="38"/>
      <c r="BR377" s="38"/>
      <c r="BS377" s="38"/>
      <c r="BT377" s="38"/>
      <c r="BU377" s="38"/>
      <c r="BV377" s="38"/>
      <c r="BW377" s="38"/>
      <c r="BX377" s="38"/>
      <c r="BY377" s="38"/>
      <c r="BZ377" s="38"/>
      <c r="CA377" s="38"/>
      <c r="CB377" s="38"/>
      <c r="CC377" s="38"/>
      <c r="CD377" s="38"/>
      <c r="CE377" s="38"/>
      <c r="CF377" s="38"/>
      <c r="CG377" s="38"/>
      <c r="CH377" s="38"/>
      <c r="CI377" s="38"/>
      <c r="CJ377" s="38"/>
      <c r="CK377" s="38"/>
      <c r="CL377" s="38"/>
      <c r="CM377" s="38"/>
      <c r="CN377" s="38"/>
      <c r="CO377" s="38"/>
      <c r="CP377" s="38"/>
      <c r="CQ377" s="38"/>
      <c r="CR377" s="38"/>
      <c r="CS377" s="38"/>
      <c r="CT377" s="38"/>
      <c r="CU377" s="38"/>
      <c r="CV377" s="38"/>
      <c r="CW377" s="38"/>
      <c r="CX377" s="38"/>
      <c r="CY377" s="38"/>
      <c r="CZ377" s="38"/>
      <c r="DA377" s="38"/>
    </row>
    <row r="378" spans="1:105" x14ac:dyDescent="0.35">
      <c r="A378" s="64"/>
      <c r="B378" s="64"/>
      <c r="C378" s="64"/>
      <c r="D378" s="64"/>
      <c r="E378" s="64"/>
      <c r="F378" s="103" t="s">
        <v>191</v>
      </c>
      <c r="G378" s="103" t="s">
        <v>107</v>
      </c>
      <c r="H378" s="26">
        <v>0.5</v>
      </c>
      <c r="I378" s="122"/>
      <c r="J378" s="122"/>
      <c r="K378" s="122"/>
      <c r="L378" s="122"/>
      <c r="M378" s="122"/>
      <c r="N378" s="65"/>
      <c r="O378" s="64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  <c r="BN378" s="38"/>
      <c r="BO378" s="38"/>
      <c r="BP378" s="38"/>
      <c r="BQ378" s="38"/>
      <c r="BR378" s="38"/>
      <c r="BS378" s="38"/>
      <c r="BT378" s="38"/>
      <c r="BU378" s="38"/>
      <c r="BV378" s="38"/>
      <c r="BW378" s="38"/>
      <c r="BX378" s="38"/>
      <c r="BY378" s="38"/>
      <c r="BZ378" s="38"/>
      <c r="CA378" s="38"/>
      <c r="CB378" s="38"/>
      <c r="CC378" s="38"/>
      <c r="CD378" s="38"/>
      <c r="CE378" s="38"/>
      <c r="CF378" s="38"/>
      <c r="CG378" s="38"/>
      <c r="CH378" s="38"/>
      <c r="CI378" s="38"/>
      <c r="CJ378" s="38"/>
      <c r="CK378" s="38"/>
      <c r="CL378" s="38"/>
      <c r="CM378" s="38"/>
      <c r="CN378" s="38"/>
      <c r="CO378" s="38"/>
      <c r="CP378" s="38"/>
      <c r="CQ378" s="38"/>
      <c r="CR378" s="38"/>
      <c r="CS378" s="38"/>
      <c r="CT378" s="38"/>
      <c r="CU378" s="38"/>
      <c r="CV378" s="38"/>
      <c r="CW378" s="38"/>
      <c r="CX378" s="38"/>
      <c r="CY378" s="38"/>
      <c r="CZ378" s="38"/>
      <c r="DA378" s="38"/>
    </row>
    <row r="379" spans="1:105" x14ac:dyDescent="0.35">
      <c r="A379" s="64"/>
      <c r="B379" s="64"/>
      <c r="C379" s="64"/>
      <c r="D379" s="64"/>
      <c r="E379" s="64"/>
      <c r="F379" s="105" t="s">
        <v>295</v>
      </c>
      <c r="G379" s="105" t="s">
        <v>107</v>
      </c>
      <c r="H379" s="27">
        <v>1</v>
      </c>
      <c r="I379" s="122"/>
      <c r="J379" s="122"/>
      <c r="K379" s="122"/>
      <c r="L379" s="122"/>
      <c r="M379" s="122"/>
      <c r="N379" s="65"/>
      <c r="O379" s="64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  <c r="BN379" s="38"/>
      <c r="BO379" s="38"/>
      <c r="BP379" s="38"/>
      <c r="BQ379" s="38"/>
      <c r="BR379" s="38"/>
      <c r="BS379" s="38"/>
      <c r="BT379" s="38"/>
      <c r="BU379" s="38"/>
      <c r="BV379" s="38"/>
      <c r="BW379" s="38"/>
      <c r="BX379" s="38"/>
      <c r="BY379" s="38"/>
      <c r="BZ379" s="38"/>
      <c r="CA379" s="38"/>
      <c r="CB379" s="38"/>
      <c r="CC379" s="38"/>
      <c r="CD379" s="38"/>
      <c r="CE379" s="38"/>
      <c r="CF379" s="38"/>
      <c r="CG379" s="38"/>
      <c r="CH379" s="38"/>
      <c r="CI379" s="38"/>
      <c r="CJ379" s="38"/>
      <c r="CK379" s="38"/>
      <c r="CL379" s="38"/>
      <c r="CM379" s="38"/>
      <c r="CN379" s="38"/>
      <c r="CO379" s="38"/>
      <c r="CP379" s="38"/>
      <c r="CQ379" s="38"/>
      <c r="CR379" s="38"/>
      <c r="CS379" s="38"/>
      <c r="CT379" s="38"/>
      <c r="CU379" s="38"/>
      <c r="CV379" s="38"/>
      <c r="CW379" s="38"/>
      <c r="CX379" s="38"/>
      <c r="CY379" s="38"/>
      <c r="CZ379" s="38"/>
      <c r="DA379" s="38"/>
    </row>
    <row r="380" spans="1:105" x14ac:dyDescent="0.35">
      <c r="A380" s="64"/>
      <c r="B380" s="64"/>
      <c r="C380" s="64"/>
      <c r="D380" s="64"/>
      <c r="E380" s="64"/>
      <c r="F380" s="64"/>
      <c r="G380" s="64"/>
      <c r="H380" s="65"/>
      <c r="I380" s="65"/>
      <c r="J380" s="65"/>
      <c r="K380" s="65"/>
      <c r="L380" s="65"/>
      <c r="M380" s="65"/>
      <c r="N380" s="65"/>
      <c r="O380" s="64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  <c r="BN380" s="38"/>
      <c r="BO380" s="38"/>
      <c r="BP380" s="38"/>
      <c r="BQ380" s="38"/>
      <c r="BR380" s="38"/>
      <c r="BS380" s="38"/>
      <c r="BT380" s="38"/>
      <c r="BU380" s="38"/>
      <c r="BV380" s="38"/>
      <c r="BW380" s="38"/>
      <c r="BX380" s="38"/>
      <c r="BY380" s="38"/>
      <c r="BZ380" s="38"/>
      <c r="CA380" s="38"/>
      <c r="CB380" s="38"/>
      <c r="CC380" s="38"/>
      <c r="CD380" s="38"/>
      <c r="CE380" s="38"/>
      <c r="CF380" s="38"/>
      <c r="CG380" s="38"/>
      <c r="CH380" s="38"/>
      <c r="CI380" s="38"/>
      <c r="CJ380" s="38"/>
      <c r="CK380" s="38"/>
      <c r="CL380" s="38"/>
      <c r="CM380" s="38"/>
      <c r="CN380" s="38"/>
      <c r="CO380" s="38"/>
      <c r="CP380" s="38"/>
      <c r="CQ380" s="38"/>
      <c r="CR380" s="38"/>
      <c r="CS380" s="38"/>
      <c r="CT380" s="38"/>
      <c r="CU380" s="38"/>
      <c r="CV380" s="38"/>
      <c r="CW380" s="38"/>
      <c r="CX380" s="38"/>
      <c r="CY380" s="38"/>
      <c r="CZ380" s="38"/>
      <c r="DA380" s="38"/>
    </row>
    <row r="381" spans="1:105" x14ac:dyDescent="0.35">
      <c r="A381" s="89"/>
      <c r="B381" s="89"/>
      <c r="C381" s="98" t="s">
        <v>296</v>
      </c>
      <c r="D381" s="98"/>
      <c r="E381" s="98"/>
      <c r="F381" s="98"/>
      <c r="G381" s="98"/>
      <c r="H381" s="99"/>
      <c r="I381" s="99"/>
      <c r="J381" s="99"/>
      <c r="K381" s="99"/>
      <c r="L381" s="99"/>
      <c r="M381" s="99"/>
      <c r="N381" s="99"/>
      <c r="O381" s="9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  <c r="BN381" s="38"/>
      <c r="BO381" s="38"/>
      <c r="BP381" s="38"/>
      <c r="BQ381" s="38"/>
      <c r="BR381" s="38"/>
      <c r="BS381" s="38"/>
      <c r="BT381" s="38"/>
      <c r="BU381" s="38"/>
      <c r="BV381" s="38"/>
      <c r="BW381" s="38"/>
      <c r="BX381" s="38"/>
      <c r="BY381" s="38"/>
      <c r="BZ381" s="38"/>
      <c r="CA381" s="38"/>
      <c r="CB381" s="38"/>
      <c r="CC381" s="38"/>
      <c r="CD381" s="38"/>
      <c r="CE381" s="38"/>
      <c r="CF381" s="38"/>
      <c r="CG381" s="38"/>
      <c r="CH381" s="38"/>
      <c r="CI381" s="38"/>
      <c r="CJ381" s="38"/>
      <c r="CK381" s="38"/>
      <c r="CL381" s="38"/>
      <c r="CM381" s="38"/>
      <c r="CN381" s="38"/>
      <c r="CO381" s="38"/>
      <c r="CP381" s="38"/>
      <c r="CQ381" s="38"/>
      <c r="CR381" s="38"/>
      <c r="CS381" s="38"/>
      <c r="CT381" s="38"/>
      <c r="CU381" s="38"/>
      <c r="CV381" s="38"/>
      <c r="CW381" s="38"/>
      <c r="CX381" s="38"/>
      <c r="CY381" s="38"/>
      <c r="CZ381" s="38"/>
      <c r="DA381" s="38"/>
    </row>
    <row r="382" spans="1:105" x14ac:dyDescent="0.35">
      <c r="A382" s="64"/>
      <c r="B382" s="64"/>
      <c r="C382" s="97"/>
      <c r="D382" s="97"/>
      <c r="E382" s="64"/>
      <c r="F382" s="64"/>
      <c r="G382" s="64"/>
      <c r="H382" s="65"/>
      <c r="I382" s="65"/>
      <c r="J382" s="65"/>
      <c r="K382" s="65"/>
      <c r="L382" s="65"/>
      <c r="M382" s="65"/>
      <c r="N382" s="65"/>
      <c r="O382" s="64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  <c r="BN382" s="38"/>
      <c r="BO382" s="38"/>
      <c r="BP382" s="38"/>
      <c r="BQ382" s="38"/>
      <c r="BR382" s="38"/>
      <c r="BS382" s="38"/>
      <c r="BT382" s="38"/>
      <c r="BU382" s="38"/>
      <c r="BV382" s="38"/>
      <c r="BW382" s="38"/>
      <c r="BX382" s="38"/>
      <c r="BY382" s="38"/>
      <c r="BZ382" s="38"/>
      <c r="CA382" s="38"/>
      <c r="CB382" s="38"/>
      <c r="CC382" s="38"/>
      <c r="CD382" s="38"/>
      <c r="CE382" s="38"/>
      <c r="CF382" s="38"/>
      <c r="CG382" s="38"/>
      <c r="CH382" s="38"/>
      <c r="CI382" s="38"/>
      <c r="CJ382" s="38"/>
      <c r="CK382" s="38"/>
      <c r="CL382" s="38"/>
      <c r="CM382" s="38"/>
      <c r="CN382" s="38"/>
      <c r="CO382" s="38"/>
      <c r="CP382" s="38"/>
      <c r="CQ382" s="38"/>
      <c r="CR382" s="38"/>
      <c r="CS382" s="38"/>
      <c r="CT382" s="38"/>
      <c r="CU382" s="38"/>
      <c r="CV382" s="38"/>
      <c r="CW382" s="38"/>
      <c r="CX382" s="38"/>
      <c r="CY382" s="38"/>
      <c r="CZ382" s="38"/>
      <c r="DA382" s="38"/>
    </row>
    <row r="383" spans="1:105" x14ac:dyDescent="0.35">
      <c r="A383" s="64"/>
      <c r="B383" s="64"/>
      <c r="C383" s="97"/>
      <c r="D383" s="97" t="s">
        <v>297</v>
      </c>
      <c r="E383" s="64"/>
      <c r="F383" s="64"/>
      <c r="G383" s="64"/>
      <c r="H383" s="65"/>
      <c r="I383" s="65"/>
      <c r="J383" s="65"/>
      <c r="K383" s="65"/>
      <c r="L383" s="65"/>
      <c r="M383" s="65"/>
      <c r="N383" s="65"/>
      <c r="O383" s="64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  <c r="BN383" s="38"/>
      <c r="BO383" s="38"/>
      <c r="BP383" s="38"/>
      <c r="BQ383" s="38"/>
      <c r="BR383" s="38"/>
      <c r="BS383" s="38"/>
      <c r="BT383" s="38"/>
      <c r="BU383" s="38"/>
      <c r="BV383" s="38"/>
      <c r="BW383" s="38"/>
      <c r="BX383" s="38"/>
      <c r="BY383" s="38"/>
      <c r="BZ383" s="38"/>
      <c r="CA383" s="38"/>
      <c r="CB383" s="38"/>
      <c r="CC383" s="38"/>
      <c r="CD383" s="38"/>
      <c r="CE383" s="38"/>
      <c r="CF383" s="38"/>
      <c r="CG383" s="38"/>
      <c r="CH383" s="38"/>
      <c r="CI383" s="38"/>
      <c r="CJ383" s="38"/>
      <c r="CK383" s="38"/>
      <c r="CL383" s="38"/>
      <c r="CM383" s="38"/>
      <c r="CN383" s="38"/>
      <c r="CO383" s="38"/>
      <c r="CP383" s="38"/>
      <c r="CQ383" s="38"/>
      <c r="CR383" s="38"/>
      <c r="CS383" s="38"/>
      <c r="CT383" s="38"/>
      <c r="CU383" s="38"/>
      <c r="CV383" s="38"/>
      <c r="CW383" s="38"/>
      <c r="CX383" s="38"/>
      <c r="CY383" s="38"/>
      <c r="CZ383" s="38"/>
      <c r="DA383" s="38"/>
    </row>
    <row r="384" spans="1:105" x14ac:dyDescent="0.35">
      <c r="A384" s="64"/>
      <c r="B384" s="64"/>
      <c r="C384" s="97"/>
      <c r="D384" s="97"/>
      <c r="E384" s="64"/>
      <c r="F384" s="64"/>
      <c r="G384" s="64"/>
      <c r="H384" s="65"/>
      <c r="I384" s="65"/>
      <c r="J384" s="65"/>
      <c r="K384" s="65"/>
      <c r="L384" s="65"/>
      <c r="M384" s="65"/>
      <c r="N384" s="65"/>
      <c r="O384" s="64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  <c r="BN384" s="38"/>
      <c r="BO384" s="38"/>
      <c r="BP384" s="38"/>
      <c r="BQ384" s="38"/>
      <c r="BR384" s="38"/>
      <c r="BS384" s="38"/>
      <c r="BT384" s="38"/>
      <c r="BU384" s="38"/>
      <c r="BV384" s="38"/>
      <c r="BW384" s="38"/>
      <c r="BX384" s="38"/>
      <c r="BY384" s="38"/>
      <c r="BZ384" s="38"/>
      <c r="CA384" s="38"/>
      <c r="CB384" s="38"/>
      <c r="CC384" s="38"/>
      <c r="CD384" s="38"/>
      <c r="CE384" s="38"/>
      <c r="CF384" s="38"/>
      <c r="CG384" s="38"/>
      <c r="CH384" s="38"/>
      <c r="CI384" s="38"/>
      <c r="CJ384" s="38"/>
      <c r="CK384" s="38"/>
      <c r="CL384" s="38"/>
      <c r="CM384" s="38"/>
      <c r="CN384" s="38"/>
      <c r="CO384" s="38"/>
      <c r="CP384" s="38"/>
      <c r="CQ384" s="38"/>
      <c r="CR384" s="38"/>
      <c r="CS384" s="38"/>
      <c r="CT384" s="38"/>
      <c r="CU384" s="38"/>
      <c r="CV384" s="38"/>
      <c r="CW384" s="38"/>
      <c r="CX384" s="38"/>
      <c r="CY384" s="38"/>
      <c r="CZ384" s="38"/>
      <c r="DA384" s="38"/>
    </row>
    <row r="385" spans="1:105" x14ac:dyDescent="0.35">
      <c r="A385" s="103"/>
      <c r="B385" s="64"/>
      <c r="C385" s="64"/>
      <c r="D385" s="97"/>
      <c r="E385" s="100" t="s">
        <v>298</v>
      </c>
      <c r="F385" s="64"/>
      <c r="G385" s="64"/>
      <c r="H385" s="65"/>
      <c r="I385" s="120" t="s">
        <v>114</v>
      </c>
      <c r="J385" s="120"/>
      <c r="K385" s="120"/>
      <c r="L385" s="120"/>
      <c r="M385" s="120"/>
      <c r="N385" s="120"/>
      <c r="O385" s="103" t="s">
        <v>294</v>
      </c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  <c r="BN385" s="38"/>
      <c r="BO385" s="38"/>
      <c r="BP385" s="38"/>
      <c r="BQ385" s="38"/>
      <c r="BR385" s="38"/>
      <c r="BS385" s="38"/>
      <c r="BT385" s="38"/>
      <c r="BU385" s="38"/>
      <c r="BV385" s="38"/>
      <c r="BW385" s="38"/>
      <c r="BX385" s="38"/>
      <c r="BY385" s="38"/>
      <c r="BZ385" s="38"/>
      <c r="CA385" s="38"/>
      <c r="CB385" s="38"/>
      <c r="CC385" s="38"/>
      <c r="CD385" s="38"/>
      <c r="CE385" s="38"/>
      <c r="CF385" s="38"/>
      <c r="CG385" s="38"/>
      <c r="CH385" s="38"/>
      <c r="CI385" s="38"/>
      <c r="CJ385" s="38"/>
      <c r="CK385" s="38"/>
      <c r="CL385" s="38"/>
      <c r="CM385" s="38"/>
      <c r="CN385" s="38"/>
      <c r="CO385" s="38"/>
      <c r="CP385" s="38"/>
      <c r="CQ385" s="38"/>
      <c r="CR385" s="38"/>
      <c r="CS385" s="38"/>
      <c r="CT385" s="38"/>
      <c r="CU385" s="38"/>
      <c r="CV385" s="38"/>
      <c r="CW385" s="38"/>
      <c r="CX385" s="38"/>
      <c r="CY385" s="38"/>
      <c r="CZ385" s="38"/>
      <c r="DA385" s="38"/>
    </row>
    <row r="386" spans="1:105" x14ac:dyDescent="0.35">
      <c r="A386" s="64"/>
      <c r="B386" s="64"/>
      <c r="C386" s="64"/>
      <c r="D386" s="64"/>
      <c r="E386" s="64"/>
      <c r="F386" s="101" t="s">
        <v>193</v>
      </c>
      <c r="G386" s="101" t="s">
        <v>107</v>
      </c>
      <c r="H386" s="33">
        <v>0.25</v>
      </c>
      <c r="I386" s="122"/>
      <c r="J386" s="122"/>
      <c r="K386" s="122"/>
      <c r="L386" s="122"/>
      <c r="M386" s="122"/>
      <c r="N386" s="65"/>
      <c r="O386" s="64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  <c r="BN386" s="38"/>
      <c r="BO386" s="38"/>
      <c r="BP386" s="38"/>
      <c r="BQ386" s="38"/>
      <c r="BR386" s="38"/>
      <c r="BS386" s="38"/>
      <c r="BT386" s="38"/>
      <c r="BU386" s="38"/>
      <c r="BV386" s="38"/>
      <c r="BW386" s="38"/>
      <c r="BX386" s="38"/>
      <c r="BY386" s="38"/>
      <c r="BZ386" s="38"/>
      <c r="CA386" s="38"/>
      <c r="CB386" s="38"/>
      <c r="CC386" s="38"/>
      <c r="CD386" s="38"/>
      <c r="CE386" s="38"/>
      <c r="CF386" s="38"/>
      <c r="CG386" s="38"/>
      <c r="CH386" s="38"/>
      <c r="CI386" s="38"/>
      <c r="CJ386" s="38"/>
      <c r="CK386" s="38"/>
      <c r="CL386" s="38"/>
      <c r="CM386" s="38"/>
      <c r="CN386" s="38"/>
      <c r="CO386" s="38"/>
      <c r="CP386" s="38"/>
      <c r="CQ386" s="38"/>
      <c r="CR386" s="38"/>
      <c r="CS386" s="38"/>
      <c r="CT386" s="38"/>
      <c r="CU386" s="38"/>
      <c r="CV386" s="38"/>
      <c r="CW386" s="38"/>
      <c r="CX386" s="38"/>
      <c r="CY386" s="38"/>
      <c r="CZ386" s="38"/>
      <c r="DA386" s="38"/>
    </row>
    <row r="387" spans="1:105" x14ac:dyDescent="0.35">
      <c r="A387" s="64"/>
      <c r="B387" s="64"/>
      <c r="C387" s="64"/>
      <c r="D387" s="64"/>
      <c r="E387" s="64"/>
      <c r="F387" s="103" t="s">
        <v>191</v>
      </c>
      <c r="G387" s="103" t="s">
        <v>107</v>
      </c>
      <c r="H387" s="26">
        <v>0.5</v>
      </c>
      <c r="I387" s="122"/>
      <c r="J387" s="122"/>
      <c r="K387" s="122"/>
      <c r="L387" s="122"/>
      <c r="M387" s="122"/>
      <c r="N387" s="65"/>
      <c r="O387" s="64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  <c r="BN387" s="38"/>
      <c r="BO387" s="38"/>
      <c r="BP387" s="38"/>
      <c r="BQ387" s="38"/>
      <c r="BR387" s="38"/>
      <c r="BS387" s="38"/>
      <c r="BT387" s="38"/>
      <c r="BU387" s="38"/>
      <c r="BV387" s="38"/>
      <c r="BW387" s="38"/>
      <c r="BX387" s="38"/>
      <c r="BY387" s="38"/>
      <c r="BZ387" s="38"/>
      <c r="CA387" s="38"/>
      <c r="CB387" s="38"/>
      <c r="CC387" s="38"/>
      <c r="CD387" s="38"/>
      <c r="CE387" s="38"/>
      <c r="CF387" s="38"/>
      <c r="CG387" s="38"/>
      <c r="CH387" s="38"/>
      <c r="CI387" s="38"/>
      <c r="CJ387" s="38"/>
      <c r="CK387" s="38"/>
      <c r="CL387" s="38"/>
      <c r="CM387" s="38"/>
      <c r="CN387" s="38"/>
      <c r="CO387" s="38"/>
      <c r="CP387" s="38"/>
      <c r="CQ387" s="38"/>
      <c r="CR387" s="38"/>
      <c r="CS387" s="38"/>
      <c r="CT387" s="38"/>
      <c r="CU387" s="38"/>
      <c r="CV387" s="38"/>
      <c r="CW387" s="38"/>
      <c r="CX387" s="38"/>
      <c r="CY387" s="38"/>
      <c r="CZ387" s="38"/>
      <c r="DA387" s="38"/>
    </row>
    <row r="388" spans="1:105" x14ac:dyDescent="0.35">
      <c r="A388" s="64"/>
      <c r="B388" s="64"/>
      <c r="C388" s="64"/>
      <c r="D388" s="64"/>
      <c r="E388" s="64"/>
      <c r="F388" s="105" t="s">
        <v>295</v>
      </c>
      <c r="G388" s="105" t="s">
        <v>107</v>
      </c>
      <c r="H388" s="125"/>
      <c r="I388" s="122"/>
      <c r="J388" s="122"/>
      <c r="K388" s="122"/>
      <c r="L388" s="122"/>
      <c r="M388" s="122"/>
      <c r="N388" s="65"/>
      <c r="O388" s="64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  <c r="BN388" s="38"/>
      <c r="BO388" s="38"/>
      <c r="BP388" s="38"/>
      <c r="BQ388" s="38"/>
      <c r="BR388" s="38"/>
      <c r="BS388" s="38"/>
      <c r="BT388" s="38"/>
      <c r="BU388" s="38"/>
      <c r="BV388" s="38"/>
      <c r="BW388" s="38"/>
      <c r="BX388" s="38"/>
      <c r="BY388" s="38"/>
      <c r="BZ388" s="38"/>
      <c r="CA388" s="38"/>
      <c r="CB388" s="38"/>
      <c r="CC388" s="38"/>
      <c r="CD388" s="38"/>
      <c r="CE388" s="38"/>
      <c r="CF388" s="38"/>
      <c r="CG388" s="38"/>
      <c r="CH388" s="38"/>
      <c r="CI388" s="38"/>
      <c r="CJ388" s="38"/>
      <c r="CK388" s="38"/>
      <c r="CL388" s="38"/>
      <c r="CM388" s="38"/>
      <c r="CN388" s="38"/>
      <c r="CO388" s="38"/>
      <c r="CP388" s="38"/>
      <c r="CQ388" s="38"/>
      <c r="CR388" s="38"/>
      <c r="CS388" s="38"/>
      <c r="CT388" s="38"/>
      <c r="CU388" s="38"/>
      <c r="CV388" s="38"/>
      <c r="CW388" s="38"/>
      <c r="CX388" s="38"/>
      <c r="CY388" s="38"/>
      <c r="CZ388" s="38"/>
      <c r="DA388" s="38"/>
    </row>
    <row r="389" spans="1:105" x14ac:dyDescent="0.35">
      <c r="A389" s="64"/>
      <c r="B389" s="64"/>
      <c r="C389" s="64"/>
      <c r="D389" s="64"/>
      <c r="E389" s="64"/>
      <c r="F389" s="64"/>
      <c r="G389" s="64"/>
      <c r="H389" s="65"/>
      <c r="I389" s="65"/>
      <c r="J389" s="65"/>
      <c r="K389" s="65"/>
      <c r="L389" s="65"/>
      <c r="M389" s="65"/>
      <c r="N389" s="65"/>
      <c r="O389" s="64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  <c r="BN389" s="38"/>
      <c r="BO389" s="38"/>
      <c r="BP389" s="38"/>
      <c r="BQ389" s="38"/>
      <c r="BR389" s="38"/>
      <c r="BS389" s="38"/>
      <c r="BT389" s="38"/>
      <c r="BU389" s="38"/>
      <c r="BV389" s="38"/>
      <c r="BW389" s="38"/>
      <c r="BX389" s="38"/>
      <c r="BY389" s="38"/>
      <c r="BZ389" s="38"/>
      <c r="CA389" s="38"/>
      <c r="CB389" s="38"/>
      <c r="CC389" s="38"/>
      <c r="CD389" s="38"/>
      <c r="CE389" s="38"/>
      <c r="CF389" s="38"/>
      <c r="CG389" s="38"/>
      <c r="CH389" s="38"/>
      <c r="CI389" s="38"/>
      <c r="CJ389" s="38"/>
      <c r="CK389" s="38"/>
      <c r="CL389" s="38"/>
      <c r="CM389" s="38"/>
      <c r="CN389" s="38"/>
      <c r="CO389" s="38"/>
      <c r="CP389" s="38"/>
      <c r="CQ389" s="38"/>
      <c r="CR389" s="38"/>
      <c r="CS389" s="38"/>
      <c r="CT389" s="38"/>
      <c r="CU389" s="38"/>
      <c r="CV389" s="38"/>
      <c r="CW389" s="38"/>
      <c r="CX389" s="38"/>
      <c r="CY389" s="38"/>
      <c r="CZ389" s="38"/>
      <c r="DA389" s="38"/>
    </row>
    <row r="390" spans="1:105" x14ac:dyDescent="0.35">
      <c r="A390" s="64"/>
      <c r="B390" s="89"/>
      <c r="C390" s="98" t="s">
        <v>299</v>
      </c>
      <c r="D390" s="98"/>
      <c r="E390" s="98"/>
      <c r="F390" s="98"/>
      <c r="G390" s="98"/>
      <c r="H390" s="99"/>
      <c r="I390" s="99"/>
      <c r="J390" s="99"/>
      <c r="K390" s="99"/>
      <c r="L390" s="99"/>
      <c r="M390" s="99"/>
      <c r="N390" s="99"/>
      <c r="O390" s="9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  <c r="BN390" s="38"/>
      <c r="BO390" s="38"/>
      <c r="BP390" s="38"/>
      <c r="BQ390" s="38"/>
      <c r="BR390" s="38"/>
      <c r="BS390" s="38"/>
      <c r="BT390" s="38"/>
      <c r="BU390" s="38"/>
      <c r="BV390" s="38"/>
      <c r="BW390" s="38"/>
      <c r="BX390" s="38"/>
      <c r="BY390" s="38"/>
      <c r="BZ390" s="38"/>
      <c r="CA390" s="38"/>
      <c r="CB390" s="38"/>
      <c r="CC390" s="38"/>
      <c r="CD390" s="38"/>
      <c r="CE390" s="38"/>
      <c r="CF390" s="38"/>
      <c r="CG390" s="38"/>
      <c r="CH390" s="38"/>
      <c r="CI390" s="38"/>
      <c r="CJ390" s="38"/>
      <c r="CK390" s="38"/>
      <c r="CL390" s="38"/>
      <c r="CM390" s="38"/>
      <c r="CN390" s="38"/>
      <c r="CO390" s="38"/>
      <c r="CP390" s="38"/>
      <c r="CQ390" s="38"/>
      <c r="CR390" s="38"/>
      <c r="CS390" s="38"/>
      <c r="CT390" s="38"/>
      <c r="CU390" s="38"/>
      <c r="CV390" s="38"/>
      <c r="CW390" s="38"/>
      <c r="CX390" s="38"/>
      <c r="CY390" s="38"/>
      <c r="CZ390" s="38"/>
      <c r="DA390" s="38"/>
    </row>
    <row r="391" spans="1:105" x14ac:dyDescent="0.35">
      <c r="A391" s="64"/>
      <c r="B391" s="64"/>
      <c r="C391" s="97"/>
      <c r="D391" s="97"/>
      <c r="E391" s="64"/>
      <c r="F391" s="64"/>
      <c r="G391" s="64"/>
      <c r="H391" s="65"/>
      <c r="I391" s="65"/>
      <c r="J391" s="65"/>
      <c r="K391" s="65"/>
      <c r="L391" s="65"/>
      <c r="M391" s="65"/>
      <c r="N391" s="65"/>
      <c r="O391" s="64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  <c r="BN391" s="38"/>
      <c r="BO391" s="38"/>
      <c r="BP391" s="38"/>
      <c r="BQ391" s="38"/>
      <c r="BR391" s="38"/>
      <c r="BS391" s="38"/>
      <c r="BT391" s="38"/>
      <c r="BU391" s="38"/>
      <c r="BV391" s="38"/>
      <c r="BW391" s="38"/>
      <c r="BX391" s="38"/>
      <c r="BY391" s="38"/>
      <c r="BZ391" s="38"/>
      <c r="CA391" s="38"/>
      <c r="CB391" s="38"/>
      <c r="CC391" s="38"/>
      <c r="CD391" s="38"/>
      <c r="CE391" s="38"/>
      <c r="CF391" s="38"/>
      <c r="CG391" s="38"/>
      <c r="CH391" s="38"/>
      <c r="CI391" s="38"/>
      <c r="CJ391" s="38"/>
      <c r="CK391" s="38"/>
      <c r="CL391" s="38"/>
      <c r="CM391" s="38"/>
      <c r="CN391" s="38"/>
      <c r="CO391" s="38"/>
      <c r="CP391" s="38"/>
      <c r="CQ391" s="38"/>
      <c r="CR391" s="38"/>
      <c r="CS391" s="38"/>
      <c r="CT391" s="38"/>
      <c r="CU391" s="38"/>
      <c r="CV391" s="38"/>
      <c r="CW391" s="38"/>
      <c r="CX391" s="38"/>
      <c r="CY391" s="38"/>
      <c r="CZ391" s="38"/>
      <c r="DA391" s="38"/>
    </row>
    <row r="392" spans="1:105" x14ac:dyDescent="0.35">
      <c r="A392" s="64"/>
      <c r="B392" s="64"/>
      <c r="C392" s="64"/>
      <c r="D392" s="97" t="s">
        <v>300</v>
      </c>
      <c r="E392" s="64"/>
      <c r="F392" s="64"/>
      <c r="G392" s="64"/>
      <c r="H392" s="65"/>
      <c r="I392" s="65"/>
      <c r="J392" s="65"/>
      <c r="K392" s="65"/>
      <c r="L392" s="65"/>
      <c r="M392" s="65"/>
      <c r="N392" s="65"/>
      <c r="O392" s="64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  <c r="BN392" s="38"/>
      <c r="BO392" s="38"/>
      <c r="BP392" s="38"/>
      <c r="BQ392" s="38"/>
      <c r="BR392" s="38"/>
      <c r="BS392" s="38"/>
      <c r="BT392" s="38"/>
      <c r="BU392" s="38"/>
      <c r="BV392" s="38"/>
      <c r="BW392" s="38"/>
      <c r="BX392" s="38"/>
      <c r="BY392" s="38"/>
      <c r="BZ392" s="38"/>
      <c r="CA392" s="38"/>
      <c r="CB392" s="38"/>
      <c r="CC392" s="38"/>
      <c r="CD392" s="38"/>
      <c r="CE392" s="38"/>
      <c r="CF392" s="38"/>
      <c r="CG392" s="38"/>
      <c r="CH392" s="38"/>
      <c r="CI392" s="38"/>
      <c r="CJ392" s="38"/>
      <c r="CK392" s="38"/>
      <c r="CL392" s="38"/>
      <c r="CM392" s="38"/>
      <c r="CN392" s="38"/>
      <c r="CO392" s="38"/>
      <c r="CP392" s="38"/>
      <c r="CQ392" s="38"/>
      <c r="CR392" s="38"/>
      <c r="CS392" s="38"/>
      <c r="CT392" s="38"/>
      <c r="CU392" s="38"/>
      <c r="CV392" s="38"/>
      <c r="CW392" s="38"/>
      <c r="CX392" s="38"/>
      <c r="CY392" s="38"/>
      <c r="CZ392" s="38"/>
      <c r="DA392" s="38"/>
    </row>
    <row r="393" spans="1:105" s="17" customFormat="1" x14ac:dyDescent="0.35">
      <c r="A393" s="64"/>
      <c r="B393" s="64"/>
      <c r="C393" s="64"/>
      <c r="D393" s="97" t="s">
        <v>301</v>
      </c>
      <c r="E393" s="64"/>
      <c r="F393" s="64"/>
      <c r="G393" s="64"/>
      <c r="H393" s="65"/>
      <c r="I393" s="65"/>
      <c r="J393" s="65"/>
      <c r="K393" s="65"/>
      <c r="L393" s="65"/>
      <c r="M393" s="65"/>
      <c r="N393" s="65"/>
      <c r="O393" s="64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  <c r="BN393" s="38"/>
      <c r="BO393" s="38"/>
      <c r="BP393" s="38"/>
      <c r="BQ393" s="38"/>
      <c r="BR393" s="38"/>
      <c r="BS393" s="38"/>
      <c r="BT393" s="38"/>
      <c r="BU393" s="38"/>
      <c r="BV393" s="38"/>
      <c r="BW393" s="38"/>
      <c r="BX393" s="38"/>
      <c r="BY393" s="38"/>
      <c r="BZ393" s="38"/>
      <c r="CA393" s="38"/>
      <c r="CB393" s="38"/>
      <c r="CC393" s="38"/>
      <c r="CD393" s="38"/>
      <c r="CE393" s="38"/>
      <c r="CF393" s="38"/>
      <c r="CG393" s="38"/>
      <c r="CH393" s="38"/>
      <c r="CI393" s="38"/>
      <c r="CJ393" s="38"/>
      <c r="CK393" s="38"/>
      <c r="CL393" s="38"/>
      <c r="CM393" s="38"/>
      <c r="CN393" s="38"/>
      <c r="CO393" s="38"/>
      <c r="CP393" s="38"/>
      <c r="CQ393" s="38"/>
      <c r="CR393" s="38"/>
      <c r="CS393" s="38"/>
      <c r="CT393" s="38"/>
      <c r="CU393" s="38"/>
      <c r="CV393" s="38"/>
      <c r="CW393" s="38"/>
      <c r="CX393" s="38"/>
      <c r="CY393" s="38"/>
      <c r="CZ393" s="38"/>
      <c r="DA393" s="38"/>
    </row>
    <row r="394" spans="1:105" x14ac:dyDescent="0.35">
      <c r="A394" s="64"/>
      <c r="B394" s="64"/>
      <c r="C394" s="64"/>
      <c r="D394" s="97"/>
      <c r="E394" s="64"/>
      <c r="F394" s="64"/>
      <c r="G394" s="64"/>
      <c r="H394" s="65"/>
      <c r="I394" s="65"/>
      <c r="J394" s="65"/>
      <c r="K394" s="65"/>
      <c r="L394" s="65"/>
      <c r="M394" s="65"/>
      <c r="N394" s="65"/>
      <c r="O394" s="64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  <c r="BN394" s="38"/>
      <c r="BO394" s="38"/>
      <c r="BP394" s="38"/>
      <c r="BQ394" s="38"/>
      <c r="BR394" s="38"/>
      <c r="BS394" s="38"/>
      <c r="BT394" s="38"/>
      <c r="BU394" s="38"/>
      <c r="BV394" s="38"/>
      <c r="BW394" s="38"/>
      <c r="BX394" s="38"/>
      <c r="BY394" s="38"/>
      <c r="BZ394" s="38"/>
      <c r="CA394" s="38"/>
      <c r="CB394" s="38"/>
      <c r="CC394" s="38"/>
      <c r="CD394" s="38"/>
      <c r="CE394" s="38"/>
      <c r="CF394" s="38"/>
      <c r="CG394" s="38"/>
      <c r="CH394" s="38"/>
      <c r="CI394" s="38"/>
      <c r="CJ394" s="38"/>
      <c r="CK394" s="38"/>
      <c r="CL394" s="38"/>
      <c r="CM394" s="38"/>
      <c r="CN394" s="38"/>
      <c r="CO394" s="38"/>
      <c r="CP394" s="38"/>
      <c r="CQ394" s="38"/>
      <c r="CR394" s="38"/>
      <c r="CS394" s="38"/>
      <c r="CT394" s="38"/>
      <c r="CU394" s="38"/>
      <c r="CV394" s="38"/>
      <c r="CW394" s="38"/>
      <c r="CX394" s="38"/>
      <c r="CY394" s="38"/>
      <c r="CZ394" s="38"/>
      <c r="DA394" s="38"/>
    </row>
    <row r="395" spans="1:105" ht="29" x14ac:dyDescent="0.35">
      <c r="A395" s="103"/>
      <c r="B395" s="64"/>
      <c r="C395" s="64"/>
      <c r="D395" s="97"/>
      <c r="E395" s="100" t="s">
        <v>302</v>
      </c>
      <c r="F395" s="64"/>
      <c r="G395" s="64"/>
      <c r="H395" s="65"/>
      <c r="I395" s="120" t="s">
        <v>114</v>
      </c>
      <c r="J395" s="92" t="s">
        <v>303</v>
      </c>
      <c r="K395" s="92" t="s">
        <v>304</v>
      </c>
      <c r="L395" s="92" t="s">
        <v>305</v>
      </c>
      <c r="M395" s="92" t="s">
        <v>306</v>
      </c>
      <c r="N395" s="65"/>
      <c r="O395" s="103" t="s">
        <v>115</v>
      </c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  <c r="BN395" s="38"/>
      <c r="BO395" s="38"/>
      <c r="BP395" s="38"/>
      <c r="BQ395" s="38"/>
      <c r="BR395" s="38"/>
      <c r="BS395" s="38"/>
      <c r="BT395" s="38"/>
      <c r="BU395" s="38"/>
      <c r="BV395" s="38"/>
      <c r="BW395" s="38"/>
      <c r="BX395" s="38"/>
      <c r="BY395" s="38"/>
      <c r="BZ395" s="38"/>
      <c r="CA395" s="38"/>
      <c r="CB395" s="38"/>
      <c r="CC395" s="38"/>
      <c r="CD395" s="38"/>
      <c r="CE395" s="38"/>
      <c r="CF395" s="38"/>
      <c r="CG395" s="38"/>
      <c r="CH395" s="38"/>
      <c r="CI395" s="38"/>
      <c r="CJ395" s="38"/>
      <c r="CK395" s="38"/>
      <c r="CL395" s="38"/>
      <c r="CM395" s="38"/>
      <c r="CN395" s="38"/>
      <c r="CO395" s="38"/>
      <c r="CP395" s="38"/>
      <c r="CQ395" s="38"/>
      <c r="CR395" s="38"/>
      <c r="CS395" s="38"/>
      <c r="CT395" s="38"/>
      <c r="CU395" s="38"/>
      <c r="CV395" s="38"/>
      <c r="CW395" s="38"/>
      <c r="CX395" s="38"/>
      <c r="CY395" s="38"/>
      <c r="CZ395" s="38"/>
      <c r="DA395" s="38"/>
    </row>
    <row r="396" spans="1:105" x14ac:dyDescent="0.35">
      <c r="A396" s="64"/>
      <c r="B396" s="64"/>
      <c r="C396" s="64"/>
      <c r="D396" s="64"/>
      <c r="E396" s="64"/>
      <c r="F396" s="101" t="s">
        <v>288</v>
      </c>
      <c r="G396" s="101" t="s">
        <v>182</v>
      </c>
      <c r="H396" s="126"/>
      <c r="I396" s="126"/>
      <c r="J396" s="30">
        <v>1</v>
      </c>
      <c r="K396" s="30">
        <v>1</v>
      </c>
      <c r="L396" s="30">
        <v>1</v>
      </c>
      <c r="M396" s="30">
        <v>1</v>
      </c>
      <c r="N396" s="65"/>
      <c r="O396" s="64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  <c r="BN396" s="38"/>
      <c r="BO396" s="38"/>
      <c r="BP396" s="38"/>
      <c r="BQ396" s="38"/>
      <c r="BR396" s="38"/>
      <c r="BS396" s="38"/>
      <c r="BT396" s="38"/>
      <c r="BU396" s="38"/>
      <c r="BV396" s="38"/>
      <c r="BW396" s="38"/>
      <c r="BX396" s="38"/>
      <c r="BY396" s="38"/>
      <c r="BZ396" s="38"/>
      <c r="CA396" s="38"/>
      <c r="CB396" s="38"/>
      <c r="CC396" s="38"/>
      <c r="CD396" s="38"/>
      <c r="CE396" s="38"/>
      <c r="CF396" s="38"/>
      <c r="CG396" s="38"/>
      <c r="CH396" s="38"/>
      <c r="CI396" s="38"/>
      <c r="CJ396" s="38"/>
      <c r="CK396" s="38"/>
      <c r="CL396" s="38"/>
      <c r="CM396" s="38"/>
      <c r="CN396" s="38"/>
      <c r="CO396" s="38"/>
      <c r="CP396" s="38"/>
      <c r="CQ396" s="38"/>
      <c r="CR396" s="38"/>
      <c r="CS396" s="38"/>
      <c r="CT396" s="38"/>
      <c r="CU396" s="38"/>
      <c r="CV396" s="38"/>
      <c r="CW396" s="38"/>
      <c r="CX396" s="38"/>
      <c r="CY396" s="38"/>
      <c r="CZ396" s="38"/>
      <c r="DA396" s="38"/>
    </row>
    <row r="397" spans="1:105" x14ac:dyDescent="0.35">
      <c r="A397" s="64"/>
      <c r="B397" s="64"/>
      <c r="C397" s="64"/>
      <c r="D397" s="64"/>
      <c r="E397" s="64"/>
      <c r="F397" s="103" t="s">
        <v>286</v>
      </c>
      <c r="G397" s="103" t="s">
        <v>182</v>
      </c>
      <c r="H397" s="124"/>
      <c r="I397" s="124"/>
      <c r="J397" s="32">
        <v>1</v>
      </c>
      <c r="K397" s="32">
        <v>1</v>
      </c>
      <c r="L397" s="32">
        <v>1</v>
      </c>
      <c r="M397" s="32">
        <v>1</v>
      </c>
      <c r="N397" s="65"/>
      <c r="O397" s="64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  <c r="BN397" s="38"/>
      <c r="BO397" s="38"/>
      <c r="BP397" s="38"/>
      <c r="BQ397" s="38"/>
      <c r="BR397" s="38"/>
      <c r="BS397" s="38"/>
      <c r="BT397" s="38"/>
      <c r="BU397" s="38"/>
      <c r="BV397" s="38"/>
      <c r="BW397" s="38"/>
      <c r="BX397" s="38"/>
      <c r="BY397" s="38"/>
      <c r="BZ397" s="38"/>
      <c r="CA397" s="38"/>
      <c r="CB397" s="38"/>
      <c r="CC397" s="38"/>
      <c r="CD397" s="38"/>
      <c r="CE397" s="38"/>
      <c r="CF397" s="38"/>
      <c r="CG397" s="38"/>
      <c r="CH397" s="38"/>
      <c r="CI397" s="38"/>
      <c r="CJ397" s="38"/>
      <c r="CK397" s="38"/>
      <c r="CL397" s="38"/>
      <c r="CM397" s="38"/>
      <c r="CN397" s="38"/>
      <c r="CO397" s="38"/>
      <c r="CP397" s="38"/>
      <c r="CQ397" s="38"/>
      <c r="CR397" s="38"/>
      <c r="CS397" s="38"/>
      <c r="CT397" s="38"/>
      <c r="CU397" s="38"/>
      <c r="CV397" s="38"/>
      <c r="CW397" s="38"/>
      <c r="CX397" s="38"/>
      <c r="CY397" s="38"/>
      <c r="CZ397" s="38"/>
      <c r="DA397" s="38"/>
    </row>
    <row r="398" spans="1:105" x14ac:dyDescent="0.35">
      <c r="A398" s="64"/>
      <c r="B398" s="64"/>
      <c r="C398" s="64"/>
      <c r="D398" s="64"/>
      <c r="E398" s="64"/>
      <c r="F398" s="103" t="s">
        <v>285</v>
      </c>
      <c r="G398" s="103" t="s">
        <v>182</v>
      </c>
      <c r="H398" s="124"/>
      <c r="I398" s="124"/>
      <c r="J398" s="32">
        <v>1</v>
      </c>
      <c r="K398" s="32">
        <v>1</v>
      </c>
      <c r="L398" s="32">
        <v>1</v>
      </c>
      <c r="M398" s="32">
        <v>1</v>
      </c>
      <c r="N398" s="65"/>
      <c r="O398" s="64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  <c r="BN398" s="38"/>
      <c r="BO398" s="38"/>
      <c r="BP398" s="38"/>
      <c r="BQ398" s="38"/>
      <c r="BR398" s="38"/>
      <c r="BS398" s="38"/>
      <c r="BT398" s="38"/>
      <c r="BU398" s="38"/>
      <c r="BV398" s="38"/>
      <c r="BW398" s="38"/>
      <c r="BX398" s="38"/>
      <c r="BY398" s="38"/>
      <c r="BZ398" s="38"/>
      <c r="CA398" s="38"/>
      <c r="CB398" s="38"/>
      <c r="CC398" s="38"/>
      <c r="CD398" s="38"/>
      <c r="CE398" s="38"/>
      <c r="CF398" s="38"/>
      <c r="CG398" s="38"/>
      <c r="CH398" s="38"/>
      <c r="CI398" s="38"/>
      <c r="CJ398" s="38"/>
      <c r="CK398" s="38"/>
      <c r="CL398" s="38"/>
      <c r="CM398" s="38"/>
      <c r="CN398" s="38"/>
      <c r="CO398" s="38"/>
      <c r="CP398" s="38"/>
      <c r="CQ398" s="38"/>
      <c r="CR398" s="38"/>
      <c r="CS398" s="38"/>
      <c r="CT398" s="38"/>
      <c r="CU398" s="38"/>
      <c r="CV398" s="38"/>
      <c r="CW398" s="38"/>
      <c r="CX398" s="38"/>
      <c r="CY398" s="38"/>
      <c r="CZ398" s="38"/>
      <c r="DA398" s="38"/>
    </row>
    <row r="399" spans="1:105" x14ac:dyDescent="0.35">
      <c r="A399" s="64"/>
      <c r="B399" s="64"/>
      <c r="C399" s="64"/>
      <c r="D399" s="64"/>
      <c r="E399" s="64"/>
      <c r="F399" s="103" t="s">
        <v>287</v>
      </c>
      <c r="G399" s="103" t="s">
        <v>182</v>
      </c>
      <c r="H399" s="124"/>
      <c r="I399" s="124"/>
      <c r="J399" s="32">
        <v>1</v>
      </c>
      <c r="K399" s="32">
        <v>1</v>
      </c>
      <c r="L399" s="32">
        <v>1</v>
      </c>
      <c r="M399" s="32">
        <v>1</v>
      </c>
      <c r="N399" s="65"/>
      <c r="O399" s="64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  <c r="BN399" s="38"/>
      <c r="BO399" s="38"/>
      <c r="BP399" s="38"/>
      <c r="BQ399" s="38"/>
      <c r="BR399" s="38"/>
      <c r="BS399" s="38"/>
      <c r="BT399" s="38"/>
      <c r="BU399" s="38"/>
      <c r="BV399" s="38"/>
      <c r="BW399" s="38"/>
      <c r="BX399" s="38"/>
      <c r="BY399" s="38"/>
      <c r="BZ399" s="38"/>
      <c r="CA399" s="38"/>
      <c r="CB399" s="38"/>
      <c r="CC399" s="38"/>
      <c r="CD399" s="38"/>
      <c r="CE399" s="38"/>
      <c r="CF399" s="38"/>
      <c r="CG399" s="38"/>
      <c r="CH399" s="38"/>
      <c r="CI399" s="38"/>
      <c r="CJ399" s="38"/>
      <c r="CK399" s="38"/>
      <c r="CL399" s="38"/>
      <c r="CM399" s="38"/>
      <c r="CN399" s="38"/>
      <c r="CO399" s="38"/>
      <c r="CP399" s="38"/>
      <c r="CQ399" s="38"/>
      <c r="CR399" s="38"/>
      <c r="CS399" s="38"/>
      <c r="CT399" s="38"/>
      <c r="CU399" s="38"/>
      <c r="CV399" s="38"/>
      <c r="CW399" s="38"/>
      <c r="CX399" s="38"/>
      <c r="CY399" s="38"/>
      <c r="CZ399" s="38"/>
      <c r="DA399" s="38"/>
    </row>
    <row r="400" spans="1:105" x14ac:dyDescent="0.35">
      <c r="A400" s="64"/>
      <c r="B400" s="64"/>
      <c r="C400" s="64"/>
      <c r="D400" s="64"/>
      <c r="E400" s="64"/>
      <c r="F400" s="103" t="s">
        <v>191</v>
      </c>
      <c r="G400" s="103" t="s">
        <v>182</v>
      </c>
      <c r="H400" s="124"/>
      <c r="I400" s="124"/>
      <c r="J400" s="32">
        <v>1</v>
      </c>
      <c r="K400" s="32">
        <v>1</v>
      </c>
      <c r="L400" s="32">
        <v>1</v>
      </c>
      <c r="M400" s="127"/>
      <c r="N400" s="65"/>
      <c r="O400" s="64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  <c r="BN400" s="38"/>
      <c r="BO400" s="38"/>
      <c r="BP400" s="38"/>
      <c r="BQ400" s="38"/>
      <c r="BR400" s="38"/>
      <c r="BS400" s="38"/>
      <c r="BT400" s="38"/>
      <c r="BU400" s="38"/>
      <c r="BV400" s="38"/>
      <c r="BW400" s="38"/>
      <c r="BX400" s="38"/>
      <c r="BY400" s="38"/>
      <c r="BZ400" s="38"/>
      <c r="CA400" s="38"/>
      <c r="CB400" s="38"/>
      <c r="CC400" s="38"/>
      <c r="CD400" s="38"/>
      <c r="CE400" s="38"/>
      <c r="CF400" s="38"/>
      <c r="CG400" s="38"/>
      <c r="CH400" s="38"/>
      <c r="CI400" s="38"/>
      <c r="CJ400" s="38"/>
      <c r="CK400" s="38"/>
      <c r="CL400" s="38"/>
      <c r="CM400" s="38"/>
      <c r="CN400" s="38"/>
      <c r="CO400" s="38"/>
      <c r="CP400" s="38"/>
      <c r="CQ400" s="38"/>
      <c r="CR400" s="38"/>
      <c r="CS400" s="38"/>
      <c r="CT400" s="38"/>
      <c r="CU400" s="38"/>
      <c r="CV400" s="38"/>
      <c r="CW400" s="38"/>
      <c r="CX400" s="38"/>
      <c r="CY400" s="38"/>
      <c r="CZ400" s="38"/>
      <c r="DA400" s="38"/>
    </row>
    <row r="401" spans="1:105" x14ac:dyDescent="0.35">
      <c r="A401" s="64"/>
      <c r="B401" s="64"/>
      <c r="C401" s="64"/>
      <c r="D401" s="64"/>
      <c r="E401" s="64"/>
      <c r="F401" s="103" t="s">
        <v>190</v>
      </c>
      <c r="G401" s="103" t="s">
        <v>182</v>
      </c>
      <c r="H401" s="124"/>
      <c r="I401" s="124"/>
      <c r="J401" s="32">
        <v>1</v>
      </c>
      <c r="K401" s="32">
        <v>1</v>
      </c>
      <c r="L401" s="127"/>
      <c r="M401" s="127"/>
      <c r="N401" s="65"/>
      <c r="O401" s="64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  <c r="BN401" s="38"/>
      <c r="BO401" s="38"/>
      <c r="BP401" s="38"/>
      <c r="BQ401" s="38"/>
      <c r="BR401" s="38"/>
      <c r="BS401" s="38"/>
      <c r="BT401" s="38"/>
      <c r="BU401" s="38"/>
      <c r="BV401" s="38"/>
      <c r="BW401" s="38"/>
      <c r="BX401" s="38"/>
      <c r="BY401" s="38"/>
      <c r="BZ401" s="38"/>
      <c r="CA401" s="38"/>
      <c r="CB401" s="38"/>
      <c r="CC401" s="38"/>
      <c r="CD401" s="38"/>
      <c r="CE401" s="38"/>
      <c r="CF401" s="38"/>
      <c r="CG401" s="38"/>
      <c r="CH401" s="38"/>
      <c r="CI401" s="38"/>
      <c r="CJ401" s="38"/>
      <c r="CK401" s="38"/>
      <c r="CL401" s="38"/>
      <c r="CM401" s="38"/>
      <c r="CN401" s="38"/>
      <c r="CO401" s="38"/>
      <c r="CP401" s="38"/>
      <c r="CQ401" s="38"/>
      <c r="CR401" s="38"/>
      <c r="CS401" s="38"/>
      <c r="CT401" s="38"/>
      <c r="CU401" s="38"/>
      <c r="CV401" s="38"/>
      <c r="CW401" s="38"/>
      <c r="CX401" s="38"/>
      <c r="CY401" s="38"/>
      <c r="CZ401" s="38"/>
      <c r="DA401" s="38"/>
    </row>
    <row r="402" spans="1:105" x14ac:dyDescent="0.35">
      <c r="A402" s="64"/>
      <c r="B402" s="64"/>
      <c r="C402" s="64"/>
      <c r="D402" s="64"/>
      <c r="E402" s="64"/>
      <c r="F402" s="105" t="s">
        <v>295</v>
      </c>
      <c r="G402" s="105" t="s">
        <v>182</v>
      </c>
      <c r="H402" s="128"/>
      <c r="I402" s="128"/>
      <c r="J402" s="31">
        <v>1</v>
      </c>
      <c r="K402" s="212"/>
      <c r="L402" s="212"/>
      <c r="M402" s="212"/>
      <c r="N402" s="65"/>
      <c r="O402" s="64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  <c r="BN402" s="38"/>
      <c r="BO402" s="38"/>
      <c r="BP402" s="38"/>
      <c r="BQ402" s="38"/>
      <c r="BR402" s="38"/>
      <c r="BS402" s="38"/>
      <c r="BT402" s="38"/>
      <c r="BU402" s="38"/>
      <c r="BV402" s="38"/>
      <c r="BW402" s="38"/>
      <c r="BX402" s="38"/>
      <c r="BY402" s="38"/>
      <c r="BZ402" s="38"/>
      <c r="CA402" s="38"/>
      <c r="CB402" s="38"/>
      <c r="CC402" s="38"/>
      <c r="CD402" s="38"/>
      <c r="CE402" s="38"/>
      <c r="CF402" s="38"/>
      <c r="CG402" s="38"/>
      <c r="CH402" s="38"/>
      <c r="CI402" s="38"/>
      <c r="CJ402" s="38"/>
      <c r="CK402" s="38"/>
      <c r="CL402" s="38"/>
      <c r="CM402" s="38"/>
      <c r="CN402" s="38"/>
      <c r="CO402" s="38"/>
      <c r="CP402" s="38"/>
      <c r="CQ402" s="38"/>
      <c r="CR402" s="38"/>
      <c r="CS402" s="38"/>
      <c r="CT402" s="38"/>
      <c r="CU402" s="38"/>
      <c r="CV402" s="38"/>
      <c r="CW402" s="38"/>
      <c r="CX402" s="38"/>
      <c r="CY402" s="38"/>
      <c r="CZ402" s="38"/>
      <c r="DA402" s="38"/>
    </row>
    <row r="403" spans="1:105" x14ac:dyDescent="0.35">
      <c r="A403" s="64"/>
      <c r="B403" s="64"/>
      <c r="C403" s="64"/>
      <c r="D403" s="64"/>
      <c r="E403" s="64"/>
      <c r="F403" s="64"/>
      <c r="G403" s="64"/>
      <c r="H403" s="65"/>
      <c r="I403" s="65"/>
      <c r="J403" s="65"/>
      <c r="K403" s="65"/>
      <c r="L403" s="65"/>
      <c r="M403" s="65"/>
      <c r="N403" s="65"/>
      <c r="O403" s="64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  <c r="BN403" s="38"/>
      <c r="BO403" s="38"/>
      <c r="BP403" s="38"/>
      <c r="BQ403" s="38"/>
      <c r="BR403" s="38"/>
      <c r="BS403" s="38"/>
      <c r="BT403" s="38"/>
      <c r="BU403" s="38"/>
      <c r="BV403" s="38"/>
      <c r="BW403" s="38"/>
      <c r="BX403" s="38"/>
      <c r="BY403" s="38"/>
      <c r="BZ403" s="38"/>
      <c r="CA403" s="38"/>
      <c r="CB403" s="38"/>
      <c r="CC403" s="38"/>
      <c r="CD403" s="38"/>
      <c r="CE403" s="38"/>
      <c r="CF403" s="38"/>
      <c r="CG403" s="38"/>
      <c r="CH403" s="38"/>
      <c r="CI403" s="38"/>
      <c r="CJ403" s="38"/>
      <c r="CK403" s="38"/>
      <c r="CL403" s="38"/>
      <c r="CM403" s="38"/>
      <c r="CN403" s="38"/>
      <c r="CO403" s="38"/>
      <c r="CP403" s="38"/>
      <c r="CQ403" s="38"/>
      <c r="CR403" s="38"/>
      <c r="CS403" s="38"/>
      <c r="CT403" s="38"/>
      <c r="CU403" s="38"/>
      <c r="CV403" s="38"/>
      <c r="CW403" s="38"/>
      <c r="CX403" s="38"/>
      <c r="CY403" s="38"/>
      <c r="CZ403" s="38"/>
      <c r="DA403" s="38"/>
    </row>
    <row r="404" spans="1:105" s="17" customFormat="1" x14ac:dyDescent="0.35">
      <c r="A404" s="64"/>
      <c r="B404" s="64"/>
      <c r="C404" s="64"/>
      <c r="D404" s="64"/>
      <c r="E404" s="64"/>
      <c r="F404" s="64"/>
      <c r="G404" s="64"/>
      <c r="H404" s="65"/>
      <c r="I404" s="65"/>
      <c r="J404" s="65"/>
      <c r="K404" s="65"/>
      <c r="L404" s="65"/>
      <c r="M404" s="65"/>
      <c r="N404" s="65"/>
      <c r="O404" s="64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  <c r="BN404" s="38"/>
      <c r="BO404" s="38"/>
      <c r="BP404" s="38"/>
      <c r="BQ404" s="38"/>
      <c r="BR404" s="38"/>
      <c r="BS404" s="38"/>
      <c r="BT404" s="38"/>
      <c r="BU404" s="38"/>
      <c r="BV404" s="38"/>
      <c r="BW404" s="38"/>
      <c r="BX404" s="38"/>
      <c r="BY404" s="38"/>
      <c r="BZ404" s="38"/>
      <c r="CA404" s="38"/>
      <c r="CB404" s="38"/>
      <c r="CC404" s="38"/>
      <c r="CD404" s="38"/>
      <c r="CE404" s="38"/>
      <c r="CF404" s="38"/>
      <c r="CG404" s="38"/>
      <c r="CH404" s="38"/>
      <c r="CI404" s="38"/>
      <c r="CJ404" s="38"/>
      <c r="CK404" s="38"/>
      <c r="CL404" s="38"/>
      <c r="CM404" s="38"/>
      <c r="CN404" s="38"/>
      <c r="CO404" s="38"/>
      <c r="CP404" s="38"/>
      <c r="CQ404" s="38"/>
      <c r="CR404" s="38"/>
      <c r="CS404" s="38"/>
      <c r="CT404" s="38"/>
      <c r="CU404" s="38"/>
      <c r="CV404" s="38"/>
      <c r="CW404" s="38"/>
      <c r="CX404" s="38"/>
      <c r="CY404" s="38"/>
      <c r="CZ404" s="38"/>
      <c r="DA404" s="38"/>
    </row>
    <row r="405" spans="1:105" s="17" customFormat="1" x14ac:dyDescent="0.35">
      <c r="A405" s="64"/>
      <c r="B405" s="64"/>
      <c r="C405" s="202" t="s">
        <v>307</v>
      </c>
      <c r="D405" s="202"/>
      <c r="E405" s="202"/>
      <c r="F405" s="202"/>
      <c r="G405" s="202"/>
      <c r="H405" s="202"/>
      <c r="I405" s="202"/>
      <c r="J405" s="202"/>
      <c r="K405" s="202"/>
      <c r="L405" s="202"/>
      <c r="M405" s="202"/>
      <c r="N405" s="202"/>
      <c r="O405" s="202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  <c r="BN405" s="38"/>
      <c r="BO405" s="38"/>
      <c r="BP405" s="38"/>
      <c r="BQ405" s="38"/>
      <c r="BR405" s="38"/>
      <c r="BS405" s="38"/>
      <c r="BT405" s="38"/>
      <c r="BU405" s="38"/>
      <c r="BV405" s="38"/>
      <c r="BW405" s="38"/>
      <c r="BX405" s="38"/>
      <c r="BY405" s="38"/>
      <c r="BZ405" s="38"/>
      <c r="CA405" s="38"/>
      <c r="CB405" s="38"/>
      <c r="CC405" s="38"/>
      <c r="CD405" s="38"/>
      <c r="CE405" s="38"/>
      <c r="CF405" s="38"/>
      <c r="CG405" s="38"/>
      <c r="CH405" s="38"/>
      <c r="CI405" s="38"/>
      <c r="CJ405" s="38"/>
      <c r="CK405" s="38"/>
      <c r="CL405" s="38"/>
      <c r="CM405" s="38"/>
      <c r="CN405" s="38"/>
      <c r="CO405" s="38"/>
      <c r="CP405" s="38"/>
      <c r="CQ405" s="38"/>
      <c r="CR405" s="38"/>
      <c r="CS405" s="38"/>
      <c r="CT405" s="38"/>
      <c r="CU405" s="38"/>
      <c r="CV405" s="38"/>
      <c r="CW405" s="38"/>
      <c r="CX405" s="38"/>
      <c r="CY405" s="38"/>
      <c r="CZ405" s="38"/>
      <c r="DA405" s="38"/>
    </row>
    <row r="406" spans="1:105" s="17" customFormat="1" x14ac:dyDescent="0.35">
      <c r="A406" s="64"/>
      <c r="B406" s="64"/>
      <c r="I406" s="65"/>
      <c r="J406" s="65"/>
      <c r="K406" s="65"/>
      <c r="L406" s="65"/>
      <c r="M406" s="65"/>
      <c r="N406" s="65"/>
      <c r="O406" s="64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  <c r="BN406" s="38"/>
      <c r="BO406" s="38"/>
      <c r="BP406" s="38"/>
      <c r="BQ406" s="38"/>
      <c r="BR406" s="38"/>
      <c r="BS406" s="38"/>
      <c r="BT406" s="38"/>
      <c r="BU406" s="38"/>
      <c r="BV406" s="38"/>
      <c r="BW406" s="38"/>
      <c r="BX406" s="38"/>
      <c r="BY406" s="38"/>
      <c r="BZ406" s="38"/>
      <c r="CA406" s="38"/>
      <c r="CB406" s="38"/>
      <c r="CC406" s="38"/>
      <c r="CD406" s="38"/>
      <c r="CE406" s="38"/>
      <c r="CF406" s="38"/>
      <c r="CG406" s="38"/>
      <c r="CH406" s="38"/>
      <c r="CI406" s="38"/>
      <c r="CJ406" s="38"/>
      <c r="CK406" s="38"/>
      <c r="CL406" s="38"/>
      <c r="CM406" s="38"/>
      <c r="CN406" s="38"/>
      <c r="CO406" s="38"/>
      <c r="CP406" s="38"/>
      <c r="CQ406" s="38"/>
      <c r="CR406" s="38"/>
      <c r="CS406" s="38"/>
      <c r="CT406" s="38"/>
      <c r="CU406" s="38"/>
      <c r="CV406" s="38"/>
      <c r="CW406" s="38"/>
      <c r="CX406" s="38"/>
      <c r="CY406" s="38"/>
      <c r="CZ406" s="38"/>
      <c r="DA406" s="38"/>
    </row>
    <row r="407" spans="1:105" s="17" customFormat="1" x14ac:dyDescent="0.35">
      <c r="A407" s="64"/>
      <c r="B407" s="64"/>
      <c r="E407" s="17" t="s">
        <v>308</v>
      </c>
      <c r="G407" s="17" t="s">
        <v>309</v>
      </c>
      <c r="H407" s="203">
        <v>3</v>
      </c>
      <c r="I407" s="65"/>
      <c r="J407" s="65"/>
      <c r="K407" s="65"/>
      <c r="L407" s="65"/>
      <c r="M407" s="65"/>
      <c r="N407" s="65"/>
      <c r="O407" s="64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  <c r="BN407" s="38"/>
      <c r="BO407" s="38"/>
      <c r="BP407" s="38"/>
      <c r="BQ407" s="38"/>
      <c r="BR407" s="38"/>
      <c r="BS407" s="38"/>
      <c r="BT407" s="38"/>
      <c r="BU407" s="38"/>
      <c r="BV407" s="38"/>
      <c r="BW407" s="38"/>
      <c r="BX407" s="38"/>
      <c r="BY407" s="38"/>
      <c r="BZ407" s="38"/>
      <c r="CA407" s="38"/>
      <c r="CB407" s="38"/>
      <c r="CC407" s="38"/>
      <c r="CD407" s="38"/>
      <c r="CE407" s="38"/>
      <c r="CF407" s="38"/>
      <c r="CG407" s="38"/>
      <c r="CH407" s="38"/>
      <c r="CI407" s="38"/>
      <c r="CJ407" s="38"/>
      <c r="CK407" s="38"/>
      <c r="CL407" s="38"/>
      <c r="CM407" s="38"/>
      <c r="CN407" s="38"/>
      <c r="CO407" s="38"/>
      <c r="CP407" s="38"/>
      <c r="CQ407" s="38"/>
      <c r="CR407" s="38"/>
      <c r="CS407" s="38"/>
      <c r="CT407" s="38"/>
      <c r="CU407" s="38"/>
      <c r="CV407" s="38"/>
      <c r="CW407" s="38"/>
      <c r="CX407" s="38"/>
      <c r="CY407" s="38"/>
      <c r="CZ407" s="38"/>
      <c r="DA407" s="38"/>
    </row>
    <row r="408" spans="1:105" s="17" customFormat="1" x14ac:dyDescent="0.35">
      <c r="A408" s="64"/>
      <c r="B408" s="64"/>
      <c r="C408" s="64"/>
      <c r="D408" s="64"/>
      <c r="E408" s="64"/>
      <c r="F408" s="64"/>
      <c r="G408" s="64"/>
      <c r="H408" s="65"/>
      <c r="I408" s="65"/>
      <c r="J408" s="65"/>
      <c r="K408" s="65"/>
      <c r="L408" s="65"/>
      <c r="M408" s="65"/>
      <c r="N408" s="65"/>
      <c r="O408" s="64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  <c r="BN408" s="38"/>
      <c r="BO408" s="38"/>
      <c r="BP408" s="38"/>
      <c r="BQ408" s="38"/>
      <c r="BR408" s="38"/>
      <c r="BS408" s="38"/>
      <c r="BT408" s="38"/>
      <c r="BU408" s="38"/>
      <c r="BV408" s="38"/>
      <c r="BW408" s="38"/>
      <c r="BX408" s="38"/>
      <c r="BY408" s="38"/>
      <c r="BZ408" s="38"/>
      <c r="CA408" s="38"/>
      <c r="CB408" s="38"/>
      <c r="CC408" s="38"/>
      <c r="CD408" s="38"/>
      <c r="CE408" s="38"/>
      <c r="CF408" s="38"/>
      <c r="CG408" s="38"/>
      <c r="CH408" s="38"/>
      <c r="CI408" s="38"/>
      <c r="CJ408" s="38"/>
      <c r="CK408" s="38"/>
      <c r="CL408" s="38"/>
      <c r="CM408" s="38"/>
      <c r="CN408" s="38"/>
      <c r="CO408" s="38"/>
      <c r="CP408" s="38"/>
      <c r="CQ408" s="38"/>
      <c r="CR408" s="38"/>
      <c r="CS408" s="38"/>
      <c r="CT408" s="38"/>
      <c r="CU408" s="38"/>
      <c r="CV408" s="38"/>
      <c r="CW408" s="38"/>
      <c r="CX408" s="38"/>
      <c r="CY408" s="38"/>
      <c r="CZ408" s="38"/>
      <c r="DA408" s="38"/>
    </row>
    <row r="409" spans="1:105" x14ac:dyDescent="0.35">
      <c r="A409" s="89"/>
      <c r="B409" s="95" t="s">
        <v>81</v>
      </c>
      <c r="C409" s="95"/>
      <c r="D409" s="95"/>
      <c r="E409" s="95"/>
      <c r="F409" s="95"/>
      <c r="G409" s="95"/>
      <c r="H409" s="96"/>
      <c r="I409" s="96"/>
      <c r="J409" s="96"/>
      <c r="K409" s="96"/>
      <c r="L409" s="96"/>
      <c r="M409" s="96"/>
      <c r="N409" s="96"/>
      <c r="O409" s="95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  <c r="BN409" s="38"/>
      <c r="BO409" s="38"/>
      <c r="BP409" s="38"/>
      <c r="BQ409" s="38"/>
      <c r="BR409" s="38"/>
      <c r="BS409" s="38"/>
      <c r="BT409" s="38"/>
      <c r="BU409" s="38"/>
      <c r="BV409" s="38"/>
      <c r="BW409" s="38"/>
      <c r="BX409" s="38"/>
      <c r="BY409" s="38"/>
      <c r="BZ409" s="38"/>
      <c r="CA409" s="38"/>
      <c r="CB409" s="38"/>
      <c r="CC409" s="38"/>
      <c r="CD409" s="38"/>
      <c r="CE409" s="38"/>
      <c r="CF409" s="38"/>
      <c r="CG409" s="38"/>
      <c r="CH409" s="38"/>
      <c r="CI409" s="38"/>
      <c r="CJ409" s="38"/>
      <c r="CK409" s="38"/>
      <c r="CL409" s="38"/>
      <c r="CM409" s="38"/>
      <c r="CN409" s="38"/>
      <c r="CO409" s="38"/>
      <c r="CP409" s="38"/>
      <c r="CQ409" s="38"/>
      <c r="CR409" s="38"/>
      <c r="CS409" s="38"/>
      <c r="CT409" s="38"/>
      <c r="CU409" s="38"/>
      <c r="CV409" s="38"/>
      <c r="CW409" s="38"/>
      <c r="CX409" s="38"/>
      <c r="CY409" s="38"/>
      <c r="CZ409" s="38"/>
      <c r="DA409" s="38"/>
    </row>
  </sheetData>
  <sheetProtection sheet="1" objects="1" formatCells="0" formatColumns="0" formatRows="0" sort="0" autoFilter="0"/>
  <dataConsolidate/>
  <conditionalFormatting sqref="Q4:XFD4">
    <cfRule type="expression" dxfId="41" priority="1">
      <formula>LEFT($A$4,1) &lt;&gt; "0"</formula>
    </cfRule>
  </conditionalFormatting>
  <dataValidations count="5">
    <dataValidation type="list" allowBlank="1" showInputMessage="1" showErrorMessage="1" errorTitle="Expenditure category allocation" error="Input is not consistent with data validation" promptTitle="Expenditure category allocation" prompt="Inputs are limited to the options set out above" sqref="H49 H55:H87 H51" xr:uid="{00000000-0002-0000-0500-000000000000}">
      <formula1>$H$44:$H$47</formula1>
    </dataValidation>
    <dataValidation type="list" allowBlank="1" showInputMessage="1" showErrorMessage="1" errorTitle="Network level allocated" error="Input is not consistent with data validation" promptTitle="Network level allocated" prompt="Inputs are limited to the options set out above" sqref="H187:H271" xr:uid="{00000000-0002-0000-0500-000001000000}">
      <formula1>$H$180:$H$184</formula1>
    </dataValidation>
    <dataValidation type="decimal" operator="greaterThan" allowBlank="1" showInputMessage="1" showErrorMessage="1" sqref="H17" xr:uid="{00000000-0002-0000-0500-000002000000}">
      <formula1>0</formula1>
    </dataValidation>
    <dataValidation type="list" showInputMessage="1" showErrorMessage="1" errorTitle="Direct cost indicator" error="Input is not consistent with data validation" promptTitle="Direct cost indicator" prompt="Inputs are limited to the options set out above" sqref="H140:H173" xr:uid="{00000000-0002-0000-0500-000003000000}">
      <formula1>$H$136:$H$137</formula1>
    </dataValidation>
    <dataValidation type="list" allowBlank="1" showInputMessage="1" showErrorMessage="1" errorTitle="EDCM network level allocation" error="Inputs restricted to options set out above" promptTitle="EDCM network level allocation" prompt="Inputs restricted to options set out above" sqref="H286:H370" xr:uid="{00000000-0002-0000-0500-000004000000}">
      <formula1>$H$279:$H$283</formula1>
    </dataValidation>
  </dataValidations>
  <hyperlinks>
    <hyperlink ref="B5" location="'Model map'!A1" display="Click here to return to model map" xr:uid="{21B388C7-6D7E-40BF-A0B8-35EF6607755F}"/>
    <hyperlink ref="B5:H5" location="'Model map'!A4" tooltip="Click to return to model map" display="'Model map'!A4" xr:uid="{6F816715-7089-4E50-9C49-16727C5522F0}"/>
    <hyperlink ref="B5:F5" location="'Model map'!A4" tooltip="Click to return to model map" display="'Model map'!A4" xr:uid="{E583C903-08EF-452A-AD51-A53CFC617E22}"/>
    <hyperlink ref="A1" location="Index!A1" display="Index!A1" xr:uid="{E42344E6-1E1A-40D5-A879-B2C016E10855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5" tint="0.59999389629810485"/>
  </sheetPr>
  <dimension ref="A1:P393"/>
  <sheetViews>
    <sheetView showGridLines="0" zoomScale="80" zoomScaleNormal="80" workbookViewId="0">
      <pane xSplit="9" ySplit="5" topLeftCell="J43" activePane="bottomRight" state="frozenSplit"/>
      <selection pane="topRight" activeCell="J1" sqref="J1"/>
      <selection pane="bottomLeft" activeCell="A261" sqref="A261"/>
      <selection pane="bottomRight" activeCell="H48" sqref="H48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3" width="20.7265625" customWidth="1"/>
    <col min="14" max="14" width="2.7265625" customWidth="1"/>
    <col min="15" max="15" width="40.7265625" customWidth="1"/>
    <col min="16" max="16" width="2.7265625" customWidth="1"/>
    <col min="17" max="16384" width="9.1796875" hidden="1"/>
  </cols>
  <sheetData>
    <row r="1" spans="1:16" x14ac:dyDescent="0.35">
      <c r="A1" s="84" t="str">
        <f ca="1">MID(CELL("filename",A1),FIND("]",CELL("filename",A1))+1,255)</f>
        <v>DNO inputs</v>
      </c>
      <c r="B1" s="84"/>
      <c r="C1" s="84"/>
      <c r="D1" s="84"/>
      <c r="E1" s="84"/>
      <c r="F1" s="84"/>
      <c r="G1" s="84"/>
      <c r="H1" s="85"/>
      <c r="I1" s="85"/>
      <c r="J1" s="85"/>
      <c r="K1" s="85"/>
      <c r="L1" s="85"/>
      <c r="M1" s="85"/>
      <c r="N1" s="85"/>
      <c r="O1" s="84"/>
      <c r="P1" s="82"/>
    </row>
    <row r="2" spans="1:16" x14ac:dyDescent="0.35">
      <c r="A2" s="84" t="str">
        <f>Cover!D21&amp;" - "&amp;Cover!D23</f>
        <v xml:space="preserve">Scottish Hydro Electric Power Distribution plc - Final </v>
      </c>
      <c r="B2" s="84"/>
      <c r="C2" s="84"/>
      <c r="D2" s="84"/>
      <c r="E2" s="84"/>
      <c r="F2" s="84"/>
      <c r="G2" s="84"/>
      <c r="H2" s="85"/>
      <c r="I2" s="85"/>
      <c r="J2" s="85"/>
      <c r="K2" s="85"/>
      <c r="L2" s="85"/>
      <c r="M2" s="85"/>
      <c r="N2" s="85"/>
      <c r="O2" s="84"/>
      <c r="P2" s="82"/>
    </row>
    <row r="3" spans="1:16" x14ac:dyDescent="0.35">
      <c r="A3" s="86" t="str">
        <f>Cover!D2&amp;" - "&amp;Cover!D8&amp;" v"&amp;Cover!D10&amp;" - "&amp;Cover!D19</f>
        <v>PCDM charging model - Release for charge setting v4 - 2022/23</v>
      </c>
      <c r="B3" s="87"/>
      <c r="C3" s="87"/>
      <c r="D3" s="87"/>
      <c r="E3" s="87"/>
      <c r="F3" s="87"/>
      <c r="G3" s="87"/>
      <c r="H3" s="88"/>
      <c r="I3" s="88"/>
      <c r="J3" s="88"/>
      <c r="K3" s="88"/>
      <c r="L3" s="88"/>
      <c r="M3" s="88"/>
      <c r="N3" s="88"/>
      <c r="O3" s="87"/>
      <c r="P3" s="83"/>
    </row>
    <row r="4" spans="1:16" s="1" customFormat="1" x14ac:dyDescent="0.35">
      <c r="A4" s="64"/>
      <c r="B4" s="64"/>
      <c r="C4" s="64"/>
      <c r="D4" s="64"/>
      <c r="E4" s="64"/>
      <c r="F4" s="64"/>
      <c r="G4" s="64"/>
      <c r="H4" s="65"/>
      <c r="I4" s="65"/>
      <c r="J4" s="65"/>
      <c r="K4" s="65"/>
      <c r="L4" s="65"/>
      <c r="M4" s="65"/>
      <c r="N4" s="65"/>
      <c r="O4" s="64"/>
      <c r="P4" s="38"/>
    </row>
    <row r="5" spans="1:16" x14ac:dyDescent="0.35">
      <c r="A5" s="89"/>
      <c r="B5" s="90" t="s">
        <v>98</v>
      </c>
      <c r="C5" s="45"/>
      <c r="D5" s="45"/>
      <c r="E5" s="45"/>
      <c r="F5" s="45"/>
      <c r="G5" s="91" t="s">
        <v>99</v>
      </c>
      <c r="H5" s="116" t="s">
        <v>100</v>
      </c>
      <c r="I5" s="117"/>
      <c r="J5" s="93"/>
      <c r="K5" s="93"/>
      <c r="L5" s="93"/>
      <c r="M5" s="93"/>
      <c r="N5" s="117"/>
      <c r="O5" s="91" t="s">
        <v>101</v>
      </c>
      <c r="P5" s="38"/>
    </row>
    <row r="6" spans="1:16" x14ac:dyDescent="0.35">
      <c r="A6" s="64"/>
      <c r="B6" s="64"/>
      <c r="C6" s="64"/>
      <c r="D6" s="64"/>
      <c r="E6" s="64"/>
      <c r="F6" s="64"/>
      <c r="G6" s="64"/>
      <c r="H6" s="65"/>
      <c r="I6" s="65"/>
      <c r="J6" s="65"/>
      <c r="K6" s="65"/>
      <c r="L6" s="65"/>
      <c r="M6" s="65"/>
      <c r="N6" s="65"/>
      <c r="O6" s="64"/>
      <c r="P6" s="38"/>
    </row>
    <row r="7" spans="1:16" x14ac:dyDescent="0.35">
      <c r="A7" s="89"/>
      <c r="B7" s="95" t="s">
        <v>13</v>
      </c>
      <c r="C7" s="95"/>
      <c r="D7" s="95"/>
      <c r="E7" s="95"/>
      <c r="F7" s="95"/>
      <c r="G7" s="95"/>
      <c r="H7" s="96"/>
      <c r="I7" s="96"/>
      <c r="J7" s="96"/>
      <c r="K7" s="96"/>
      <c r="L7" s="96"/>
      <c r="M7" s="96"/>
      <c r="N7" s="96"/>
      <c r="O7" s="95"/>
      <c r="P7" s="38"/>
    </row>
    <row r="8" spans="1:16" x14ac:dyDescent="0.35">
      <c r="A8" s="64"/>
      <c r="B8" s="64"/>
      <c r="C8" s="64"/>
      <c r="D8" s="64"/>
      <c r="E8" s="64"/>
      <c r="F8" s="64"/>
      <c r="G8" s="64"/>
      <c r="H8" s="65"/>
      <c r="I8" s="65"/>
      <c r="J8" s="65"/>
      <c r="K8" s="65"/>
      <c r="L8" s="65"/>
      <c r="M8" s="65"/>
      <c r="N8" s="65"/>
      <c r="O8" s="64"/>
      <c r="P8" s="38"/>
    </row>
    <row r="9" spans="1:16" x14ac:dyDescent="0.35">
      <c r="A9" s="64"/>
      <c r="B9" s="64"/>
      <c r="C9" s="97" t="s">
        <v>310</v>
      </c>
      <c r="D9" s="97"/>
      <c r="E9" s="64"/>
      <c r="F9" s="64"/>
      <c r="G9" s="64"/>
      <c r="H9" s="65"/>
      <c r="I9" s="65"/>
      <c r="J9" s="65"/>
      <c r="K9" s="65"/>
      <c r="L9" s="65"/>
      <c r="M9" s="65"/>
      <c r="N9" s="65"/>
      <c r="O9" s="64"/>
      <c r="P9" s="38"/>
    </row>
    <row r="10" spans="1:16" x14ac:dyDescent="0.35">
      <c r="A10" s="64"/>
      <c r="B10" s="64"/>
      <c r="C10" s="97"/>
      <c r="D10" s="97"/>
      <c r="E10" s="64"/>
      <c r="F10" s="64"/>
      <c r="G10" s="64"/>
      <c r="H10" s="65"/>
      <c r="I10" s="65"/>
      <c r="J10" s="65"/>
      <c r="K10" s="65"/>
      <c r="L10" s="65"/>
      <c r="M10" s="65"/>
      <c r="N10" s="65"/>
      <c r="O10" s="64"/>
      <c r="P10" s="38"/>
    </row>
    <row r="11" spans="1:16" x14ac:dyDescent="0.35">
      <c r="A11" s="89"/>
      <c r="B11" s="95" t="s">
        <v>311</v>
      </c>
      <c r="C11" s="95"/>
      <c r="D11" s="95"/>
      <c r="E11" s="95"/>
      <c r="F11" s="95"/>
      <c r="G11" s="95"/>
      <c r="H11" s="96"/>
      <c r="I11" s="96"/>
      <c r="J11" s="96"/>
      <c r="K11" s="96"/>
      <c r="L11" s="96"/>
      <c r="M11" s="96"/>
      <c r="N11" s="96"/>
      <c r="O11" s="95"/>
      <c r="P11" s="38"/>
    </row>
    <row r="12" spans="1:16" x14ac:dyDescent="0.35">
      <c r="A12" s="64"/>
      <c r="B12" s="64"/>
      <c r="C12" s="64"/>
      <c r="D12" s="64"/>
      <c r="E12" s="64"/>
      <c r="F12" s="64"/>
      <c r="G12" s="64"/>
      <c r="H12" s="65"/>
      <c r="I12" s="65"/>
      <c r="J12" s="65"/>
      <c r="K12" s="65"/>
      <c r="L12" s="65"/>
      <c r="M12" s="65"/>
      <c r="N12" s="65"/>
      <c r="O12" s="64"/>
      <c r="P12" s="38"/>
    </row>
    <row r="13" spans="1:16" x14ac:dyDescent="0.35">
      <c r="A13" s="64"/>
      <c r="B13" s="64"/>
      <c r="C13" s="97" t="s">
        <v>312</v>
      </c>
      <c r="D13" s="97"/>
      <c r="E13" s="64"/>
      <c r="F13" s="64"/>
      <c r="G13" s="64"/>
      <c r="H13" s="65"/>
      <c r="I13" s="65"/>
      <c r="J13" s="65"/>
      <c r="K13" s="65"/>
      <c r="L13" s="65"/>
      <c r="M13" s="65"/>
      <c r="N13" s="65"/>
      <c r="O13" s="64"/>
      <c r="P13" s="38"/>
    </row>
    <row r="14" spans="1:16" x14ac:dyDescent="0.35">
      <c r="A14" s="64"/>
      <c r="B14" s="64"/>
      <c r="C14" s="97"/>
      <c r="D14" s="97"/>
      <c r="E14" s="64"/>
      <c r="F14" s="64"/>
      <c r="G14" s="64"/>
      <c r="H14" s="65"/>
      <c r="I14" s="65"/>
      <c r="J14" s="65"/>
      <c r="K14" s="65"/>
      <c r="L14" s="65"/>
      <c r="M14" s="65"/>
      <c r="N14" s="65"/>
      <c r="O14" s="64"/>
      <c r="P14" s="38"/>
    </row>
    <row r="15" spans="1:16" x14ac:dyDescent="0.35">
      <c r="A15" s="89"/>
      <c r="B15" s="89"/>
      <c r="C15" s="98" t="s">
        <v>313</v>
      </c>
      <c r="D15" s="98"/>
      <c r="E15" s="98"/>
      <c r="F15" s="98"/>
      <c r="G15" s="98"/>
      <c r="H15" s="99"/>
      <c r="I15" s="99"/>
      <c r="J15" s="99"/>
      <c r="K15" s="99"/>
      <c r="L15" s="99"/>
      <c r="M15" s="99"/>
      <c r="N15" s="99"/>
      <c r="O15" s="98"/>
      <c r="P15" s="38"/>
    </row>
    <row r="16" spans="1:16" x14ac:dyDescent="0.35">
      <c r="A16" s="64"/>
      <c r="B16" s="64"/>
      <c r="C16" s="97"/>
      <c r="D16" s="97"/>
      <c r="E16" s="64"/>
      <c r="F16" s="64"/>
      <c r="G16" s="64"/>
      <c r="H16" s="65"/>
      <c r="I16" s="65"/>
      <c r="J16" s="65"/>
      <c r="K16" s="65"/>
      <c r="L16" s="65"/>
      <c r="M16" s="65"/>
      <c r="N16" s="65"/>
      <c r="O16" s="64"/>
      <c r="P16" s="38"/>
    </row>
    <row r="17" spans="1:16" x14ac:dyDescent="0.35">
      <c r="A17" s="64"/>
      <c r="B17" s="64"/>
      <c r="C17" s="64"/>
      <c r="D17" s="97" t="s">
        <v>314</v>
      </c>
      <c r="E17" s="64"/>
      <c r="F17" s="64"/>
      <c r="G17" s="64"/>
      <c r="H17" s="65"/>
      <c r="I17" s="65"/>
      <c r="J17" s="65"/>
      <c r="K17" s="65"/>
      <c r="L17" s="65"/>
      <c r="M17" s="65"/>
      <c r="N17" s="65"/>
      <c r="O17" s="64"/>
      <c r="P17" s="38"/>
    </row>
    <row r="18" spans="1:16" x14ac:dyDescent="0.35">
      <c r="A18" s="64"/>
      <c r="B18" s="64"/>
      <c r="C18" s="64"/>
      <c r="D18" s="97"/>
      <c r="E18" s="64"/>
      <c r="F18" s="64"/>
      <c r="G18" s="64"/>
      <c r="H18" s="65"/>
      <c r="I18" s="65"/>
      <c r="J18" s="65"/>
      <c r="K18" s="65"/>
      <c r="L18" s="65"/>
      <c r="M18" s="65"/>
      <c r="N18" s="65"/>
      <c r="O18" s="64"/>
      <c r="P18" s="38"/>
    </row>
    <row r="19" spans="1:16" x14ac:dyDescent="0.35">
      <c r="A19" s="103"/>
      <c r="B19" s="64"/>
      <c r="C19" s="64"/>
      <c r="D19" s="64"/>
      <c r="E19" s="103" t="s">
        <v>315</v>
      </c>
      <c r="F19" s="64"/>
      <c r="G19" s="103" t="s">
        <v>113</v>
      </c>
      <c r="H19" s="34">
        <v>0.12827561842396765</v>
      </c>
      <c r="I19" s="119" t="s">
        <v>114</v>
      </c>
      <c r="J19" s="123"/>
      <c r="K19" s="123"/>
      <c r="L19" s="123"/>
      <c r="M19" s="123"/>
      <c r="N19" s="65"/>
      <c r="O19" s="103" t="s">
        <v>316</v>
      </c>
      <c r="P19" s="38"/>
    </row>
    <row r="20" spans="1:16" x14ac:dyDescent="0.35">
      <c r="A20" s="64"/>
      <c r="B20" s="64"/>
      <c r="C20" s="64"/>
      <c r="D20" s="64"/>
      <c r="E20" s="97"/>
      <c r="F20" s="64"/>
      <c r="G20" s="64"/>
      <c r="H20" s="65"/>
      <c r="I20" s="65"/>
      <c r="J20" s="65"/>
      <c r="K20" s="65"/>
      <c r="L20" s="65"/>
      <c r="M20" s="65"/>
      <c r="N20" s="65"/>
      <c r="O20" s="64"/>
      <c r="P20" s="38"/>
    </row>
    <row r="21" spans="1:16" x14ac:dyDescent="0.35">
      <c r="A21" s="89"/>
      <c r="B21" s="89"/>
      <c r="C21" s="98" t="s">
        <v>317</v>
      </c>
      <c r="D21" s="98"/>
      <c r="E21" s="98"/>
      <c r="F21" s="98"/>
      <c r="G21" s="98"/>
      <c r="H21" s="99"/>
      <c r="I21" s="99"/>
      <c r="J21" s="99"/>
      <c r="K21" s="99"/>
      <c r="L21" s="99"/>
      <c r="M21" s="99"/>
      <c r="N21" s="99"/>
      <c r="O21" s="98"/>
      <c r="P21" s="38"/>
    </row>
    <row r="22" spans="1:16" x14ac:dyDescent="0.35">
      <c r="A22" s="64"/>
      <c r="B22" s="64"/>
      <c r="C22" s="97"/>
      <c r="D22" s="97"/>
      <c r="E22" s="64"/>
      <c r="F22" s="64"/>
      <c r="G22" s="64"/>
      <c r="H22" s="65"/>
      <c r="I22" s="65"/>
      <c r="J22" s="65"/>
      <c r="K22" s="65"/>
      <c r="L22" s="65"/>
      <c r="M22" s="65"/>
      <c r="N22" s="65"/>
      <c r="O22" s="64"/>
      <c r="P22" s="38"/>
    </row>
    <row r="23" spans="1:16" x14ac:dyDescent="0.35">
      <c r="A23" s="64"/>
      <c r="B23" s="64"/>
      <c r="C23" s="64"/>
      <c r="D23" s="97" t="s">
        <v>318</v>
      </c>
      <c r="E23" s="64"/>
      <c r="F23" s="64"/>
      <c r="G23" s="64"/>
      <c r="H23" s="65"/>
      <c r="I23" s="65"/>
      <c r="J23" s="65"/>
      <c r="K23" s="65"/>
      <c r="L23" s="65"/>
      <c r="M23" s="65"/>
      <c r="N23" s="65"/>
      <c r="O23" s="64"/>
      <c r="P23" s="38"/>
    </row>
    <row r="24" spans="1:16" x14ac:dyDescent="0.35">
      <c r="A24" s="64"/>
      <c r="B24" s="64"/>
      <c r="C24" s="64"/>
      <c r="D24" s="97" t="s">
        <v>319</v>
      </c>
      <c r="E24" s="64"/>
      <c r="F24" s="64"/>
      <c r="G24" s="64"/>
      <c r="H24" s="65"/>
      <c r="I24" s="65"/>
      <c r="J24" s="65"/>
      <c r="K24" s="65"/>
      <c r="L24" s="65"/>
      <c r="M24" s="65"/>
      <c r="N24" s="65"/>
      <c r="O24" s="64"/>
      <c r="P24" s="38"/>
    </row>
    <row r="25" spans="1:16" x14ac:dyDescent="0.35">
      <c r="A25" s="64"/>
      <c r="B25" s="64"/>
      <c r="C25" s="64"/>
      <c r="D25" s="97"/>
      <c r="E25" s="64"/>
      <c r="F25" s="64"/>
      <c r="G25" s="64"/>
      <c r="H25" s="65"/>
      <c r="I25" s="65"/>
      <c r="J25" s="65"/>
      <c r="K25" s="65"/>
      <c r="L25" s="65"/>
      <c r="M25" s="65"/>
      <c r="N25" s="65"/>
      <c r="O25" s="64"/>
      <c r="P25" s="38"/>
    </row>
    <row r="26" spans="1:16" x14ac:dyDescent="0.35">
      <c r="A26" s="103"/>
      <c r="B26" s="64"/>
      <c r="C26" s="64"/>
      <c r="D26" s="64"/>
      <c r="E26" s="103" t="s">
        <v>320</v>
      </c>
      <c r="F26" s="64"/>
      <c r="G26" s="103" t="s">
        <v>113</v>
      </c>
      <c r="H26" s="34">
        <v>0.88846415835843551</v>
      </c>
      <c r="I26" s="119" t="s">
        <v>114</v>
      </c>
      <c r="J26" s="123"/>
      <c r="K26" s="123"/>
      <c r="L26" s="123"/>
      <c r="M26" s="123"/>
      <c r="N26" s="65"/>
      <c r="O26" s="103" t="s">
        <v>321</v>
      </c>
      <c r="P26" s="38"/>
    </row>
    <row r="27" spans="1:16" x14ac:dyDescent="0.35">
      <c r="A27" s="64"/>
      <c r="B27" s="64"/>
      <c r="C27" s="64"/>
      <c r="D27" s="64"/>
      <c r="E27" s="97"/>
      <c r="F27" s="64"/>
      <c r="G27" s="64"/>
      <c r="H27" s="65"/>
      <c r="I27" s="65"/>
      <c r="J27" s="65"/>
      <c r="K27" s="65"/>
      <c r="L27" s="65"/>
      <c r="M27" s="65"/>
      <c r="N27" s="65"/>
      <c r="O27" s="64"/>
      <c r="P27" s="38"/>
    </row>
    <row r="28" spans="1:16" x14ac:dyDescent="0.35">
      <c r="A28" s="89"/>
      <c r="B28" s="95" t="s">
        <v>322</v>
      </c>
      <c r="C28" s="95"/>
      <c r="D28" s="95"/>
      <c r="E28" s="95"/>
      <c r="F28" s="95"/>
      <c r="G28" s="95"/>
      <c r="H28" s="96"/>
      <c r="I28" s="96"/>
      <c r="J28" s="96"/>
      <c r="K28" s="96"/>
      <c r="L28" s="96"/>
      <c r="M28" s="96"/>
      <c r="N28" s="96"/>
      <c r="O28" s="95"/>
      <c r="P28" s="38"/>
    </row>
    <row r="29" spans="1:16" x14ac:dyDescent="0.35">
      <c r="A29" s="64"/>
      <c r="B29" s="64"/>
      <c r="C29" s="64"/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4"/>
      <c r="P29" s="38"/>
    </row>
    <row r="30" spans="1:16" x14ac:dyDescent="0.35">
      <c r="A30" s="64"/>
      <c r="B30" s="64"/>
      <c r="C30" s="97" t="s">
        <v>323</v>
      </c>
      <c r="D30" s="97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4"/>
      <c r="P30" s="38"/>
    </row>
    <row r="31" spans="1:16" x14ac:dyDescent="0.35">
      <c r="A31" s="64"/>
      <c r="B31" s="64"/>
      <c r="C31" s="97"/>
      <c r="D31" s="97"/>
      <c r="E31" s="64"/>
      <c r="F31" s="64"/>
      <c r="G31" s="64"/>
      <c r="H31" s="65"/>
      <c r="I31" s="65"/>
      <c r="J31" s="65"/>
      <c r="K31" s="65"/>
      <c r="L31" s="65"/>
      <c r="M31" s="65"/>
      <c r="N31" s="65"/>
      <c r="O31" s="64"/>
      <c r="P31" s="38"/>
    </row>
    <row r="32" spans="1:16" x14ac:dyDescent="0.35">
      <c r="A32" s="89"/>
      <c r="B32" s="89"/>
      <c r="C32" s="98" t="s">
        <v>324</v>
      </c>
      <c r="D32" s="98"/>
      <c r="E32" s="98"/>
      <c r="F32" s="98"/>
      <c r="G32" s="98"/>
      <c r="H32" s="99"/>
      <c r="I32" s="99"/>
      <c r="J32" s="99"/>
      <c r="K32" s="99"/>
      <c r="L32" s="99"/>
      <c r="M32" s="99"/>
      <c r="N32" s="99"/>
      <c r="O32" s="98"/>
      <c r="P32" s="38"/>
    </row>
    <row r="33" spans="1:16" x14ac:dyDescent="0.35">
      <c r="A33" s="64"/>
      <c r="B33" s="64"/>
      <c r="C33" s="97"/>
      <c r="D33" s="97"/>
      <c r="E33" s="64"/>
      <c r="F33" s="64"/>
      <c r="G33" s="64"/>
      <c r="H33" s="65"/>
      <c r="I33" s="65"/>
      <c r="J33" s="65"/>
      <c r="K33" s="65"/>
      <c r="L33" s="65"/>
      <c r="M33" s="65"/>
      <c r="N33" s="65"/>
      <c r="O33" s="64"/>
      <c r="P33" s="38"/>
    </row>
    <row r="34" spans="1:16" x14ac:dyDescent="0.35">
      <c r="A34" s="64"/>
      <c r="B34" s="64"/>
      <c r="C34" s="64"/>
      <c r="D34" s="97" t="s">
        <v>325</v>
      </c>
      <c r="E34" s="64"/>
      <c r="F34" s="64"/>
      <c r="G34" s="64"/>
      <c r="H34" s="65"/>
      <c r="I34" s="65"/>
      <c r="J34" s="65"/>
      <c r="K34" s="65"/>
      <c r="L34" s="65"/>
      <c r="M34" s="65"/>
      <c r="N34" s="65"/>
      <c r="O34" s="64"/>
      <c r="P34" s="38"/>
    </row>
    <row r="35" spans="1:16" s="17" customFormat="1" x14ac:dyDescent="0.35">
      <c r="A35" s="64"/>
      <c r="B35" s="64"/>
      <c r="C35" s="64"/>
      <c r="D35" s="97" t="s">
        <v>326</v>
      </c>
      <c r="E35" s="64"/>
      <c r="F35" s="64"/>
      <c r="G35" s="64"/>
      <c r="H35" s="65"/>
      <c r="I35" s="65"/>
      <c r="J35" s="65"/>
      <c r="K35" s="65"/>
      <c r="L35" s="65"/>
      <c r="M35" s="65"/>
      <c r="N35" s="65"/>
      <c r="O35" s="64"/>
      <c r="P35" s="38"/>
    </row>
    <row r="36" spans="1:16" x14ac:dyDescent="0.35">
      <c r="A36" s="64"/>
      <c r="B36" s="64"/>
      <c r="C36" s="64"/>
      <c r="D36" s="97"/>
      <c r="E36" s="64"/>
      <c r="F36" s="64"/>
      <c r="G36" s="64"/>
      <c r="H36" s="65"/>
      <c r="I36" s="65"/>
      <c r="J36" s="65"/>
      <c r="K36" s="65"/>
      <c r="L36" s="65"/>
      <c r="M36" s="65"/>
      <c r="N36" s="65"/>
      <c r="O36" s="64"/>
      <c r="P36" s="38"/>
    </row>
    <row r="37" spans="1:16" x14ac:dyDescent="0.35">
      <c r="A37" s="103"/>
      <c r="B37" s="64"/>
      <c r="C37" s="64"/>
      <c r="D37" s="97"/>
      <c r="E37" s="100" t="s">
        <v>327</v>
      </c>
      <c r="F37" s="64"/>
      <c r="G37" s="64"/>
      <c r="H37" s="65"/>
      <c r="I37" s="120" t="s">
        <v>114</v>
      </c>
      <c r="J37" s="65"/>
      <c r="K37" s="65"/>
      <c r="L37" s="65"/>
      <c r="M37" s="65"/>
      <c r="N37" s="65"/>
      <c r="O37" s="103" t="s">
        <v>328</v>
      </c>
      <c r="P37" s="38"/>
    </row>
    <row r="38" spans="1:16" x14ac:dyDescent="0.35">
      <c r="A38" s="64"/>
      <c r="B38" s="64"/>
      <c r="C38" s="64"/>
      <c r="D38" s="64"/>
      <c r="E38" s="97"/>
      <c r="F38" s="101" t="s">
        <v>288</v>
      </c>
      <c r="G38" s="101" t="s">
        <v>329</v>
      </c>
      <c r="H38" s="35">
        <v>0</v>
      </c>
      <c r="I38" s="118"/>
      <c r="J38" s="118"/>
      <c r="K38" s="118"/>
      <c r="L38" s="118"/>
      <c r="M38" s="118"/>
      <c r="N38" s="65"/>
      <c r="O38" s="64"/>
      <c r="P38" s="38"/>
    </row>
    <row r="39" spans="1:16" x14ac:dyDescent="0.35">
      <c r="A39" s="64"/>
      <c r="B39" s="64"/>
      <c r="C39" s="64"/>
      <c r="D39" s="64"/>
      <c r="E39" s="64"/>
      <c r="F39" s="103" t="s">
        <v>286</v>
      </c>
      <c r="G39" s="103" t="s">
        <v>329</v>
      </c>
      <c r="H39" s="36">
        <v>0</v>
      </c>
      <c r="I39" s="118"/>
      <c r="J39" s="118"/>
      <c r="K39" s="118"/>
      <c r="L39" s="118"/>
      <c r="M39" s="118"/>
      <c r="N39" s="65"/>
      <c r="O39" s="64"/>
      <c r="P39" s="38"/>
    </row>
    <row r="40" spans="1:16" x14ac:dyDescent="0.35">
      <c r="A40" s="64"/>
      <c r="B40" s="64"/>
      <c r="C40" s="64"/>
      <c r="D40" s="64"/>
      <c r="E40" s="64"/>
      <c r="F40" s="103" t="s">
        <v>285</v>
      </c>
      <c r="G40" s="103" t="s">
        <v>329</v>
      </c>
      <c r="H40" s="36">
        <v>174330836.21449617</v>
      </c>
      <c r="I40" s="118"/>
      <c r="J40" s="118"/>
      <c r="K40" s="118"/>
      <c r="L40" s="118"/>
      <c r="M40" s="118"/>
      <c r="N40" s="65"/>
      <c r="O40" s="64"/>
      <c r="P40" s="38"/>
    </row>
    <row r="41" spans="1:16" x14ac:dyDescent="0.35">
      <c r="A41" s="64"/>
      <c r="B41" s="64"/>
      <c r="C41" s="64"/>
      <c r="D41" s="64"/>
      <c r="E41" s="64"/>
      <c r="F41" s="103" t="s">
        <v>287</v>
      </c>
      <c r="G41" s="103" t="s">
        <v>329</v>
      </c>
      <c r="H41" s="36">
        <v>190955485.34882891</v>
      </c>
      <c r="I41" s="118"/>
      <c r="J41" s="118"/>
      <c r="K41" s="118"/>
      <c r="L41" s="118"/>
      <c r="M41" s="118"/>
      <c r="N41" s="65"/>
      <c r="O41" s="64"/>
      <c r="P41" s="38"/>
    </row>
    <row r="42" spans="1:16" x14ac:dyDescent="0.35">
      <c r="A42" s="64"/>
      <c r="B42" s="64"/>
      <c r="C42" s="64"/>
      <c r="D42" s="64"/>
      <c r="E42" s="64"/>
      <c r="F42" s="105" t="s">
        <v>330</v>
      </c>
      <c r="G42" s="105" t="s">
        <v>329</v>
      </c>
      <c r="H42" s="37">
        <v>0</v>
      </c>
      <c r="I42" s="118"/>
      <c r="J42" s="118"/>
      <c r="K42" s="118"/>
      <c r="L42" s="118"/>
      <c r="M42" s="118"/>
      <c r="N42" s="65"/>
      <c r="O42" s="64"/>
      <c r="P42" s="38"/>
    </row>
    <row r="43" spans="1:16" x14ac:dyDescent="0.35">
      <c r="A43" s="64"/>
      <c r="B43" s="64"/>
      <c r="C43" s="64"/>
      <c r="D43" s="64"/>
      <c r="E43" s="64"/>
      <c r="F43" s="64"/>
      <c r="G43" s="64"/>
      <c r="H43" s="65"/>
      <c r="I43" s="65"/>
      <c r="J43" s="65"/>
      <c r="K43" s="65"/>
      <c r="L43" s="65"/>
      <c r="M43" s="65"/>
      <c r="N43" s="65"/>
      <c r="O43" s="64"/>
      <c r="P43" s="38"/>
    </row>
    <row r="44" spans="1:16" x14ac:dyDescent="0.35">
      <c r="A44" s="89"/>
      <c r="B44" s="89"/>
      <c r="C44" s="98" t="s">
        <v>331</v>
      </c>
      <c r="D44" s="98"/>
      <c r="E44" s="98"/>
      <c r="F44" s="98"/>
      <c r="G44" s="98"/>
      <c r="H44" s="99"/>
      <c r="I44" s="99"/>
      <c r="J44" s="99"/>
      <c r="K44" s="99"/>
      <c r="L44" s="99"/>
      <c r="M44" s="99"/>
      <c r="N44" s="99"/>
      <c r="O44" s="98"/>
      <c r="P44" s="38"/>
    </row>
    <row r="45" spans="1:16" x14ac:dyDescent="0.35">
      <c r="A45" s="64"/>
      <c r="B45" s="64"/>
      <c r="C45" s="97"/>
      <c r="D45" s="97"/>
      <c r="E45" s="64"/>
      <c r="F45" s="64"/>
      <c r="G45" s="64"/>
      <c r="H45" s="65"/>
      <c r="I45" s="65"/>
      <c r="J45" s="65"/>
      <c r="K45" s="65"/>
      <c r="L45" s="65"/>
      <c r="M45" s="65"/>
      <c r="N45" s="65"/>
      <c r="O45" s="64"/>
      <c r="P45" s="38"/>
    </row>
    <row r="46" spans="1:16" x14ac:dyDescent="0.35">
      <c r="A46" s="64"/>
      <c r="B46" s="64"/>
      <c r="C46" s="64"/>
      <c r="D46" s="97" t="s">
        <v>332</v>
      </c>
      <c r="E46" s="64"/>
      <c r="F46" s="64"/>
      <c r="G46" s="64"/>
      <c r="H46" s="65"/>
      <c r="I46" s="65"/>
      <c r="J46" s="65"/>
      <c r="K46" s="65"/>
      <c r="L46" s="65"/>
      <c r="M46" s="65"/>
      <c r="N46" s="65"/>
      <c r="O46" s="64"/>
      <c r="P46" s="38"/>
    </row>
    <row r="47" spans="1:16" s="17" customFormat="1" x14ac:dyDescent="0.35">
      <c r="A47" s="64"/>
      <c r="B47" s="64"/>
      <c r="C47" s="64"/>
      <c r="D47" s="97" t="s">
        <v>333</v>
      </c>
      <c r="E47" s="64"/>
      <c r="F47" s="64"/>
      <c r="G47" s="64"/>
      <c r="H47" s="65"/>
      <c r="I47" s="65"/>
      <c r="J47" s="65"/>
      <c r="K47" s="65"/>
      <c r="L47" s="65"/>
      <c r="M47" s="65"/>
      <c r="N47" s="65"/>
      <c r="O47" s="64"/>
      <c r="P47" s="38"/>
    </row>
    <row r="48" spans="1:16" x14ac:dyDescent="0.35">
      <c r="A48" s="64"/>
      <c r="B48" s="64"/>
      <c r="C48" s="64"/>
      <c r="D48" s="97"/>
      <c r="E48" s="64"/>
      <c r="F48" s="64"/>
      <c r="G48" s="64"/>
      <c r="H48" s="65"/>
      <c r="I48" s="65"/>
      <c r="J48" s="65"/>
      <c r="K48" s="65"/>
      <c r="L48" s="65"/>
      <c r="M48" s="65"/>
      <c r="N48" s="65"/>
      <c r="O48" s="64"/>
      <c r="P48" s="38"/>
    </row>
    <row r="49" spans="1:16" x14ac:dyDescent="0.35">
      <c r="A49" s="103"/>
      <c r="B49" s="64"/>
      <c r="C49" s="64"/>
      <c r="D49" s="64"/>
      <c r="E49" s="103" t="s">
        <v>334</v>
      </c>
      <c r="F49" s="64"/>
      <c r="G49" s="103" t="s">
        <v>329</v>
      </c>
      <c r="H49" s="36">
        <v>156787302.06871107</v>
      </c>
      <c r="I49" s="129" t="s">
        <v>114</v>
      </c>
      <c r="J49" s="118"/>
      <c r="K49" s="118"/>
      <c r="L49" s="118"/>
      <c r="M49" s="118"/>
      <c r="N49" s="65"/>
      <c r="O49" s="130" t="s">
        <v>335</v>
      </c>
      <c r="P49" s="38"/>
    </row>
    <row r="50" spans="1:16" x14ac:dyDescent="0.35">
      <c r="A50" s="64"/>
      <c r="B50" s="64"/>
      <c r="C50" s="64"/>
      <c r="D50" s="64"/>
      <c r="E50" s="97"/>
      <c r="F50" s="64"/>
      <c r="G50" s="64"/>
      <c r="H50" s="65"/>
      <c r="I50" s="65"/>
      <c r="J50" s="65"/>
      <c r="K50" s="65"/>
      <c r="L50" s="65"/>
      <c r="M50" s="65"/>
      <c r="N50" s="65"/>
      <c r="O50" s="64"/>
      <c r="P50" s="38"/>
    </row>
    <row r="51" spans="1:16" x14ac:dyDescent="0.35">
      <c r="A51" s="89"/>
      <c r="B51" s="95" t="s">
        <v>336</v>
      </c>
      <c r="C51" s="95"/>
      <c r="D51" s="95"/>
      <c r="E51" s="95"/>
      <c r="F51" s="95"/>
      <c r="G51" s="95"/>
      <c r="H51" s="96"/>
      <c r="I51" s="96"/>
      <c r="J51" s="96"/>
      <c r="K51" s="96"/>
      <c r="L51" s="96"/>
      <c r="M51" s="96"/>
      <c r="N51" s="96"/>
      <c r="O51" s="95"/>
      <c r="P51" s="38"/>
    </row>
    <row r="52" spans="1:16" x14ac:dyDescent="0.35">
      <c r="A52" s="64"/>
      <c r="B52" s="64"/>
      <c r="C52" s="64"/>
      <c r="D52" s="64"/>
      <c r="E52" s="64"/>
      <c r="F52" s="64"/>
      <c r="G52" s="64"/>
      <c r="H52" s="65"/>
      <c r="I52" s="65"/>
      <c r="J52" s="65"/>
      <c r="K52" s="65"/>
      <c r="L52" s="65"/>
      <c r="M52" s="65"/>
      <c r="N52" s="65"/>
      <c r="O52" s="64"/>
      <c r="P52" s="38"/>
    </row>
    <row r="53" spans="1:16" x14ac:dyDescent="0.35">
      <c r="A53" s="64"/>
      <c r="B53" s="64"/>
      <c r="C53" s="97" t="s">
        <v>337</v>
      </c>
      <c r="D53" s="97"/>
      <c r="E53" s="64"/>
      <c r="F53" s="64"/>
      <c r="G53" s="64"/>
      <c r="H53" s="65"/>
      <c r="I53" s="65"/>
      <c r="J53" s="65"/>
      <c r="K53" s="65"/>
      <c r="L53" s="65"/>
      <c r="M53" s="65"/>
      <c r="N53" s="65"/>
      <c r="O53" s="64"/>
      <c r="P53" s="38"/>
    </row>
    <row r="54" spans="1:16" x14ac:dyDescent="0.35">
      <c r="A54" s="64"/>
      <c r="B54" s="64"/>
      <c r="C54" s="97"/>
      <c r="D54" s="97"/>
      <c r="E54" s="64"/>
      <c r="F54" s="64"/>
      <c r="G54" s="64"/>
      <c r="H54" s="65"/>
      <c r="I54" s="65"/>
      <c r="J54" s="65"/>
      <c r="K54" s="65"/>
      <c r="L54" s="65"/>
      <c r="M54" s="65"/>
      <c r="N54" s="65"/>
      <c r="O54" s="64"/>
      <c r="P54" s="38"/>
    </row>
    <row r="55" spans="1:16" x14ac:dyDescent="0.35">
      <c r="A55" s="89"/>
      <c r="B55" s="89"/>
      <c r="C55" s="98" t="s">
        <v>338</v>
      </c>
      <c r="D55" s="98"/>
      <c r="E55" s="98"/>
      <c r="F55" s="98"/>
      <c r="G55" s="98"/>
      <c r="H55" s="99"/>
      <c r="I55" s="99"/>
      <c r="J55" s="99"/>
      <c r="K55" s="99"/>
      <c r="L55" s="99"/>
      <c r="M55" s="99"/>
      <c r="N55" s="99"/>
      <c r="O55" s="98"/>
      <c r="P55" s="38"/>
    </row>
    <row r="56" spans="1:16" x14ac:dyDescent="0.35">
      <c r="A56" s="64"/>
      <c r="B56" s="64"/>
      <c r="C56" s="97"/>
      <c r="D56" s="97"/>
      <c r="E56" s="64"/>
      <c r="F56" s="64"/>
      <c r="G56" s="64"/>
      <c r="H56" s="65"/>
      <c r="I56" s="65"/>
      <c r="J56" s="65"/>
      <c r="K56" s="65"/>
      <c r="L56" s="65"/>
      <c r="M56" s="65"/>
      <c r="N56" s="65"/>
      <c r="O56" s="64"/>
      <c r="P56" s="38"/>
    </row>
    <row r="57" spans="1:16" x14ac:dyDescent="0.35">
      <c r="A57" s="64"/>
      <c r="B57" s="64"/>
      <c r="C57" s="64"/>
      <c r="D57" s="97" t="s">
        <v>339</v>
      </c>
      <c r="E57" s="64"/>
      <c r="F57" s="64"/>
      <c r="G57" s="64"/>
      <c r="H57" s="65"/>
      <c r="I57" s="65"/>
      <c r="J57" s="65"/>
      <c r="K57" s="65"/>
      <c r="L57" s="65"/>
      <c r="M57" s="65"/>
      <c r="N57" s="65"/>
      <c r="O57" s="64"/>
      <c r="P57" s="38"/>
    </row>
    <row r="58" spans="1:16" x14ac:dyDescent="0.35">
      <c r="A58" s="64"/>
      <c r="B58" s="64"/>
      <c r="C58" s="64"/>
      <c r="D58" s="97" t="s">
        <v>340</v>
      </c>
      <c r="E58" s="64"/>
      <c r="F58" s="64"/>
      <c r="G58" s="64"/>
      <c r="H58" s="65"/>
      <c r="I58" s="65"/>
      <c r="J58" s="65"/>
      <c r="K58" s="65"/>
      <c r="L58" s="65"/>
      <c r="M58" s="65"/>
      <c r="N58" s="65"/>
      <c r="O58" s="64"/>
      <c r="P58" s="38"/>
    </row>
    <row r="59" spans="1:16" x14ac:dyDescent="0.35">
      <c r="A59" s="64"/>
      <c r="B59" s="64"/>
      <c r="C59" s="64"/>
      <c r="D59" s="97"/>
      <c r="E59" s="64"/>
      <c r="F59" s="64"/>
      <c r="G59" s="64"/>
      <c r="H59" s="65"/>
      <c r="I59" s="65"/>
      <c r="J59" s="65"/>
      <c r="K59" s="65"/>
      <c r="L59" s="65"/>
      <c r="M59" s="65"/>
      <c r="N59" s="65"/>
      <c r="O59" s="64"/>
      <c r="P59" s="38"/>
    </row>
    <row r="60" spans="1:16" x14ac:dyDescent="0.35">
      <c r="A60" s="103"/>
      <c r="B60" s="64"/>
      <c r="C60" s="64"/>
      <c r="D60" s="97"/>
      <c r="E60" s="100" t="s">
        <v>341</v>
      </c>
      <c r="F60" s="64"/>
      <c r="G60" s="64"/>
      <c r="H60" s="65"/>
      <c r="I60" s="120" t="s">
        <v>114</v>
      </c>
      <c r="J60" s="65"/>
      <c r="K60" s="65"/>
      <c r="L60" s="65"/>
      <c r="M60" s="65"/>
      <c r="N60" s="65"/>
      <c r="O60" s="103" t="s">
        <v>342</v>
      </c>
      <c r="P60" s="38"/>
    </row>
    <row r="61" spans="1:16" x14ac:dyDescent="0.35">
      <c r="A61" s="64"/>
      <c r="B61" s="64"/>
      <c r="C61" s="64"/>
      <c r="D61" s="64"/>
      <c r="E61" s="97"/>
      <c r="F61" s="101" t="s">
        <v>343</v>
      </c>
      <c r="G61" s="101" t="s">
        <v>344</v>
      </c>
      <c r="H61" s="35">
        <v>3991</v>
      </c>
      <c r="I61" s="118"/>
      <c r="J61" s="118"/>
      <c r="K61" s="118"/>
      <c r="L61" s="118"/>
      <c r="M61" s="118"/>
      <c r="N61" s="65"/>
      <c r="O61" s="64"/>
      <c r="P61" s="38"/>
    </row>
    <row r="62" spans="1:16" x14ac:dyDescent="0.35">
      <c r="A62" s="64"/>
      <c r="B62" s="64"/>
      <c r="C62" s="64"/>
      <c r="D62" s="64"/>
      <c r="E62" s="64"/>
      <c r="F62" s="103" t="s">
        <v>345</v>
      </c>
      <c r="G62" s="103" t="s">
        <v>344</v>
      </c>
      <c r="H62" s="36">
        <v>32472</v>
      </c>
      <c r="I62" s="118"/>
      <c r="J62" s="118"/>
      <c r="K62" s="118"/>
      <c r="L62" s="118"/>
      <c r="M62" s="118"/>
      <c r="N62" s="65"/>
      <c r="O62" s="64"/>
      <c r="P62" s="38"/>
    </row>
    <row r="63" spans="1:16" x14ac:dyDescent="0.35">
      <c r="A63" s="64"/>
      <c r="B63" s="64"/>
      <c r="C63" s="64"/>
      <c r="D63" s="64"/>
      <c r="E63" s="64"/>
      <c r="F63" s="103" t="s">
        <v>198</v>
      </c>
      <c r="G63" s="103" t="s">
        <v>344</v>
      </c>
      <c r="H63" s="36">
        <v>101753</v>
      </c>
      <c r="I63" s="118"/>
      <c r="J63" s="118"/>
      <c r="K63" s="118"/>
      <c r="L63" s="118"/>
      <c r="M63" s="118"/>
      <c r="N63" s="65"/>
      <c r="O63" s="64"/>
      <c r="P63" s="38"/>
    </row>
    <row r="64" spans="1:16" x14ac:dyDescent="0.35">
      <c r="A64" s="64"/>
      <c r="B64" s="64"/>
      <c r="C64" s="64"/>
      <c r="D64" s="64"/>
      <c r="E64" s="64"/>
      <c r="F64" s="103" t="s">
        <v>346</v>
      </c>
      <c r="G64" s="103" t="s">
        <v>344</v>
      </c>
      <c r="H64" s="36">
        <v>0</v>
      </c>
      <c r="I64" s="118"/>
      <c r="J64" s="118"/>
      <c r="K64" s="118"/>
      <c r="L64" s="118"/>
      <c r="M64" s="118"/>
      <c r="N64" s="65"/>
      <c r="O64" s="64"/>
      <c r="P64" s="38"/>
    </row>
    <row r="65" spans="1:16" x14ac:dyDescent="0.35">
      <c r="A65" s="64"/>
      <c r="B65" s="64"/>
      <c r="C65" s="64"/>
      <c r="D65" s="64"/>
      <c r="E65" s="64"/>
      <c r="F65" s="103" t="s">
        <v>347</v>
      </c>
      <c r="G65" s="103" t="s">
        <v>344</v>
      </c>
      <c r="H65" s="36">
        <v>4609</v>
      </c>
      <c r="I65" s="118"/>
      <c r="J65" s="118"/>
      <c r="K65" s="118"/>
      <c r="L65" s="118"/>
      <c r="M65" s="118"/>
      <c r="N65" s="65"/>
      <c r="O65" s="64"/>
      <c r="P65" s="38"/>
    </row>
    <row r="66" spans="1:16" x14ac:dyDescent="0.35">
      <c r="A66" s="64"/>
      <c r="B66" s="64"/>
      <c r="C66" s="64"/>
      <c r="D66" s="64"/>
      <c r="E66" s="64"/>
      <c r="F66" s="103" t="s">
        <v>348</v>
      </c>
      <c r="G66" s="103" t="s">
        <v>344</v>
      </c>
      <c r="H66" s="36">
        <v>4848</v>
      </c>
      <c r="I66" s="118"/>
      <c r="J66" s="118"/>
      <c r="K66" s="118"/>
      <c r="L66" s="118"/>
      <c r="M66" s="118"/>
      <c r="N66" s="65"/>
      <c r="O66" s="64"/>
      <c r="P66" s="38"/>
    </row>
    <row r="67" spans="1:16" x14ac:dyDescent="0.35">
      <c r="A67" s="64"/>
      <c r="B67" s="64"/>
      <c r="C67" s="64"/>
      <c r="D67" s="64"/>
      <c r="E67" s="64"/>
      <c r="F67" s="103" t="s">
        <v>349</v>
      </c>
      <c r="G67" s="103" t="s">
        <v>344</v>
      </c>
      <c r="H67" s="36">
        <v>703157</v>
      </c>
      <c r="I67" s="118"/>
      <c r="J67" s="118"/>
      <c r="K67" s="118"/>
      <c r="L67" s="118"/>
      <c r="M67" s="118"/>
      <c r="N67" s="65"/>
      <c r="O67" s="64"/>
      <c r="P67" s="38"/>
    </row>
    <row r="68" spans="1:16" x14ac:dyDescent="0.35">
      <c r="A68" s="64"/>
      <c r="B68" s="64"/>
      <c r="C68" s="64"/>
      <c r="D68" s="64"/>
      <c r="E68" s="64"/>
      <c r="F68" s="103" t="s">
        <v>350</v>
      </c>
      <c r="G68" s="103" t="s">
        <v>344</v>
      </c>
      <c r="H68" s="36">
        <v>0</v>
      </c>
      <c r="I68" s="118"/>
      <c r="J68" s="118"/>
      <c r="K68" s="118"/>
      <c r="L68" s="118"/>
      <c r="M68" s="118"/>
      <c r="N68" s="65"/>
      <c r="O68" s="64"/>
      <c r="P68" s="38"/>
    </row>
    <row r="69" spans="1:16" x14ac:dyDescent="0.35">
      <c r="A69" s="64"/>
      <c r="B69" s="64"/>
      <c r="C69" s="64"/>
      <c r="D69" s="64"/>
      <c r="E69" s="64"/>
      <c r="F69" s="103" t="s">
        <v>351</v>
      </c>
      <c r="G69" s="103" t="s">
        <v>344</v>
      </c>
      <c r="H69" s="36">
        <v>6876</v>
      </c>
      <c r="I69" s="118"/>
      <c r="J69" s="118"/>
      <c r="K69" s="118"/>
      <c r="L69" s="118"/>
      <c r="M69" s="118"/>
      <c r="N69" s="65"/>
      <c r="O69" s="64"/>
      <c r="P69" s="38"/>
    </row>
    <row r="70" spans="1:16" x14ac:dyDescent="0.35">
      <c r="A70" s="64"/>
      <c r="B70" s="64"/>
      <c r="C70" s="64"/>
      <c r="D70" s="64"/>
      <c r="E70" s="64"/>
      <c r="F70" s="103" t="s">
        <v>352</v>
      </c>
      <c r="G70" s="103" t="s">
        <v>344</v>
      </c>
      <c r="H70" s="36">
        <v>0</v>
      </c>
      <c r="I70" s="118"/>
      <c r="J70" s="118"/>
      <c r="K70" s="118"/>
      <c r="L70" s="118"/>
      <c r="M70" s="118"/>
      <c r="N70" s="65"/>
      <c r="O70" s="64"/>
      <c r="P70" s="38"/>
    </row>
    <row r="71" spans="1:16" x14ac:dyDescent="0.35">
      <c r="A71" s="64"/>
      <c r="B71" s="64"/>
      <c r="C71" s="64"/>
      <c r="D71" s="64"/>
      <c r="E71" s="64"/>
      <c r="F71" s="103" t="s">
        <v>353</v>
      </c>
      <c r="G71" s="103" t="s">
        <v>344</v>
      </c>
      <c r="H71" s="36">
        <v>5393</v>
      </c>
      <c r="I71" s="118"/>
      <c r="J71" s="118"/>
      <c r="K71" s="118"/>
      <c r="L71" s="118"/>
      <c r="M71" s="118"/>
      <c r="N71" s="65"/>
      <c r="O71" s="64"/>
      <c r="P71" s="38"/>
    </row>
    <row r="72" spans="1:16" x14ac:dyDescent="0.35">
      <c r="A72" s="64"/>
      <c r="B72" s="64"/>
      <c r="C72" s="64"/>
      <c r="D72" s="64"/>
      <c r="E72" s="64"/>
      <c r="F72" s="103" t="s">
        <v>354</v>
      </c>
      <c r="G72" s="103" t="s">
        <v>344</v>
      </c>
      <c r="H72" s="36">
        <v>48027</v>
      </c>
      <c r="I72" s="118"/>
      <c r="J72" s="118"/>
      <c r="K72" s="118"/>
      <c r="L72" s="118"/>
      <c r="M72" s="118"/>
      <c r="N72" s="65"/>
      <c r="O72" s="64"/>
      <c r="P72" s="38"/>
    </row>
    <row r="73" spans="1:16" x14ac:dyDescent="0.35">
      <c r="A73" s="64"/>
      <c r="B73" s="64"/>
      <c r="C73" s="64"/>
      <c r="D73" s="64"/>
      <c r="E73" s="64"/>
      <c r="F73" s="103" t="s">
        <v>355</v>
      </c>
      <c r="G73" s="103" t="s">
        <v>344</v>
      </c>
      <c r="H73" s="36">
        <v>0</v>
      </c>
      <c r="I73" s="118"/>
      <c r="J73" s="118"/>
      <c r="K73" s="118"/>
      <c r="L73" s="118"/>
      <c r="M73" s="118"/>
      <c r="N73" s="65"/>
      <c r="O73" s="64"/>
      <c r="P73" s="38"/>
    </row>
    <row r="74" spans="1:16" x14ac:dyDescent="0.35">
      <c r="A74" s="64"/>
      <c r="B74" s="64"/>
      <c r="C74" s="64"/>
      <c r="D74" s="64"/>
      <c r="E74" s="64"/>
      <c r="F74" s="103" t="s">
        <v>356</v>
      </c>
      <c r="G74" s="103" t="s">
        <v>344</v>
      </c>
      <c r="H74" s="36">
        <v>21400</v>
      </c>
      <c r="I74" s="118"/>
      <c r="J74" s="118"/>
      <c r="K74" s="118"/>
      <c r="L74" s="118"/>
      <c r="M74" s="118"/>
      <c r="N74" s="65"/>
      <c r="O74" s="64"/>
      <c r="P74" s="38"/>
    </row>
    <row r="75" spans="1:16" x14ac:dyDescent="0.35">
      <c r="A75" s="64"/>
      <c r="B75" s="64"/>
      <c r="C75" s="64"/>
      <c r="D75" s="64"/>
      <c r="E75" s="64"/>
      <c r="F75" s="103" t="s">
        <v>357</v>
      </c>
      <c r="G75" s="103" t="s">
        <v>344</v>
      </c>
      <c r="H75" s="36">
        <v>64</v>
      </c>
      <c r="I75" s="118"/>
      <c r="J75" s="118"/>
      <c r="K75" s="118"/>
      <c r="L75" s="118"/>
      <c r="M75" s="118"/>
      <c r="N75" s="65"/>
      <c r="O75" s="64"/>
      <c r="P75" s="38"/>
    </row>
    <row r="76" spans="1:16" x14ac:dyDescent="0.35">
      <c r="A76" s="64"/>
      <c r="B76" s="64"/>
      <c r="C76" s="64"/>
      <c r="D76" s="64"/>
      <c r="E76" s="64"/>
      <c r="F76" s="103" t="s">
        <v>358</v>
      </c>
      <c r="G76" s="103" t="s">
        <v>344</v>
      </c>
      <c r="H76" s="36">
        <v>0</v>
      </c>
      <c r="I76" s="118"/>
      <c r="J76" s="118"/>
      <c r="K76" s="118"/>
      <c r="L76" s="118"/>
      <c r="M76" s="118"/>
      <c r="N76" s="65"/>
      <c r="O76" s="64"/>
      <c r="P76" s="38"/>
    </row>
    <row r="77" spans="1:16" x14ac:dyDescent="0.35">
      <c r="A77" s="64"/>
      <c r="B77" s="64"/>
      <c r="C77" s="64"/>
      <c r="D77" s="64"/>
      <c r="E77" s="64"/>
      <c r="F77" s="103" t="s">
        <v>359</v>
      </c>
      <c r="G77" s="103" t="s">
        <v>344</v>
      </c>
      <c r="H77" s="36">
        <v>0</v>
      </c>
      <c r="I77" s="118"/>
      <c r="J77" s="118"/>
      <c r="K77" s="118"/>
      <c r="L77" s="118"/>
      <c r="M77" s="118"/>
      <c r="N77" s="65"/>
      <c r="O77" s="64"/>
      <c r="P77" s="38"/>
    </row>
    <row r="78" spans="1:16" x14ac:dyDescent="0.35">
      <c r="A78" s="64"/>
      <c r="B78" s="64"/>
      <c r="C78" s="64"/>
      <c r="D78" s="64"/>
      <c r="E78" s="64"/>
      <c r="F78" s="103" t="s">
        <v>213</v>
      </c>
      <c r="G78" s="103" t="s">
        <v>344</v>
      </c>
      <c r="H78" s="36">
        <v>231715</v>
      </c>
      <c r="I78" s="118"/>
      <c r="J78" s="118"/>
      <c r="K78" s="118"/>
      <c r="L78" s="118"/>
      <c r="M78" s="118"/>
      <c r="N78" s="65"/>
      <c r="O78" s="64"/>
      <c r="P78" s="38"/>
    </row>
    <row r="79" spans="1:16" x14ac:dyDescent="0.35">
      <c r="A79" s="64"/>
      <c r="B79" s="64"/>
      <c r="C79" s="64"/>
      <c r="D79" s="64"/>
      <c r="E79" s="64"/>
      <c r="F79" s="103" t="s">
        <v>214</v>
      </c>
      <c r="G79" s="103" t="s">
        <v>344</v>
      </c>
      <c r="H79" s="36">
        <v>0</v>
      </c>
      <c r="I79" s="118"/>
      <c r="J79" s="118"/>
      <c r="K79" s="118"/>
      <c r="L79" s="118"/>
      <c r="M79" s="118"/>
      <c r="N79" s="65"/>
      <c r="O79" s="64"/>
      <c r="P79" s="38"/>
    </row>
    <row r="80" spans="1:16" x14ac:dyDescent="0.35">
      <c r="A80" s="64"/>
      <c r="B80" s="64"/>
      <c r="C80" s="64"/>
      <c r="D80" s="64"/>
      <c r="E80" s="64"/>
      <c r="F80" s="103" t="s">
        <v>360</v>
      </c>
      <c r="G80" s="103" t="s">
        <v>344</v>
      </c>
      <c r="H80" s="36">
        <v>4699</v>
      </c>
      <c r="I80" s="118"/>
      <c r="J80" s="118"/>
      <c r="K80" s="118"/>
      <c r="L80" s="118"/>
      <c r="M80" s="118"/>
      <c r="N80" s="65"/>
      <c r="O80" s="64"/>
      <c r="P80" s="38"/>
    </row>
    <row r="81" spans="1:16" x14ac:dyDescent="0.35">
      <c r="A81" s="64"/>
      <c r="B81" s="64"/>
      <c r="C81" s="64"/>
      <c r="D81" s="64"/>
      <c r="E81" s="64"/>
      <c r="F81" s="103" t="s">
        <v>361</v>
      </c>
      <c r="G81" s="103" t="s">
        <v>344</v>
      </c>
      <c r="H81" s="36">
        <v>0</v>
      </c>
      <c r="I81" s="118"/>
      <c r="J81" s="118"/>
      <c r="K81" s="118"/>
      <c r="L81" s="118"/>
      <c r="M81" s="118"/>
      <c r="N81" s="65"/>
      <c r="O81" s="64"/>
      <c r="P81" s="38"/>
    </row>
    <row r="82" spans="1:16" x14ac:dyDescent="0.35">
      <c r="A82" s="64"/>
      <c r="B82" s="64"/>
      <c r="C82" s="64"/>
      <c r="D82" s="64"/>
      <c r="E82" s="64"/>
      <c r="F82" s="103" t="s">
        <v>362</v>
      </c>
      <c r="G82" s="103" t="s">
        <v>344</v>
      </c>
      <c r="H82" s="36">
        <v>147</v>
      </c>
      <c r="I82" s="118"/>
      <c r="J82" s="118"/>
      <c r="K82" s="118"/>
      <c r="L82" s="118"/>
      <c r="M82" s="118"/>
      <c r="N82" s="65"/>
      <c r="O82" s="64"/>
      <c r="P82" s="38"/>
    </row>
    <row r="83" spans="1:16" x14ac:dyDescent="0.35">
      <c r="A83" s="64"/>
      <c r="B83" s="64"/>
      <c r="C83" s="64"/>
      <c r="D83" s="64"/>
      <c r="E83" s="64"/>
      <c r="F83" s="103" t="s">
        <v>363</v>
      </c>
      <c r="G83" s="103" t="s">
        <v>344</v>
      </c>
      <c r="H83" s="36">
        <v>1576</v>
      </c>
      <c r="I83" s="118"/>
      <c r="J83" s="118"/>
      <c r="K83" s="118"/>
      <c r="L83" s="118"/>
      <c r="M83" s="118"/>
      <c r="N83" s="65"/>
      <c r="O83" s="64"/>
      <c r="P83" s="38"/>
    </row>
    <row r="84" spans="1:16" x14ac:dyDescent="0.35">
      <c r="A84" s="64"/>
      <c r="B84" s="64"/>
      <c r="C84" s="64"/>
      <c r="D84" s="64"/>
      <c r="E84" s="64"/>
      <c r="F84" s="103" t="s">
        <v>364</v>
      </c>
      <c r="G84" s="103" t="s">
        <v>344</v>
      </c>
      <c r="H84" s="36">
        <v>2817</v>
      </c>
      <c r="I84" s="118"/>
      <c r="J84" s="118"/>
      <c r="K84" s="118"/>
      <c r="L84" s="118"/>
      <c r="M84" s="118"/>
      <c r="N84" s="65"/>
      <c r="O84" s="64"/>
      <c r="P84" s="38"/>
    </row>
    <row r="85" spans="1:16" x14ac:dyDescent="0.35">
      <c r="A85" s="64"/>
      <c r="B85" s="64"/>
      <c r="C85" s="64"/>
      <c r="D85" s="64"/>
      <c r="E85" s="64"/>
      <c r="F85" s="103" t="s">
        <v>220</v>
      </c>
      <c r="G85" s="103" t="s">
        <v>344</v>
      </c>
      <c r="H85" s="36">
        <v>0</v>
      </c>
      <c r="I85" s="118"/>
      <c r="J85" s="118"/>
      <c r="K85" s="118"/>
      <c r="L85" s="118"/>
      <c r="M85" s="118"/>
      <c r="N85" s="65"/>
      <c r="O85" s="64"/>
      <c r="P85" s="38"/>
    </row>
    <row r="86" spans="1:16" x14ac:dyDescent="0.35">
      <c r="A86" s="64"/>
      <c r="B86" s="64"/>
      <c r="C86" s="64"/>
      <c r="D86" s="64"/>
      <c r="E86" s="64"/>
      <c r="F86" s="103" t="s">
        <v>221</v>
      </c>
      <c r="G86" s="103" t="s">
        <v>344</v>
      </c>
      <c r="H86" s="36">
        <v>2969</v>
      </c>
      <c r="I86" s="118"/>
      <c r="J86" s="118"/>
      <c r="K86" s="118"/>
      <c r="L86" s="118"/>
      <c r="M86" s="118"/>
      <c r="N86" s="65"/>
      <c r="O86" s="64"/>
      <c r="P86" s="38"/>
    </row>
    <row r="87" spans="1:16" x14ac:dyDescent="0.35">
      <c r="A87" s="64"/>
      <c r="B87" s="64"/>
      <c r="C87" s="64"/>
      <c r="D87" s="64"/>
      <c r="E87" s="64"/>
      <c r="F87" s="103" t="s">
        <v>222</v>
      </c>
      <c r="G87" s="103" t="s">
        <v>344</v>
      </c>
      <c r="H87" s="36">
        <v>5888</v>
      </c>
      <c r="I87" s="118"/>
      <c r="J87" s="118"/>
      <c r="K87" s="118"/>
      <c r="L87" s="118"/>
      <c r="M87" s="118"/>
      <c r="N87" s="65"/>
      <c r="O87" s="64"/>
      <c r="P87" s="38"/>
    </row>
    <row r="88" spans="1:16" x14ac:dyDescent="0.35">
      <c r="A88" s="64"/>
      <c r="B88" s="64"/>
      <c r="C88" s="64"/>
      <c r="D88" s="64"/>
      <c r="E88" s="64"/>
      <c r="F88" s="103" t="s">
        <v>365</v>
      </c>
      <c r="G88" s="103" t="s">
        <v>344</v>
      </c>
      <c r="H88" s="36">
        <v>14310</v>
      </c>
      <c r="I88" s="118"/>
      <c r="J88" s="118"/>
      <c r="K88" s="118"/>
      <c r="L88" s="118"/>
      <c r="M88" s="118"/>
      <c r="N88" s="65"/>
      <c r="O88" s="64"/>
      <c r="P88" s="38"/>
    </row>
    <row r="89" spans="1:16" x14ac:dyDescent="0.35">
      <c r="A89" s="64"/>
      <c r="B89" s="64"/>
      <c r="C89" s="64"/>
      <c r="D89" s="64"/>
      <c r="E89" s="64"/>
      <c r="F89" s="103" t="s">
        <v>366</v>
      </c>
      <c r="G89" s="103" t="s">
        <v>344</v>
      </c>
      <c r="H89" s="36">
        <v>0</v>
      </c>
      <c r="I89" s="118"/>
      <c r="J89" s="118"/>
      <c r="K89" s="118"/>
      <c r="L89" s="118"/>
      <c r="M89" s="118"/>
      <c r="N89" s="65"/>
      <c r="O89" s="64"/>
      <c r="P89" s="38"/>
    </row>
    <row r="90" spans="1:16" x14ac:dyDescent="0.35">
      <c r="A90" s="64"/>
      <c r="B90" s="64"/>
      <c r="C90" s="64"/>
      <c r="D90" s="64"/>
      <c r="E90" s="64"/>
      <c r="F90" s="103" t="s">
        <v>367</v>
      </c>
      <c r="G90" s="103" t="s">
        <v>344</v>
      </c>
      <c r="H90" s="36">
        <v>0</v>
      </c>
      <c r="I90" s="118"/>
      <c r="J90" s="118"/>
      <c r="K90" s="118"/>
      <c r="L90" s="118"/>
      <c r="M90" s="118"/>
      <c r="N90" s="65"/>
      <c r="O90" s="64"/>
      <c r="P90" s="38"/>
    </row>
    <row r="91" spans="1:16" x14ac:dyDescent="0.35">
      <c r="A91" s="64"/>
      <c r="B91" s="64"/>
      <c r="C91" s="64"/>
      <c r="D91" s="64"/>
      <c r="E91" s="64"/>
      <c r="F91" s="103" t="s">
        <v>368</v>
      </c>
      <c r="G91" s="103" t="s">
        <v>344</v>
      </c>
      <c r="H91" s="36">
        <v>0</v>
      </c>
      <c r="I91" s="118"/>
      <c r="J91" s="118"/>
      <c r="K91" s="118"/>
      <c r="L91" s="118"/>
      <c r="M91" s="118"/>
      <c r="N91" s="65"/>
      <c r="O91" s="64"/>
      <c r="P91" s="38"/>
    </row>
    <row r="92" spans="1:16" x14ac:dyDescent="0.35">
      <c r="A92" s="64"/>
      <c r="B92" s="64"/>
      <c r="C92" s="64"/>
      <c r="D92" s="64"/>
      <c r="E92" s="64"/>
      <c r="F92" s="103" t="s">
        <v>369</v>
      </c>
      <c r="G92" s="103" t="s">
        <v>344</v>
      </c>
      <c r="H92" s="36">
        <v>0</v>
      </c>
      <c r="I92" s="118"/>
      <c r="J92" s="118"/>
      <c r="K92" s="118"/>
      <c r="L92" s="118"/>
      <c r="M92" s="118"/>
      <c r="N92" s="65"/>
      <c r="O92" s="64"/>
      <c r="P92" s="38"/>
    </row>
    <row r="93" spans="1:16" x14ac:dyDescent="0.35">
      <c r="A93" s="64"/>
      <c r="B93" s="64"/>
      <c r="C93" s="64"/>
      <c r="D93" s="64"/>
      <c r="E93" s="64"/>
      <c r="F93" s="103" t="s">
        <v>370</v>
      </c>
      <c r="G93" s="103" t="s">
        <v>344</v>
      </c>
      <c r="H93" s="36">
        <v>0</v>
      </c>
      <c r="I93" s="118"/>
      <c r="J93" s="118"/>
      <c r="K93" s="118"/>
      <c r="L93" s="118"/>
      <c r="M93" s="118"/>
      <c r="N93" s="65"/>
      <c r="O93" s="64"/>
      <c r="P93" s="38"/>
    </row>
    <row r="94" spans="1:16" x14ac:dyDescent="0.35">
      <c r="A94" s="64"/>
      <c r="B94" s="64"/>
      <c r="C94" s="64"/>
      <c r="D94" s="64"/>
      <c r="E94" s="64"/>
      <c r="F94" s="103" t="s">
        <v>229</v>
      </c>
      <c r="G94" s="103" t="s">
        <v>344</v>
      </c>
      <c r="H94" s="36">
        <v>0</v>
      </c>
      <c r="I94" s="118"/>
      <c r="J94" s="118"/>
      <c r="K94" s="118"/>
      <c r="L94" s="118"/>
      <c r="M94" s="118"/>
      <c r="N94" s="65"/>
      <c r="O94" s="64"/>
      <c r="P94" s="38"/>
    </row>
    <row r="95" spans="1:16" x14ac:dyDescent="0.35">
      <c r="A95" s="64"/>
      <c r="B95" s="64"/>
      <c r="C95" s="64"/>
      <c r="D95" s="64"/>
      <c r="E95" s="64"/>
      <c r="F95" s="103" t="s">
        <v>371</v>
      </c>
      <c r="G95" s="103" t="s">
        <v>344</v>
      </c>
      <c r="H95" s="36">
        <v>0</v>
      </c>
      <c r="I95" s="118"/>
      <c r="J95" s="118"/>
      <c r="K95" s="118"/>
      <c r="L95" s="118"/>
      <c r="M95" s="118"/>
      <c r="N95" s="65"/>
      <c r="O95" s="64"/>
      <c r="P95" s="38"/>
    </row>
    <row r="96" spans="1:16" x14ac:dyDescent="0.35">
      <c r="A96" s="64"/>
      <c r="B96" s="64"/>
      <c r="C96" s="64"/>
      <c r="D96" s="64"/>
      <c r="E96" s="64"/>
      <c r="F96" s="103" t="s">
        <v>372</v>
      </c>
      <c r="G96" s="103" t="s">
        <v>344</v>
      </c>
      <c r="H96" s="36">
        <v>0</v>
      </c>
      <c r="I96" s="118"/>
      <c r="J96" s="118"/>
      <c r="K96" s="118"/>
      <c r="L96" s="118"/>
      <c r="M96" s="118"/>
      <c r="N96" s="65"/>
      <c r="O96" s="64"/>
      <c r="P96" s="38"/>
    </row>
    <row r="97" spans="1:16" x14ac:dyDescent="0.35">
      <c r="A97" s="64"/>
      <c r="B97" s="64"/>
      <c r="C97" s="64"/>
      <c r="D97" s="64"/>
      <c r="E97" s="64"/>
      <c r="F97" s="103" t="s">
        <v>373</v>
      </c>
      <c r="G97" s="103" t="s">
        <v>344</v>
      </c>
      <c r="H97" s="36">
        <v>44432</v>
      </c>
      <c r="I97" s="118"/>
      <c r="J97" s="118"/>
      <c r="K97" s="118"/>
      <c r="L97" s="118"/>
      <c r="M97" s="118"/>
      <c r="N97" s="65"/>
      <c r="O97" s="64"/>
      <c r="P97" s="38"/>
    </row>
    <row r="98" spans="1:16" x14ac:dyDescent="0.35">
      <c r="A98" s="64"/>
      <c r="B98" s="64"/>
      <c r="C98" s="64"/>
      <c r="D98" s="64"/>
      <c r="E98" s="64"/>
      <c r="F98" s="103" t="s">
        <v>374</v>
      </c>
      <c r="G98" s="103" t="s">
        <v>344</v>
      </c>
      <c r="H98" s="36">
        <v>7211</v>
      </c>
      <c r="I98" s="118"/>
      <c r="J98" s="118"/>
      <c r="K98" s="118"/>
      <c r="L98" s="118"/>
      <c r="M98" s="118"/>
      <c r="N98" s="65"/>
      <c r="O98" s="64"/>
      <c r="P98" s="38"/>
    </row>
    <row r="99" spans="1:16" x14ac:dyDescent="0.35">
      <c r="A99" s="64"/>
      <c r="B99" s="64"/>
      <c r="C99" s="64"/>
      <c r="D99" s="64"/>
      <c r="E99" s="64"/>
      <c r="F99" s="103" t="s">
        <v>375</v>
      </c>
      <c r="G99" s="103" t="s">
        <v>344</v>
      </c>
      <c r="H99" s="36">
        <v>0</v>
      </c>
      <c r="I99" s="118"/>
      <c r="J99" s="118"/>
      <c r="K99" s="118"/>
      <c r="L99" s="118"/>
      <c r="M99" s="118"/>
      <c r="N99" s="65"/>
      <c r="O99" s="64"/>
      <c r="P99" s="38"/>
    </row>
    <row r="100" spans="1:16" x14ac:dyDescent="0.35">
      <c r="A100" s="64"/>
      <c r="B100" s="64"/>
      <c r="C100" s="64"/>
      <c r="D100" s="64"/>
      <c r="E100" s="64"/>
      <c r="F100" s="103" t="s">
        <v>376</v>
      </c>
      <c r="G100" s="103" t="s">
        <v>344</v>
      </c>
      <c r="H100" s="36">
        <v>0</v>
      </c>
      <c r="I100" s="118"/>
      <c r="J100" s="118"/>
      <c r="K100" s="118"/>
      <c r="L100" s="118"/>
      <c r="M100" s="118"/>
      <c r="N100" s="65"/>
      <c r="O100" s="64"/>
      <c r="P100" s="38"/>
    </row>
    <row r="101" spans="1:16" x14ac:dyDescent="0.35">
      <c r="A101" s="64"/>
      <c r="B101" s="64"/>
      <c r="C101" s="64"/>
      <c r="D101" s="64"/>
      <c r="E101" s="64"/>
      <c r="F101" s="103" t="s">
        <v>377</v>
      </c>
      <c r="G101" s="103" t="s">
        <v>344</v>
      </c>
      <c r="H101" s="36">
        <v>5220</v>
      </c>
      <c r="I101" s="118"/>
      <c r="J101" s="118"/>
      <c r="K101" s="118"/>
      <c r="L101" s="118"/>
      <c r="M101" s="118"/>
      <c r="N101" s="65"/>
      <c r="O101" s="64"/>
      <c r="P101" s="38"/>
    </row>
    <row r="102" spans="1:16" x14ac:dyDescent="0.35">
      <c r="A102" s="64"/>
      <c r="B102" s="64"/>
      <c r="C102" s="64"/>
      <c r="D102" s="64"/>
      <c r="E102" s="64"/>
      <c r="F102" s="103" t="s">
        <v>378</v>
      </c>
      <c r="G102" s="103" t="s">
        <v>344</v>
      </c>
      <c r="H102" s="36">
        <v>135</v>
      </c>
      <c r="I102" s="118"/>
      <c r="J102" s="118"/>
      <c r="K102" s="118"/>
      <c r="L102" s="118"/>
      <c r="M102" s="118"/>
      <c r="N102" s="65"/>
      <c r="O102" s="64"/>
      <c r="P102" s="38"/>
    </row>
    <row r="103" spans="1:16" x14ac:dyDescent="0.35">
      <c r="A103" s="64"/>
      <c r="B103" s="64"/>
      <c r="C103" s="64"/>
      <c r="D103" s="64"/>
      <c r="E103" s="64"/>
      <c r="F103" s="103" t="s">
        <v>379</v>
      </c>
      <c r="G103" s="103" t="s">
        <v>344</v>
      </c>
      <c r="H103" s="36">
        <v>0</v>
      </c>
      <c r="I103" s="118"/>
      <c r="J103" s="118"/>
      <c r="K103" s="118"/>
      <c r="L103" s="118"/>
      <c r="M103" s="118"/>
      <c r="N103" s="65"/>
      <c r="O103" s="64"/>
      <c r="P103" s="38"/>
    </row>
    <row r="104" spans="1:16" x14ac:dyDescent="0.35">
      <c r="A104" s="64"/>
      <c r="B104" s="64"/>
      <c r="C104" s="64"/>
      <c r="D104" s="64"/>
      <c r="E104" s="64"/>
      <c r="F104" s="103" t="s">
        <v>380</v>
      </c>
      <c r="G104" s="103" t="s">
        <v>344</v>
      </c>
      <c r="H104" s="36">
        <v>0</v>
      </c>
      <c r="I104" s="118"/>
      <c r="J104" s="118"/>
      <c r="K104" s="118"/>
      <c r="L104" s="118"/>
      <c r="M104" s="118"/>
      <c r="N104" s="65"/>
      <c r="O104" s="64"/>
      <c r="P104" s="38"/>
    </row>
    <row r="105" spans="1:16" x14ac:dyDescent="0.35">
      <c r="A105" s="64"/>
      <c r="B105" s="64"/>
      <c r="C105" s="64"/>
      <c r="D105" s="64"/>
      <c r="E105" s="64"/>
      <c r="F105" s="103" t="s">
        <v>240</v>
      </c>
      <c r="G105" s="103" t="s">
        <v>344</v>
      </c>
      <c r="H105" s="36">
        <v>47448</v>
      </c>
      <c r="I105" s="118"/>
      <c r="J105" s="118"/>
      <c r="K105" s="118"/>
      <c r="L105" s="118"/>
      <c r="M105" s="118"/>
      <c r="N105" s="65"/>
      <c r="O105" s="64"/>
      <c r="P105" s="38"/>
    </row>
    <row r="106" spans="1:16" x14ac:dyDescent="0.35">
      <c r="A106" s="64"/>
      <c r="B106" s="64"/>
      <c r="C106" s="64"/>
      <c r="D106" s="64"/>
      <c r="E106" s="64"/>
      <c r="F106" s="103" t="s">
        <v>241</v>
      </c>
      <c r="G106" s="103" t="s">
        <v>344</v>
      </c>
      <c r="H106" s="36">
        <v>1227</v>
      </c>
      <c r="I106" s="118"/>
      <c r="J106" s="118"/>
      <c r="K106" s="118"/>
      <c r="L106" s="118"/>
      <c r="M106" s="118"/>
      <c r="N106" s="65"/>
      <c r="O106" s="64"/>
      <c r="P106" s="38"/>
    </row>
    <row r="107" spans="1:16" x14ac:dyDescent="0.35">
      <c r="A107" s="64"/>
      <c r="B107" s="64"/>
      <c r="C107" s="64"/>
      <c r="D107" s="64"/>
      <c r="E107" s="64"/>
      <c r="F107" s="103" t="s">
        <v>242</v>
      </c>
      <c r="G107" s="103" t="s">
        <v>344</v>
      </c>
      <c r="H107" s="36">
        <v>0</v>
      </c>
      <c r="I107" s="118"/>
      <c r="J107" s="118"/>
      <c r="K107" s="118"/>
      <c r="L107" s="118"/>
      <c r="M107" s="118"/>
      <c r="N107" s="65"/>
      <c r="O107" s="64"/>
      <c r="P107" s="38"/>
    </row>
    <row r="108" spans="1:16" x14ac:dyDescent="0.35">
      <c r="A108" s="64"/>
      <c r="B108" s="64"/>
      <c r="C108" s="64"/>
      <c r="D108" s="64"/>
      <c r="E108" s="64"/>
      <c r="F108" s="103" t="s">
        <v>243</v>
      </c>
      <c r="G108" s="103" t="s">
        <v>344</v>
      </c>
      <c r="H108" s="36">
        <v>0</v>
      </c>
      <c r="I108" s="118"/>
      <c r="J108" s="118"/>
      <c r="K108" s="118"/>
      <c r="L108" s="118"/>
      <c r="M108" s="118"/>
      <c r="N108" s="65"/>
      <c r="O108" s="64"/>
      <c r="P108" s="38"/>
    </row>
    <row r="109" spans="1:16" x14ac:dyDescent="0.35">
      <c r="A109" s="64"/>
      <c r="B109" s="64"/>
      <c r="C109" s="64"/>
      <c r="D109" s="64"/>
      <c r="E109" s="64"/>
      <c r="F109" s="103" t="s">
        <v>381</v>
      </c>
      <c r="G109" s="103" t="s">
        <v>344</v>
      </c>
      <c r="H109" s="36">
        <v>853</v>
      </c>
      <c r="I109" s="118"/>
      <c r="J109" s="118"/>
      <c r="K109" s="118"/>
      <c r="L109" s="118"/>
      <c r="M109" s="118"/>
      <c r="N109" s="65"/>
      <c r="O109" s="64"/>
      <c r="P109" s="38"/>
    </row>
    <row r="110" spans="1:16" x14ac:dyDescent="0.35">
      <c r="A110" s="64"/>
      <c r="B110" s="64"/>
      <c r="C110" s="64"/>
      <c r="D110" s="64"/>
      <c r="E110" s="64"/>
      <c r="F110" s="103" t="s">
        <v>382</v>
      </c>
      <c r="G110" s="103" t="s">
        <v>344</v>
      </c>
      <c r="H110" s="36">
        <v>84</v>
      </c>
      <c r="I110" s="118"/>
      <c r="J110" s="118"/>
      <c r="K110" s="118"/>
      <c r="L110" s="118"/>
      <c r="M110" s="118"/>
      <c r="N110" s="65"/>
      <c r="O110" s="64"/>
      <c r="P110" s="38"/>
    </row>
    <row r="111" spans="1:16" x14ac:dyDescent="0.35">
      <c r="A111" s="64"/>
      <c r="B111" s="64"/>
      <c r="C111" s="64"/>
      <c r="D111" s="64"/>
      <c r="E111" s="64"/>
      <c r="F111" s="103" t="s">
        <v>383</v>
      </c>
      <c r="G111" s="103" t="s">
        <v>344</v>
      </c>
      <c r="H111" s="36">
        <v>10</v>
      </c>
      <c r="I111" s="118"/>
      <c r="J111" s="118"/>
      <c r="K111" s="118"/>
      <c r="L111" s="118"/>
      <c r="M111" s="118"/>
      <c r="N111" s="65"/>
      <c r="O111" s="64"/>
      <c r="P111" s="38"/>
    </row>
    <row r="112" spans="1:16" x14ac:dyDescent="0.35">
      <c r="A112" s="64"/>
      <c r="B112" s="64"/>
      <c r="C112" s="64"/>
      <c r="D112" s="64"/>
      <c r="E112" s="64"/>
      <c r="F112" s="103" t="s">
        <v>384</v>
      </c>
      <c r="G112" s="103" t="s">
        <v>344</v>
      </c>
      <c r="H112" s="36">
        <v>0</v>
      </c>
      <c r="I112" s="118"/>
      <c r="J112" s="118"/>
      <c r="K112" s="118"/>
      <c r="L112" s="118"/>
      <c r="M112" s="118"/>
      <c r="N112" s="65"/>
      <c r="O112" s="64"/>
      <c r="P112" s="38"/>
    </row>
    <row r="113" spans="1:16" x14ac:dyDescent="0.35">
      <c r="A113" s="64"/>
      <c r="B113" s="64"/>
      <c r="C113" s="64"/>
      <c r="D113" s="64"/>
      <c r="E113" s="64"/>
      <c r="F113" s="103" t="s">
        <v>385</v>
      </c>
      <c r="G113" s="103" t="s">
        <v>344</v>
      </c>
      <c r="H113" s="36">
        <v>0</v>
      </c>
      <c r="I113" s="118"/>
      <c r="J113" s="118"/>
      <c r="K113" s="118"/>
      <c r="L113" s="118"/>
      <c r="M113" s="118"/>
      <c r="N113" s="65"/>
      <c r="O113" s="64"/>
      <c r="P113" s="38"/>
    </row>
    <row r="114" spans="1:16" x14ac:dyDescent="0.35">
      <c r="A114" s="64"/>
      <c r="B114" s="64"/>
      <c r="C114" s="64"/>
      <c r="D114" s="64"/>
      <c r="E114" s="64"/>
      <c r="F114" s="103" t="s">
        <v>386</v>
      </c>
      <c r="G114" s="103" t="s">
        <v>344</v>
      </c>
      <c r="H114" s="36">
        <v>0</v>
      </c>
      <c r="I114" s="118"/>
      <c r="J114" s="118"/>
      <c r="K114" s="118"/>
      <c r="L114" s="118"/>
      <c r="M114" s="118"/>
      <c r="N114" s="65"/>
      <c r="O114" s="64"/>
      <c r="P114" s="38"/>
    </row>
    <row r="115" spans="1:16" x14ac:dyDescent="0.35">
      <c r="A115" s="64"/>
      <c r="B115" s="64"/>
      <c r="C115" s="64"/>
      <c r="D115" s="64"/>
      <c r="E115" s="64"/>
      <c r="F115" s="103" t="s">
        <v>387</v>
      </c>
      <c r="G115" s="103" t="s">
        <v>344</v>
      </c>
      <c r="H115" s="36">
        <v>303</v>
      </c>
      <c r="I115" s="118"/>
      <c r="J115" s="118"/>
      <c r="K115" s="118"/>
      <c r="L115" s="118"/>
      <c r="M115" s="118"/>
      <c r="N115" s="65"/>
      <c r="O115" s="64"/>
      <c r="P115" s="38"/>
    </row>
    <row r="116" spans="1:16" x14ac:dyDescent="0.35">
      <c r="A116" s="64"/>
      <c r="B116" s="64"/>
      <c r="C116" s="64"/>
      <c r="D116" s="64"/>
      <c r="E116" s="64"/>
      <c r="F116" s="103" t="s">
        <v>388</v>
      </c>
      <c r="G116" s="103" t="s">
        <v>344</v>
      </c>
      <c r="H116" s="36">
        <v>446</v>
      </c>
      <c r="I116" s="118"/>
      <c r="J116" s="118"/>
      <c r="K116" s="118"/>
      <c r="L116" s="118"/>
      <c r="M116" s="118"/>
      <c r="N116" s="65"/>
      <c r="O116" s="64"/>
      <c r="P116" s="38"/>
    </row>
    <row r="117" spans="1:16" x14ac:dyDescent="0.35">
      <c r="A117" s="64"/>
      <c r="B117" s="64"/>
      <c r="C117" s="64"/>
      <c r="D117" s="64"/>
      <c r="E117" s="64"/>
      <c r="F117" s="103" t="s">
        <v>389</v>
      </c>
      <c r="G117" s="103" t="s">
        <v>344</v>
      </c>
      <c r="H117" s="36">
        <v>254</v>
      </c>
      <c r="I117" s="118"/>
      <c r="J117" s="118"/>
      <c r="K117" s="118"/>
      <c r="L117" s="118"/>
      <c r="M117" s="118"/>
      <c r="N117" s="65"/>
      <c r="O117" s="64"/>
      <c r="P117" s="38"/>
    </row>
    <row r="118" spans="1:16" x14ac:dyDescent="0.35">
      <c r="A118" s="64"/>
      <c r="B118" s="64"/>
      <c r="C118" s="64"/>
      <c r="D118" s="64"/>
      <c r="E118" s="64"/>
      <c r="F118" s="103" t="s">
        <v>390</v>
      </c>
      <c r="G118" s="103" t="s">
        <v>344</v>
      </c>
      <c r="H118" s="36">
        <v>0</v>
      </c>
      <c r="I118" s="118"/>
      <c r="J118" s="118"/>
      <c r="K118" s="118"/>
      <c r="L118" s="118"/>
      <c r="M118" s="118"/>
      <c r="N118" s="65"/>
      <c r="O118" s="64"/>
      <c r="P118" s="38"/>
    </row>
    <row r="119" spans="1:16" x14ac:dyDescent="0.35">
      <c r="A119" s="64"/>
      <c r="B119" s="64"/>
      <c r="C119" s="64"/>
      <c r="D119" s="64"/>
      <c r="E119" s="64"/>
      <c r="F119" s="103" t="s">
        <v>391</v>
      </c>
      <c r="G119" s="103" t="s">
        <v>344</v>
      </c>
      <c r="H119" s="36">
        <v>0</v>
      </c>
      <c r="I119" s="118"/>
      <c r="J119" s="118"/>
      <c r="K119" s="118"/>
      <c r="L119" s="118"/>
      <c r="M119" s="118"/>
      <c r="N119" s="65"/>
      <c r="O119" s="64"/>
      <c r="P119" s="38"/>
    </row>
    <row r="120" spans="1:16" x14ac:dyDescent="0.35">
      <c r="A120" s="64"/>
      <c r="B120" s="64"/>
      <c r="C120" s="64"/>
      <c r="D120" s="64"/>
      <c r="E120" s="64"/>
      <c r="F120" s="103" t="s">
        <v>255</v>
      </c>
      <c r="G120" s="103" t="s">
        <v>344</v>
      </c>
      <c r="H120" s="36">
        <v>0</v>
      </c>
      <c r="I120" s="118"/>
      <c r="J120" s="118"/>
      <c r="K120" s="118"/>
      <c r="L120" s="118"/>
      <c r="M120" s="118"/>
      <c r="N120" s="65"/>
      <c r="O120" s="64"/>
      <c r="P120" s="38"/>
    </row>
    <row r="121" spans="1:16" x14ac:dyDescent="0.35">
      <c r="A121" s="64"/>
      <c r="B121" s="64"/>
      <c r="C121" s="64"/>
      <c r="D121" s="64"/>
      <c r="E121" s="64"/>
      <c r="F121" s="103" t="s">
        <v>256</v>
      </c>
      <c r="G121" s="103" t="s">
        <v>344</v>
      </c>
      <c r="H121" s="36">
        <v>3914</v>
      </c>
      <c r="I121" s="118"/>
      <c r="J121" s="118"/>
      <c r="K121" s="118"/>
      <c r="L121" s="118"/>
      <c r="M121" s="118"/>
      <c r="N121" s="65"/>
      <c r="O121" s="64"/>
      <c r="P121" s="38"/>
    </row>
    <row r="122" spans="1:16" x14ac:dyDescent="0.35">
      <c r="A122" s="64"/>
      <c r="B122" s="64"/>
      <c r="C122" s="64"/>
      <c r="D122" s="64"/>
      <c r="E122" s="64"/>
      <c r="F122" s="103" t="s">
        <v>392</v>
      </c>
      <c r="G122" s="103" t="s">
        <v>344</v>
      </c>
      <c r="H122" s="36">
        <v>0</v>
      </c>
      <c r="I122" s="118"/>
      <c r="J122" s="118"/>
      <c r="K122" s="118"/>
      <c r="L122" s="118"/>
      <c r="M122" s="118"/>
      <c r="N122" s="65"/>
      <c r="O122" s="64"/>
      <c r="P122" s="38"/>
    </row>
    <row r="123" spans="1:16" x14ac:dyDescent="0.35">
      <c r="A123" s="64"/>
      <c r="B123" s="64"/>
      <c r="C123" s="64"/>
      <c r="D123" s="64"/>
      <c r="E123" s="64"/>
      <c r="F123" s="103" t="s">
        <v>258</v>
      </c>
      <c r="G123" s="103" t="s">
        <v>344</v>
      </c>
      <c r="H123" s="36">
        <v>0</v>
      </c>
      <c r="I123" s="118"/>
      <c r="J123" s="118"/>
      <c r="K123" s="118"/>
      <c r="L123" s="118"/>
      <c r="M123" s="118"/>
      <c r="N123" s="65"/>
      <c r="O123" s="64"/>
      <c r="P123" s="38"/>
    </row>
    <row r="124" spans="1:16" x14ac:dyDescent="0.35">
      <c r="A124" s="64"/>
      <c r="B124" s="64"/>
      <c r="C124" s="64"/>
      <c r="D124" s="64"/>
      <c r="E124" s="64"/>
      <c r="F124" s="103" t="s">
        <v>393</v>
      </c>
      <c r="G124" s="103" t="s">
        <v>344</v>
      </c>
      <c r="H124" s="36">
        <v>1544</v>
      </c>
      <c r="I124" s="118"/>
      <c r="J124" s="118"/>
      <c r="K124" s="118"/>
      <c r="L124" s="118"/>
      <c r="M124" s="118"/>
      <c r="N124" s="65"/>
      <c r="O124" s="64"/>
      <c r="P124" s="38"/>
    </row>
    <row r="125" spans="1:16" x14ac:dyDescent="0.35">
      <c r="A125" s="64"/>
      <c r="B125" s="64"/>
      <c r="C125" s="64"/>
      <c r="D125" s="64"/>
      <c r="E125" s="64"/>
      <c r="F125" s="103" t="s">
        <v>394</v>
      </c>
      <c r="G125" s="103" t="s">
        <v>344</v>
      </c>
      <c r="H125" s="36">
        <v>558</v>
      </c>
      <c r="I125" s="118"/>
      <c r="J125" s="118"/>
      <c r="K125" s="118"/>
      <c r="L125" s="118"/>
      <c r="M125" s="118"/>
      <c r="N125" s="65"/>
      <c r="O125" s="64"/>
      <c r="P125" s="38"/>
    </row>
    <row r="126" spans="1:16" x14ac:dyDescent="0.35">
      <c r="A126" s="64"/>
      <c r="B126" s="64"/>
      <c r="C126" s="64"/>
      <c r="D126" s="64"/>
      <c r="E126" s="64"/>
      <c r="F126" s="103" t="s">
        <v>261</v>
      </c>
      <c r="G126" s="103" t="s">
        <v>344</v>
      </c>
      <c r="H126" s="36">
        <v>152</v>
      </c>
      <c r="I126" s="118"/>
      <c r="J126" s="118"/>
      <c r="K126" s="118"/>
      <c r="L126" s="118"/>
      <c r="M126" s="118"/>
      <c r="N126" s="65"/>
      <c r="O126" s="64"/>
      <c r="P126" s="38"/>
    </row>
    <row r="127" spans="1:16" x14ac:dyDescent="0.35">
      <c r="A127" s="64"/>
      <c r="B127" s="64"/>
      <c r="C127" s="64"/>
      <c r="D127" s="64"/>
      <c r="E127" s="64"/>
      <c r="F127" s="103" t="s">
        <v>262</v>
      </c>
      <c r="G127" s="103" t="s">
        <v>344</v>
      </c>
      <c r="H127" s="36">
        <v>0</v>
      </c>
      <c r="I127" s="118"/>
      <c r="J127" s="118"/>
      <c r="K127" s="118"/>
      <c r="L127" s="118"/>
      <c r="M127" s="118"/>
      <c r="N127" s="65"/>
      <c r="O127" s="64"/>
      <c r="P127" s="38"/>
    </row>
    <row r="128" spans="1:16" x14ac:dyDescent="0.35">
      <c r="A128" s="64"/>
      <c r="B128" s="64"/>
      <c r="C128" s="64"/>
      <c r="D128" s="64"/>
      <c r="E128" s="64"/>
      <c r="F128" s="103" t="s">
        <v>263</v>
      </c>
      <c r="G128" s="103" t="s">
        <v>344</v>
      </c>
      <c r="H128" s="36">
        <v>0</v>
      </c>
      <c r="I128" s="118"/>
      <c r="J128" s="118"/>
      <c r="K128" s="118"/>
      <c r="L128" s="118"/>
      <c r="M128" s="118"/>
      <c r="N128" s="65"/>
      <c r="O128" s="64"/>
      <c r="P128" s="38"/>
    </row>
    <row r="129" spans="1:16" x14ac:dyDescent="0.35">
      <c r="A129" s="64"/>
      <c r="B129" s="64"/>
      <c r="C129" s="64"/>
      <c r="D129" s="64"/>
      <c r="E129" s="64"/>
      <c r="F129" s="103" t="s">
        <v>395</v>
      </c>
      <c r="G129" s="103" t="s">
        <v>344</v>
      </c>
      <c r="H129" s="36">
        <v>0</v>
      </c>
      <c r="I129" s="118"/>
      <c r="J129" s="118"/>
      <c r="K129" s="118"/>
      <c r="L129" s="118"/>
      <c r="M129" s="118"/>
      <c r="N129" s="65"/>
      <c r="O129" s="64"/>
      <c r="P129" s="38"/>
    </row>
    <row r="130" spans="1:16" x14ac:dyDescent="0.35">
      <c r="A130" s="64"/>
      <c r="B130" s="64"/>
      <c r="C130" s="64"/>
      <c r="D130" s="64"/>
      <c r="E130" s="64"/>
      <c r="F130" s="103" t="s">
        <v>396</v>
      </c>
      <c r="G130" s="103" t="s">
        <v>344</v>
      </c>
      <c r="H130" s="36">
        <v>0</v>
      </c>
      <c r="I130" s="118"/>
      <c r="J130" s="118"/>
      <c r="K130" s="118"/>
      <c r="L130" s="118"/>
      <c r="M130" s="118"/>
      <c r="N130" s="65"/>
      <c r="O130" s="64"/>
      <c r="P130" s="38"/>
    </row>
    <row r="131" spans="1:16" x14ac:dyDescent="0.35">
      <c r="A131" s="64"/>
      <c r="B131" s="64"/>
      <c r="C131" s="64"/>
      <c r="D131" s="64"/>
      <c r="E131" s="64"/>
      <c r="F131" s="103" t="s">
        <v>266</v>
      </c>
      <c r="G131" s="103" t="s">
        <v>344</v>
      </c>
      <c r="H131" s="36">
        <v>0</v>
      </c>
      <c r="I131" s="118"/>
      <c r="J131" s="118"/>
      <c r="K131" s="118"/>
      <c r="L131" s="118"/>
      <c r="M131" s="118"/>
      <c r="N131" s="65"/>
      <c r="O131" s="64"/>
      <c r="P131" s="38"/>
    </row>
    <row r="132" spans="1:16" x14ac:dyDescent="0.35">
      <c r="A132" s="64"/>
      <c r="B132" s="64"/>
      <c r="C132" s="64"/>
      <c r="D132" s="64"/>
      <c r="E132" s="64"/>
      <c r="F132" s="103" t="s">
        <v>267</v>
      </c>
      <c r="G132" s="103" t="s">
        <v>344</v>
      </c>
      <c r="H132" s="36">
        <v>0</v>
      </c>
      <c r="I132" s="118"/>
      <c r="J132" s="118"/>
      <c r="K132" s="118"/>
      <c r="L132" s="118"/>
      <c r="M132" s="118"/>
      <c r="N132" s="65"/>
      <c r="O132" s="64"/>
      <c r="P132" s="38"/>
    </row>
    <row r="133" spans="1:16" x14ac:dyDescent="0.35">
      <c r="A133" s="64"/>
      <c r="B133" s="64"/>
      <c r="C133" s="64"/>
      <c r="D133" s="64"/>
      <c r="E133" s="64"/>
      <c r="F133" s="103" t="s">
        <v>268</v>
      </c>
      <c r="G133" s="103" t="s">
        <v>344</v>
      </c>
      <c r="H133" s="36">
        <v>0</v>
      </c>
      <c r="I133" s="118"/>
      <c r="J133" s="118"/>
      <c r="K133" s="118"/>
      <c r="L133" s="118"/>
      <c r="M133" s="118"/>
      <c r="N133" s="65"/>
      <c r="O133" s="64"/>
      <c r="P133" s="38"/>
    </row>
    <row r="134" spans="1:16" x14ac:dyDescent="0.35">
      <c r="A134" s="64"/>
      <c r="B134" s="64"/>
      <c r="C134" s="64"/>
      <c r="D134" s="64"/>
      <c r="E134" s="64"/>
      <c r="F134" s="103" t="s">
        <v>397</v>
      </c>
      <c r="G134" s="103" t="s">
        <v>344</v>
      </c>
      <c r="H134" s="36">
        <v>0</v>
      </c>
      <c r="I134" s="118"/>
      <c r="J134" s="118"/>
      <c r="K134" s="118"/>
      <c r="L134" s="118"/>
      <c r="M134" s="118"/>
      <c r="N134" s="65"/>
      <c r="O134" s="64"/>
      <c r="P134" s="38"/>
    </row>
    <row r="135" spans="1:16" x14ac:dyDescent="0.35">
      <c r="A135" s="64"/>
      <c r="B135" s="64"/>
      <c r="C135" s="64"/>
      <c r="D135" s="64"/>
      <c r="E135" s="64"/>
      <c r="F135" s="103" t="s">
        <v>398</v>
      </c>
      <c r="G135" s="103" t="s">
        <v>344</v>
      </c>
      <c r="H135" s="36">
        <v>0</v>
      </c>
      <c r="I135" s="118"/>
      <c r="J135" s="118"/>
      <c r="K135" s="118"/>
      <c r="L135" s="118"/>
      <c r="M135" s="118"/>
      <c r="N135" s="65"/>
      <c r="O135" s="64"/>
      <c r="P135" s="38"/>
    </row>
    <row r="136" spans="1:16" x14ac:dyDescent="0.35">
      <c r="A136" s="64"/>
      <c r="B136" s="64"/>
      <c r="C136" s="64"/>
      <c r="D136" s="64"/>
      <c r="E136" s="64"/>
      <c r="F136" s="103" t="s">
        <v>399</v>
      </c>
      <c r="G136" s="103" t="s">
        <v>344</v>
      </c>
      <c r="H136" s="36">
        <v>0</v>
      </c>
      <c r="I136" s="118"/>
      <c r="J136" s="118"/>
      <c r="K136" s="118"/>
      <c r="L136" s="118"/>
      <c r="M136" s="118"/>
      <c r="N136" s="65"/>
      <c r="O136" s="64"/>
      <c r="P136" s="38"/>
    </row>
    <row r="137" spans="1:16" x14ac:dyDescent="0.35">
      <c r="A137" s="64"/>
      <c r="B137" s="64"/>
      <c r="C137" s="64"/>
      <c r="D137" s="64"/>
      <c r="E137" s="64"/>
      <c r="F137" s="103" t="s">
        <v>400</v>
      </c>
      <c r="G137" s="103" t="s">
        <v>344</v>
      </c>
      <c r="H137" s="36">
        <v>0</v>
      </c>
      <c r="I137" s="118"/>
      <c r="J137" s="118"/>
      <c r="K137" s="118"/>
      <c r="L137" s="118"/>
      <c r="M137" s="118"/>
      <c r="N137" s="65"/>
      <c r="O137" s="64"/>
      <c r="P137" s="38"/>
    </row>
    <row r="138" spans="1:16" x14ac:dyDescent="0.35">
      <c r="A138" s="64"/>
      <c r="B138" s="64"/>
      <c r="C138" s="64"/>
      <c r="D138" s="64"/>
      <c r="E138" s="64"/>
      <c r="F138" s="103" t="s">
        <v>401</v>
      </c>
      <c r="G138" s="103" t="s">
        <v>344</v>
      </c>
      <c r="H138" s="36">
        <v>0</v>
      </c>
      <c r="I138" s="118"/>
      <c r="J138" s="118"/>
      <c r="K138" s="118"/>
      <c r="L138" s="118"/>
      <c r="M138" s="118"/>
      <c r="N138" s="65"/>
      <c r="O138" s="64"/>
      <c r="P138" s="38"/>
    </row>
    <row r="139" spans="1:16" x14ac:dyDescent="0.35">
      <c r="A139" s="64"/>
      <c r="B139" s="64"/>
      <c r="C139" s="64"/>
      <c r="D139" s="64"/>
      <c r="E139" s="64"/>
      <c r="F139" s="103" t="s">
        <v>274</v>
      </c>
      <c r="G139" s="103" t="s">
        <v>344</v>
      </c>
      <c r="H139" s="36">
        <v>0</v>
      </c>
      <c r="I139" s="118"/>
      <c r="J139" s="118"/>
      <c r="K139" s="118"/>
      <c r="L139" s="118"/>
      <c r="M139" s="118"/>
      <c r="N139" s="65"/>
      <c r="O139" s="64"/>
      <c r="P139" s="38"/>
    </row>
    <row r="140" spans="1:16" x14ac:dyDescent="0.35">
      <c r="A140" s="64"/>
      <c r="B140" s="64"/>
      <c r="C140" s="64"/>
      <c r="D140" s="64"/>
      <c r="E140" s="64"/>
      <c r="F140" s="103" t="s">
        <v>275</v>
      </c>
      <c r="G140" s="103" t="s">
        <v>344</v>
      </c>
      <c r="H140" s="36">
        <v>0</v>
      </c>
      <c r="I140" s="118"/>
      <c r="J140" s="118"/>
      <c r="K140" s="118"/>
      <c r="L140" s="118"/>
      <c r="M140" s="118"/>
      <c r="N140" s="65"/>
      <c r="O140" s="64"/>
      <c r="P140" s="38"/>
    </row>
    <row r="141" spans="1:16" x14ac:dyDescent="0.35">
      <c r="A141" s="64"/>
      <c r="B141" s="64"/>
      <c r="C141" s="64"/>
      <c r="D141" s="64"/>
      <c r="E141" s="64"/>
      <c r="F141" s="103" t="s">
        <v>276</v>
      </c>
      <c r="G141" s="103" t="s">
        <v>344</v>
      </c>
      <c r="H141" s="36">
        <v>0</v>
      </c>
      <c r="I141" s="118"/>
      <c r="J141" s="118"/>
      <c r="K141" s="118"/>
      <c r="L141" s="118"/>
      <c r="M141" s="118"/>
      <c r="N141" s="65"/>
      <c r="O141" s="64"/>
      <c r="P141" s="38"/>
    </row>
    <row r="142" spans="1:16" x14ac:dyDescent="0.35">
      <c r="A142" s="64"/>
      <c r="B142" s="64"/>
      <c r="C142" s="64"/>
      <c r="D142" s="64"/>
      <c r="E142" s="64"/>
      <c r="F142" s="103" t="s">
        <v>402</v>
      </c>
      <c r="G142" s="103" t="s">
        <v>344</v>
      </c>
      <c r="H142" s="36">
        <v>0</v>
      </c>
      <c r="I142" s="118"/>
      <c r="J142" s="118"/>
      <c r="K142" s="118"/>
      <c r="L142" s="118"/>
      <c r="M142" s="118"/>
      <c r="N142" s="65"/>
      <c r="O142" s="64"/>
      <c r="P142" s="38"/>
    </row>
    <row r="143" spans="1:16" x14ac:dyDescent="0.35">
      <c r="A143" s="64"/>
      <c r="B143" s="64"/>
      <c r="C143" s="64"/>
      <c r="D143" s="64"/>
      <c r="E143" s="64"/>
      <c r="F143" s="103" t="s">
        <v>403</v>
      </c>
      <c r="G143" s="103" t="s">
        <v>344</v>
      </c>
      <c r="H143" s="36">
        <v>410</v>
      </c>
      <c r="I143" s="118"/>
      <c r="J143" s="118"/>
      <c r="K143" s="118"/>
      <c r="L143" s="118"/>
      <c r="M143" s="118"/>
      <c r="N143" s="65"/>
      <c r="O143" s="64"/>
      <c r="P143" s="38"/>
    </row>
    <row r="144" spans="1:16" x14ac:dyDescent="0.35">
      <c r="A144" s="64"/>
      <c r="B144" s="64"/>
      <c r="C144" s="64"/>
      <c r="D144" s="64"/>
      <c r="E144" s="64"/>
      <c r="F144" s="103" t="s">
        <v>404</v>
      </c>
      <c r="G144" s="103" t="s">
        <v>344</v>
      </c>
      <c r="H144" s="36">
        <v>1525</v>
      </c>
      <c r="I144" s="118"/>
      <c r="J144" s="118"/>
      <c r="K144" s="118"/>
      <c r="L144" s="118"/>
      <c r="M144" s="118"/>
      <c r="N144" s="65"/>
      <c r="O144" s="64"/>
      <c r="P144" s="38"/>
    </row>
    <row r="145" spans="1:16" x14ac:dyDescent="0.35">
      <c r="A145" s="64"/>
      <c r="B145" s="64"/>
      <c r="C145" s="64"/>
      <c r="D145" s="64"/>
      <c r="E145" s="64"/>
      <c r="F145" s="105" t="s">
        <v>405</v>
      </c>
      <c r="G145" s="105" t="s">
        <v>344</v>
      </c>
      <c r="H145" s="37">
        <v>40</v>
      </c>
      <c r="I145" s="118"/>
      <c r="J145" s="118"/>
      <c r="K145" s="118"/>
      <c r="L145" s="118"/>
      <c r="M145" s="118"/>
      <c r="N145" s="65"/>
      <c r="O145" s="64"/>
      <c r="P145" s="38"/>
    </row>
    <row r="146" spans="1:16" x14ac:dyDescent="0.35">
      <c r="A146" s="64"/>
      <c r="B146" s="64"/>
      <c r="C146" s="64"/>
      <c r="D146" s="64"/>
      <c r="E146" s="64"/>
      <c r="F146" s="64"/>
      <c r="G146" s="64"/>
      <c r="H146" s="65"/>
      <c r="I146" s="65"/>
      <c r="J146" s="65"/>
      <c r="K146" s="65"/>
      <c r="L146" s="65"/>
      <c r="M146" s="65"/>
      <c r="N146" s="65"/>
      <c r="O146" s="64"/>
      <c r="P146" s="38"/>
    </row>
    <row r="147" spans="1:16" x14ac:dyDescent="0.35">
      <c r="A147" s="89"/>
      <c r="B147" s="89"/>
      <c r="C147" s="98" t="s">
        <v>406</v>
      </c>
      <c r="D147" s="98"/>
      <c r="E147" s="98"/>
      <c r="F147" s="98"/>
      <c r="G147" s="98"/>
      <c r="H147" s="99"/>
      <c r="I147" s="99"/>
      <c r="J147" s="99"/>
      <c r="K147" s="99"/>
      <c r="L147" s="99"/>
      <c r="M147" s="99"/>
      <c r="N147" s="99"/>
      <c r="O147" s="98"/>
      <c r="P147" s="38"/>
    </row>
    <row r="148" spans="1:16" x14ac:dyDescent="0.35">
      <c r="A148" s="64"/>
      <c r="B148" s="64"/>
      <c r="C148" s="97"/>
      <c r="D148" s="97"/>
      <c r="E148" s="64"/>
      <c r="F148" s="64"/>
      <c r="G148" s="64"/>
      <c r="H148" s="65"/>
      <c r="I148" s="65"/>
      <c r="J148" s="65"/>
      <c r="K148" s="65"/>
      <c r="L148" s="65"/>
      <c r="M148" s="65"/>
      <c r="N148" s="65"/>
      <c r="O148" s="64"/>
      <c r="P148" s="38"/>
    </row>
    <row r="149" spans="1:16" x14ac:dyDescent="0.35">
      <c r="A149" s="64"/>
      <c r="B149" s="64"/>
      <c r="C149" s="64"/>
      <c r="D149" s="97" t="s">
        <v>407</v>
      </c>
      <c r="E149" s="64"/>
      <c r="F149" s="64"/>
      <c r="G149" s="64"/>
      <c r="H149" s="65"/>
      <c r="I149" s="65"/>
      <c r="J149" s="65"/>
      <c r="K149" s="65"/>
      <c r="L149" s="65"/>
      <c r="M149" s="65"/>
      <c r="N149" s="65"/>
      <c r="O149" s="64"/>
      <c r="P149" s="38"/>
    </row>
    <row r="150" spans="1:16" x14ac:dyDescent="0.35">
      <c r="A150" s="64"/>
      <c r="B150" s="64"/>
      <c r="C150" s="64"/>
      <c r="D150" s="97"/>
      <c r="E150" s="64"/>
      <c r="F150" s="64"/>
      <c r="G150" s="64"/>
      <c r="H150" s="65"/>
      <c r="I150" s="65"/>
      <c r="J150" s="65"/>
      <c r="K150" s="65"/>
      <c r="L150" s="65"/>
      <c r="M150" s="65"/>
      <c r="N150" s="65"/>
      <c r="O150" s="64"/>
      <c r="P150" s="38"/>
    </row>
    <row r="151" spans="1:16" x14ac:dyDescent="0.35">
      <c r="A151" s="103"/>
      <c r="B151" s="64"/>
      <c r="C151" s="64"/>
      <c r="D151" s="97"/>
      <c r="E151" s="100" t="s">
        <v>408</v>
      </c>
      <c r="F151" s="64"/>
      <c r="G151" s="64"/>
      <c r="H151" s="65"/>
      <c r="I151" s="120" t="s">
        <v>114</v>
      </c>
      <c r="J151" s="65"/>
      <c r="K151" s="65"/>
      <c r="L151" s="65"/>
      <c r="M151" s="65"/>
      <c r="N151" s="65"/>
      <c r="O151" s="103" t="s">
        <v>409</v>
      </c>
      <c r="P151" s="38"/>
    </row>
    <row r="152" spans="1:16" x14ac:dyDescent="0.35">
      <c r="A152" s="64"/>
      <c r="B152" s="64"/>
      <c r="C152" s="64"/>
      <c r="D152" s="64"/>
      <c r="E152" s="97"/>
      <c r="F152" s="101" t="s">
        <v>343</v>
      </c>
      <c r="G152" s="101" t="s">
        <v>410</v>
      </c>
      <c r="H152" s="35">
        <v>24517.888505277795</v>
      </c>
      <c r="I152" s="118"/>
      <c r="J152" s="118"/>
      <c r="K152" s="118"/>
      <c r="L152" s="118"/>
      <c r="M152" s="118"/>
      <c r="N152" s="65"/>
      <c r="O152" s="64"/>
      <c r="P152" s="38"/>
    </row>
    <row r="153" spans="1:16" x14ac:dyDescent="0.35">
      <c r="A153" s="64"/>
      <c r="B153" s="64"/>
      <c r="C153" s="64"/>
      <c r="D153" s="64"/>
      <c r="E153" s="64"/>
      <c r="F153" s="103" t="s">
        <v>345</v>
      </c>
      <c r="G153" s="103" t="s">
        <v>410</v>
      </c>
      <c r="H153" s="36">
        <v>692.0610110404092</v>
      </c>
      <c r="I153" s="118"/>
      <c r="J153" s="118"/>
      <c r="K153" s="118"/>
      <c r="L153" s="118"/>
      <c r="M153" s="118"/>
      <c r="N153" s="65"/>
      <c r="O153" s="64"/>
      <c r="P153" s="38"/>
    </row>
    <row r="154" spans="1:16" x14ac:dyDescent="0.35">
      <c r="A154" s="64"/>
      <c r="B154" s="64"/>
      <c r="C154" s="64"/>
      <c r="D154" s="64"/>
      <c r="E154" s="64"/>
      <c r="F154" s="103" t="s">
        <v>198</v>
      </c>
      <c r="G154" s="103" t="s">
        <v>410</v>
      </c>
      <c r="H154" s="36">
        <v>2393.6785531466276</v>
      </c>
      <c r="I154" s="118"/>
      <c r="J154" s="118"/>
      <c r="K154" s="118"/>
      <c r="L154" s="118"/>
      <c r="M154" s="118"/>
      <c r="N154" s="65"/>
      <c r="O154" s="64"/>
      <c r="P154" s="38"/>
    </row>
    <row r="155" spans="1:16" x14ac:dyDescent="0.35">
      <c r="A155" s="64"/>
      <c r="B155" s="64"/>
      <c r="C155" s="64"/>
      <c r="D155" s="64"/>
      <c r="E155" s="64"/>
      <c r="F155" s="103" t="s">
        <v>346</v>
      </c>
      <c r="G155" s="103" t="s">
        <v>410</v>
      </c>
      <c r="H155" s="36">
        <v>155445.8514189047</v>
      </c>
      <c r="I155" s="118"/>
      <c r="J155" s="118"/>
      <c r="K155" s="118"/>
      <c r="L155" s="118"/>
      <c r="M155" s="118"/>
      <c r="N155" s="65"/>
      <c r="O155" s="64"/>
      <c r="P155" s="38"/>
    </row>
    <row r="156" spans="1:16" x14ac:dyDescent="0.35">
      <c r="A156" s="64"/>
      <c r="B156" s="64"/>
      <c r="C156" s="64"/>
      <c r="D156" s="64"/>
      <c r="E156" s="64"/>
      <c r="F156" s="103" t="s">
        <v>347</v>
      </c>
      <c r="G156" s="103" t="s">
        <v>410</v>
      </c>
      <c r="H156" s="36">
        <v>155445.8514189047</v>
      </c>
      <c r="I156" s="118"/>
      <c r="J156" s="118"/>
      <c r="K156" s="118"/>
      <c r="L156" s="118"/>
      <c r="M156" s="118"/>
      <c r="N156" s="65"/>
      <c r="O156" s="64"/>
      <c r="P156" s="38"/>
    </row>
    <row r="157" spans="1:16" x14ac:dyDescent="0.35">
      <c r="A157" s="64"/>
      <c r="B157" s="64"/>
      <c r="C157" s="64"/>
      <c r="D157" s="64"/>
      <c r="E157" s="64"/>
      <c r="F157" s="103" t="s">
        <v>348</v>
      </c>
      <c r="G157" s="103" t="s">
        <v>410</v>
      </c>
      <c r="H157" s="36">
        <v>155445.8514189047</v>
      </c>
      <c r="I157" s="118"/>
      <c r="J157" s="118"/>
      <c r="K157" s="118"/>
      <c r="L157" s="118"/>
      <c r="M157" s="118"/>
      <c r="N157" s="65"/>
      <c r="O157" s="64"/>
      <c r="P157" s="38"/>
    </row>
    <row r="158" spans="1:16" x14ac:dyDescent="0.35">
      <c r="A158" s="64"/>
      <c r="B158" s="64"/>
      <c r="C158" s="64"/>
      <c r="D158" s="64"/>
      <c r="E158" s="64"/>
      <c r="F158" s="103" t="s">
        <v>349</v>
      </c>
      <c r="G158" s="103" t="s">
        <v>410</v>
      </c>
      <c r="H158" s="36">
        <v>2084.0663328813052</v>
      </c>
      <c r="I158" s="118"/>
      <c r="J158" s="118"/>
      <c r="K158" s="118"/>
      <c r="L158" s="118"/>
      <c r="M158" s="118"/>
      <c r="N158" s="65"/>
      <c r="O158" s="64"/>
      <c r="P158" s="38"/>
    </row>
    <row r="159" spans="1:16" x14ac:dyDescent="0.35">
      <c r="A159" s="64"/>
      <c r="B159" s="64"/>
      <c r="C159" s="64"/>
      <c r="D159" s="64"/>
      <c r="E159" s="64"/>
      <c r="F159" s="103" t="s">
        <v>350</v>
      </c>
      <c r="G159" s="103" t="s">
        <v>410</v>
      </c>
      <c r="H159" s="36">
        <v>0</v>
      </c>
      <c r="I159" s="118"/>
      <c r="J159" s="118"/>
      <c r="K159" s="118"/>
      <c r="L159" s="118"/>
      <c r="M159" s="118"/>
      <c r="N159" s="65"/>
      <c r="O159" s="64"/>
      <c r="P159" s="38"/>
    </row>
    <row r="160" spans="1:16" x14ac:dyDescent="0.35">
      <c r="A160" s="64"/>
      <c r="B160" s="64"/>
      <c r="C160" s="64"/>
      <c r="D160" s="64"/>
      <c r="E160" s="64"/>
      <c r="F160" s="103" t="s">
        <v>351</v>
      </c>
      <c r="G160" s="103" t="s">
        <v>410</v>
      </c>
      <c r="H160" s="36">
        <v>13367.082144185002</v>
      </c>
      <c r="I160" s="118"/>
      <c r="J160" s="118"/>
      <c r="K160" s="118"/>
      <c r="L160" s="118"/>
      <c r="M160" s="118"/>
      <c r="N160" s="65"/>
      <c r="O160" s="64"/>
      <c r="P160" s="38"/>
    </row>
    <row r="161" spans="1:16" x14ac:dyDescent="0.35">
      <c r="A161" s="64"/>
      <c r="B161" s="64"/>
      <c r="C161" s="64"/>
      <c r="D161" s="64"/>
      <c r="E161" s="64"/>
      <c r="F161" s="103" t="s">
        <v>352</v>
      </c>
      <c r="G161" s="103" t="s">
        <v>410</v>
      </c>
      <c r="H161" s="36">
        <v>0</v>
      </c>
      <c r="I161" s="118"/>
      <c r="J161" s="118"/>
      <c r="K161" s="118"/>
      <c r="L161" s="118"/>
      <c r="M161" s="118"/>
      <c r="N161" s="65"/>
      <c r="O161" s="64"/>
      <c r="P161" s="38"/>
    </row>
    <row r="162" spans="1:16" x14ac:dyDescent="0.35">
      <c r="A162" s="64"/>
      <c r="B162" s="64"/>
      <c r="C162" s="64"/>
      <c r="D162" s="64"/>
      <c r="E162" s="64"/>
      <c r="F162" s="103" t="s">
        <v>353</v>
      </c>
      <c r="G162" s="103" t="s">
        <v>410</v>
      </c>
      <c r="H162" s="36">
        <v>7428.4807701935679</v>
      </c>
      <c r="I162" s="118"/>
      <c r="J162" s="118"/>
      <c r="K162" s="118"/>
      <c r="L162" s="118"/>
      <c r="M162" s="118"/>
      <c r="N162" s="65"/>
      <c r="O162" s="64"/>
      <c r="P162" s="38"/>
    </row>
    <row r="163" spans="1:16" x14ac:dyDescent="0.35">
      <c r="A163" s="64"/>
      <c r="B163" s="64"/>
      <c r="C163" s="64"/>
      <c r="D163" s="64"/>
      <c r="E163" s="64"/>
      <c r="F163" s="103" t="s">
        <v>354</v>
      </c>
      <c r="G163" s="103" t="s">
        <v>410</v>
      </c>
      <c r="H163" s="36">
        <v>60.462609623213595</v>
      </c>
      <c r="I163" s="118"/>
      <c r="J163" s="118"/>
      <c r="K163" s="118"/>
      <c r="L163" s="118"/>
      <c r="M163" s="118"/>
      <c r="N163" s="65"/>
      <c r="O163" s="64"/>
      <c r="P163" s="38"/>
    </row>
    <row r="164" spans="1:16" x14ac:dyDescent="0.35">
      <c r="A164" s="64"/>
      <c r="B164" s="64"/>
      <c r="C164" s="64"/>
      <c r="D164" s="64"/>
      <c r="E164" s="64"/>
      <c r="F164" s="103" t="s">
        <v>355</v>
      </c>
      <c r="G164" s="103" t="s">
        <v>410</v>
      </c>
      <c r="H164" s="36">
        <v>0</v>
      </c>
      <c r="I164" s="118"/>
      <c r="J164" s="118"/>
      <c r="K164" s="118"/>
      <c r="L164" s="118"/>
      <c r="M164" s="118"/>
      <c r="N164" s="65"/>
      <c r="O164" s="64"/>
      <c r="P164" s="38"/>
    </row>
    <row r="165" spans="1:16" x14ac:dyDescent="0.35">
      <c r="A165" s="64"/>
      <c r="B165" s="64"/>
      <c r="C165" s="64"/>
      <c r="D165" s="64"/>
      <c r="E165" s="64"/>
      <c r="F165" s="103" t="s">
        <v>356</v>
      </c>
      <c r="G165" s="103" t="s">
        <v>410</v>
      </c>
      <c r="H165" s="36">
        <v>34331.237993641873</v>
      </c>
      <c r="I165" s="118"/>
      <c r="J165" s="118"/>
      <c r="K165" s="118"/>
      <c r="L165" s="118"/>
      <c r="M165" s="118"/>
      <c r="N165" s="65"/>
      <c r="O165" s="64"/>
      <c r="P165" s="38"/>
    </row>
    <row r="166" spans="1:16" x14ac:dyDescent="0.35">
      <c r="A166" s="64"/>
      <c r="B166" s="64"/>
      <c r="C166" s="64"/>
      <c r="D166" s="64"/>
      <c r="E166" s="64"/>
      <c r="F166" s="103" t="s">
        <v>357</v>
      </c>
      <c r="G166" s="103" t="s">
        <v>410</v>
      </c>
      <c r="H166" s="36">
        <v>54027.611562389684</v>
      </c>
      <c r="I166" s="118"/>
      <c r="J166" s="118"/>
      <c r="K166" s="118"/>
      <c r="L166" s="118"/>
      <c r="M166" s="118"/>
      <c r="N166" s="65"/>
      <c r="O166" s="64"/>
      <c r="P166" s="38"/>
    </row>
    <row r="167" spans="1:16" x14ac:dyDescent="0.35">
      <c r="A167" s="64"/>
      <c r="B167" s="64"/>
      <c r="C167" s="64"/>
      <c r="D167" s="64"/>
      <c r="E167" s="64"/>
      <c r="F167" s="103" t="s">
        <v>358</v>
      </c>
      <c r="G167" s="103" t="s">
        <v>410</v>
      </c>
      <c r="H167" s="36">
        <v>0</v>
      </c>
      <c r="I167" s="118"/>
      <c r="J167" s="118"/>
      <c r="K167" s="118"/>
      <c r="L167" s="118"/>
      <c r="M167" s="118"/>
      <c r="N167" s="65"/>
      <c r="O167" s="64"/>
      <c r="P167" s="38"/>
    </row>
    <row r="168" spans="1:16" x14ac:dyDescent="0.35">
      <c r="A168" s="64"/>
      <c r="B168" s="64"/>
      <c r="C168" s="64"/>
      <c r="D168" s="64"/>
      <c r="E168" s="64"/>
      <c r="F168" s="103" t="s">
        <v>359</v>
      </c>
      <c r="G168" s="103" t="s">
        <v>410</v>
      </c>
      <c r="H168" s="36">
        <v>0</v>
      </c>
      <c r="I168" s="118"/>
      <c r="J168" s="118"/>
      <c r="K168" s="118"/>
      <c r="L168" s="118"/>
      <c r="M168" s="118"/>
      <c r="N168" s="65"/>
      <c r="O168" s="64"/>
      <c r="P168" s="38"/>
    </row>
    <row r="169" spans="1:16" x14ac:dyDescent="0.35">
      <c r="A169" s="64"/>
      <c r="B169" s="64"/>
      <c r="C169" s="64"/>
      <c r="D169" s="64"/>
      <c r="E169" s="64"/>
      <c r="F169" s="103" t="s">
        <v>213</v>
      </c>
      <c r="G169" s="103" t="s">
        <v>410</v>
      </c>
      <c r="H169" s="36">
        <v>3423.2579147361785</v>
      </c>
      <c r="I169" s="118"/>
      <c r="J169" s="118"/>
      <c r="K169" s="118"/>
      <c r="L169" s="118"/>
      <c r="M169" s="118"/>
      <c r="N169" s="65"/>
      <c r="O169" s="64"/>
      <c r="P169" s="38"/>
    </row>
    <row r="170" spans="1:16" x14ac:dyDescent="0.35">
      <c r="A170" s="64"/>
      <c r="B170" s="64"/>
      <c r="C170" s="64"/>
      <c r="D170" s="64"/>
      <c r="E170" s="64"/>
      <c r="F170" s="103" t="s">
        <v>214</v>
      </c>
      <c r="G170" s="103" t="s">
        <v>410</v>
      </c>
      <c r="H170" s="36">
        <v>0</v>
      </c>
      <c r="I170" s="118"/>
      <c r="J170" s="118"/>
      <c r="K170" s="118"/>
      <c r="L170" s="118"/>
      <c r="M170" s="118"/>
      <c r="N170" s="65"/>
      <c r="O170" s="64"/>
      <c r="P170" s="38"/>
    </row>
    <row r="171" spans="1:16" x14ac:dyDescent="0.35">
      <c r="A171" s="64"/>
      <c r="B171" s="64"/>
      <c r="C171" s="64"/>
      <c r="D171" s="64"/>
      <c r="E171" s="64"/>
      <c r="F171" s="103" t="s">
        <v>360</v>
      </c>
      <c r="G171" s="103" t="s">
        <v>410</v>
      </c>
      <c r="H171" s="36">
        <v>176314.56136299585</v>
      </c>
      <c r="I171" s="118"/>
      <c r="J171" s="118"/>
      <c r="K171" s="118"/>
      <c r="L171" s="118"/>
      <c r="M171" s="118"/>
      <c r="N171" s="65"/>
      <c r="O171" s="64"/>
      <c r="P171" s="38"/>
    </row>
    <row r="172" spans="1:16" x14ac:dyDescent="0.35">
      <c r="A172" s="64"/>
      <c r="B172" s="64"/>
      <c r="C172" s="64"/>
      <c r="D172" s="64"/>
      <c r="E172" s="64"/>
      <c r="F172" s="103" t="s">
        <v>361</v>
      </c>
      <c r="G172" s="103" t="s">
        <v>410</v>
      </c>
      <c r="H172" s="36">
        <v>0</v>
      </c>
      <c r="I172" s="118"/>
      <c r="J172" s="118"/>
      <c r="K172" s="118"/>
      <c r="L172" s="118"/>
      <c r="M172" s="118"/>
      <c r="N172" s="65"/>
      <c r="O172" s="64"/>
      <c r="P172" s="38"/>
    </row>
    <row r="173" spans="1:16" x14ac:dyDescent="0.35">
      <c r="A173" s="64"/>
      <c r="B173" s="64"/>
      <c r="C173" s="64"/>
      <c r="D173" s="64"/>
      <c r="E173" s="64"/>
      <c r="F173" s="103" t="s">
        <v>362</v>
      </c>
      <c r="G173" s="103" t="s">
        <v>410</v>
      </c>
      <c r="H173" s="36">
        <v>534204.20901678514</v>
      </c>
      <c r="I173" s="118"/>
      <c r="J173" s="118"/>
      <c r="K173" s="118"/>
      <c r="L173" s="118"/>
      <c r="M173" s="118"/>
      <c r="N173" s="65"/>
      <c r="O173" s="64"/>
      <c r="P173" s="38"/>
    </row>
    <row r="174" spans="1:16" x14ac:dyDescent="0.35">
      <c r="A174" s="64"/>
      <c r="B174" s="64"/>
      <c r="C174" s="64"/>
      <c r="D174" s="64"/>
      <c r="E174" s="64"/>
      <c r="F174" s="103" t="s">
        <v>363</v>
      </c>
      <c r="G174" s="103" t="s">
        <v>410</v>
      </c>
      <c r="H174" s="36">
        <v>14430.363757621017</v>
      </c>
      <c r="I174" s="118"/>
      <c r="J174" s="118"/>
      <c r="K174" s="118"/>
      <c r="L174" s="118"/>
      <c r="M174" s="118"/>
      <c r="N174" s="65"/>
      <c r="O174" s="64"/>
      <c r="P174" s="38"/>
    </row>
    <row r="175" spans="1:16" x14ac:dyDescent="0.35">
      <c r="A175" s="64"/>
      <c r="B175" s="64"/>
      <c r="C175" s="64"/>
      <c r="D175" s="64"/>
      <c r="E175" s="64"/>
      <c r="F175" s="103" t="s">
        <v>364</v>
      </c>
      <c r="G175" s="103" t="s">
        <v>410</v>
      </c>
      <c r="H175" s="36">
        <v>50610.474409304916</v>
      </c>
      <c r="I175" s="118"/>
      <c r="J175" s="118"/>
      <c r="K175" s="118"/>
      <c r="L175" s="118"/>
      <c r="M175" s="118"/>
      <c r="N175" s="65"/>
      <c r="O175" s="64"/>
      <c r="P175" s="38"/>
    </row>
    <row r="176" spans="1:16" x14ac:dyDescent="0.35">
      <c r="A176" s="64"/>
      <c r="B176" s="64"/>
      <c r="C176" s="64"/>
      <c r="D176" s="64"/>
      <c r="E176" s="64"/>
      <c r="F176" s="103" t="s">
        <v>220</v>
      </c>
      <c r="G176" s="103" t="s">
        <v>410</v>
      </c>
      <c r="H176" s="36">
        <v>0</v>
      </c>
      <c r="I176" s="118"/>
      <c r="J176" s="118"/>
      <c r="K176" s="118"/>
      <c r="L176" s="118"/>
      <c r="M176" s="118"/>
      <c r="N176" s="65"/>
      <c r="O176" s="64"/>
      <c r="P176" s="38"/>
    </row>
    <row r="177" spans="1:16" x14ac:dyDescent="0.35">
      <c r="A177" s="64"/>
      <c r="B177" s="64"/>
      <c r="C177" s="64"/>
      <c r="D177" s="64"/>
      <c r="E177" s="64"/>
      <c r="F177" s="103" t="s">
        <v>221</v>
      </c>
      <c r="G177" s="103" t="s">
        <v>410</v>
      </c>
      <c r="H177" s="36">
        <v>11409.676392009487</v>
      </c>
      <c r="I177" s="118"/>
      <c r="J177" s="118"/>
      <c r="K177" s="118"/>
      <c r="L177" s="118"/>
      <c r="M177" s="118"/>
      <c r="N177" s="65"/>
      <c r="O177" s="64"/>
      <c r="P177" s="38"/>
    </row>
    <row r="178" spans="1:16" x14ac:dyDescent="0.35">
      <c r="A178" s="64"/>
      <c r="B178" s="64"/>
      <c r="C178" s="64"/>
      <c r="D178" s="64"/>
      <c r="E178" s="64"/>
      <c r="F178" s="103" t="s">
        <v>222</v>
      </c>
      <c r="G178" s="103" t="s">
        <v>410</v>
      </c>
      <c r="H178" s="36">
        <v>21315.043114000538</v>
      </c>
      <c r="I178" s="118"/>
      <c r="J178" s="118"/>
      <c r="K178" s="118"/>
      <c r="L178" s="118"/>
      <c r="M178" s="118"/>
      <c r="N178" s="65"/>
      <c r="O178" s="64"/>
      <c r="P178" s="38"/>
    </row>
    <row r="179" spans="1:16" x14ac:dyDescent="0.35">
      <c r="A179" s="64"/>
      <c r="B179" s="64"/>
      <c r="C179" s="64"/>
      <c r="D179" s="64"/>
      <c r="E179" s="64"/>
      <c r="F179" s="103" t="s">
        <v>365</v>
      </c>
      <c r="G179" s="103" t="s">
        <v>410</v>
      </c>
      <c r="H179" s="36">
        <v>2339.6079192317843</v>
      </c>
      <c r="I179" s="118"/>
      <c r="J179" s="118"/>
      <c r="K179" s="118"/>
      <c r="L179" s="118"/>
      <c r="M179" s="118"/>
      <c r="N179" s="65"/>
      <c r="O179" s="64"/>
      <c r="P179" s="38"/>
    </row>
    <row r="180" spans="1:16" x14ac:dyDescent="0.35">
      <c r="A180" s="64"/>
      <c r="B180" s="64"/>
      <c r="C180" s="64"/>
      <c r="D180" s="64"/>
      <c r="E180" s="64"/>
      <c r="F180" s="103" t="s">
        <v>366</v>
      </c>
      <c r="G180" s="103" t="s">
        <v>410</v>
      </c>
      <c r="H180" s="36">
        <v>0</v>
      </c>
      <c r="I180" s="118"/>
      <c r="J180" s="118"/>
      <c r="K180" s="118"/>
      <c r="L180" s="118"/>
      <c r="M180" s="118"/>
      <c r="N180" s="65"/>
      <c r="O180" s="64"/>
      <c r="P180" s="38"/>
    </row>
    <row r="181" spans="1:16" x14ac:dyDescent="0.35">
      <c r="A181" s="64"/>
      <c r="B181" s="64"/>
      <c r="C181" s="64"/>
      <c r="D181" s="64"/>
      <c r="E181" s="64"/>
      <c r="F181" s="103" t="s">
        <v>367</v>
      </c>
      <c r="G181" s="103" t="s">
        <v>410</v>
      </c>
      <c r="H181" s="36">
        <v>0</v>
      </c>
      <c r="I181" s="118"/>
      <c r="J181" s="118"/>
      <c r="K181" s="118"/>
      <c r="L181" s="118"/>
      <c r="M181" s="118"/>
      <c r="N181" s="65"/>
      <c r="O181" s="64"/>
      <c r="P181" s="38"/>
    </row>
    <row r="182" spans="1:16" x14ac:dyDescent="0.35">
      <c r="A182" s="64"/>
      <c r="B182" s="64"/>
      <c r="C182" s="64"/>
      <c r="D182" s="64"/>
      <c r="E182" s="64"/>
      <c r="F182" s="103" t="s">
        <v>368</v>
      </c>
      <c r="G182" s="103" t="s">
        <v>410</v>
      </c>
      <c r="H182" s="36">
        <v>0</v>
      </c>
      <c r="I182" s="118"/>
      <c r="J182" s="118"/>
      <c r="K182" s="118"/>
      <c r="L182" s="118"/>
      <c r="M182" s="118"/>
      <c r="N182" s="65"/>
      <c r="O182" s="64"/>
      <c r="P182" s="38"/>
    </row>
    <row r="183" spans="1:16" x14ac:dyDescent="0.35">
      <c r="A183" s="64"/>
      <c r="B183" s="64"/>
      <c r="C183" s="64"/>
      <c r="D183" s="64"/>
      <c r="E183" s="64"/>
      <c r="F183" s="103" t="s">
        <v>369</v>
      </c>
      <c r="G183" s="103" t="s">
        <v>410</v>
      </c>
      <c r="H183" s="36">
        <v>0</v>
      </c>
      <c r="I183" s="118"/>
      <c r="J183" s="118"/>
      <c r="K183" s="118"/>
      <c r="L183" s="118"/>
      <c r="M183" s="118"/>
      <c r="N183" s="65"/>
      <c r="O183" s="64"/>
      <c r="P183" s="38"/>
    </row>
    <row r="184" spans="1:16" x14ac:dyDescent="0.35">
      <c r="A184" s="64"/>
      <c r="B184" s="64"/>
      <c r="C184" s="64"/>
      <c r="D184" s="64"/>
      <c r="E184" s="64"/>
      <c r="F184" s="103" t="s">
        <v>370</v>
      </c>
      <c r="G184" s="103" t="s">
        <v>410</v>
      </c>
      <c r="H184" s="36">
        <v>0</v>
      </c>
      <c r="I184" s="118"/>
      <c r="J184" s="118"/>
      <c r="K184" s="118"/>
      <c r="L184" s="118"/>
      <c r="M184" s="118"/>
      <c r="N184" s="65"/>
      <c r="O184" s="64"/>
      <c r="P184" s="38"/>
    </row>
    <row r="185" spans="1:16" x14ac:dyDescent="0.35">
      <c r="A185" s="64"/>
      <c r="B185" s="64"/>
      <c r="C185" s="64"/>
      <c r="D185" s="64"/>
      <c r="E185" s="64"/>
      <c r="F185" s="103" t="s">
        <v>229</v>
      </c>
      <c r="G185" s="103" t="s">
        <v>410</v>
      </c>
      <c r="H185" s="36">
        <v>0</v>
      </c>
      <c r="I185" s="118"/>
      <c r="J185" s="118"/>
      <c r="K185" s="118"/>
      <c r="L185" s="118"/>
      <c r="M185" s="118"/>
      <c r="N185" s="65"/>
      <c r="O185" s="64"/>
      <c r="P185" s="38"/>
    </row>
    <row r="186" spans="1:16" x14ac:dyDescent="0.35">
      <c r="A186" s="64"/>
      <c r="B186" s="64"/>
      <c r="C186" s="64"/>
      <c r="D186" s="64"/>
      <c r="E186" s="64"/>
      <c r="F186" s="103" t="s">
        <v>371</v>
      </c>
      <c r="G186" s="103" t="s">
        <v>410</v>
      </c>
      <c r="H186" s="36">
        <v>0</v>
      </c>
      <c r="I186" s="118"/>
      <c r="J186" s="118"/>
      <c r="K186" s="118"/>
      <c r="L186" s="118"/>
      <c r="M186" s="118"/>
      <c r="N186" s="65"/>
      <c r="O186" s="64"/>
      <c r="P186" s="38"/>
    </row>
    <row r="187" spans="1:16" x14ac:dyDescent="0.35">
      <c r="A187" s="64"/>
      <c r="B187" s="64"/>
      <c r="C187" s="64"/>
      <c r="D187" s="64"/>
      <c r="E187" s="64"/>
      <c r="F187" s="103" t="s">
        <v>372</v>
      </c>
      <c r="G187" s="103" t="s">
        <v>410</v>
      </c>
      <c r="H187" s="36">
        <v>0</v>
      </c>
      <c r="I187" s="118"/>
      <c r="J187" s="118"/>
      <c r="K187" s="118"/>
      <c r="L187" s="118"/>
      <c r="M187" s="118"/>
      <c r="N187" s="65"/>
      <c r="O187" s="64"/>
      <c r="P187" s="38"/>
    </row>
    <row r="188" spans="1:16" x14ac:dyDescent="0.35">
      <c r="A188" s="64"/>
      <c r="B188" s="64"/>
      <c r="C188" s="64"/>
      <c r="D188" s="64"/>
      <c r="E188" s="64"/>
      <c r="F188" s="103" t="s">
        <v>373</v>
      </c>
      <c r="G188" s="103" t="s">
        <v>410</v>
      </c>
      <c r="H188" s="36">
        <v>5884.0904567581656</v>
      </c>
      <c r="I188" s="118"/>
      <c r="J188" s="118"/>
      <c r="K188" s="118"/>
      <c r="L188" s="118"/>
      <c r="M188" s="118"/>
      <c r="N188" s="65"/>
      <c r="O188" s="64"/>
      <c r="P188" s="38"/>
    </row>
    <row r="189" spans="1:16" x14ac:dyDescent="0.35">
      <c r="A189" s="64"/>
      <c r="B189" s="64"/>
      <c r="C189" s="64"/>
      <c r="D189" s="64"/>
      <c r="E189" s="64"/>
      <c r="F189" s="103" t="s">
        <v>374</v>
      </c>
      <c r="G189" s="103" t="s">
        <v>410</v>
      </c>
      <c r="H189" s="36">
        <v>20138.953566850014</v>
      </c>
      <c r="I189" s="118"/>
      <c r="J189" s="118"/>
      <c r="K189" s="118"/>
      <c r="L189" s="118"/>
      <c r="M189" s="118"/>
      <c r="N189" s="65"/>
      <c r="O189" s="64"/>
      <c r="P189" s="38"/>
    </row>
    <row r="190" spans="1:16" x14ac:dyDescent="0.35">
      <c r="A190" s="64"/>
      <c r="B190" s="64"/>
      <c r="C190" s="64"/>
      <c r="D190" s="64"/>
      <c r="E190" s="64"/>
      <c r="F190" s="103" t="s">
        <v>375</v>
      </c>
      <c r="G190" s="103" t="s">
        <v>410</v>
      </c>
      <c r="H190" s="36">
        <v>0</v>
      </c>
      <c r="I190" s="118"/>
      <c r="J190" s="118"/>
      <c r="K190" s="118"/>
      <c r="L190" s="118"/>
      <c r="M190" s="118"/>
      <c r="N190" s="65"/>
      <c r="O190" s="64"/>
      <c r="P190" s="38"/>
    </row>
    <row r="191" spans="1:16" x14ac:dyDescent="0.35">
      <c r="A191" s="64"/>
      <c r="B191" s="64"/>
      <c r="C191" s="64"/>
      <c r="D191" s="64"/>
      <c r="E191" s="64"/>
      <c r="F191" s="103" t="s">
        <v>376</v>
      </c>
      <c r="G191" s="103" t="s">
        <v>410</v>
      </c>
      <c r="H191" s="36">
        <v>0</v>
      </c>
      <c r="I191" s="118"/>
      <c r="J191" s="118"/>
      <c r="K191" s="118"/>
      <c r="L191" s="118"/>
      <c r="M191" s="118"/>
      <c r="N191" s="65"/>
      <c r="O191" s="64"/>
      <c r="P191" s="38"/>
    </row>
    <row r="192" spans="1:16" x14ac:dyDescent="0.35">
      <c r="A192" s="64"/>
      <c r="B192" s="64"/>
      <c r="C192" s="64"/>
      <c r="D192" s="64"/>
      <c r="E192" s="64"/>
      <c r="F192" s="103" t="s">
        <v>377</v>
      </c>
      <c r="G192" s="103" t="s">
        <v>410</v>
      </c>
      <c r="H192" s="36">
        <v>41871.733685626859</v>
      </c>
      <c r="I192" s="118"/>
      <c r="J192" s="118"/>
      <c r="K192" s="118"/>
      <c r="L192" s="118"/>
      <c r="M192" s="118"/>
      <c r="N192" s="65"/>
      <c r="O192" s="64"/>
      <c r="P192" s="38"/>
    </row>
    <row r="193" spans="1:16" x14ac:dyDescent="0.35">
      <c r="A193" s="64"/>
      <c r="B193" s="64"/>
      <c r="C193" s="64"/>
      <c r="D193" s="64"/>
      <c r="E193" s="64"/>
      <c r="F193" s="103" t="s">
        <v>378</v>
      </c>
      <c r="G193" s="103" t="s">
        <v>410</v>
      </c>
      <c r="H193" s="36">
        <v>59999.533810166104</v>
      </c>
      <c r="I193" s="118"/>
      <c r="J193" s="118"/>
      <c r="K193" s="118"/>
      <c r="L193" s="118"/>
      <c r="M193" s="118"/>
      <c r="N193" s="65"/>
      <c r="O193" s="64"/>
      <c r="P193" s="38"/>
    </row>
    <row r="194" spans="1:16" x14ac:dyDescent="0.35">
      <c r="A194" s="64"/>
      <c r="B194" s="64"/>
      <c r="C194" s="64"/>
      <c r="D194" s="64"/>
      <c r="E194" s="64"/>
      <c r="F194" s="103" t="s">
        <v>379</v>
      </c>
      <c r="G194" s="103" t="s">
        <v>410</v>
      </c>
      <c r="H194" s="36">
        <v>0</v>
      </c>
      <c r="I194" s="118"/>
      <c r="J194" s="118"/>
      <c r="K194" s="118"/>
      <c r="L194" s="118"/>
      <c r="M194" s="118"/>
      <c r="N194" s="65"/>
      <c r="O194" s="64"/>
      <c r="P194" s="38"/>
    </row>
    <row r="195" spans="1:16" x14ac:dyDescent="0.35">
      <c r="A195" s="64"/>
      <c r="B195" s="64"/>
      <c r="C195" s="64"/>
      <c r="D195" s="64"/>
      <c r="E195" s="64"/>
      <c r="F195" s="103" t="s">
        <v>380</v>
      </c>
      <c r="G195" s="103" t="s">
        <v>410</v>
      </c>
      <c r="H195" s="36">
        <v>0</v>
      </c>
      <c r="I195" s="118"/>
      <c r="J195" s="118"/>
      <c r="K195" s="118"/>
      <c r="L195" s="118"/>
      <c r="M195" s="118"/>
      <c r="N195" s="65"/>
      <c r="O195" s="64"/>
      <c r="P195" s="38"/>
    </row>
    <row r="196" spans="1:16" x14ac:dyDescent="0.35">
      <c r="A196" s="64"/>
      <c r="B196" s="64"/>
      <c r="C196" s="64"/>
      <c r="D196" s="64"/>
      <c r="E196" s="64"/>
      <c r="F196" s="103" t="s">
        <v>240</v>
      </c>
      <c r="G196" s="103" t="s">
        <v>410</v>
      </c>
      <c r="H196" s="36">
        <v>3497.9527472571062</v>
      </c>
      <c r="I196" s="118"/>
      <c r="J196" s="118"/>
      <c r="K196" s="118"/>
      <c r="L196" s="118"/>
      <c r="M196" s="118"/>
      <c r="N196" s="65"/>
      <c r="O196" s="64"/>
      <c r="P196" s="38"/>
    </row>
    <row r="197" spans="1:16" x14ac:dyDescent="0.35">
      <c r="A197" s="64"/>
      <c r="B197" s="64"/>
      <c r="C197" s="64"/>
      <c r="D197" s="64"/>
      <c r="E197" s="64"/>
      <c r="F197" s="103" t="s">
        <v>241</v>
      </c>
      <c r="G197" s="103" t="s">
        <v>410</v>
      </c>
      <c r="H197" s="36">
        <v>60221.779324272211</v>
      </c>
      <c r="I197" s="118"/>
      <c r="J197" s="118"/>
      <c r="K197" s="118"/>
      <c r="L197" s="118"/>
      <c r="M197" s="118"/>
      <c r="N197" s="65"/>
      <c r="O197" s="64"/>
      <c r="P197" s="38"/>
    </row>
    <row r="198" spans="1:16" x14ac:dyDescent="0.35">
      <c r="A198" s="64"/>
      <c r="B198" s="64"/>
      <c r="C198" s="64"/>
      <c r="D198" s="64"/>
      <c r="E198" s="64"/>
      <c r="F198" s="103" t="s">
        <v>242</v>
      </c>
      <c r="G198" s="103" t="s">
        <v>410</v>
      </c>
      <c r="H198" s="36">
        <v>0</v>
      </c>
      <c r="I198" s="118"/>
      <c r="J198" s="118"/>
      <c r="K198" s="118"/>
      <c r="L198" s="118"/>
      <c r="M198" s="118"/>
      <c r="N198" s="65"/>
      <c r="O198" s="64"/>
      <c r="P198" s="38"/>
    </row>
    <row r="199" spans="1:16" x14ac:dyDescent="0.35">
      <c r="A199" s="64"/>
      <c r="B199" s="64"/>
      <c r="C199" s="64"/>
      <c r="D199" s="64"/>
      <c r="E199" s="64"/>
      <c r="F199" s="103" t="s">
        <v>243</v>
      </c>
      <c r="G199" s="103" t="s">
        <v>410</v>
      </c>
      <c r="H199" s="36">
        <v>0</v>
      </c>
      <c r="I199" s="118"/>
      <c r="J199" s="118"/>
      <c r="K199" s="118"/>
      <c r="L199" s="118"/>
      <c r="M199" s="118"/>
      <c r="N199" s="65"/>
      <c r="O199" s="64"/>
      <c r="P199" s="38"/>
    </row>
    <row r="200" spans="1:16" x14ac:dyDescent="0.35">
      <c r="A200" s="64"/>
      <c r="B200" s="64"/>
      <c r="C200" s="64"/>
      <c r="D200" s="64"/>
      <c r="E200" s="64"/>
      <c r="F200" s="103" t="s">
        <v>381</v>
      </c>
      <c r="G200" s="103" t="s">
        <v>410</v>
      </c>
      <c r="H200" s="36">
        <v>368089.9507068448</v>
      </c>
      <c r="I200" s="118"/>
      <c r="J200" s="118"/>
      <c r="K200" s="118"/>
      <c r="L200" s="118"/>
      <c r="M200" s="118"/>
      <c r="N200" s="65"/>
      <c r="O200" s="64"/>
      <c r="P200" s="38"/>
    </row>
    <row r="201" spans="1:16" x14ac:dyDescent="0.35">
      <c r="A201" s="64"/>
      <c r="B201" s="64"/>
      <c r="C201" s="64"/>
      <c r="D201" s="64"/>
      <c r="E201" s="64"/>
      <c r="F201" s="103" t="s">
        <v>382</v>
      </c>
      <c r="G201" s="103" t="s">
        <v>410</v>
      </c>
      <c r="H201" s="36">
        <v>368089.9507068448</v>
      </c>
      <c r="I201" s="118"/>
      <c r="J201" s="118"/>
      <c r="K201" s="118"/>
      <c r="L201" s="118"/>
      <c r="M201" s="118"/>
      <c r="N201" s="65"/>
      <c r="O201" s="64"/>
      <c r="P201" s="38"/>
    </row>
    <row r="202" spans="1:16" x14ac:dyDescent="0.35">
      <c r="A202" s="64"/>
      <c r="B202" s="64"/>
      <c r="C202" s="64"/>
      <c r="D202" s="64"/>
      <c r="E202" s="64"/>
      <c r="F202" s="103" t="s">
        <v>383</v>
      </c>
      <c r="G202" s="103" t="s">
        <v>410</v>
      </c>
      <c r="H202" s="36">
        <v>368089.9507068448</v>
      </c>
      <c r="I202" s="118"/>
      <c r="J202" s="118"/>
      <c r="K202" s="118"/>
      <c r="L202" s="118"/>
      <c r="M202" s="118"/>
      <c r="N202" s="65"/>
      <c r="O202" s="64"/>
      <c r="P202" s="38"/>
    </row>
    <row r="203" spans="1:16" x14ac:dyDescent="0.35">
      <c r="A203" s="64"/>
      <c r="B203" s="64"/>
      <c r="C203" s="64"/>
      <c r="D203" s="64"/>
      <c r="E203" s="64"/>
      <c r="F203" s="103" t="s">
        <v>384</v>
      </c>
      <c r="G203" s="103" t="s">
        <v>410</v>
      </c>
      <c r="H203" s="36">
        <v>744721.92386182281</v>
      </c>
      <c r="I203" s="118"/>
      <c r="J203" s="118"/>
      <c r="K203" s="118"/>
      <c r="L203" s="118"/>
      <c r="M203" s="118"/>
      <c r="N203" s="65"/>
      <c r="O203" s="64"/>
      <c r="P203" s="38"/>
    </row>
    <row r="204" spans="1:16" x14ac:dyDescent="0.35">
      <c r="A204" s="64"/>
      <c r="B204" s="64"/>
      <c r="C204" s="64"/>
      <c r="D204" s="64"/>
      <c r="E204" s="64"/>
      <c r="F204" s="103" t="s">
        <v>385</v>
      </c>
      <c r="G204" s="103" t="s">
        <v>410</v>
      </c>
      <c r="H204" s="36">
        <v>744721.92386182281</v>
      </c>
      <c r="I204" s="118"/>
      <c r="J204" s="118"/>
      <c r="K204" s="118"/>
      <c r="L204" s="118"/>
      <c r="M204" s="118"/>
      <c r="N204" s="65"/>
      <c r="O204" s="64"/>
      <c r="P204" s="38"/>
    </row>
    <row r="205" spans="1:16" x14ac:dyDescent="0.35">
      <c r="A205" s="64"/>
      <c r="B205" s="64"/>
      <c r="C205" s="64"/>
      <c r="D205" s="64"/>
      <c r="E205" s="64"/>
      <c r="F205" s="103" t="s">
        <v>386</v>
      </c>
      <c r="G205" s="103" t="s">
        <v>410</v>
      </c>
      <c r="H205" s="36">
        <v>744721.92386182281</v>
      </c>
      <c r="I205" s="118"/>
      <c r="J205" s="118"/>
      <c r="K205" s="118"/>
      <c r="L205" s="118"/>
      <c r="M205" s="118"/>
      <c r="N205" s="65"/>
      <c r="O205" s="64"/>
      <c r="P205" s="38"/>
    </row>
    <row r="206" spans="1:16" x14ac:dyDescent="0.35">
      <c r="A206" s="64"/>
      <c r="B206" s="64"/>
      <c r="C206" s="64"/>
      <c r="D206" s="64"/>
      <c r="E206" s="64"/>
      <c r="F206" s="103" t="s">
        <v>387</v>
      </c>
      <c r="G206" s="103" t="s">
        <v>410</v>
      </c>
      <c r="H206" s="36">
        <v>663791.6726869829</v>
      </c>
      <c r="I206" s="118"/>
      <c r="J206" s="118"/>
      <c r="K206" s="118"/>
      <c r="L206" s="118"/>
      <c r="M206" s="118"/>
      <c r="N206" s="65"/>
      <c r="O206" s="64"/>
      <c r="P206" s="38"/>
    </row>
    <row r="207" spans="1:16" x14ac:dyDescent="0.35">
      <c r="A207" s="64"/>
      <c r="B207" s="64"/>
      <c r="C207" s="64"/>
      <c r="D207" s="64"/>
      <c r="E207" s="64"/>
      <c r="F207" s="103" t="s">
        <v>388</v>
      </c>
      <c r="G207" s="103" t="s">
        <v>410</v>
      </c>
      <c r="H207" s="36">
        <v>96487.226469459987</v>
      </c>
      <c r="I207" s="118"/>
      <c r="J207" s="118"/>
      <c r="K207" s="118"/>
      <c r="L207" s="118"/>
      <c r="M207" s="118"/>
      <c r="N207" s="65"/>
      <c r="O207" s="64"/>
      <c r="P207" s="38"/>
    </row>
    <row r="208" spans="1:16" x14ac:dyDescent="0.35">
      <c r="A208" s="64"/>
      <c r="B208" s="64"/>
      <c r="C208" s="64"/>
      <c r="D208" s="64"/>
      <c r="E208" s="64"/>
      <c r="F208" s="103" t="s">
        <v>389</v>
      </c>
      <c r="G208" s="103" t="s">
        <v>410</v>
      </c>
      <c r="H208" s="36">
        <v>105358.62172308771</v>
      </c>
      <c r="I208" s="118"/>
      <c r="J208" s="118"/>
      <c r="K208" s="118"/>
      <c r="L208" s="118"/>
      <c r="M208" s="118"/>
      <c r="N208" s="65"/>
      <c r="O208" s="64"/>
      <c r="P208" s="38"/>
    </row>
    <row r="209" spans="1:16" x14ac:dyDescent="0.35">
      <c r="A209" s="64"/>
      <c r="B209" s="64"/>
      <c r="C209" s="64"/>
      <c r="D209" s="64"/>
      <c r="E209" s="64"/>
      <c r="F209" s="103" t="s">
        <v>390</v>
      </c>
      <c r="G209" s="103" t="s">
        <v>410</v>
      </c>
      <c r="H209" s="36">
        <v>0</v>
      </c>
      <c r="I209" s="118"/>
      <c r="J209" s="118"/>
      <c r="K209" s="118"/>
      <c r="L209" s="118"/>
      <c r="M209" s="118"/>
      <c r="N209" s="65"/>
      <c r="O209" s="64"/>
      <c r="P209" s="38"/>
    </row>
    <row r="210" spans="1:16" x14ac:dyDescent="0.35">
      <c r="A210" s="64"/>
      <c r="B210" s="64"/>
      <c r="C210" s="64"/>
      <c r="D210" s="64"/>
      <c r="E210" s="64"/>
      <c r="F210" s="103" t="s">
        <v>391</v>
      </c>
      <c r="G210" s="103" t="s">
        <v>410</v>
      </c>
      <c r="H210" s="36">
        <v>0</v>
      </c>
      <c r="I210" s="118"/>
      <c r="J210" s="118"/>
      <c r="K210" s="118"/>
      <c r="L210" s="118"/>
      <c r="M210" s="118"/>
      <c r="N210" s="65"/>
      <c r="O210" s="64"/>
      <c r="P210" s="38"/>
    </row>
    <row r="211" spans="1:16" x14ac:dyDescent="0.35">
      <c r="A211" s="64"/>
      <c r="B211" s="64"/>
      <c r="C211" s="64"/>
      <c r="D211" s="64"/>
      <c r="E211" s="64"/>
      <c r="F211" s="103" t="s">
        <v>255</v>
      </c>
      <c r="G211" s="103" t="s">
        <v>410</v>
      </c>
      <c r="H211" s="36">
        <v>0</v>
      </c>
      <c r="I211" s="118"/>
      <c r="J211" s="118"/>
      <c r="K211" s="118"/>
      <c r="L211" s="118"/>
      <c r="M211" s="118"/>
      <c r="N211" s="65"/>
      <c r="O211" s="64"/>
      <c r="P211" s="38"/>
    </row>
    <row r="212" spans="1:16" x14ac:dyDescent="0.35">
      <c r="A212" s="64"/>
      <c r="B212" s="64"/>
      <c r="C212" s="64"/>
      <c r="D212" s="64"/>
      <c r="E212" s="64"/>
      <c r="F212" s="103" t="s">
        <v>256</v>
      </c>
      <c r="G212" s="103" t="s">
        <v>410</v>
      </c>
      <c r="H212" s="36">
        <v>9479.625970619265</v>
      </c>
      <c r="I212" s="118"/>
      <c r="J212" s="118"/>
      <c r="K212" s="118"/>
      <c r="L212" s="118"/>
      <c r="M212" s="118"/>
      <c r="N212" s="65"/>
      <c r="O212" s="64"/>
      <c r="P212" s="38"/>
    </row>
    <row r="213" spans="1:16" x14ac:dyDescent="0.35">
      <c r="A213" s="64"/>
      <c r="B213" s="64"/>
      <c r="C213" s="64"/>
      <c r="D213" s="64"/>
      <c r="E213" s="64"/>
      <c r="F213" s="103" t="s">
        <v>392</v>
      </c>
      <c r="G213" s="103" t="s">
        <v>410</v>
      </c>
      <c r="H213" s="36">
        <v>474635.30542863475</v>
      </c>
      <c r="I213" s="118"/>
      <c r="J213" s="118"/>
      <c r="K213" s="118"/>
      <c r="L213" s="118"/>
      <c r="M213" s="118"/>
      <c r="N213" s="65"/>
      <c r="O213" s="64"/>
      <c r="P213" s="38"/>
    </row>
    <row r="214" spans="1:16" x14ac:dyDescent="0.35">
      <c r="A214" s="64"/>
      <c r="B214" s="64"/>
      <c r="C214" s="64"/>
      <c r="D214" s="64"/>
      <c r="E214" s="64"/>
      <c r="F214" s="103" t="s">
        <v>258</v>
      </c>
      <c r="G214" s="103" t="s">
        <v>410</v>
      </c>
      <c r="H214" s="36">
        <v>10332.409895059604</v>
      </c>
      <c r="I214" s="118"/>
      <c r="J214" s="118"/>
      <c r="K214" s="118"/>
      <c r="L214" s="118"/>
      <c r="M214" s="118"/>
      <c r="N214" s="65"/>
      <c r="O214" s="64"/>
      <c r="P214" s="38"/>
    </row>
    <row r="215" spans="1:16" x14ac:dyDescent="0.35">
      <c r="A215" s="64"/>
      <c r="B215" s="64"/>
      <c r="C215" s="64"/>
      <c r="D215" s="64"/>
      <c r="E215" s="64"/>
      <c r="F215" s="103" t="s">
        <v>393</v>
      </c>
      <c r="G215" s="103" t="s">
        <v>410</v>
      </c>
      <c r="H215" s="36">
        <v>3975.7289136399199</v>
      </c>
      <c r="I215" s="118"/>
      <c r="J215" s="118"/>
      <c r="K215" s="118"/>
      <c r="L215" s="118"/>
      <c r="M215" s="118"/>
      <c r="N215" s="65"/>
      <c r="O215" s="64"/>
      <c r="P215" s="38"/>
    </row>
    <row r="216" spans="1:16" x14ac:dyDescent="0.35">
      <c r="A216" s="64"/>
      <c r="B216" s="64"/>
      <c r="C216" s="64"/>
      <c r="D216" s="64"/>
      <c r="E216" s="64"/>
      <c r="F216" s="103" t="s">
        <v>394</v>
      </c>
      <c r="G216" s="103" t="s">
        <v>410</v>
      </c>
      <c r="H216" s="36">
        <v>463698.98677812685</v>
      </c>
      <c r="I216" s="118"/>
      <c r="J216" s="118"/>
      <c r="K216" s="118"/>
      <c r="L216" s="118"/>
      <c r="M216" s="118"/>
      <c r="N216" s="65"/>
      <c r="O216" s="64"/>
      <c r="P216" s="38"/>
    </row>
    <row r="217" spans="1:16" x14ac:dyDescent="0.35">
      <c r="A217" s="64"/>
      <c r="B217" s="64"/>
      <c r="C217" s="64"/>
      <c r="D217" s="64"/>
      <c r="E217" s="64"/>
      <c r="F217" s="103" t="s">
        <v>261</v>
      </c>
      <c r="G217" s="103" t="s">
        <v>410</v>
      </c>
      <c r="H217" s="36">
        <v>18993.104498894398</v>
      </c>
      <c r="I217" s="118"/>
      <c r="J217" s="118"/>
      <c r="K217" s="118"/>
      <c r="L217" s="118"/>
      <c r="M217" s="118"/>
      <c r="N217" s="65"/>
      <c r="O217" s="64"/>
      <c r="P217" s="38"/>
    </row>
    <row r="218" spans="1:16" x14ac:dyDescent="0.35">
      <c r="A218" s="64"/>
      <c r="B218" s="64"/>
      <c r="C218" s="64"/>
      <c r="D218" s="64"/>
      <c r="E218" s="64"/>
      <c r="F218" s="103" t="s">
        <v>262</v>
      </c>
      <c r="G218" s="103" t="s">
        <v>410</v>
      </c>
      <c r="H218" s="36">
        <v>712723.34751027334</v>
      </c>
      <c r="I218" s="118"/>
      <c r="J218" s="118"/>
      <c r="K218" s="118"/>
      <c r="L218" s="118"/>
      <c r="M218" s="118"/>
      <c r="N218" s="65"/>
      <c r="O218" s="64"/>
      <c r="P218" s="38"/>
    </row>
    <row r="219" spans="1:16" x14ac:dyDescent="0.35">
      <c r="A219" s="64"/>
      <c r="B219" s="64"/>
      <c r="C219" s="64"/>
      <c r="D219" s="64"/>
      <c r="E219" s="64"/>
      <c r="F219" s="103" t="s">
        <v>263</v>
      </c>
      <c r="G219" s="103" t="s">
        <v>410</v>
      </c>
      <c r="H219" s="36">
        <v>18993.104498894398</v>
      </c>
      <c r="I219" s="118"/>
      <c r="J219" s="118"/>
      <c r="K219" s="118"/>
      <c r="L219" s="118"/>
      <c r="M219" s="118"/>
      <c r="N219" s="65"/>
      <c r="O219" s="64"/>
      <c r="P219" s="38"/>
    </row>
    <row r="220" spans="1:16" x14ac:dyDescent="0.35">
      <c r="A220" s="64"/>
      <c r="B220" s="64"/>
      <c r="C220" s="64"/>
      <c r="D220" s="64"/>
      <c r="E220" s="64"/>
      <c r="F220" s="103" t="s">
        <v>395</v>
      </c>
      <c r="G220" s="103" t="s">
        <v>410</v>
      </c>
      <c r="H220" s="36">
        <v>74186.741918431435</v>
      </c>
      <c r="I220" s="118"/>
      <c r="J220" s="118"/>
      <c r="K220" s="118"/>
      <c r="L220" s="118"/>
      <c r="M220" s="118"/>
      <c r="N220" s="65"/>
      <c r="O220" s="64"/>
      <c r="P220" s="38"/>
    </row>
    <row r="221" spans="1:16" x14ac:dyDescent="0.35">
      <c r="A221" s="64"/>
      <c r="B221" s="64"/>
      <c r="C221" s="64"/>
      <c r="D221" s="64"/>
      <c r="E221" s="64"/>
      <c r="F221" s="103" t="s">
        <v>396</v>
      </c>
      <c r="G221" s="103" t="s">
        <v>410</v>
      </c>
      <c r="H221" s="36">
        <v>68807.351518686439</v>
      </c>
      <c r="I221" s="118"/>
      <c r="J221" s="118"/>
      <c r="K221" s="118"/>
      <c r="L221" s="118"/>
      <c r="M221" s="118"/>
      <c r="N221" s="65"/>
      <c r="O221" s="64"/>
      <c r="P221" s="38"/>
    </row>
    <row r="222" spans="1:16" x14ac:dyDescent="0.35">
      <c r="A222" s="64"/>
      <c r="B222" s="64"/>
      <c r="C222" s="64"/>
      <c r="D222" s="64"/>
      <c r="E222" s="64"/>
      <c r="F222" s="103" t="s">
        <v>266</v>
      </c>
      <c r="G222" s="103" t="s">
        <v>410</v>
      </c>
      <c r="H222" s="36">
        <v>6509.5546602351042</v>
      </c>
      <c r="I222" s="118"/>
      <c r="J222" s="118"/>
      <c r="K222" s="118"/>
      <c r="L222" s="118"/>
      <c r="M222" s="118"/>
      <c r="N222" s="65"/>
      <c r="O222" s="64"/>
      <c r="P222" s="38"/>
    </row>
    <row r="223" spans="1:16" x14ac:dyDescent="0.35">
      <c r="A223" s="64"/>
      <c r="B223" s="64"/>
      <c r="C223" s="64"/>
      <c r="D223" s="64"/>
      <c r="E223" s="64"/>
      <c r="F223" s="103" t="s">
        <v>267</v>
      </c>
      <c r="G223" s="103" t="s">
        <v>410</v>
      </c>
      <c r="H223" s="36">
        <v>130471.58810517342</v>
      </c>
      <c r="I223" s="118"/>
      <c r="J223" s="118"/>
      <c r="K223" s="118"/>
      <c r="L223" s="118"/>
      <c r="M223" s="118"/>
      <c r="N223" s="65"/>
      <c r="O223" s="64"/>
      <c r="P223" s="38"/>
    </row>
    <row r="224" spans="1:16" x14ac:dyDescent="0.35">
      <c r="A224" s="64"/>
      <c r="B224" s="64"/>
      <c r="C224" s="64"/>
      <c r="D224" s="64"/>
      <c r="E224" s="64"/>
      <c r="F224" s="103" t="s">
        <v>268</v>
      </c>
      <c r="G224" s="103" t="s">
        <v>410</v>
      </c>
      <c r="H224" s="36">
        <v>3369.2292611623029</v>
      </c>
      <c r="I224" s="118"/>
      <c r="J224" s="118"/>
      <c r="K224" s="118"/>
      <c r="L224" s="118"/>
      <c r="M224" s="118"/>
      <c r="N224" s="65"/>
      <c r="O224" s="64"/>
      <c r="P224" s="38"/>
    </row>
    <row r="225" spans="1:16" x14ac:dyDescent="0.35">
      <c r="A225" s="64"/>
      <c r="B225" s="64"/>
      <c r="C225" s="64"/>
      <c r="D225" s="64"/>
      <c r="E225" s="64"/>
      <c r="F225" s="103" t="s">
        <v>397</v>
      </c>
      <c r="G225" s="103" t="s">
        <v>410</v>
      </c>
      <c r="H225" s="36">
        <v>1270756.5923742284</v>
      </c>
      <c r="I225" s="118"/>
      <c r="J225" s="118"/>
      <c r="K225" s="118"/>
      <c r="L225" s="118"/>
      <c r="M225" s="118"/>
      <c r="N225" s="65"/>
      <c r="O225" s="64"/>
      <c r="P225" s="38"/>
    </row>
    <row r="226" spans="1:16" x14ac:dyDescent="0.35">
      <c r="A226" s="64"/>
      <c r="B226" s="64"/>
      <c r="C226" s="64"/>
      <c r="D226" s="64"/>
      <c r="E226" s="64"/>
      <c r="F226" s="103" t="s">
        <v>398</v>
      </c>
      <c r="G226" s="103" t="s">
        <v>410</v>
      </c>
      <c r="H226" s="36">
        <v>1270756.5923742284</v>
      </c>
      <c r="I226" s="118"/>
      <c r="J226" s="118"/>
      <c r="K226" s="118"/>
      <c r="L226" s="118"/>
      <c r="M226" s="118"/>
      <c r="N226" s="65"/>
      <c r="O226" s="64"/>
      <c r="P226" s="38"/>
    </row>
    <row r="227" spans="1:16" x14ac:dyDescent="0.35">
      <c r="A227" s="64"/>
      <c r="B227" s="64"/>
      <c r="C227" s="64"/>
      <c r="D227" s="64"/>
      <c r="E227" s="64"/>
      <c r="F227" s="103" t="s">
        <v>399</v>
      </c>
      <c r="G227" s="103" t="s">
        <v>410</v>
      </c>
      <c r="H227" s="36">
        <v>1270756.5923742284</v>
      </c>
      <c r="I227" s="118"/>
      <c r="J227" s="118"/>
      <c r="K227" s="118"/>
      <c r="L227" s="118"/>
      <c r="M227" s="118"/>
      <c r="N227" s="65"/>
      <c r="O227" s="64"/>
      <c r="P227" s="38"/>
    </row>
    <row r="228" spans="1:16" x14ac:dyDescent="0.35">
      <c r="A228" s="64"/>
      <c r="B228" s="64"/>
      <c r="C228" s="64"/>
      <c r="D228" s="64"/>
      <c r="E228" s="64"/>
      <c r="F228" s="103" t="s">
        <v>400</v>
      </c>
      <c r="G228" s="103" t="s">
        <v>410</v>
      </c>
      <c r="H228" s="36">
        <v>1117964.9224201816</v>
      </c>
      <c r="I228" s="118"/>
      <c r="J228" s="118"/>
      <c r="K228" s="118"/>
      <c r="L228" s="118"/>
      <c r="M228" s="118"/>
      <c r="N228" s="65"/>
      <c r="O228" s="64"/>
      <c r="P228" s="38"/>
    </row>
    <row r="229" spans="1:16" x14ac:dyDescent="0.35">
      <c r="A229" s="64"/>
      <c r="B229" s="64"/>
      <c r="C229" s="64"/>
      <c r="D229" s="64"/>
      <c r="E229" s="64"/>
      <c r="F229" s="103" t="s">
        <v>401</v>
      </c>
      <c r="G229" s="103" t="s">
        <v>410</v>
      </c>
      <c r="H229" s="36">
        <v>1208327.4352898505</v>
      </c>
      <c r="I229" s="118"/>
      <c r="J229" s="118"/>
      <c r="K229" s="118"/>
      <c r="L229" s="118"/>
      <c r="M229" s="118"/>
      <c r="N229" s="65"/>
      <c r="O229" s="64"/>
      <c r="P229" s="38"/>
    </row>
    <row r="230" spans="1:16" x14ac:dyDescent="0.35">
      <c r="A230" s="64"/>
      <c r="B230" s="64"/>
      <c r="C230" s="64"/>
      <c r="D230" s="64"/>
      <c r="E230" s="64"/>
      <c r="F230" s="103" t="s">
        <v>274</v>
      </c>
      <c r="G230" s="103" t="s">
        <v>410</v>
      </c>
      <c r="H230" s="36">
        <v>20961.842295378399</v>
      </c>
      <c r="I230" s="118"/>
      <c r="J230" s="118"/>
      <c r="K230" s="118"/>
      <c r="L230" s="118"/>
      <c r="M230" s="118"/>
      <c r="N230" s="65"/>
      <c r="O230" s="64"/>
      <c r="P230" s="38"/>
    </row>
    <row r="231" spans="1:16" x14ac:dyDescent="0.35">
      <c r="A231" s="64"/>
      <c r="B231" s="64"/>
      <c r="C231" s="64"/>
      <c r="D231" s="64"/>
      <c r="E231" s="64"/>
      <c r="F231" s="103" t="s">
        <v>275</v>
      </c>
      <c r="G231" s="103" t="s">
        <v>410</v>
      </c>
      <c r="H231" s="36">
        <v>1390670.6845102033</v>
      </c>
      <c r="I231" s="118"/>
      <c r="J231" s="118"/>
      <c r="K231" s="118"/>
      <c r="L231" s="118"/>
      <c r="M231" s="118"/>
      <c r="N231" s="65"/>
      <c r="O231" s="64"/>
      <c r="P231" s="38"/>
    </row>
    <row r="232" spans="1:16" x14ac:dyDescent="0.35">
      <c r="A232" s="64"/>
      <c r="B232" s="64"/>
      <c r="C232" s="64"/>
      <c r="D232" s="64"/>
      <c r="E232" s="64"/>
      <c r="F232" s="103" t="s">
        <v>276</v>
      </c>
      <c r="G232" s="103" t="s">
        <v>410</v>
      </c>
      <c r="H232" s="36">
        <v>0</v>
      </c>
      <c r="I232" s="118"/>
      <c r="J232" s="118"/>
      <c r="K232" s="118"/>
      <c r="L232" s="118"/>
      <c r="M232" s="118"/>
      <c r="N232" s="65"/>
      <c r="O232" s="64"/>
      <c r="P232" s="38"/>
    </row>
    <row r="233" spans="1:16" x14ac:dyDescent="0.35">
      <c r="A233" s="64"/>
      <c r="B233" s="64"/>
      <c r="C233" s="64"/>
      <c r="D233" s="64"/>
      <c r="E233" s="64"/>
      <c r="F233" s="103" t="s">
        <v>402</v>
      </c>
      <c r="G233" s="103" t="s">
        <v>410</v>
      </c>
      <c r="H233" s="36">
        <v>0</v>
      </c>
      <c r="I233" s="118"/>
      <c r="J233" s="118"/>
      <c r="K233" s="118"/>
      <c r="L233" s="118"/>
      <c r="M233" s="118"/>
      <c r="N233" s="65"/>
      <c r="O233" s="64"/>
      <c r="P233" s="38"/>
    </row>
    <row r="234" spans="1:16" x14ac:dyDescent="0.35">
      <c r="A234" s="64"/>
      <c r="B234" s="64"/>
      <c r="C234" s="64"/>
      <c r="D234" s="64"/>
      <c r="E234" s="64"/>
      <c r="F234" s="103" t="s">
        <v>403</v>
      </c>
      <c r="G234" s="103" t="s">
        <v>410</v>
      </c>
      <c r="H234" s="36">
        <v>11305.419344579997</v>
      </c>
      <c r="I234" s="118"/>
      <c r="J234" s="118"/>
      <c r="K234" s="118"/>
      <c r="L234" s="118"/>
      <c r="M234" s="118"/>
      <c r="N234" s="65"/>
      <c r="O234" s="64"/>
      <c r="P234" s="38"/>
    </row>
    <row r="235" spans="1:16" x14ac:dyDescent="0.35">
      <c r="A235" s="64"/>
      <c r="B235" s="64"/>
      <c r="C235" s="64"/>
      <c r="D235" s="64"/>
      <c r="E235" s="64"/>
      <c r="F235" s="103" t="s">
        <v>404</v>
      </c>
      <c r="G235" s="103" t="s">
        <v>410</v>
      </c>
      <c r="H235" s="36">
        <v>11305.419344579997</v>
      </c>
      <c r="I235" s="118"/>
      <c r="J235" s="118"/>
      <c r="K235" s="118"/>
      <c r="L235" s="118"/>
      <c r="M235" s="118"/>
      <c r="N235" s="65"/>
      <c r="O235" s="64"/>
      <c r="P235" s="38"/>
    </row>
    <row r="236" spans="1:16" x14ac:dyDescent="0.35">
      <c r="A236" s="64"/>
      <c r="B236" s="64"/>
      <c r="C236" s="64"/>
      <c r="D236" s="64"/>
      <c r="E236" s="64"/>
      <c r="F236" s="105" t="s">
        <v>405</v>
      </c>
      <c r="G236" s="105" t="s">
        <v>410</v>
      </c>
      <c r="H236" s="37">
        <v>11305.419344579997</v>
      </c>
      <c r="I236" s="118"/>
      <c r="J236" s="118"/>
      <c r="K236" s="118"/>
      <c r="L236" s="118"/>
      <c r="M236" s="118"/>
      <c r="N236" s="65"/>
      <c r="O236" s="64"/>
      <c r="P236" s="38"/>
    </row>
    <row r="237" spans="1:16" x14ac:dyDescent="0.35">
      <c r="A237" s="64"/>
      <c r="B237" s="64"/>
      <c r="C237" s="64"/>
      <c r="D237" s="64"/>
      <c r="E237" s="64"/>
      <c r="F237" s="64"/>
      <c r="G237" s="64"/>
      <c r="H237" s="65"/>
      <c r="I237" s="65"/>
      <c r="J237" s="65"/>
      <c r="K237" s="65"/>
      <c r="L237" s="65"/>
      <c r="M237" s="65"/>
      <c r="N237" s="65"/>
      <c r="O237" s="64"/>
      <c r="P237" s="38"/>
    </row>
    <row r="238" spans="1:16" x14ac:dyDescent="0.35">
      <c r="A238" s="89"/>
      <c r="B238" s="89"/>
      <c r="C238" s="98" t="s">
        <v>411</v>
      </c>
      <c r="D238" s="98"/>
      <c r="E238" s="98"/>
      <c r="F238" s="98"/>
      <c r="G238" s="98"/>
      <c r="H238" s="99"/>
      <c r="I238" s="99"/>
      <c r="J238" s="99"/>
      <c r="K238" s="99"/>
      <c r="L238" s="99"/>
      <c r="M238" s="99"/>
      <c r="N238" s="99"/>
      <c r="O238" s="98"/>
      <c r="P238" s="38"/>
    </row>
    <row r="239" spans="1:16" x14ac:dyDescent="0.35">
      <c r="A239" s="64"/>
      <c r="B239" s="64"/>
      <c r="C239" s="97"/>
      <c r="D239" s="97"/>
      <c r="E239" s="64"/>
      <c r="F239" s="64"/>
      <c r="G239" s="64"/>
      <c r="H239" s="65"/>
      <c r="I239" s="65"/>
      <c r="J239" s="65"/>
      <c r="K239" s="65"/>
      <c r="L239" s="65"/>
      <c r="M239" s="65"/>
      <c r="N239" s="65"/>
      <c r="O239" s="64"/>
      <c r="P239" s="38"/>
    </row>
    <row r="240" spans="1:16" x14ac:dyDescent="0.35">
      <c r="A240" s="64"/>
      <c r="B240" s="64"/>
      <c r="C240" s="64"/>
      <c r="D240" s="97" t="s">
        <v>412</v>
      </c>
      <c r="E240" s="64"/>
      <c r="F240" s="64"/>
      <c r="G240" s="64"/>
      <c r="H240" s="65"/>
      <c r="I240" s="65"/>
      <c r="J240" s="65"/>
      <c r="K240" s="65"/>
      <c r="L240" s="65"/>
      <c r="M240" s="65"/>
      <c r="N240" s="65"/>
      <c r="O240" s="64"/>
      <c r="P240" s="38"/>
    </row>
    <row r="241" spans="1:16" x14ac:dyDescent="0.35">
      <c r="A241" s="64"/>
      <c r="B241" s="64"/>
      <c r="C241" s="64"/>
      <c r="D241" s="97" t="s">
        <v>413</v>
      </c>
      <c r="E241" s="64"/>
      <c r="F241" s="64"/>
      <c r="G241" s="64"/>
      <c r="H241" s="65"/>
      <c r="I241" s="65"/>
      <c r="J241" s="65"/>
      <c r="K241" s="65"/>
      <c r="L241" s="65"/>
      <c r="M241" s="65"/>
      <c r="N241" s="65"/>
      <c r="O241" s="64"/>
      <c r="P241" s="38"/>
    </row>
    <row r="242" spans="1:16" x14ac:dyDescent="0.35">
      <c r="A242" s="64"/>
      <c r="B242" s="64"/>
      <c r="C242" s="64"/>
      <c r="D242" s="97"/>
      <c r="E242" s="64"/>
      <c r="F242" s="64"/>
      <c r="G242" s="64"/>
      <c r="H242" s="65"/>
      <c r="I242" s="65"/>
      <c r="J242" s="65"/>
      <c r="K242" s="65"/>
      <c r="L242" s="65"/>
      <c r="M242" s="65"/>
      <c r="N242" s="65"/>
      <c r="O242" s="64"/>
      <c r="P242" s="38"/>
    </row>
    <row r="243" spans="1:16" x14ac:dyDescent="0.35">
      <c r="A243" s="103"/>
      <c r="B243" s="64"/>
      <c r="C243" s="64"/>
      <c r="D243" s="97"/>
      <c r="E243" s="100" t="s">
        <v>414</v>
      </c>
      <c r="F243" s="64"/>
      <c r="G243" s="64"/>
      <c r="H243" s="65"/>
      <c r="I243" s="120" t="s">
        <v>114</v>
      </c>
      <c r="J243" s="65"/>
      <c r="K243" s="65"/>
      <c r="L243" s="65"/>
      <c r="M243" s="65"/>
      <c r="N243" s="65"/>
      <c r="O243" s="103" t="s">
        <v>415</v>
      </c>
      <c r="P243" s="38"/>
    </row>
    <row r="244" spans="1:16" x14ac:dyDescent="0.35">
      <c r="A244" s="64"/>
      <c r="B244" s="64"/>
      <c r="C244" s="64"/>
      <c r="D244" s="64"/>
      <c r="E244" s="97"/>
      <c r="F244" s="101" t="s">
        <v>139</v>
      </c>
      <c r="G244" s="101" t="s">
        <v>416</v>
      </c>
      <c r="H244" s="35">
        <v>2499999.9999999949</v>
      </c>
      <c r="I244" s="118"/>
      <c r="J244" s="118"/>
      <c r="K244" s="118"/>
      <c r="L244" s="118"/>
      <c r="M244" s="118"/>
      <c r="N244" s="65"/>
      <c r="O244" s="64"/>
      <c r="P244" s="38"/>
    </row>
    <row r="245" spans="1:16" x14ac:dyDescent="0.35">
      <c r="A245" s="64"/>
      <c r="B245" s="64"/>
      <c r="C245" s="64"/>
      <c r="D245" s="64"/>
      <c r="E245" s="64"/>
      <c r="F245" s="103" t="s">
        <v>140</v>
      </c>
      <c r="G245" s="103" t="s">
        <v>416</v>
      </c>
      <c r="H245" s="36">
        <v>28300000</v>
      </c>
      <c r="I245" s="118"/>
      <c r="J245" s="118"/>
      <c r="K245" s="118"/>
      <c r="L245" s="118"/>
      <c r="M245" s="118"/>
      <c r="N245" s="65"/>
      <c r="O245" s="64"/>
      <c r="P245" s="38"/>
    </row>
    <row r="246" spans="1:16" x14ac:dyDescent="0.35">
      <c r="A246" s="64"/>
      <c r="B246" s="64"/>
      <c r="C246" s="64"/>
      <c r="D246" s="64"/>
      <c r="E246" s="64"/>
      <c r="F246" s="103" t="s">
        <v>141</v>
      </c>
      <c r="G246" s="103" t="s">
        <v>416</v>
      </c>
      <c r="H246" s="36">
        <v>3300000</v>
      </c>
      <c r="I246" s="118"/>
      <c r="J246" s="118"/>
      <c r="K246" s="118"/>
      <c r="L246" s="118"/>
      <c r="M246" s="118"/>
      <c r="N246" s="65"/>
      <c r="O246" s="64"/>
      <c r="P246" s="38"/>
    </row>
    <row r="247" spans="1:16" x14ac:dyDescent="0.35">
      <c r="A247" s="64"/>
      <c r="B247" s="64"/>
      <c r="C247" s="64"/>
      <c r="D247" s="64"/>
      <c r="E247" s="64"/>
      <c r="F247" s="103" t="s">
        <v>142</v>
      </c>
      <c r="G247" s="103" t="s">
        <v>416</v>
      </c>
      <c r="H247" s="36">
        <v>5000000</v>
      </c>
      <c r="I247" s="118"/>
      <c r="J247" s="118"/>
      <c r="K247" s="118"/>
      <c r="L247" s="118"/>
      <c r="M247" s="118"/>
      <c r="N247" s="65"/>
      <c r="O247" s="64"/>
      <c r="P247" s="38"/>
    </row>
    <row r="248" spans="1:16" x14ac:dyDescent="0.35">
      <c r="A248" s="64"/>
      <c r="B248" s="64"/>
      <c r="C248" s="64"/>
      <c r="D248" s="64"/>
      <c r="E248" s="64"/>
      <c r="F248" s="103" t="s">
        <v>143</v>
      </c>
      <c r="G248" s="103" t="s">
        <v>416</v>
      </c>
      <c r="H248" s="36">
        <v>6699999.9999999991</v>
      </c>
      <c r="I248" s="118"/>
      <c r="J248" s="118"/>
      <c r="K248" s="118"/>
      <c r="L248" s="118"/>
      <c r="M248" s="118"/>
      <c r="N248" s="65"/>
      <c r="O248" s="64"/>
      <c r="P248" s="38"/>
    </row>
    <row r="249" spans="1:16" x14ac:dyDescent="0.35">
      <c r="A249" s="64"/>
      <c r="B249" s="64"/>
      <c r="C249" s="64"/>
      <c r="D249" s="64"/>
      <c r="E249" s="64"/>
      <c r="F249" s="103" t="s">
        <v>144</v>
      </c>
      <c r="G249" s="103" t="s">
        <v>416</v>
      </c>
      <c r="H249" s="36">
        <v>2600000</v>
      </c>
      <c r="I249" s="118"/>
      <c r="J249" s="118"/>
      <c r="K249" s="118"/>
      <c r="L249" s="118"/>
      <c r="M249" s="118"/>
      <c r="N249" s="65"/>
      <c r="O249" s="64"/>
      <c r="P249" s="38"/>
    </row>
    <row r="250" spans="1:16" x14ac:dyDescent="0.35">
      <c r="A250" s="64"/>
      <c r="B250" s="64"/>
      <c r="C250" s="64"/>
      <c r="D250" s="64"/>
      <c r="E250" s="64"/>
      <c r="F250" s="103" t="s">
        <v>145</v>
      </c>
      <c r="G250" s="103" t="s">
        <v>416</v>
      </c>
      <c r="H250" s="36">
        <v>99999.999999999971</v>
      </c>
      <c r="I250" s="118"/>
      <c r="J250" s="118"/>
      <c r="K250" s="118"/>
      <c r="L250" s="118"/>
      <c r="M250" s="118"/>
      <c r="N250" s="65"/>
      <c r="O250" s="64"/>
      <c r="P250" s="38"/>
    </row>
    <row r="251" spans="1:16" x14ac:dyDescent="0.35">
      <c r="A251" s="64"/>
      <c r="B251" s="64"/>
      <c r="C251" s="64"/>
      <c r="D251" s="64"/>
      <c r="E251" s="64"/>
      <c r="F251" s="103" t="s">
        <v>146</v>
      </c>
      <c r="G251" s="103" t="s">
        <v>416</v>
      </c>
      <c r="H251" s="36">
        <v>1500000</v>
      </c>
      <c r="I251" s="118"/>
      <c r="J251" s="118"/>
      <c r="K251" s="118"/>
      <c r="L251" s="118"/>
      <c r="M251" s="118"/>
      <c r="N251" s="65"/>
      <c r="O251" s="64"/>
      <c r="P251" s="38"/>
    </row>
    <row r="252" spans="1:16" x14ac:dyDescent="0.35">
      <c r="A252" s="64"/>
      <c r="B252" s="64"/>
      <c r="C252" s="64"/>
      <c r="D252" s="64"/>
      <c r="E252" s="64"/>
      <c r="F252" s="103" t="s">
        <v>147</v>
      </c>
      <c r="G252" s="103" t="s">
        <v>416</v>
      </c>
      <c r="H252" s="36">
        <v>1700000.0000000002</v>
      </c>
      <c r="I252" s="118"/>
      <c r="J252" s="118"/>
      <c r="K252" s="118"/>
      <c r="L252" s="118"/>
      <c r="M252" s="118"/>
      <c r="N252" s="65"/>
      <c r="O252" s="64"/>
      <c r="P252" s="38"/>
    </row>
    <row r="253" spans="1:16" x14ac:dyDescent="0.35">
      <c r="A253" s="64"/>
      <c r="B253" s="64"/>
      <c r="C253" s="64"/>
      <c r="D253" s="64"/>
      <c r="E253" s="64"/>
      <c r="F253" s="103" t="s">
        <v>148</v>
      </c>
      <c r="G253" s="103" t="s">
        <v>416</v>
      </c>
      <c r="H253" s="36">
        <v>11500000</v>
      </c>
      <c r="I253" s="118"/>
      <c r="J253" s="118"/>
      <c r="K253" s="118"/>
      <c r="L253" s="118"/>
      <c r="M253" s="118"/>
      <c r="N253" s="65"/>
      <c r="O253" s="64"/>
      <c r="P253" s="38"/>
    </row>
    <row r="254" spans="1:16" x14ac:dyDescent="0.35">
      <c r="A254" s="64"/>
      <c r="B254" s="64"/>
      <c r="C254" s="64"/>
      <c r="D254" s="64"/>
      <c r="E254" s="64"/>
      <c r="F254" s="103" t="s">
        <v>149</v>
      </c>
      <c r="G254" s="103" t="s">
        <v>416</v>
      </c>
      <c r="H254" s="36">
        <v>1700000.0000000002</v>
      </c>
      <c r="I254" s="118"/>
      <c r="J254" s="118"/>
      <c r="K254" s="118"/>
      <c r="L254" s="118"/>
      <c r="M254" s="118"/>
      <c r="N254" s="65"/>
      <c r="O254" s="64"/>
      <c r="P254" s="38"/>
    </row>
    <row r="255" spans="1:16" x14ac:dyDescent="0.35">
      <c r="A255" s="64"/>
      <c r="B255" s="64"/>
      <c r="C255" s="64"/>
      <c r="D255" s="64"/>
      <c r="E255" s="64"/>
      <c r="F255" s="103" t="s">
        <v>417</v>
      </c>
      <c r="G255" s="103" t="s">
        <v>416</v>
      </c>
      <c r="H255" s="36">
        <v>600000.00000000012</v>
      </c>
      <c r="I255" s="118"/>
      <c r="J255" s="118"/>
      <c r="K255" s="118"/>
      <c r="L255" s="118"/>
      <c r="M255" s="118"/>
      <c r="N255" s="65"/>
      <c r="O255" s="64"/>
      <c r="P255" s="38"/>
    </row>
    <row r="256" spans="1:16" x14ac:dyDescent="0.35">
      <c r="A256" s="64"/>
      <c r="B256" s="64"/>
      <c r="C256" s="64"/>
      <c r="D256" s="64"/>
      <c r="E256" s="64"/>
      <c r="F256" s="103" t="s">
        <v>151</v>
      </c>
      <c r="G256" s="103" t="s">
        <v>416</v>
      </c>
      <c r="H256" s="36">
        <v>1100000</v>
      </c>
      <c r="I256" s="118"/>
      <c r="J256" s="118"/>
      <c r="K256" s="118"/>
      <c r="L256" s="118"/>
      <c r="M256" s="118"/>
      <c r="N256" s="65"/>
      <c r="O256" s="64"/>
      <c r="P256" s="38"/>
    </row>
    <row r="257" spans="1:16" x14ac:dyDescent="0.35">
      <c r="A257" s="64"/>
      <c r="B257" s="64"/>
      <c r="C257" s="64"/>
      <c r="D257" s="64"/>
      <c r="E257" s="64"/>
      <c r="F257" s="103" t="s">
        <v>152</v>
      </c>
      <c r="G257" s="103" t="s">
        <v>416</v>
      </c>
      <c r="H257" s="36">
        <v>899999.99999999988</v>
      </c>
      <c r="I257" s="118"/>
      <c r="J257" s="118"/>
      <c r="K257" s="118"/>
      <c r="L257" s="118"/>
      <c r="M257" s="118"/>
      <c r="N257" s="65"/>
      <c r="O257" s="64"/>
      <c r="P257" s="38"/>
    </row>
    <row r="258" spans="1:16" x14ac:dyDescent="0.35">
      <c r="A258" s="64"/>
      <c r="B258" s="64"/>
      <c r="C258" s="64"/>
      <c r="D258" s="64"/>
      <c r="E258" s="64"/>
      <c r="F258" s="103" t="s">
        <v>153</v>
      </c>
      <c r="G258" s="103" t="s">
        <v>416</v>
      </c>
      <c r="H258" s="36">
        <v>5400000</v>
      </c>
      <c r="I258" s="118"/>
      <c r="J258" s="118"/>
      <c r="K258" s="118"/>
      <c r="L258" s="118"/>
      <c r="M258" s="118"/>
      <c r="N258" s="65"/>
      <c r="O258" s="64"/>
      <c r="P258" s="38"/>
    </row>
    <row r="259" spans="1:16" x14ac:dyDescent="0.35">
      <c r="A259" s="64"/>
      <c r="B259" s="64"/>
      <c r="C259" s="64"/>
      <c r="D259" s="64"/>
      <c r="E259" s="64"/>
      <c r="F259" s="103" t="s">
        <v>154</v>
      </c>
      <c r="G259" s="103" t="s">
        <v>416</v>
      </c>
      <c r="H259" s="36">
        <v>7800000.0000000009</v>
      </c>
      <c r="I259" s="118"/>
      <c r="J259" s="118"/>
      <c r="K259" s="118"/>
      <c r="L259" s="118"/>
      <c r="M259" s="118"/>
      <c r="N259" s="65"/>
      <c r="O259" s="64"/>
      <c r="P259" s="38"/>
    </row>
    <row r="260" spans="1:16" x14ac:dyDescent="0.35">
      <c r="A260" s="64"/>
      <c r="B260" s="64"/>
      <c r="C260" s="64"/>
      <c r="D260" s="64"/>
      <c r="E260" s="64"/>
      <c r="F260" s="103" t="s">
        <v>155</v>
      </c>
      <c r="G260" s="103" t="s">
        <v>416</v>
      </c>
      <c r="H260" s="36">
        <v>2500000</v>
      </c>
      <c r="I260" s="118"/>
      <c r="J260" s="118"/>
      <c r="K260" s="118"/>
      <c r="L260" s="118"/>
      <c r="M260" s="118"/>
      <c r="N260" s="65"/>
      <c r="O260" s="64"/>
      <c r="P260" s="38"/>
    </row>
    <row r="261" spans="1:16" x14ac:dyDescent="0.35">
      <c r="A261" s="64"/>
      <c r="B261" s="64"/>
      <c r="C261" s="64"/>
      <c r="D261" s="64"/>
      <c r="E261" s="64"/>
      <c r="F261" s="103" t="s">
        <v>156</v>
      </c>
      <c r="G261" s="103" t="s">
        <v>416</v>
      </c>
      <c r="H261" s="36">
        <v>1100000</v>
      </c>
      <c r="I261" s="118"/>
      <c r="J261" s="118"/>
      <c r="K261" s="118"/>
      <c r="L261" s="118"/>
      <c r="M261" s="118"/>
      <c r="N261" s="65"/>
      <c r="O261" s="64"/>
      <c r="P261" s="38"/>
    </row>
    <row r="262" spans="1:16" x14ac:dyDescent="0.35">
      <c r="A262" s="64"/>
      <c r="B262" s="64"/>
      <c r="C262" s="64"/>
      <c r="D262" s="64"/>
      <c r="E262" s="64"/>
      <c r="F262" s="103" t="s">
        <v>157</v>
      </c>
      <c r="G262" s="103" t="s">
        <v>416</v>
      </c>
      <c r="H262" s="36">
        <v>799999.99999999988</v>
      </c>
      <c r="I262" s="118"/>
      <c r="J262" s="118"/>
      <c r="K262" s="118"/>
      <c r="L262" s="118"/>
      <c r="M262" s="118"/>
      <c r="N262" s="65"/>
      <c r="O262" s="64"/>
      <c r="P262" s="38"/>
    </row>
    <row r="263" spans="1:16" x14ac:dyDescent="0.35">
      <c r="A263" s="64"/>
      <c r="B263" s="64"/>
      <c r="C263" s="64"/>
      <c r="D263" s="64"/>
      <c r="E263" s="64"/>
      <c r="F263" s="103" t="s">
        <v>158</v>
      </c>
      <c r="G263" s="103" t="s">
        <v>416</v>
      </c>
      <c r="H263" s="36">
        <v>4400000</v>
      </c>
      <c r="I263" s="118"/>
      <c r="J263" s="118"/>
      <c r="K263" s="118"/>
      <c r="L263" s="118"/>
      <c r="M263" s="118"/>
      <c r="N263" s="65"/>
      <c r="O263" s="64"/>
      <c r="P263" s="38"/>
    </row>
    <row r="264" spans="1:16" x14ac:dyDescent="0.35">
      <c r="A264" s="64"/>
      <c r="B264" s="64"/>
      <c r="C264" s="64"/>
      <c r="D264" s="64"/>
      <c r="E264" s="64"/>
      <c r="F264" s="103" t="s">
        <v>159</v>
      </c>
      <c r="G264" s="103" t="s">
        <v>416</v>
      </c>
      <c r="H264" s="36">
        <v>2000000</v>
      </c>
      <c r="I264" s="118"/>
      <c r="J264" s="118"/>
      <c r="K264" s="118"/>
      <c r="L264" s="118"/>
      <c r="M264" s="118"/>
      <c r="N264" s="65"/>
      <c r="O264" s="64"/>
      <c r="P264" s="38"/>
    </row>
    <row r="265" spans="1:16" x14ac:dyDescent="0.35">
      <c r="A265" s="64"/>
      <c r="B265" s="64"/>
      <c r="C265" s="64"/>
      <c r="D265" s="64"/>
      <c r="E265" s="64"/>
      <c r="F265" s="103" t="s">
        <v>160</v>
      </c>
      <c r="G265" s="103" t="s">
        <v>416</v>
      </c>
      <c r="H265" s="36">
        <v>1599999.9999999998</v>
      </c>
      <c r="I265" s="118"/>
      <c r="J265" s="118"/>
      <c r="K265" s="118"/>
      <c r="L265" s="118"/>
      <c r="M265" s="118"/>
      <c r="N265" s="65"/>
      <c r="O265" s="64"/>
      <c r="P265" s="38"/>
    </row>
    <row r="266" spans="1:16" x14ac:dyDescent="0.35">
      <c r="A266" s="64"/>
      <c r="B266" s="64"/>
      <c r="C266" s="64"/>
      <c r="D266" s="64"/>
      <c r="E266" s="64"/>
      <c r="F266" s="103" t="s">
        <v>161</v>
      </c>
      <c r="G266" s="103" t="s">
        <v>416</v>
      </c>
      <c r="H266" s="36">
        <v>0</v>
      </c>
      <c r="I266" s="118"/>
      <c r="J266" s="118"/>
      <c r="K266" s="118"/>
      <c r="L266" s="118"/>
      <c r="M266" s="118"/>
      <c r="N266" s="65"/>
      <c r="O266" s="64"/>
      <c r="P266" s="38"/>
    </row>
    <row r="267" spans="1:16" x14ac:dyDescent="0.35">
      <c r="A267" s="64"/>
      <c r="B267" s="64"/>
      <c r="C267" s="64"/>
      <c r="D267" s="64"/>
      <c r="E267" s="64"/>
      <c r="F267" s="103" t="s">
        <v>162</v>
      </c>
      <c r="G267" s="103" t="s">
        <v>416</v>
      </c>
      <c r="H267" s="36">
        <v>8900000</v>
      </c>
      <c r="I267" s="118"/>
      <c r="J267" s="118"/>
      <c r="K267" s="118"/>
      <c r="L267" s="118"/>
      <c r="M267" s="118"/>
      <c r="N267" s="65"/>
      <c r="O267" s="64"/>
      <c r="P267" s="38"/>
    </row>
    <row r="268" spans="1:16" x14ac:dyDescent="0.35">
      <c r="A268" s="64"/>
      <c r="B268" s="64"/>
      <c r="C268" s="64"/>
      <c r="D268" s="64"/>
      <c r="E268" s="64"/>
      <c r="F268" s="103" t="s">
        <v>163</v>
      </c>
      <c r="G268" s="103" t="s">
        <v>416</v>
      </c>
      <c r="H268" s="36">
        <v>7800000</v>
      </c>
      <c r="I268" s="118"/>
      <c r="J268" s="118"/>
      <c r="K268" s="118"/>
      <c r="L268" s="118"/>
      <c r="M268" s="118"/>
      <c r="N268" s="65"/>
      <c r="O268" s="64"/>
      <c r="P268" s="38"/>
    </row>
    <row r="269" spans="1:16" x14ac:dyDescent="0.35">
      <c r="A269" s="64"/>
      <c r="B269" s="64"/>
      <c r="C269" s="64"/>
      <c r="D269" s="64"/>
      <c r="E269" s="64"/>
      <c r="F269" s="103" t="s">
        <v>164</v>
      </c>
      <c r="G269" s="103" t="s">
        <v>416</v>
      </c>
      <c r="H269" s="36">
        <v>-400000</v>
      </c>
      <c r="I269" s="118"/>
      <c r="J269" s="118"/>
      <c r="K269" s="118"/>
      <c r="L269" s="118"/>
      <c r="M269" s="118"/>
      <c r="N269" s="65"/>
      <c r="O269" s="64"/>
      <c r="P269" s="38"/>
    </row>
    <row r="270" spans="1:16" x14ac:dyDescent="0.35">
      <c r="A270" s="64"/>
      <c r="B270" s="64"/>
      <c r="C270" s="64"/>
      <c r="D270" s="64"/>
      <c r="E270" s="64"/>
      <c r="F270" s="103" t="s">
        <v>165</v>
      </c>
      <c r="G270" s="103" t="s">
        <v>416</v>
      </c>
      <c r="H270" s="36">
        <v>500000</v>
      </c>
      <c r="I270" s="118"/>
      <c r="J270" s="118"/>
      <c r="K270" s="118"/>
      <c r="L270" s="118"/>
      <c r="M270" s="118"/>
      <c r="N270" s="65"/>
      <c r="O270" s="64"/>
      <c r="P270" s="38"/>
    </row>
    <row r="271" spans="1:16" x14ac:dyDescent="0.35">
      <c r="A271" s="64"/>
      <c r="B271" s="64"/>
      <c r="C271" s="64"/>
      <c r="D271" s="64"/>
      <c r="E271" s="64"/>
      <c r="F271" s="103" t="s">
        <v>166</v>
      </c>
      <c r="G271" s="103" t="s">
        <v>416</v>
      </c>
      <c r="H271" s="36">
        <v>2400000.0000000005</v>
      </c>
      <c r="I271" s="118"/>
      <c r="J271" s="118"/>
      <c r="K271" s="118"/>
      <c r="L271" s="118"/>
      <c r="M271" s="118"/>
      <c r="N271" s="65"/>
      <c r="O271" s="64"/>
      <c r="P271" s="38"/>
    </row>
    <row r="272" spans="1:16" x14ac:dyDescent="0.35">
      <c r="A272" s="64"/>
      <c r="B272" s="64"/>
      <c r="C272" s="64"/>
      <c r="D272" s="64"/>
      <c r="E272" s="64"/>
      <c r="F272" s="103" t="s">
        <v>167</v>
      </c>
      <c r="G272" s="103" t="s">
        <v>416</v>
      </c>
      <c r="H272" s="36">
        <v>32600000</v>
      </c>
      <c r="I272" s="118"/>
      <c r="J272" s="118"/>
      <c r="K272" s="118"/>
      <c r="L272" s="118"/>
      <c r="M272" s="118"/>
      <c r="N272" s="65"/>
      <c r="O272" s="64"/>
      <c r="P272" s="38"/>
    </row>
    <row r="273" spans="1:16" x14ac:dyDescent="0.35">
      <c r="A273" s="64"/>
      <c r="B273" s="64"/>
      <c r="C273" s="64"/>
      <c r="D273" s="64"/>
      <c r="E273" s="64"/>
      <c r="F273" s="103" t="s">
        <v>168</v>
      </c>
      <c r="G273" s="103" t="s">
        <v>416</v>
      </c>
      <c r="H273" s="36">
        <v>13300000</v>
      </c>
      <c r="I273" s="118"/>
      <c r="J273" s="118"/>
      <c r="K273" s="118"/>
      <c r="L273" s="118"/>
      <c r="M273" s="118"/>
      <c r="N273" s="65"/>
      <c r="O273" s="64"/>
      <c r="P273" s="38"/>
    </row>
    <row r="274" spans="1:16" x14ac:dyDescent="0.35">
      <c r="A274" s="64"/>
      <c r="B274" s="64"/>
      <c r="C274" s="64"/>
      <c r="D274" s="64"/>
      <c r="E274" s="64"/>
      <c r="F274" s="103" t="s">
        <v>169</v>
      </c>
      <c r="G274" s="103" t="s">
        <v>416</v>
      </c>
      <c r="H274" s="36">
        <v>6000000</v>
      </c>
      <c r="I274" s="118"/>
      <c r="J274" s="118"/>
      <c r="K274" s="118"/>
      <c r="L274" s="118"/>
      <c r="M274" s="118"/>
      <c r="N274" s="65"/>
      <c r="O274" s="64"/>
      <c r="P274" s="38"/>
    </row>
    <row r="275" spans="1:16" x14ac:dyDescent="0.35">
      <c r="A275" s="64"/>
      <c r="B275" s="64"/>
      <c r="C275" s="64"/>
      <c r="D275" s="64"/>
      <c r="E275" s="64"/>
      <c r="F275" s="103" t="s">
        <v>170</v>
      </c>
      <c r="G275" s="103" t="s">
        <v>416</v>
      </c>
      <c r="H275" s="36">
        <v>0</v>
      </c>
      <c r="I275" s="118"/>
      <c r="J275" s="118"/>
      <c r="K275" s="118"/>
      <c r="L275" s="118"/>
      <c r="M275" s="118"/>
      <c r="N275" s="65"/>
      <c r="O275" s="64"/>
      <c r="P275" s="38"/>
    </row>
    <row r="276" spans="1:16" s="17" customFormat="1" x14ac:dyDescent="0.35">
      <c r="A276" s="64"/>
      <c r="B276" s="64"/>
      <c r="C276" s="64"/>
      <c r="D276" s="64"/>
      <c r="E276" s="64"/>
      <c r="F276" s="103" t="s">
        <v>171</v>
      </c>
      <c r="G276" s="103" t="s">
        <v>416</v>
      </c>
      <c r="H276" s="36">
        <v>300000</v>
      </c>
      <c r="I276" s="118"/>
      <c r="J276" s="118"/>
      <c r="K276" s="118"/>
      <c r="L276" s="118"/>
      <c r="M276" s="118"/>
      <c r="N276" s="65"/>
      <c r="O276" s="64"/>
      <c r="P276" s="38"/>
    </row>
    <row r="277" spans="1:16" x14ac:dyDescent="0.35">
      <c r="A277" s="64"/>
      <c r="B277" s="64"/>
      <c r="C277" s="64"/>
      <c r="D277" s="64"/>
      <c r="E277" s="64"/>
      <c r="F277" s="105" t="s">
        <v>173</v>
      </c>
      <c r="G277" s="105" t="s">
        <v>416</v>
      </c>
      <c r="H277" s="37">
        <v>19399999.999999959</v>
      </c>
      <c r="I277" s="118"/>
      <c r="J277" s="118"/>
      <c r="K277" s="118"/>
      <c r="L277" s="118"/>
      <c r="M277" s="118"/>
      <c r="N277" s="65"/>
      <c r="O277" s="64"/>
      <c r="P277" s="38"/>
    </row>
    <row r="278" spans="1:16" x14ac:dyDescent="0.35">
      <c r="A278" s="64"/>
      <c r="B278" s="64"/>
      <c r="C278" s="64"/>
      <c r="D278" s="64"/>
      <c r="E278" s="64"/>
      <c r="F278" s="64"/>
      <c r="G278" s="64"/>
      <c r="H278" s="65"/>
      <c r="I278" s="65"/>
      <c r="J278" s="65"/>
      <c r="K278" s="65"/>
      <c r="L278" s="65"/>
      <c r="M278" s="65"/>
      <c r="N278" s="65"/>
      <c r="O278" s="64"/>
      <c r="P278" s="38"/>
    </row>
    <row r="279" spans="1:16" x14ac:dyDescent="0.35">
      <c r="A279" s="89"/>
      <c r="B279" s="89"/>
      <c r="C279" s="98" t="s">
        <v>418</v>
      </c>
      <c r="D279" s="98"/>
      <c r="E279" s="98"/>
      <c r="F279" s="98"/>
      <c r="G279" s="98"/>
      <c r="H279" s="99"/>
      <c r="I279" s="99"/>
      <c r="J279" s="99"/>
      <c r="K279" s="99"/>
      <c r="L279" s="99"/>
      <c r="M279" s="99"/>
      <c r="N279" s="99"/>
      <c r="O279" s="98"/>
      <c r="P279" s="38"/>
    </row>
    <row r="280" spans="1:16" x14ac:dyDescent="0.35">
      <c r="A280" s="64"/>
      <c r="B280" s="64"/>
      <c r="C280" s="97"/>
      <c r="D280" s="97"/>
      <c r="E280" s="64"/>
      <c r="F280" s="64"/>
      <c r="G280" s="64"/>
      <c r="H280" s="65"/>
      <c r="I280" s="65"/>
      <c r="J280" s="65"/>
      <c r="K280" s="65"/>
      <c r="L280" s="65"/>
      <c r="M280" s="65"/>
      <c r="N280" s="65"/>
      <c r="O280" s="64"/>
      <c r="P280" s="38"/>
    </row>
    <row r="281" spans="1:16" x14ac:dyDescent="0.35">
      <c r="A281" s="64"/>
      <c r="B281" s="64"/>
      <c r="C281" s="64"/>
      <c r="D281" s="97" t="s">
        <v>419</v>
      </c>
      <c r="E281" s="64"/>
      <c r="F281" s="64"/>
      <c r="G281" s="64"/>
      <c r="H281" s="65"/>
      <c r="I281" s="65"/>
      <c r="J281" s="65"/>
      <c r="K281" s="65"/>
      <c r="L281" s="65"/>
      <c r="M281" s="65"/>
      <c r="N281" s="65"/>
      <c r="O281" s="64"/>
      <c r="P281" s="38"/>
    </row>
    <row r="282" spans="1:16" s="17" customFormat="1" x14ac:dyDescent="0.35">
      <c r="A282" s="64"/>
      <c r="B282" s="64"/>
      <c r="C282" s="64"/>
      <c r="D282" s="97" t="s">
        <v>420</v>
      </c>
      <c r="E282" s="64"/>
      <c r="F282" s="64"/>
      <c r="G282" s="64"/>
      <c r="H282" s="65"/>
      <c r="I282" s="65"/>
      <c r="J282" s="65"/>
      <c r="K282" s="65"/>
      <c r="L282" s="65"/>
      <c r="M282" s="65"/>
      <c r="N282" s="65"/>
      <c r="O282" s="64"/>
      <c r="P282" s="38"/>
    </row>
    <row r="283" spans="1:16" x14ac:dyDescent="0.35">
      <c r="A283" s="64"/>
      <c r="B283" s="64"/>
      <c r="C283" s="64"/>
      <c r="D283" s="97"/>
      <c r="E283" s="64"/>
      <c r="F283" s="64"/>
      <c r="G283" s="64"/>
      <c r="H283" s="65"/>
      <c r="I283" s="65"/>
      <c r="J283" s="65"/>
      <c r="K283" s="65"/>
      <c r="L283" s="65"/>
      <c r="M283" s="65"/>
      <c r="N283" s="65"/>
      <c r="O283" s="64"/>
      <c r="P283" s="38"/>
    </row>
    <row r="284" spans="1:16" x14ac:dyDescent="0.35">
      <c r="A284" s="103"/>
      <c r="B284" s="64"/>
      <c r="C284" s="64"/>
      <c r="D284" s="97"/>
      <c r="E284" s="100" t="s">
        <v>421</v>
      </c>
      <c r="F284" s="64"/>
      <c r="G284" s="64"/>
      <c r="H284" s="65"/>
      <c r="I284" s="120" t="s">
        <v>114</v>
      </c>
      <c r="J284" s="85" t="s">
        <v>295</v>
      </c>
      <c r="K284" s="85" t="s">
        <v>190</v>
      </c>
      <c r="L284" s="85" t="s">
        <v>191</v>
      </c>
      <c r="M284" s="85" t="s">
        <v>193</v>
      </c>
      <c r="N284" s="65"/>
      <c r="O284" s="103" t="s">
        <v>422</v>
      </c>
      <c r="P284" s="38"/>
    </row>
    <row r="285" spans="1:16" x14ac:dyDescent="0.35">
      <c r="A285" s="64"/>
      <c r="B285" s="64"/>
      <c r="C285" s="64"/>
      <c r="D285" s="64"/>
      <c r="E285" s="97"/>
      <c r="F285" s="101" t="s">
        <v>139</v>
      </c>
      <c r="G285" s="101" t="s">
        <v>416</v>
      </c>
      <c r="H285" s="131"/>
      <c r="I285" s="131"/>
      <c r="J285" s="121"/>
      <c r="K285" s="121"/>
      <c r="L285" s="121"/>
      <c r="M285" s="121"/>
      <c r="N285" s="65"/>
      <c r="O285" s="64"/>
      <c r="P285" s="38"/>
    </row>
    <row r="286" spans="1:16" x14ac:dyDescent="0.35">
      <c r="A286" s="64"/>
      <c r="B286" s="64"/>
      <c r="C286" s="64"/>
      <c r="D286" s="64"/>
      <c r="E286" s="64"/>
      <c r="F286" s="103" t="s">
        <v>140</v>
      </c>
      <c r="G286" s="103" t="s">
        <v>416</v>
      </c>
      <c r="H286" s="118"/>
      <c r="I286" s="118"/>
      <c r="J286" s="36">
        <v>3700000</v>
      </c>
      <c r="K286" s="36">
        <v>4300000</v>
      </c>
      <c r="L286" s="36">
        <v>12500000</v>
      </c>
      <c r="M286" s="36">
        <v>7800000.0000000009</v>
      </c>
      <c r="N286" s="65"/>
      <c r="O286" s="64"/>
      <c r="P286" s="38"/>
    </row>
    <row r="287" spans="1:16" x14ac:dyDescent="0.35">
      <c r="A287" s="64"/>
      <c r="B287" s="64"/>
      <c r="C287" s="64"/>
      <c r="D287" s="64"/>
      <c r="E287" s="64"/>
      <c r="F287" s="103" t="s">
        <v>141</v>
      </c>
      <c r="G287" s="103" t="s">
        <v>416</v>
      </c>
      <c r="H287" s="118"/>
      <c r="I287" s="118"/>
      <c r="J287" s="36">
        <v>0</v>
      </c>
      <c r="K287" s="36">
        <v>0</v>
      </c>
      <c r="L287" s="36">
        <v>0</v>
      </c>
      <c r="M287" s="36">
        <v>0</v>
      </c>
      <c r="N287" s="65"/>
      <c r="O287" s="64"/>
      <c r="P287" s="38"/>
    </row>
    <row r="288" spans="1:16" x14ac:dyDescent="0.35">
      <c r="A288" s="64"/>
      <c r="B288" s="64"/>
      <c r="C288" s="64"/>
      <c r="D288" s="64"/>
      <c r="E288" s="64"/>
      <c r="F288" s="103" t="s">
        <v>142</v>
      </c>
      <c r="G288" s="103" t="s">
        <v>416</v>
      </c>
      <c r="H288" s="118"/>
      <c r="I288" s="118"/>
      <c r="J288" s="36">
        <v>2300000</v>
      </c>
      <c r="K288" s="36">
        <v>500000</v>
      </c>
      <c r="L288" s="36">
        <v>1900000</v>
      </c>
      <c r="M288" s="36">
        <v>500000</v>
      </c>
      <c r="N288" s="65"/>
      <c r="O288" s="64"/>
      <c r="P288" s="38"/>
    </row>
    <row r="289" spans="1:16" x14ac:dyDescent="0.35">
      <c r="A289" s="64"/>
      <c r="B289" s="64"/>
      <c r="C289" s="64"/>
      <c r="D289" s="64"/>
      <c r="E289" s="64"/>
      <c r="F289" s="103" t="s">
        <v>143</v>
      </c>
      <c r="G289" s="103" t="s">
        <v>416</v>
      </c>
      <c r="H289" s="118"/>
      <c r="I289" s="118"/>
      <c r="J289" s="36">
        <v>1200000.0000000002</v>
      </c>
      <c r="K289" s="36">
        <v>899999.99999999988</v>
      </c>
      <c r="L289" s="36">
        <v>900000</v>
      </c>
      <c r="M289" s="36">
        <v>800000</v>
      </c>
      <c r="N289" s="65"/>
      <c r="O289" s="64"/>
      <c r="P289" s="38"/>
    </row>
    <row r="290" spans="1:16" x14ac:dyDescent="0.35">
      <c r="A290" s="64"/>
      <c r="B290" s="64"/>
      <c r="C290" s="64"/>
      <c r="D290" s="64"/>
      <c r="E290" s="64"/>
      <c r="F290" s="103" t="s">
        <v>144</v>
      </c>
      <c r="G290" s="103" t="s">
        <v>416</v>
      </c>
      <c r="H290" s="118"/>
      <c r="I290" s="118"/>
      <c r="J290" s="36">
        <v>400000</v>
      </c>
      <c r="K290" s="36">
        <v>0</v>
      </c>
      <c r="L290" s="36">
        <v>2000000</v>
      </c>
      <c r="M290" s="36">
        <v>200000</v>
      </c>
      <c r="N290" s="65"/>
      <c r="O290" s="64"/>
      <c r="P290" s="38"/>
    </row>
    <row r="291" spans="1:16" x14ac:dyDescent="0.35">
      <c r="A291" s="64"/>
      <c r="B291" s="64"/>
      <c r="C291" s="64"/>
      <c r="D291" s="64"/>
      <c r="E291" s="64"/>
      <c r="F291" s="103" t="s">
        <v>145</v>
      </c>
      <c r="G291" s="103" t="s">
        <v>416</v>
      </c>
      <c r="H291" s="118"/>
      <c r="I291" s="118"/>
      <c r="J291" s="36">
        <v>0</v>
      </c>
      <c r="K291" s="36">
        <v>0</v>
      </c>
      <c r="L291" s="36">
        <v>0</v>
      </c>
      <c r="M291" s="36">
        <v>0</v>
      </c>
      <c r="N291" s="65"/>
      <c r="O291" s="64"/>
      <c r="P291" s="38"/>
    </row>
    <row r="292" spans="1:16" x14ac:dyDescent="0.35">
      <c r="A292" s="64"/>
      <c r="B292" s="64"/>
      <c r="C292" s="64"/>
      <c r="D292" s="64"/>
      <c r="E292" s="64"/>
      <c r="F292" s="103" t="s">
        <v>146</v>
      </c>
      <c r="G292" s="103" t="s">
        <v>416</v>
      </c>
      <c r="H292" s="118"/>
      <c r="I292" s="118"/>
      <c r="J292" s="36">
        <v>0</v>
      </c>
      <c r="K292" s="36">
        <v>0</v>
      </c>
      <c r="L292" s="36">
        <v>0</v>
      </c>
      <c r="M292" s="36">
        <v>0</v>
      </c>
      <c r="N292" s="65"/>
      <c r="O292" s="64"/>
      <c r="P292" s="38"/>
    </row>
    <row r="293" spans="1:16" x14ac:dyDescent="0.35">
      <c r="A293" s="64"/>
      <c r="B293" s="64"/>
      <c r="C293" s="64"/>
      <c r="D293" s="64"/>
      <c r="E293" s="64"/>
      <c r="F293" s="103" t="s">
        <v>147</v>
      </c>
      <c r="G293" s="103" t="s">
        <v>416</v>
      </c>
      <c r="H293" s="118"/>
      <c r="I293" s="118"/>
      <c r="J293" s="36">
        <v>0</v>
      </c>
      <c r="K293" s="36">
        <v>0</v>
      </c>
      <c r="L293" s="36">
        <v>0</v>
      </c>
      <c r="M293" s="36">
        <v>0</v>
      </c>
      <c r="N293" s="65"/>
      <c r="O293" s="64"/>
      <c r="P293" s="38"/>
    </row>
    <row r="294" spans="1:16" x14ac:dyDescent="0.35">
      <c r="A294" s="64"/>
      <c r="B294" s="64"/>
      <c r="C294" s="64"/>
      <c r="D294" s="64"/>
      <c r="E294" s="64"/>
      <c r="F294" s="103" t="s">
        <v>148</v>
      </c>
      <c r="G294" s="103" t="s">
        <v>416</v>
      </c>
      <c r="H294" s="118"/>
      <c r="I294" s="118"/>
      <c r="J294" s="36">
        <v>0</v>
      </c>
      <c r="K294" s="36">
        <v>0</v>
      </c>
      <c r="L294" s="36">
        <v>0</v>
      </c>
      <c r="M294" s="36">
        <v>0</v>
      </c>
      <c r="N294" s="65"/>
      <c r="O294" s="64"/>
      <c r="P294" s="38"/>
    </row>
    <row r="295" spans="1:16" x14ac:dyDescent="0.35">
      <c r="A295" s="64"/>
      <c r="B295" s="64"/>
      <c r="C295" s="64"/>
      <c r="D295" s="64"/>
      <c r="E295" s="64"/>
      <c r="F295" s="103" t="s">
        <v>149</v>
      </c>
      <c r="G295" s="103" t="s">
        <v>416</v>
      </c>
      <c r="H295" s="118"/>
      <c r="I295" s="118"/>
      <c r="J295" s="36">
        <v>0</v>
      </c>
      <c r="K295" s="36">
        <v>0</v>
      </c>
      <c r="L295" s="36">
        <v>0</v>
      </c>
      <c r="M295" s="36">
        <v>0</v>
      </c>
      <c r="N295" s="65"/>
      <c r="O295" s="64"/>
      <c r="P295" s="38"/>
    </row>
    <row r="296" spans="1:16" x14ac:dyDescent="0.35">
      <c r="A296" s="64"/>
      <c r="B296" s="64"/>
      <c r="C296" s="64"/>
      <c r="D296" s="64"/>
      <c r="E296" s="64"/>
      <c r="F296" s="103" t="s">
        <v>417</v>
      </c>
      <c r="G296" s="103" t="s">
        <v>416</v>
      </c>
      <c r="H296" s="118"/>
      <c r="I296" s="118"/>
      <c r="J296" s="36">
        <v>0</v>
      </c>
      <c r="K296" s="36">
        <v>0</v>
      </c>
      <c r="L296" s="36">
        <v>0</v>
      </c>
      <c r="M296" s="36">
        <v>0</v>
      </c>
      <c r="N296" s="65"/>
      <c r="O296" s="64"/>
      <c r="P296" s="38"/>
    </row>
    <row r="297" spans="1:16" x14ac:dyDescent="0.35">
      <c r="A297" s="64"/>
      <c r="B297" s="64"/>
      <c r="C297" s="64"/>
      <c r="D297" s="64"/>
      <c r="E297" s="64"/>
      <c r="F297" s="103" t="s">
        <v>151</v>
      </c>
      <c r="G297" s="103" t="s">
        <v>416</v>
      </c>
      <c r="H297" s="118"/>
      <c r="I297" s="118"/>
      <c r="J297" s="36">
        <v>0</v>
      </c>
      <c r="K297" s="36">
        <v>0</v>
      </c>
      <c r="L297" s="36">
        <v>0</v>
      </c>
      <c r="M297" s="36">
        <v>0</v>
      </c>
      <c r="N297" s="65"/>
      <c r="O297" s="64"/>
      <c r="P297" s="38"/>
    </row>
    <row r="298" spans="1:16" x14ac:dyDescent="0.35">
      <c r="A298" s="64"/>
      <c r="B298" s="64"/>
      <c r="C298" s="64"/>
      <c r="D298" s="64"/>
      <c r="E298" s="64"/>
      <c r="F298" s="103" t="s">
        <v>152</v>
      </c>
      <c r="G298" s="103" t="s">
        <v>416</v>
      </c>
      <c r="H298" s="118"/>
      <c r="I298" s="118"/>
      <c r="J298" s="36">
        <v>0</v>
      </c>
      <c r="K298" s="36">
        <v>0</v>
      </c>
      <c r="L298" s="36">
        <v>0</v>
      </c>
      <c r="M298" s="36">
        <v>0</v>
      </c>
      <c r="N298" s="65"/>
      <c r="O298" s="64"/>
      <c r="P298" s="38"/>
    </row>
    <row r="299" spans="1:16" x14ac:dyDescent="0.35">
      <c r="A299" s="64"/>
      <c r="B299" s="64"/>
      <c r="C299" s="64"/>
      <c r="D299" s="64"/>
      <c r="E299" s="64"/>
      <c r="F299" s="103" t="s">
        <v>153</v>
      </c>
      <c r="G299" s="103" t="s">
        <v>416</v>
      </c>
      <c r="H299" s="118"/>
      <c r="I299" s="118"/>
      <c r="J299" s="36">
        <v>0</v>
      </c>
      <c r="K299" s="36">
        <v>0</v>
      </c>
      <c r="L299" s="36">
        <v>0</v>
      </c>
      <c r="M299" s="36">
        <v>0</v>
      </c>
      <c r="N299" s="65"/>
      <c r="O299" s="64"/>
      <c r="P299" s="38"/>
    </row>
    <row r="300" spans="1:16" x14ac:dyDescent="0.35">
      <c r="A300" s="64"/>
      <c r="B300" s="64"/>
      <c r="C300" s="64"/>
      <c r="D300" s="64"/>
      <c r="E300" s="64"/>
      <c r="F300" s="103" t="s">
        <v>154</v>
      </c>
      <c r="G300" s="103" t="s">
        <v>416</v>
      </c>
      <c r="H300" s="118"/>
      <c r="I300" s="118"/>
      <c r="J300" s="36">
        <v>0</v>
      </c>
      <c r="K300" s="36">
        <v>0</v>
      </c>
      <c r="L300" s="36">
        <v>0</v>
      </c>
      <c r="M300" s="36">
        <v>0</v>
      </c>
      <c r="N300" s="65"/>
      <c r="O300" s="64"/>
      <c r="P300" s="38"/>
    </row>
    <row r="301" spans="1:16" x14ac:dyDescent="0.35">
      <c r="A301" s="64"/>
      <c r="B301" s="64"/>
      <c r="C301" s="64"/>
      <c r="D301" s="64"/>
      <c r="E301" s="64"/>
      <c r="F301" s="103" t="s">
        <v>155</v>
      </c>
      <c r="G301" s="103" t="s">
        <v>416</v>
      </c>
      <c r="H301" s="118"/>
      <c r="I301" s="118"/>
      <c r="J301" s="36">
        <v>0</v>
      </c>
      <c r="K301" s="36">
        <v>0</v>
      </c>
      <c r="L301" s="36">
        <v>0</v>
      </c>
      <c r="M301" s="36">
        <v>0</v>
      </c>
      <c r="N301" s="65"/>
      <c r="O301" s="64"/>
      <c r="P301" s="38"/>
    </row>
    <row r="302" spans="1:16" x14ac:dyDescent="0.35">
      <c r="A302" s="64"/>
      <c r="B302" s="64"/>
      <c r="C302" s="64"/>
      <c r="D302" s="64"/>
      <c r="E302" s="64"/>
      <c r="F302" s="103" t="s">
        <v>156</v>
      </c>
      <c r="G302" s="103" t="s">
        <v>416</v>
      </c>
      <c r="H302" s="118"/>
      <c r="I302" s="118"/>
      <c r="J302" s="36">
        <v>0</v>
      </c>
      <c r="K302" s="36">
        <v>0</v>
      </c>
      <c r="L302" s="36">
        <v>0</v>
      </c>
      <c r="M302" s="36">
        <v>0</v>
      </c>
      <c r="N302" s="65"/>
      <c r="O302" s="64"/>
      <c r="P302" s="38"/>
    </row>
    <row r="303" spans="1:16" x14ac:dyDescent="0.35">
      <c r="A303" s="64"/>
      <c r="B303" s="64"/>
      <c r="C303" s="64"/>
      <c r="D303" s="64"/>
      <c r="E303" s="64"/>
      <c r="F303" s="103" t="s">
        <v>157</v>
      </c>
      <c r="G303" s="103" t="s">
        <v>416</v>
      </c>
      <c r="H303" s="118"/>
      <c r="I303" s="118"/>
      <c r="J303" s="36">
        <v>0</v>
      </c>
      <c r="K303" s="36">
        <v>0</v>
      </c>
      <c r="L303" s="36">
        <v>0</v>
      </c>
      <c r="M303" s="36">
        <v>0</v>
      </c>
      <c r="N303" s="65"/>
      <c r="O303" s="64"/>
      <c r="P303" s="38"/>
    </row>
    <row r="304" spans="1:16" x14ac:dyDescent="0.35">
      <c r="A304" s="64"/>
      <c r="B304" s="64"/>
      <c r="C304" s="64"/>
      <c r="D304" s="64"/>
      <c r="E304" s="64"/>
      <c r="F304" s="103" t="s">
        <v>158</v>
      </c>
      <c r="G304" s="103" t="s">
        <v>416</v>
      </c>
      <c r="H304" s="118"/>
      <c r="I304" s="118"/>
      <c r="J304" s="36">
        <v>0</v>
      </c>
      <c r="K304" s="36">
        <v>0</v>
      </c>
      <c r="L304" s="36">
        <v>0</v>
      </c>
      <c r="M304" s="36">
        <v>0</v>
      </c>
      <c r="N304" s="65"/>
      <c r="O304" s="64"/>
      <c r="P304" s="38"/>
    </row>
    <row r="305" spans="1:16" x14ac:dyDescent="0.35">
      <c r="A305" s="64"/>
      <c r="B305" s="64"/>
      <c r="C305" s="64"/>
      <c r="D305" s="64"/>
      <c r="E305" s="64"/>
      <c r="F305" s="103" t="s">
        <v>159</v>
      </c>
      <c r="G305" s="103" t="s">
        <v>416</v>
      </c>
      <c r="H305" s="118"/>
      <c r="I305" s="118"/>
      <c r="J305" s="36">
        <v>0</v>
      </c>
      <c r="K305" s="36">
        <v>0</v>
      </c>
      <c r="L305" s="36">
        <v>0</v>
      </c>
      <c r="M305" s="36">
        <v>0</v>
      </c>
      <c r="N305" s="65"/>
      <c r="O305" s="64"/>
      <c r="P305" s="38"/>
    </row>
    <row r="306" spans="1:16" x14ac:dyDescent="0.35">
      <c r="A306" s="64"/>
      <c r="B306" s="64"/>
      <c r="C306" s="64"/>
      <c r="D306" s="64"/>
      <c r="E306" s="64"/>
      <c r="F306" s="103" t="s">
        <v>160</v>
      </c>
      <c r="G306" s="103" t="s">
        <v>416</v>
      </c>
      <c r="H306" s="118"/>
      <c r="I306" s="118"/>
      <c r="J306" s="36">
        <v>0</v>
      </c>
      <c r="K306" s="36">
        <v>0</v>
      </c>
      <c r="L306" s="36">
        <v>0</v>
      </c>
      <c r="M306" s="36">
        <v>0</v>
      </c>
      <c r="N306" s="65"/>
      <c r="O306" s="64"/>
      <c r="P306" s="38"/>
    </row>
    <row r="307" spans="1:16" x14ac:dyDescent="0.35">
      <c r="A307" s="64"/>
      <c r="B307" s="64"/>
      <c r="C307" s="64"/>
      <c r="D307" s="64"/>
      <c r="E307" s="64"/>
      <c r="F307" s="103" t="s">
        <v>161</v>
      </c>
      <c r="G307" s="103" t="s">
        <v>416</v>
      </c>
      <c r="H307" s="118"/>
      <c r="I307" s="118"/>
      <c r="J307" s="36">
        <v>0</v>
      </c>
      <c r="K307" s="36">
        <v>0</v>
      </c>
      <c r="L307" s="36">
        <v>0</v>
      </c>
      <c r="M307" s="36">
        <v>0</v>
      </c>
      <c r="N307" s="65"/>
      <c r="O307" s="64"/>
      <c r="P307" s="38"/>
    </row>
    <row r="308" spans="1:16" x14ac:dyDescent="0.35">
      <c r="A308" s="64"/>
      <c r="B308" s="64"/>
      <c r="C308" s="64"/>
      <c r="D308" s="64"/>
      <c r="E308" s="64"/>
      <c r="F308" s="103" t="s">
        <v>162</v>
      </c>
      <c r="G308" s="103" t="s">
        <v>416</v>
      </c>
      <c r="H308" s="118"/>
      <c r="I308" s="118"/>
      <c r="J308" s="36">
        <v>0</v>
      </c>
      <c r="K308" s="36">
        <v>0</v>
      </c>
      <c r="L308" s="36">
        <v>0</v>
      </c>
      <c r="M308" s="36">
        <v>0</v>
      </c>
      <c r="N308" s="65"/>
      <c r="O308" s="64"/>
      <c r="P308" s="38"/>
    </row>
    <row r="309" spans="1:16" x14ac:dyDescent="0.35">
      <c r="A309" s="64"/>
      <c r="B309" s="64"/>
      <c r="C309" s="64"/>
      <c r="D309" s="64"/>
      <c r="E309" s="64"/>
      <c r="F309" s="103" t="s">
        <v>163</v>
      </c>
      <c r="G309" s="103" t="s">
        <v>416</v>
      </c>
      <c r="H309" s="118"/>
      <c r="I309" s="118"/>
      <c r="J309" s="36">
        <v>0</v>
      </c>
      <c r="K309" s="36">
        <v>0</v>
      </c>
      <c r="L309" s="36">
        <v>0</v>
      </c>
      <c r="M309" s="36">
        <v>0</v>
      </c>
      <c r="N309" s="65"/>
      <c r="O309" s="64"/>
      <c r="P309" s="38"/>
    </row>
    <row r="310" spans="1:16" x14ac:dyDescent="0.35">
      <c r="A310" s="64"/>
      <c r="B310" s="64"/>
      <c r="C310" s="64"/>
      <c r="D310" s="64"/>
      <c r="E310" s="64"/>
      <c r="F310" s="103" t="s">
        <v>164</v>
      </c>
      <c r="G310" s="103" t="s">
        <v>416</v>
      </c>
      <c r="H310" s="118"/>
      <c r="I310" s="118"/>
      <c r="J310" s="36">
        <v>0</v>
      </c>
      <c r="K310" s="36">
        <v>0</v>
      </c>
      <c r="L310" s="36">
        <v>0</v>
      </c>
      <c r="M310" s="36">
        <v>0</v>
      </c>
      <c r="N310" s="65"/>
      <c r="O310" s="64"/>
      <c r="P310" s="38"/>
    </row>
    <row r="311" spans="1:16" x14ac:dyDescent="0.35">
      <c r="A311" s="64"/>
      <c r="B311" s="64"/>
      <c r="C311" s="64"/>
      <c r="D311" s="64"/>
      <c r="E311" s="64"/>
      <c r="F311" s="103" t="s">
        <v>165</v>
      </c>
      <c r="G311" s="103" t="s">
        <v>416</v>
      </c>
      <c r="H311" s="118"/>
      <c r="I311" s="118"/>
      <c r="J311" s="36">
        <v>0</v>
      </c>
      <c r="K311" s="36">
        <v>0</v>
      </c>
      <c r="L311" s="36">
        <v>0</v>
      </c>
      <c r="M311" s="36">
        <v>0</v>
      </c>
      <c r="N311" s="65"/>
      <c r="O311" s="64"/>
      <c r="P311" s="38"/>
    </row>
    <row r="312" spans="1:16" x14ac:dyDescent="0.35">
      <c r="A312" s="64"/>
      <c r="B312" s="64"/>
      <c r="C312" s="64"/>
      <c r="D312" s="64"/>
      <c r="E312" s="64"/>
      <c r="F312" s="103" t="s">
        <v>166</v>
      </c>
      <c r="G312" s="103" t="s">
        <v>416</v>
      </c>
      <c r="H312" s="118"/>
      <c r="I312" s="118"/>
      <c r="J312" s="36">
        <v>0</v>
      </c>
      <c r="K312" s="36">
        <v>0</v>
      </c>
      <c r="L312" s="36">
        <v>0</v>
      </c>
      <c r="M312" s="36">
        <v>0</v>
      </c>
      <c r="N312" s="65"/>
      <c r="O312" s="64"/>
      <c r="P312" s="38"/>
    </row>
    <row r="313" spans="1:16" x14ac:dyDescent="0.35">
      <c r="A313" s="64"/>
      <c r="B313" s="64"/>
      <c r="C313" s="64"/>
      <c r="D313" s="64"/>
      <c r="E313" s="64"/>
      <c r="F313" s="103" t="s">
        <v>167</v>
      </c>
      <c r="G313" s="103" t="s">
        <v>416</v>
      </c>
      <c r="H313" s="118"/>
      <c r="I313" s="118"/>
      <c r="J313" s="36">
        <v>0</v>
      </c>
      <c r="K313" s="36">
        <v>0</v>
      </c>
      <c r="L313" s="36">
        <v>0</v>
      </c>
      <c r="M313" s="36">
        <v>0</v>
      </c>
      <c r="N313" s="65"/>
      <c r="O313" s="64"/>
      <c r="P313" s="38"/>
    </row>
    <row r="314" spans="1:16" x14ac:dyDescent="0.35">
      <c r="A314" s="64"/>
      <c r="B314" s="64"/>
      <c r="C314" s="64"/>
      <c r="D314" s="64"/>
      <c r="E314" s="64"/>
      <c r="F314" s="103" t="s">
        <v>168</v>
      </c>
      <c r="G314" s="103" t="s">
        <v>416</v>
      </c>
      <c r="H314" s="118"/>
      <c r="I314" s="118"/>
      <c r="J314" s="36">
        <v>0</v>
      </c>
      <c r="K314" s="36">
        <v>0</v>
      </c>
      <c r="L314" s="36">
        <v>0</v>
      </c>
      <c r="M314" s="36">
        <v>0</v>
      </c>
      <c r="N314" s="65"/>
      <c r="O314" s="64"/>
      <c r="P314" s="38"/>
    </row>
    <row r="315" spans="1:16" x14ac:dyDescent="0.35">
      <c r="A315" s="64"/>
      <c r="B315" s="64"/>
      <c r="C315" s="64"/>
      <c r="D315" s="64"/>
      <c r="E315" s="64"/>
      <c r="F315" s="103" t="s">
        <v>169</v>
      </c>
      <c r="G315" s="103" t="s">
        <v>416</v>
      </c>
      <c r="H315" s="118"/>
      <c r="I315" s="118"/>
      <c r="J315" s="36">
        <v>0</v>
      </c>
      <c r="K315" s="36">
        <v>0</v>
      </c>
      <c r="L315" s="36">
        <v>0</v>
      </c>
      <c r="M315" s="36">
        <v>0</v>
      </c>
      <c r="N315" s="65"/>
      <c r="O315" s="64"/>
      <c r="P315" s="38"/>
    </row>
    <row r="316" spans="1:16" x14ac:dyDescent="0.35">
      <c r="A316" s="64"/>
      <c r="B316" s="64"/>
      <c r="C316" s="64"/>
      <c r="D316" s="64"/>
      <c r="E316" s="64"/>
      <c r="F316" s="103" t="s">
        <v>170</v>
      </c>
      <c r="G316" s="103" t="s">
        <v>416</v>
      </c>
      <c r="H316" s="118"/>
      <c r="I316" s="118"/>
      <c r="J316" s="36">
        <v>0</v>
      </c>
      <c r="K316" s="36">
        <v>0</v>
      </c>
      <c r="L316" s="36">
        <v>0</v>
      </c>
      <c r="M316" s="36">
        <v>0</v>
      </c>
      <c r="N316" s="65"/>
      <c r="O316" s="64"/>
      <c r="P316" s="38"/>
    </row>
    <row r="317" spans="1:16" s="17" customFormat="1" x14ac:dyDescent="0.35">
      <c r="A317" s="64"/>
      <c r="B317" s="64"/>
      <c r="C317" s="64"/>
      <c r="D317" s="64"/>
      <c r="E317" s="64"/>
      <c r="F317" s="103" t="s">
        <v>171</v>
      </c>
      <c r="G317" s="103" t="s">
        <v>416</v>
      </c>
      <c r="H317" s="118"/>
      <c r="I317" s="118"/>
      <c r="J317" s="36">
        <v>0</v>
      </c>
      <c r="K317" s="36">
        <v>0</v>
      </c>
      <c r="L317" s="36">
        <v>0</v>
      </c>
      <c r="M317" s="36">
        <v>0</v>
      </c>
      <c r="N317" s="65"/>
      <c r="O317" s="64"/>
      <c r="P317" s="38"/>
    </row>
    <row r="318" spans="1:16" x14ac:dyDescent="0.35">
      <c r="A318" s="64"/>
      <c r="B318" s="64"/>
      <c r="C318" s="64"/>
      <c r="D318" s="64"/>
      <c r="E318" s="64"/>
      <c r="F318" s="105" t="s">
        <v>173</v>
      </c>
      <c r="G318" s="105" t="s">
        <v>416</v>
      </c>
      <c r="H318" s="132"/>
      <c r="I318" s="132"/>
      <c r="J318" s="37">
        <v>0</v>
      </c>
      <c r="K318" s="37">
        <v>0</v>
      </c>
      <c r="L318" s="37">
        <v>0</v>
      </c>
      <c r="M318" s="37">
        <v>0</v>
      </c>
      <c r="N318" s="65"/>
      <c r="O318" s="64"/>
      <c r="P318" s="38"/>
    </row>
    <row r="319" spans="1:16" x14ac:dyDescent="0.35">
      <c r="A319" s="64"/>
      <c r="B319" s="64"/>
      <c r="C319" s="64"/>
      <c r="D319" s="64"/>
      <c r="E319" s="64"/>
      <c r="F319" s="64"/>
      <c r="G319" s="64"/>
      <c r="H319" s="65"/>
      <c r="I319" s="65"/>
      <c r="J319" s="65"/>
      <c r="K319" s="65"/>
      <c r="L319" s="65"/>
      <c r="M319" s="65"/>
      <c r="N319" s="65"/>
      <c r="O319" s="64"/>
      <c r="P319" s="38"/>
    </row>
    <row r="320" spans="1:16" x14ac:dyDescent="0.35">
      <c r="A320" s="89"/>
      <c r="B320" s="89"/>
      <c r="C320" s="98" t="s">
        <v>423</v>
      </c>
      <c r="D320" s="98"/>
      <c r="E320" s="98"/>
      <c r="F320" s="98"/>
      <c r="G320" s="98"/>
      <c r="H320" s="99"/>
      <c r="I320" s="99"/>
      <c r="J320" s="99"/>
      <c r="K320" s="99"/>
      <c r="L320" s="99"/>
      <c r="M320" s="99"/>
      <c r="N320" s="99"/>
      <c r="O320" s="98"/>
      <c r="P320" s="38"/>
    </row>
    <row r="321" spans="1:16" x14ac:dyDescent="0.35">
      <c r="A321" s="64"/>
      <c r="B321" s="64"/>
      <c r="C321" s="97"/>
      <c r="D321" s="97"/>
      <c r="E321" s="64"/>
      <c r="F321" s="64"/>
      <c r="G321" s="64"/>
      <c r="H321" s="65"/>
      <c r="I321" s="65"/>
      <c r="J321" s="65"/>
      <c r="K321" s="65"/>
      <c r="L321" s="65"/>
      <c r="M321" s="65"/>
      <c r="N321" s="65"/>
      <c r="O321" s="64"/>
      <c r="P321" s="38"/>
    </row>
    <row r="322" spans="1:16" x14ac:dyDescent="0.35">
      <c r="A322" s="64"/>
      <c r="B322" s="64"/>
      <c r="C322" s="64"/>
      <c r="D322" s="97" t="s">
        <v>424</v>
      </c>
      <c r="E322" s="64"/>
      <c r="F322" s="64"/>
      <c r="G322" s="64"/>
      <c r="H322" s="65"/>
      <c r="I322" s="65"/>
      <c r="J322" s="65"/>
      <c r="K322" s="65"/>
      <c r="L322" s="65"/>
      <c r="M322" s="65"/>
      <c r="N322" s="65"/>
      <c r="O322" s="64"/>
      <c r="P322" s="38"/>
    </row>
    <row r="323" spans="1:16" x14ac:dyDescent="0.35">
      <c r="A323" s="64"/>
      <c r="B323" s="64"/>
      <c r="C323" s="64"/>
      <c r="D323" s="97" t="s">
        <v>425</v>
      </c>
      <c r="E323" s="64"/>
      <c r="F323" s="64"/>
      <c r="G323" s="64"/>
      <c r="H323" s="65"/>
      <c r="I323" s="65"/>
      <c r="J323" s="65"/>
      <c r="K323" s="65"/>
      <c r="L323" s="65"/>
      <c r="M323" s="65"/>
      <c r="N323" s="65"/>
      <c r="O323" s="64"/>
      <c r="P323" s="38"/>
    </row>
    <row r="324" spans="1:16" x14ac:dyDescent="0.35">
      <c r="A324" s="64"/>
      <c r="B324" s="64"/>
      <c r="C324" s="64"/>
      <c r="D324" s="97"/>
      <c r="E324" s="64"/>
      <c r="F324" s="64"/>
      <c r="G324" s="64"/>
      <c r="H324" s="65"/>
      <c r="I324" s="65"/>
      <c r="J324" s="65"/>
      <c r="K324" s="65"/>
      <c r="L324" s="65"/>
      <c r="M324" s="65"/>
      <c r="N324" s="65"/>
      <c r="O324" s="64"/>
      <c r="P324" s="38"/>
    </row>
    <row r="325" spans="1:16" x14ac:dyDescent="0.35">
      <c r="A325" s="103"/>
      <c r="B325" s="64"/>
      <c r="C325" s="64"/>
      <c r="D325" s="97"/>
      <c r="E325" s="100" t="s">
        <v>426</v>
      </c>
      <c r="F325" s="64"/>
      <c r="G325" s="64"/>
      <c r="H325" s="65"/>
      <c r="I325" s="120" t="s">
        <v>114</v>
      </c>
      <c r="J325" s="65"/>
      <c r="K325" s="65"/>
      <c r="L325" s="65"/>
      <c r="M325" s="65"/>
      <c r="N325" s="65"/>
      <c r="O325" s="103" t="s">
        <v>427</v>
      </c>
      <c r="P325" s="38"/>
    </row>
    <row r="326" spans="1:16" x14ac:dyDescent="0.35">
      <c r="A326" s="64"/>
      <c r="B326" s="64"/>
      <c r="C326" s="64"/>
      <c r="D326" s="64"/>
      <c r="E326" s="97"/>
      <c r="F326" s="101" t="s">
        <v>295</v>
      </c>
      <c r="G326" s="101" t="s">
        <v>416</v>
      </c>
      <c r="H326" s="35">
        <v>3359999.9999999995</v>
      </c>
      <c r="I326" s="118"/>
      <c r="J326" s="118"/>
      <c r="K326" s="118"/>
      <c r="L326" s="118"/>
      <c r="M326" s="118"/>
      <c r="N326" s="65"/>
      <c r="O326" s="64"/>
      <c r="P326" s="38"/>
    </row>
    <row r="327" spans="1:16" x14ac:dyDescent="0.35">
      <c r="A327" s="64"/>
      <c r="B327" s="64"/>
      <c r="C327" s="64"/>
      <c r="D327" s="64"/>
      <c r="E327" s="64"/>
      <c r="F327" s="103" t="s">
        <v>190</v>
      </c>
      <c r="G327" s="103" t="s">
        <v>416</v>
      </c>
      <c r="H327" s="36">
        <v>0</v>
      </c>
      <c r="I327" s="118"/>
      <c r="J327" s="118"/>
      <c r="K327" s="118"/>
      <c r="L327" s="118"/>
      <c r="M327" s="118"/>
      <c r="N327" s="65"/>
      <c r="O327" s="64"/>
      <c r="P327" s="38"/>
    </row>
    <row r="328" spans="1:16" x14ac:dyDescent="0.35">
      <c r="A328" s="64"/>
      <c r="B328" s="64"/>
      <c r="C328" s="64"/>
      <c r="D328" s="64"/>
      <c r="E328" s="64"/>
      <c r="F328" s="103" t="s">
        <v>191</v>
      </c>
      <c r="G328" s="103" t="s">
        <v>416</v>
      </c>
      <c r="H328" s="36">
        <v>889999.99999999988</v>
      </c>
      <c r="I328" s="118"/>
      <c r="J328" s="118"/>
      <c r="K328" s="118"/>
      <c r="L328" s="118"/>
      <c r="M328" s="118"/>
      <c r="N328" s="65"/>
      <c r="O328" s="64"/>
      <c r="P328" s="38"/>
    </row>
    <row r="329" spans="1:16" x14ac:dyDescent="0.35">
      <c r="A329" s="64"/>
      <c r="B329" s="64"/>
      <c r="C329" s="64"/>
      <c r="D329" s="64"/>
      <c r="E329" s="64"/>
      <c r="F329" s="105" t="s">
        <v>193</v>
      </c>
      <c r="G329" s="105" t="s">
        <v>416</v>
      </c>
      <c r="H329" s="37">
        <v>5650000</v>
      </c>
      <c r="I329" s="118"/>
      <c r="J329" s="118"/>
      <c r="K329" s="118"/>
      <c r="L329" s="118"/>
      <c r="M329" s="118"/>
      <c r="N329" s="65"/>
      <c r="O329" s="64"/>
      <c r="P329" s="38"/>
    </row>
    <row r="330" spans="1:16" x14ac:dyDescent="0.35">
      <c r="A330" s="64"/>
      <c r="B330" s="64"/>
      <c r="C330" s="64"/>
      <c r="D330" s="64"/>
      <c r="E330" s="64"/>
      <c r="F330" s="64"/>
      <c r="G330" s="64"/>
      <c r="H330" s="65"/>
      <c r="I330" s="65"/>
      <c r="J330" s="65"/>
      <c r="K330" s="65"/>
      <c r="L330" s="65"/>
      <c r="M330" s="65"/>
      <c r="N330" s="65"/>
      <c r="O330" s="64"/>
      <c r="P330" s="38"/>
    </row>
    <row r="331" spans="1:16" x14ac:dyDescent="0.35">
      <c r="A331" s="89"/>
      <c r="B331" s="89"/>
      <c r="C331" s="98" t="s">
        <v>428</v>
      </c>
      <c r="D331" s="98"/>
      <c r="E331" s="98"/>
      <c r="F331" s="98"/>
      <c r="G331" s="98"/>
      <c r="H331" s="99"/>
      <c r="I331" s="99"/>
      <c r="J331" s="99"/>
      <c r="K331" s="99"/>
      <c r="L331" s="99"/>
      <c r="M331" s="99"/>
      <c r="N331" s="99"/>
      <c r="O331" s="98"/>
      <c r="P331" s="38"/>
    </row>
    <row r="332" spans="1:16" x14ac:dyDescent="0.35">
      <c r="A332" s="64"/>
      <c r="B332" s="64"/>
      <c r="C332" s="97"/>
      <c r="D332" s="97"/>
      <c r="E332" s="64"/>
      <c r="F332" s="64"/>
      <c r="G332" s="64"/>
      <c r="H332" s="65"/>
      <c r="I332" s="65"/>
      <c r="J332" s="65"/>
      <c r="K332" s="65"/>
      <c r="L332" s="65"/>
      <c r="M332" s="65"/>
      <c r="N332" s="65"/>
      <c r="O332" s="64"/>
      <c r="P332" s="38"/>
    </row>
    <row r="333" spans="1:16" x14ac:dyDescent="0.35">
      <c r="A333" s="64"/>
      <c r="B333" s="64"/>
      <c r="C333" s="64"/>
      <c r="D333" s="97" t="s">
        <v>429</v>
      </c>
      <c r="E333" s="64"/>
      <c r="F333" s="64"/>
      <c r="G333" s="64"/>
      <c r="H333" s="65"/>
      <c r="I333" s="65"/>
      <c r="J333" s="65"/>
      <c r="K333" s="65"/>
      <c r="L333" s="65"/>
      <c r="M333" s="65"/>
      <c r="N333" s="65"/>
      <c r="O333" s="64"/>
      <c r="P333" s="38"/>
    </row>
    <row r="334" spans="1:16" x14ac:dyDescent="0.35">
      <c r="A334" s="64"/>
      <c r="B334" s="64"/>
      <c r="C334" s="64"/>
      <c r="D334" s="97" t="s">
        <v>430</v>
      </c>
      <c r="E334" s="64"/>
      <c r="F334" s="64"/>
      <c r="G334" s="64"/>
      <c r="H334" s="65"/>
      <c r="I334" s="65"/>
      <c r="J334" s="65"/>
      <c r="K334" s="65"/>
      <c r="L334" s="65"/>
      <c r="M334" s="65"/>
      <c r="N334" s="65"/>
      <c r="O334" s="64"/>
      <c r="P334" s="38"/>
    </row>
    <row r="335" spans="1:16" x14ac:dyDescent="0.35">
      <c r="A335" s="64"/>
      <c r="B335" s="64"/>
      <c r="C335" s="64"/>
      <c r="D335" s="97"/>
      <c r="E335" s="64"/>
      <c r="F335" s="64"/>
      <c r="G335" s="64"/>
      <c r="H335" s="65"/>
      <c r="I335" s="65"/>
      <c r="J335" s="65"/>
      <c r="K335" s="65"/>
      <c r="L335" s="65"/>
      <c r="M335" s="65"/>
      <c r="N335" s="65"/>
      <c r="O335" s="64"/>
      <c r="P335" s="38"/>
    </row>
    <row r="336" spans="1:16" x14ac:dyDescent="0.35">
      <c r="A336" s="103"/>
      <c r="B336" s="64"/>
      <c r="C336" s="64"/>
      <c r="D336" s="97"/>
      <c r="E336" s="100" t="s">
        <v>431</v>
      </c>
      <c r="F336" s="64"/>
      <c r="G336" s="64"/>
      <c r="H336" s="65"/>
      <c r="I336" s="120" t="s">
        <v>114</v>
      </c>
      <c r="J336" s="65"/>
      <c r="K336" s="65"/>
      <c r="L336" s="65"/>
      <c r="M336" s="65"/>
      <c r="N336" s="65"/>
      <c r="O336" s="103" t="s">
        <v>432</v>
      </c>
      <c r="P336" s="38"/>
    </row>
    <row r="337" spans="1:16" x14ac:dyDescent="0.35">
      <c r="A337" s="64"/>
      <c r="B337" s="64"/>
      <c r="C337" s="64"/>
      <c r="D337" s="64"/>
      <c r="E337" s="97"/>
      <c r="F337" s="101" t="s">
        <v>295</v>
      </c>
      <c r="G337" s="101" t="s">
        <v>329</v>
      </c>
      <c r="H337" s="35">
        <v>70899999.99999997</v>
      </c>
      <c r="I337" s="118"/>
      <c r="J337" s="118"/>
      <c r="K337" s="118"/>
      <c r="L337" s="118"/>
      <c r="M337" s="118"/>
      <c r="N337" s="65"/>
      <c r="O337" s="64"/>
      <c r="P337" s="38"/>
    </row>
    <row r="338" spans="1:16" x14ac:dyDescent="0.35">
      <c r="A338" s="64"/>
      <c r="B338" s="64"/>
      <c r="C338" s="64"/>
      <c r="D338" s="64"/>
      <c r="E338" s="64"/>
      <c r="F338" s="103" t="s">
        <v>433</v>
      </c>
      <c r="G338" s="103" t="s">
        <v>329</v>
      </c>
      <c r="H338" s="36">
        <v>12628224.582701057</v>
      </c>
      <c r="I338" s="118"/>
      <c r="J338" s="118"/>
      <c r="K338" s="118"/>
      <c r="L338" s="118"/>
      <c r="M338" s="118"/>
      <c r="N338" s="65"/>
      <c r="O338" s="64"/>
      <c r="P338" s="38"/>
    </row>
    <row r="339" spans="1:16" x14ac:dyDescent="0.35">
      <c r="A339" s="64"/>
      <c r="B339" s="64"/>
      <c r="C339" s="64"/>
      <c r="D339" s="64"/>
      <c r="E339" s="64"/>
      <c r="F339" s="103" t="s">
        <v>191</v>
      </c>
      <c r="G339" s="103" t="s">
        <v>329</v>
      </c>
      <c r="H339" s="36">
        <v>144771775.41729894</v>
      </c>
      <c r="I339" s="118"/>
      <c r="J339" s="118"/>
      <c r="K339" s="118"/>
      <c r="L339" s="118"/>
      <c r="M339" s="118"/>
      <c r="N339" s="65"/>
      <c r="O339" s="64"/>
      <c r="P339" s="38"/>
    </row>
    <row r="340" spans="1:16" x14ac:dyDescent="0.35">
      <c r="A340" s="64"/>
      <c r="B340" s="64"/>
      <c r="C340" s="64"/>
      <c r="D340" s="64"/>
      <c r="E340" s="64"/>
      <c r="F340" s="103" t="s">
        <v>285</v>
      </c>
      <c r="G340" s="103" t="s">
        <v>329</v>
      </c>
      <c r="H340" s="36">
        <v>116300000.00000004</v>
      </c>
      <c r="I340" s="118"/>
      <c r="J340" s="118"/>
      <c r="K340" s="118"/>
      <c r="L340" s="118"/>
      <c r="M340" s="118"/>
      <c r="N340" s="65"/>
      <c r="O340" s="64"/>
      <c r="P340" s="38"/>
    </row>
    <row r="341" spans="1:16" x14ac:dyDescent="0.35">
      <c r="A341" s="64"/>
      <c r="B341" s="64"/>
      <c r="C341" s="64"/>
      <c r="D341" s="64"/>
      <c r="E341" s="64"/>
      <c r="F341" s="105" t="s">
        <v>288</v>
      </c>
      <c r="G341" s="105" t="s">
        <v>329</v>
      </c>
      <c r="H341" s="37">
        <v>0</v>
      </c>
      <c r="I341" s="118"/>
      <c r="J341" s="118"/>
      <c r="K341" s="118"/>
      <c r="L341" s="118"/>
      <c r="M341" s="118"/>
      <c r="N341" s="65"/>
      <c r="O341" s="64"/>
      <c r="P341" s="38"/>
    </row>
    <row r="342" spans="1:16" x14ac:dyDescent="0.35">
      <c r="A342" s="64"/>
      <c r="B342" s="64"/>
      <c r="C342" s="64"/>
      <c r="D342" s="64"/>
      <c r="E342" s="64"/>
      <c r="F342" s="64"/>
      <c r="G342" s="64"/>
      <c r="H342" s="65"/>
      <c r="I342" s="65"/>
      <c r="J342" s="65"/>
      <c r="K342" s="65"/>
      <c r="L342" s="65"/>
      <c r="M342" s="65"/>
      <c r="N342" s="65"/>
      <c r="O342" s="64"/>
      <c r="P342" s="38"/>
    </row>
    <row r="343" spans="1:16" x14ac:dyDescent="0.35">
      <c r="A343" s="89"/>
      <c r="B343" s="89"/>
      <c r="C343" s="98" t="s">
        <v>434</v>
      </c>
      <c r="D343" s="98"/>
      <c r="E343" s="98"/>
      <c r="F343" s="98"/>
      <c r="G343" s="98"/>
      <c r="H343" s="99"/>
      <c r="I343" s="99"/>
      <c r="J343" s="99"/>
      <c r="K343" s="99"/>
      <c r="L343" s="99"/>
      <c r="M343" s="99"/>
      <c r="N343" s="99"/>
      <c r="O343" s="98"/>
      <c r="P343" s="38"/>
    </row>
    <row r="344" spans="1:16" x14ac:dyDescent="0.35">
      <c r="A344" s="64"/>
      <c r="B344" s="64"/>
      <c r="C344" s="97"/>
      <c r="D344" s="97"/>
      <c r="E344" s="64"/>
      <c r="F344" s="64"/>
      <c r="G344" s="64"/>
      <c r="H344" s="65"/>
      <c r="I344" s="65"/>
      <c r="J344" s="65"/>
      <c r="K344" s="65"/>
      <c r="L344" s="65"/>
      <c r="M344" s="65"/>
      <c r="N344" s="65"/>
      <c r="O344" s="64"/>
      <c r="P344" s="38"/>
    </row>
    <row r="345" spans="1:16" x14ac:dyDescent="0.35">
      <c r="A345" s="64"/>
      <c r="B345" s="64"/>
      <c r="C345" s="64"/>
      <c r="D345" s="97" t="s">
        <v>435</v>
      </c>
      <c r="E345" s="64"/>
      <c r="F345" s="64"/>
      <c r="G345" s="64"/>
      <c r="H345" s="65"/>
      <c r="I345" s="65"/>
      <c r="J345" s="65"/>
      <c r="K345" s="65"/>
      <c r="L345" s="65"/>
      <c r="M345" s="65"/>
      <c r="N345" s="65"/>
      <c r="O345" s="64"/>
      <c r="P345" s="38"/>
    </row>
    <row r="346" spans="1:16" x14ac:dyDescent="0.35">
      <c r="A346" s="64"/>
      <c r="B346" s="64"/>
      <c r="C346" s="64"/>
      <c r="D346" s="97" t="s">
        <v>436</v>
      </c>
      <c r="E346" s="64"/>
      <c r="F346" s="64"/>
      <c r="G346" s="64"/>
      <c r="H346" s="65"/>
      <c r="I346" s="65"/>
      <c r="J346" s="65"/>
      <c r="K346" s="65"/>
      <c r="L346" s="65"/>
      <c r="M346" s="65"/>
      <c r="N346" s="65"/>
      <c r="O346" s="64"/>
      <c r="P346" s="38"/>
    </row>
    <row r="347" spans="1:16" x14ac:dyDescent="0.35">
      <c r="A347" s="64"/>
      <c r="B347" s="64"/>
      <c r="C347" s="64"/>
      <c r="D347" s="97"/>
      <c r="E347" s="64"/>
      <c r="F347" s="64"/>
      <c r="G347" s="64"/>
      <c r="H347" s="65"/>
      <c r="I347" s="65"/>
      <c r="J347" s="65"/>
      <c r="K347" s="65"/>
      <c r="L347" s="65"/>
      <c r="M347" s="65"/>
      <c r="N347" s="65"/>
      <c r="O347" s="64"/>
      <c r="P347" s="38"/>
    </row>
    <row r="348" spans="1:16" x14ac:dyDescent="0.35">
      <c r="A348" s="103"/>
      <c r="B348" s="64"/>
      <c r="C348" s="64"/>
      <c r="D348" s="64"/>
      <c r="E348" s="103" t="s">
        <v>437</v>
      </c>
      <c r="F348" s="64"/>
      <c r="G348" s="103" t="s">
        <v>113</v>
      </c>
      <c r="H348" s="34">
        <v>0.12569832402234646</v>
      </c>
      <c r="I348" s="119" t="s">
        <v>114</v>
      </c>
      <c r="J348" s="123"/>
      <c r="K348" s="123"/>
      <c r="L348" s="123"/>
      <c r="M348" s="123"/>
      <c r="N348" s="65"/>
      <c r="O348" s="103" t="s">
        <v>438</v>
      </c>
      <c r="P348" s="38"/>
    </row>
    <row r="349" spans="1:16" x14ac:dyDescent="0.35">
      <c r="A349" s="64"/>
      <c r="B349" s="64"/>
      <c r="C349" s="64"/>
      <c r="D349" s="64"/>
      <c r="E349" s="97"/>
      <c r="F349" s="64"/>
      <c r="G349" s="64"/>
      <c r="H349" s="65"/>
      <c r="I349" s="65"/>
      <c r="J349" s="65"/>
      <c r="K349" s="65"/>
      <c r="L349" s="65"/>
      <c r="M349" s="65"/>
      <c r="N349" s="65"/>
      <c r="O349" s="64"/>
      <c r="P349" s="38"/>
    </row>
    <row r="350" spans="1:16" x14ac:dyDescent="0.35">
      <c r="A350" s="89"/>
      <c r="B350" s="89"/>
      <c r="C350" s="98" t="s">
        <v>439</v>
      </c>
      <c r="D350" s="98"/>
      <c r="E350" s="98"/>
      <c r="F350" s="98"/>
      <c r="G350" s="98"/>
      <c r="H350" s="99"/>
      <c r="I350" s="99"/>
      <c r="J350" s="99"/>
      <c r="K350" s="99"/>
      <c r="L350" s="99"/>
      <c r="M350" s="99"/>
      <c r="N350" s="99"/>
      <c r="O350" s="98"/>
      <c r="P350" s="38"/>
    </row>
    <row r="351" spans="1:16" x14ac:dyDescent="0.35">
      <c r="A351" s="64"/>
      <c r="B351" s="64"/>
      <c r="C351" s="97"/>
      <c r="D351" s="97"/>
      <c r="E351" s="64"/>
      <c r="F351" s="64"/>
      <c r="G351" s="64"/>
      <c r="H351" s="65"/>
      <c r="I351" s="65"/>
      <c r="J351" s="65"/>
      <c r="K351" s="65"/>
      <c r="L351" s="65"/>
      <c r="M351" s="65"/>
      <c r="N351" s="65"/>
      <c r="O351" s="64"/>
      <c r="P351" s="38"/>
    </row>
    <row r="352" spans="1:16" x14ac:dyDescent="0.35">
      <c r="A352" s="64"/>
      <c r="B352" s="64"/>
      <c r="C352" s="64"/>
      <c r="D352" s="97" t="s">
        <v>440</v>
      </c>
      <c r="E352" s="64"/>
      <c r="F352" s="64"/>
      <c r="G352" s="64"/>
      <c r="H352" s="65"/>
      <c r="I352" s="65"/>
      <c r="J352" s="65"/>
      <c r="K352" s="65"/>
      <c r="L352" s="65"/>
      <c r="M352" s="65"/>
      <c r="N352" s="65"/>
      <c r="O352" s="64"/>
      <c r="P352" s="38"/>
    </row>
    <row r="353" spans="1:16" x14ac:dyDescent="0.35">
      <c r="A353" s="64"/>
      <c r="B353" s="64"/>
      <c r="C353" s="64"/>
      <c r="D353" s="97"/>
      <c r="E353" s="64"/>
      <c r="F353" s="64"/>
      <c r="G353" s="64"/>
      <c r="H353" s="65"/>
      <c r="I353" s="65"/>
      <c r="J353" s="65"/>
      <c r="K353" s="65"/>
      <c r="L353" s="65"/>
      <c r="M353" s="65"/>
      <c r="N353" s="65"/>
      <c r="O353" s="64"/>
      <c r="P353" s="38"/>
    </row>
    <row r="354" spans="1:16" x14ac:dyDescent="0.35">
      <c r="A354" s="103"/>
      <c r="B354" s="64"/>
      <c r="C354" s="64"/>
      <c r="D354" s="97"/>
      <c r="E354" s="100" t="s">
        <v>441</v>
      </c>
      <c r="F354" s="64"/>
      <c r="G354" s="64"/>
      <c r="H354" s="65"/>
      <c r="I354" s="120" t="s">
        <v>114</v>
      </c>
      <c r="J354" s="65"/>
      <c r="K354" s="65"/>
      <c r="L354" s="65"/>
      <c r="M354" s="65"/>
      <c r="N354" s="65"/>
      <c r="O354" s="130" t="s">
        <v>442</v>
      </c>
      <c r="P354" s="38"/>
    </row>
    <row r="355" spans="1:16" x14ac:dyDescent="0.35">
      <c r="A355" s="64"/>
      <c r="B355" s="64"/>
      <c r="C355" s="64"/>
      <c r="D355" s="64"/>
      <c r="E355" s="97"/>
      <c r="F355" s="101" t="s">
        <v>443</v>
      </c>
      <c r="G355" s="101" t="s">
        <v>329</v>
      </c>
      <c r="H355" s="35">
        <v>331778402.07861471</v>
      </c>
      <c r="I355" s="118"/>
      <c r="J355" s="118"/>
      <c r="K355" s="118"/>
      <c r="L355" s="118"/>
      <c r="M355" s="118"/>
      <c r="N355" s="65"/>
      <c r="O355" s="64"/>
      <c r="P355" s="38"/>
    </row>
    <row r="356" spans="1:16" x14ac:dyDescent="0.35">
      <c r="A356" s="64"/>
      <c r="B356" s="64"/>
      <c r="C356" s="64"/>
      <c r="D356" s="64"/>
      <c r="E356" s="64"/>
      <c r="F356" s="103" t="s">
        <v>444</v>
      </c>
      <c r="G356" s="103" t="s">
        <v>329</v>
      </c>
      <c r="H356" s="36">
        <v>266500000</v>
      </c>
      <c r="I356" s="118"/>
      <c r="J356" s="118"/>
      <c r="K356" s="118"/>
      <c r="L356" s="118"/>
      <c r="M356" s="118"/>
      <c r="N356" s="65"/>
      <c r="O356" s="64"/>
      <c r="P356" s="38"/>
    </row>
    <row r="357" spans="1:16" x14ac:dyDescent="0.35">
      <c r="A357" s="64"/>
      <c r="B357" s="64"/>
      <c r="C357" s="64"/>
      <c r="D357" s="64"/>
      <c r="E357" s="64"/>
      <c r="F357" s="105" t="s">
        <v>445</v>
      </c>
      <c r="G357" s="105" t="s">
        <v>329</v>
      </c>
      <c r="H357" s="37">
        <v>254248500</v>
      </c>
      <c r="I357" s="118"/>
      <c r="J357" s="118"/>
      <c r="K357" s="118"/>
      <c r="L357" s="118"/>
      <c r="M357" s="118"/>
      <c r="N357" s="65"/>
      <c r="O357" s="64"/>
      <c r="P357" s="38"/>
    </row>
    <row r="358" spans="1:16" x14ac:dyDescent="0.35">
      <c r="A358" s="64"/>
      <c r="B358" s="64"/>
      <c r="C358" s="64"/>
      <c r="D358" s="64"/>
      <c r="E358" s="64"/>
      <c r="F358" s="64"/>
      <c r="G358" s="64"/>
      <c r="H358" s="65"/>
      <c r="I358" s="65"/>
      <c r="J358" s="65"/>
      <c r="K358" s="65"/>
      <c r="L358" s="65"/>
      <c r="M358" s="65"/>
      <c r="N358" s="65"/>
      <c r="O358" s="64"/>
      <c r="P358" s="38"/>
    </row>
    <row r="359" spans="1:16" x14ac:dyDescent="0.35">
      <c r="A359" s="89"/>
      <c r="B359" s="89"/>
      <c r="C359" s="98" t="s">
        <v>446</v>
      </c>
      <c r="D359" s="98"/>
      <c r="E359" s="98"/>
      <c r="F359" s="98"/>
      <c r="G359" s="98"/>
      <c r="H359" s="99"/>
      <c r="I359" s="99"/>
      <c r="J359" s="99"/>
      <c r="K359" s="99"/>
      <c r="L359" s="99"/>
      <c r="M359" s="99"/>
      <c r="N359" s="99"/>
      <c r="O359" s="98"/>
      <c r="P359" s="38"/>
    </row>
    <row r="360" spans="1:16" x14ac:dyDescent="0.35">
      <c r="A360" s="64"/>
      <c r="B360" s="64"/>
      <c r="C360" s="97"/>
      <c r="D360" s="97"/>
      <c r="E360" s="64"/>
      <c r="F360" s="64"/>
      <c r="G360" s="64"/>
      <c r="H360" s="65"/>
      <c r="I360" s="65"/>
      <c r="J360" s="65"/>
      <c r="K360" s="65"/>
      <c r="L360" s="65"/>
      <c r="M360" s="65"/>
      <c r="N360" s="65"/>
      <c r="O360" s="64"/>
      <c r="P360" s="38"/>
    </row>
    <row r="361" spans="1:16" x14ac:dyDescent="0.35">
      <c r="A361" s="64"/>
      <c r="B361" s="64"/>
      <c r="C361" s="64"/>
      <c r="D361" s="97" t="s">
        <v>447</v>
      </c>
      <c r="E361" s="64"/>
      <c r="F361" s="64"/>
      <c r="G361" s="64"/>
      <c r="H361" s="65"/>
      <c r="I361" s="65"/>
      <c r="J361" s="65"/>
      <c r="K361" s="65"/>
      <c r="L361" s="65"/>
      <c r="M361" s="65"/>
      <c r="N361" s="65"/>
      <c r="O361" s="64"/>
      <c r="P361" s="38"/>
    </row>
    <row r="362" spans="1:16" x14ac:dyDescent="0.35">
      <c r="A362" s="64"/>
      <c r="B362" s="64"/>
      <c r="C362" s="64"/>
      <c r="D362" s="97"/>
      <c r="E362" s="64"/>
      <c r="F362" s="64"/>
      <c r="G362" s="64"/>
      <c r="H362" s="65"/>
      <c r="I362" s="65"/>
      <c r="J362" s="65"/>
      <c r="K362" s="65"/>
      <c r="L362" s="65"/>
      <c r="M362" s="65"/>
      <c r="N362" s="65"/>
      <c r="O362" s="64"/>
      <c r="P362" s="38"/>
    </row>
    <row r="363" spans="1:16" x14ac:dyDescent="0.35">
      <c r="A363" s="103"/>
      <c r="B363" s="64"/>
      <c r="C363" s="64"/>
      <c r="D363" s="64"/>
      <c r="E363" s="103" t="s">
        <v>448</v>
      </c>
      <c r="F363" s="64"/>
      <c r="G363" s="103" t="s">
        <v>416</v>
      </c>
      <c r="H363" s="36">
        <v>175512667.00000003</v>
      </c>
      <c r="I363" s="129" t="s">
        <v>114</v>
      </c>
      <c r="J363" s="118"/>
      <c r="K363" s="118"/>
      <c r="L363" s="118"/>
      <c r="M363" s="118"/>
      <c r="N363" s="65"/>
      <c r="O363" s="103" t="s">
        <v>449</v>
      </c>
      <c r="P363" s="38"/>
    </row>
    <row r="364" spans="1:16" x14ac:dyDescent="0.35">
      <c r="A364" s="64"/>
      <c r="B364" s="64"/>
      <c r="C364" s="64"/>
      <c r="D364" s="64"/>
      <c r="E364" s="97"/>
      <c r="F364" s="64"/>
      <c r="G364" s="64"/>
      <c r="H364" s="65"/>
      <c r="I364" s="65"/>
      <c r="J364" s="65"/>
      <c r="K364" s="65"/>
      <c r="L364" s="65"/>
      <c r="M364" s="65"/>
      <c r="N364" s="65"/>
      <c r="O364" s="64"/>
      <c r="P364" s="38"/>
    </row>
    <row r="365" spans="1:16" x14ac:dyDescent="0.35">
      <c r="A365" s="89"/>
      <c r="B365" s="89"/>
      <c r="C365" s="98" t="s">
        <v>450</v>
      </c>
      <c r="D365" s="98"/>
      <c r="E365" s="98"/>
      <c r="F365" s="98"/>
      <c r="G365" s="98"/>
      <c r="H365" s="99"/>
      <c r="I365" s="99"/>
      <c r="J365" s="99"/>
      <c r="K365" s="99"/>
      <c r="L365" s="99"/>
      <c r="M365" s="99"/>
      <c r="N365" s="99"/>
      <c r="O365" s="98"/>
      <c r="P365" s="38"/>
    </row>
    <row r="366" spans="1:16" x14ac:dyDescent="0.35">
      <c r="A366" s="64"/>
      <c r="B366" s="64"/>
      <c r="C366" s="97"/>
      <c r="D366" s="97"/>
      <c r="E366" s="64"/>
      <c r="F366" s="64"/>
      <c r="G366" s="64"/>
      <c r="H366" s="65"/>
      <c r="I366" s="65"/>
      <c r="J366" s="65"/>
      <c r="K366" s="65"/>
      <c r="L366" s="65"/>
      <c r="M366" s="65"/>
      <c r="N366" s="65"/>
      <c r="O366" s="64"/>
      <c r="P366" s="38"/>
    </row>
    <row r="367" spans="1:16" x14ac:dyDescent="0.35">
      <c r="A367" s="64"/>
      <c r="B367" s="64"/>
      <c r="C367" s="64"/>
      <c r="D367" s="97" t="s">
        <v>451</v>
      </c>
      <c r="E367" s="64"/>
      <c r="F367" s="64"/>
      <c r="G367" s="64"/>
      <c r="H367" s="65"/>
      <c r="I367" s="65"/>
      <c r="J367" s="65"/>
      <c r="K367" s="65"/>
      <c r="L367" s="65"/>
      <c r="M367" s="65"/>
      <c r="N367" s="65"/>
      <c r="O367" s="64"/>
      <c r="P367" s="38"/>
    </row>
    <row r="368" spans="1:16" x14ac:dyDescent="0.35">
      <c r="A368" s="64"/>
      <c r="B368" s="64"/>
      <c r="C368" s="64"/>
      <c r="D368" s="97"/>
      <c r="E368" s="64"/>
      <c r="F368" s="64"/>
      <c r="G368" s="64"/>
      <c r="H368" s="65"/>
      <c r="I368" s="65"/>
      <c r="J368" s="65"/>
      <c r="K368" s="65"/>
      <c r="L368" s="65"/>
      <c r="M368" s="65"/>
      <c r="N368" s="65"/>
      <c r="O368" s="64"/>
      <c r="P368" s="38"/>
    </row>
    <row r="369" spans="1:16" x14ac:dyDescent="0.35">
      <c r="A369" s="103"/>
      <c r="B369" s="64"/>
      <c r="C369" s="64"/>
      <c r="D369" s="64"/>
      <c r="E369" s="103" t="s">
        <v>452</v>
      </c>
      <c r="F369" s="64"/>
      <c r="G369" s="103" t="s">
        <v>416</v>
      </c>
      <c r="H369" s="36">
        <v>5724088</v>
      </c>
      <c r="I369" s="129" t="s">
        <v>114</v>
      </c>
      <c r="J369" s="118"/>
      <c r="K369" s="118"/>
      <c r="L369" s="118"/>
      <c r="M369" s="118"/>
      <c r="N369" s="65"/>
      <c r="O369" s="103" t="s">
        <v>449</v>
      </c>
      <c r="P369" s="38"/>
    </row>
    <row r="370" spans="1:16" x14ac:dyDescent="0.35">
      <c r="A370" s="64"/>
      <c r="B370" s="64"/>
      <c r="C370" s="64"/>
      <c r="D370" s="64"/>
      <c r="E370" s="97"/>
      <c r="F370" s="64"/>
      <c r="G370" s="64"/>
      <c r="H370" s="65"/>
      <c r="I370" s="65"/>
      <c r="J370" s="65"/>
      <c r="K370" s="65"/>
      <c r="L370" s="65"/>
      <c r="M370" s="65"/>
      <c r="N370" s="65"/>
      <c r="O370" s="64"/>
      <c r="P370" s="38"/>
    </row>
    <row r="371" spans="1:16" x14ac:dyDescent="0.35">
      <c r="A371" s="89"/>
      <c r="B371" s="89"/>
      <c r="C371" s="98" t="s">
        <v>453</v>
      </c>
      <c r="D371" s="98"/>
      <c r="E371" s="98"/>
      <c r="F371" s="98"/>
      <c r="G371" s="98"/>
      <c r="H371" s="99"/>
      <c r="I371" s="99"/>
      <c r="J371" s="99"/>
      <c r="K371" s="99"/>
      <c r="L371" s="99"/>
      <c r="M371" s="99"/>
      <c r="N371" s="99"/>
      <c r="O371" s="98"/>
      <c r="P371" s="38"/>
    </row>
    <row r="372" spans="1:16" x14ac:dyDescent="0.35">
      <c r="A372" s="64"/>
      <c r="B372" s="64"/>
      <c r="C372" s="97"/>
      <c r="D372" s="97"/>
      <c r="E372" s="64"/>
      <c r="F372" s="64"/>
      <c r="G372" s="64"/>
      <c r="H372" s="65"/>
      <c r="I372" s="65"/>
      <c r="J372" s="65"/>
      <c r="K372" s="65"/>
      <c r="L372" s="65"/>
      <c r="M372" s="65"/>
      <c r="N372" s="65"/>
      <c r="O372" s="64"/>
      <c r="P372" s="38"/>
    </row>
    <row r="373" spans="1:16" x14ac:dyDescent="0.35">
      <c r="A373" s="64"/>
      <c r="B373" s="64"/>
      <c r="C373" s="64"/>
      <c r="D373" s="97" t="s">
        <v>454</v>
      </c>
      <c r="E373" s="64"/>
      <c r="F373" s="64"/>
      <c r="G373" s="64"/>
      <c r="H373" s="65"/>
      <c r="I373" s="65"/>
      <c r="J373" s="65"/>
      <c r="K373" s="65"/>
      <c r="L373" s="65"/>
      <c r="M373" s="65"/>
      <c r="N373" s="65"/>
      <c r="O373" s="64"/>
      <c r="P373" s="38"/>
    </row>
    <row r="374" spans="1:16" x14ac:dyDescent="0.35">
      <c r="A374" s="64"/>
      <c r="B374" s="64"/>
      <c r="C374" s="64"/>
      <c r="D374" s="97" t="s">
        <v>455</v>
      </c>
      <c r="E374" s="64"/>
      <c r="F374" s="64"/>
      <c r="G374" s="64"/>
      <c r="H374" s="65"/>
      <c r="I374" s="65"/>
      <c r="J374" s="65"/>
      <c r="K374" s="65"/>
      <c r="L374" s="65"/>
      <c r="M374" s="65"/>
      <c r="N374" s="65"/>
      <c r="O374" s="64"/>
      <c r="P374" s="38"/>
    </row>
    <row r="375" spans="1:16" x14ac:dyDescent="0.35">
      <c r="A375" s="64"/>
      <c r="B375" s="64"/>
      <c r="C375" s="64"/>
      <c r="D375" s="97"/>
      <c r="E375" s="64"/>
      <c r="F375" s="64"/>
      <c r="G375" s="64"/>
      <c r="H375" s="65"/>
      <c r="I375" s="65"/>
      <c r="J375" s="65"/>
      <c r="K375" s="65"/>
      <c r="L375" s="65"/>
      <c r="M375" s="65"/>
      <c r="N375" s="65"/>
      <c r="O375" s="64"/>
      <c r="P375" s="38"/>
    </row>
    <row r="376" spans="1:16" x14ac:dyDescent="0.35">
      <c r="A376" s="103"/>
      <c r="B376" s="64"/>
      <c r="C376" s="64"/>
      <c r="D376" s="64"/>
      <c r="E376" s="103" t="s">
        <v>456</v>
      </c>
      <c r="F376" s="64"/>
      <c r="G376" s="103" t="s">
        <v>416</v>
      </c>
      <c r="H376" s="36">
        <v>5160000</v>
      </c>
      <c r="I376" s="129" t="s">
        <v>114</v>
      </c>
      <c r="J376" s="118"/>
      <c r="K376" s="118"/>
      <c r="L376" s="118"/>
      <c r="M376" s="118"/>
      <c r="N376" s="65"/>
      <c r="O376" s="103" t="s">
        <v>457</v>
      </c>
      <c r="P376" s="38"/>
    </row>
    <row r="377" spans="1:16" x14ac:dyDescent="0.35">
      <c r="A377" s="64"/>
      <c r="B377" s="64"/>
      <c r="C377" s="64"/>
      <c r="D377" s="64"/>
      <c r="E377" s="97"/>
      <c r="F377" s="64"/>
      <c r="G377" s="64"/>
      <c r="H377" s="65"/>
      <c r="I377" s="65"/>
      <c r="J377" s="65"/>
      <c r="K377" s="65"/>
      <c r="L377" s="65"/>
      <c r="M377" s="65"/>
      <c r="N377" s="65"/>
      <c r="O377" s="64"/>
      <c r="P377" s="38"/>
    </row>
    <row r="378" spans="1:16" x14ac:dyDescent="0.35">
      <c r="A378" s="89"/>
      <c r="B378" s="89"/>
      <c r="C378" s="98" t="s">
        <v>458</v>
      </c>
      <c r="D378" s="98"/>
      <c r="E378" s="98"/>
      <c r="F378" s="98"/>
      <c r="G378" s="98"/>
      <c r="H378" s="99"/>
      <c r="I378" s="99"/>
      <c r="J378" s="99"/>
      <c r="K378" s="99"/>
      <c r="L378" s="99"/>
      <c r="M378" s="99"/>
      <c r="N378" s="99"/>
      <c r="O378" s="98"/>
      <c r="P378" s="38"/>
    </row>
    <row r="379" spans="1:16" x14ac:dyDescent="0.35">
      <c r="A379" s="64"/>
      <c r="B379" s="64"/>
      <c r="C379" s="97"/>
      <c r="D379" s="97"/>
      <c r="E379" s="64"/>
      <c r="F379" s="64"/>
      <c r="G379" s="64"/>
      <c r="H379" s="65"/>
      <c r="I379" s="65"/>
      <c r="J379" s="65"/>
      <c r="K379" s="65"/>
      <c r="L379" s="65"/>
      <c r="M379" s="65"/>
      <c r="N379" s="65"/>
      <c r="O379" s="64"/>
      <c r="P379" s="38"/>
    </row>
    <row r="380" spans="1:16" x14ac:dyDescent="0.35">
      <c r="A380" s="64"/>
      <c r="B380" s="64"/>
      <c r="C380" s="64"/>
      <c r="D380" s="97" t="s">
        <v>459</v>
      </c>
      <c r="E380" s="64"/>
      <c r="F380" s="64"/>
      <c r="G380" s="64"/>
      <c r="H380" s="65"/>
      <c r="I380" s="65"/>
      <c r="J380" s="65"/>
      <c r="K380" s="65"/>
      <c r="L380" s="65"/>
      <c r="M380" s="65"/>
      <c r="N380" s="65"/>
      <c r="O380" s="64"/>
      <c r="P380" s="38"/>
    </row>
    <row r="381" spans="1:16" x14ac:dyDescent="0.35">
      <c r="A381" s="64"/>
      <c r="B381" s="64"/>
      <c r="C381" s="64"/>
      <c r="D381" s="97"/>
      <c r="E381" s="64"/>
      <c r="F381" s="64"/>
      <c r="G381" s="64"/>
      <c r="H381" s="65"/>
      <c r="I381" s="65"/>
      <c r="J381" s="65"/>
      <c r="K381" s="65"/>
      <c r="L381" s="65"/>
      <c r="M381" s="65"/>
      <c r="N381" s="65"/>
      <c r="O381" s="64"/>
      <c r="P381" s="38"/>
    </row>
    <row r="382" spans="1:16" x14ac:dyDescent="0.35">
      <c r="A382" s="103"/>
      <c r="B382" s="64"/>
      <c r="C382" s="64"/>
      <c r="D382" s="97"/>
      <c r="E382" s="100" t="s">
        <v>460</v>
      </c>
      <c r="F382" s="64"/>
      <c r="G382" s="64"/>
      <c r="H382" s="65"/>
      <c r="I382" s="120" t="s">
        <v>114</v>
      </c>
      <c r="J382" s="65"/>
      <c r="K382" s="65"/>
      <c r="L382" s="65"/>
      <c r="M382" s="65"/>
      <c r="N382" s="65"/>
      <c r="O382" s="103" t="s">
        <v>461</v>
      </c>
      <c r="P382" s="38"/>
    </row>
    <row r="383" spans="1:16" x14ac:dyDescent="0.35">
      <c r="A383" s="64"/>
      <c r="B383" s="64"/>
      <c r="C383" s="64"/>
      <c r="D383" s="64"/>
      <c r="E383" s="97"/>
      <c r="F383" s="101" t="s">
        <v>193</v>
      </c>
      <c r="G383" s="101" t="s">
        <v>462</v>
      </c>
      <c r="H383" s="35">
        <v>282</v>
      </c>
      <c r="I383" s="118"/>
      <c r="J383" s="118"/>
      <c r="K383" s="118"/>
      <c r="L383" s="118"/>
      <c r="M383" s="118"/>
      <c r="N383" s="65"/>
      <c r="O383" s="64"/>
      <c r="P383" s="38"/>
    </row>
    <row r="384" spans="1:16" x14ac:dyDescent="0.35">
      <c r="A384" s="64"/>
      <c r="B384" s="64"/>
      <c r="C384" s="64"/>
      <c r="D384" s="64"/>
      <c r="E384" s="64"/>
      <c r="F384" s="103" t="s">
        <v>191</v>
      </c>
      <c r="G384" s="103" t="s">
        <v>462</v>
      </c>
      <c r="H384" s="36">
        <v>1405</v>
      </c>
      <c r="I384" s="118"/>
      <c r="J384" s="118"/>
      <c r="K384" s="118"/>
      <c r="L384" s="118"/>
      <c r="M384" s="118"/>
      <c r="N384" s="65"/>
      <c r="O384" s="64"/>
      <c r="P384" s="38"/>
    </row>
    <row r="385" spans="1:16" x14ac:dyDescent="0.35">
      <c r="A385" s="64"/>
      <c r="B385" s="64"/>
      <c r="C385" s="64"/>
      <c r="D385" s="64"/>
      <c r="E385" s="64"/>
      <c r="F385" s="105" t="s">
        <v>295</v>
      </c>
      <c r="G385" s="105" t="s">
        <v>462</v>
      </c>
      <c r="H385" s="37">
        <v>6958</v>
      </c>
      <c r="I385" s="118"/>
      <c r="J385" s="118"/>
      <c r="K385" s="118"/>
      <c r="L385" s="118"/>
      <c r="M385" s="118"/>
      <c r="N385" s="65"/>
      <c r="O385" s="64"/>
      <c r="P385" s="38"/>
    </row>
    <row r="386" spans="1:16" x14ac:dyDescent="0.35">
      <c r="A386" s="64"/>
      <c r="B386" s="64"/>
      <c r="C386" s="64"/>
      <c r="D386" s="64"/>
      <c r="E386" s="64"/>
      <c r="F386" s="64"/>
      <c r="G386" s="64"/>
      <c r="H386" s="65"/>
      <c r="I386" s="65"/>
      <c r="J386" s="65"/>
      <c r="K386" s="65"/>
      <c r="L386" s="65"/>
      <c r="M386" s="65"/>
      <c r="N386" s="65"/>
      <c r="O386" s="64"/>
      <c r="P386" s="38"/>
    </row>
    <row r="387" spans="1:16" x14ac:dyDescent="0.35">
      <c r="A387" s="64"/>
      <c r="B387" s="89"/>
      <c r="C387" s="98" t="s">
        <v>463</v>
      </c>
      <c r="D387" s="98"/>
      <c r="E387" s="98"/>
      <c r="F387" s="98"/>
      <c r="G387" s="98"/>
      <c r="H387" s="99"/>
      <c r="I387" s="99"/>
      <c r="J387" s="99"/>
      <c r="K387" s="99"/>
      <c r="L387" s="99"/>
      <c r="M387" s="99"/>
      <c r="N387" s="99"/>
      <c r="O387" s="98"/>
      <c r="P387" s="38"/>
    </row>
    <row r="388" spans="1:16" x14ac:dyDescent="0.35">
      <c r="A388" s="64"/>
      <c r="B388" s="64"/>
      <c r="C388" s="97"/>
      <c r="D388" s="97"/>
      <c r="E388" s="64"/>
      <c r="F388" s="64"/>
      <c r="G388" s="64"/>
      <c r="H388" s="65"/>
      <c r="I388" s="65"/>
      <c r="J388" s="65"/>
      <c r="K388" s="65"/>
      <c r="L388" s="65"/>
      <c r="M388" s="65"/>
      <c r="N388" s="65"/>
      <c r="O388" s="64"/>
      <c r="P388" s="38"/>
    </row>
    <row r="389" spans="1:16" x14ac:dyDescent="0.35">
      <c r="A389" s="64"/>
      <c r="B389" s="64"/>
      <c r="C389" s="64"/>
      <c r="D389" s="97" t="s">
        <v>464</v>
      </c>
      <c r="E389" s="64"/>
      <c r="F389" s="64"/>
      <c r="G389" s="64"/>
      <c r="H389" s="65"/>
      <c r="I389" s="65"/>
      <c r="J389" s="65"/>
      <c r="K389" s="65"/>
      <c r="L389" s="65"/>
      <c r="M389" s="65"/>
      <c r="N389" s="65"/>
      <c r="O389" s="64"/>
      <c r="P389" s="38"/>
    </row>
    <row r="390" spans="1:16" x14ac:dyDescent="0.35">
      <c r="A390" s="64"/>
      <c r="B390" s="64"/>
      <c r="C390" s="64"/>
      <c r="D390" s="97"/>
      <c r="E390" s="64"/>
      <c r="F390" s="64"/>
      <c r="G390" s="64"/>
      <c r="H390" s="65"/>
      <c r="I390" s="65"/>
      <c r="J390" s="65"/>
      <c r="K390" s="65"/>
      <c r="L390" s="65"/>
      <c r="M390" s="65"/>
      <c r="N390" s="65"/>
      <c r="O390" s="64"/>
      <c r="P390" s="38"/>
    </row>
    <row r="391" spans="1:16" x14ac:dyDescent="0.35">
      <c r="A391" s="64"/>
      <c r="B391" s="64"/>
      <c r="C391" s="64"/>
      <c r="D391" s="64"/>
      <c r="E391" s="103" t="s">
        <v>465</v>
      </c>
      <c r="F391" s="64"/>
      <c r="G391" s="103" t="s">
        <v>462</v>
      </c>
      <c r="H391" s="36">
        <v>757</v>
      </c>
      <c r="I391" s="129" t="s">
        <v>114</v>
      </c>
      <c r="J391" s="118"/>
      <c r="K391" s="118"/>
      <c r="L391" s="118"/>
      <c r="M391" s="118"/>
      <c r="N391" s="65"/>
      <c r="O391" s="133" t="s">
        <v>294</v>
      </c>
      <c r="P391" s="38"/>
    </row>
    <row r="392" spans="1:16" x14ac:dyDescent="0.35">
      <c r="A392" s="64"/>
      <c r="B392" s="64"/>
      <c r="C392" s="64"/>
      <c r="D392" s="64"/>
      <c r="E392" s="97"/>
      <c r="F392" s="64"/>
      <c r="G392" s="64"/>
      <c r="H392" s="65"/>
      <c r="I392" s="65"/>
      <c r="J392" s="65"/>
      <c r="K392" s="65"/>
      <c r="L392" s="65"/>
      <c r="M392" s="65"/>
      <c r="N392" s="65"/>
      <c r="O392" s="64"/>
      <c r="P392" s="38"/>
    </row>
    <row r="393" spans="1:16" x14ac:dyDescent="0.35">
      <c r="A393" s="89"/>
      <c r="B393" s="95" t="s">
        <v>81</v>
      </c>
      <c r="C393" s="95"/>
      <c r="D393" s="95"/>
      <c r="E393" s="95"/>
      <c r="F393" s="95"/>
      <c r="G393" s="95"/>
      <c r="H393" s="96"/>
      <c r="I393" s="96"/>
      <c r="J393" s="96"/>
      <c r="K393" s="96"/>
      <c r="L393" s="96"/>
      <c r="M393" s="96"/>
      <c r="N393" s="96"/>
      <c r="O393" s="95"/>
      <c r="P393" s="38"/>
    </row>
  </sheetData>
  <sheetProtection formatCells="0" formatColumns="0" formatRows="0" sort="0" autoFilter="0"/>
  <dataValidations count="3">
    <dataValidation allowBlank="1" showInputMessage="1" showErrorMessage="1" errorTitle="Percentage validation" error="Input value must be between 0% and 100%" promptTitle="Percentage validation" prompt="Input value restricted to be between 0% and 100%" sqref="H348" xr:uid="{00000000-0002-0000-0600-000000000000}"/>
    <dataValidation type="decimal" operator="lessThanOrEqual" allowBlank="1" showInputMessage="1" showErrorMessage="1" errorTitle="HV split" error="Input value less than or equal to 100%" promptTitle="HV split" prompt="Maximum value 100%" sqref="H26" xr:uid="{00000000-0002-0000-0600-000001000000}">
      <formula1>1</formula1>
    </dataValidation>
    <dataValidation type="decimal" operator="greaterThanOrEqual" allowBlank="1" showInputMessage="1" showErrorMessage="1" errorTitle="LV mains split" error="Insert value greater than or equal to 0%" promptTitle="LV mains split" prompt="Minimum value 0%" sqref="H19" xr:uid="{00000000-0002-0000-0600-000002000000}">
      <formula1>0</formula1>
    </dataValidation>
  </dataValidations>
  <hyperlinks>
    <hyperlink ref="B5" location="'Model map'!A1" display="Click here to return to model map" xr:uid="{54230775-1DED-428A-BD77-BDA021C120E6}"/>
    <hyperlink ref="B5:H5" location="'Model map'!A4" tooltip="Click to return to model map" display="'Model map'!A4" xr:uid="{6BFCA5C2-C81D-4D10-8FFD-1F7BBB97D594}"/>
    <hyperlink ref="B5:F5" location="'Model map'!A4" tooltip="Click to return to model map" display="'Model map'!A4" xr:uid="{E237DDEB-2241-407A-BA72-D057CB0EDFC4}"/>
    <hyperlink ref="A1" location="Index!A1" display="Index!A1" xr:uid="{370BE60C-D9DF-4506-8735-A43CFEC10A8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4" tint="0.59999389629810485"/>
  </sheetPr>
  <dimension ref="A1:CS14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94" width="20.7265625" customWidth="1"/>
    <col min="95" max="95" width="2.7265625" customWidth="1"/>
    <col min="96" max="96" width="40.7265625" customWidth="1"/>
    <col min="97" max="97" width="2.7265625" customWidth="1"/>
    <col min="98" max="16384" width="9.1796875" hidden="1"/>
  </cols>
  <sheetData>
    <row r="1" spans="1:97" x14ac:dyDescent="0.35">
      <c r="A1" s="84" t="str">
        <f ca="1">MID(CELL("filename",A1),FIND("]",CELL("filename",A1))+1,255)</f>
        <v>MEAV</v>
      </c>
      <c r="B1" s="84"/>
      <c r="C1" s="84"/>
      <c r="D1" s="84"/>
      <c r="E1" s="84"/>
      <c r="F1" s="84"/>
      <c r="G1" s="84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4"/>
      <c r="CS1" s="82"/>
    </row>
    <row r="2" spans="1:97" x14ac:dyDescent="0.35">
      <c r="A2" s="84" t="str">
        <f>Cover!D21&amp;" - "&amp;Cover!D23</f>
        <v xml:space="preserve">Scottish Hydro Electric Power Distribution plc - Final </v>
      </c>
      <c r="B2" s="84"/>
      <c r="C2" s="84"/>
      <c r="D2" s="84"/>
      <c r="E2" s="84"/>
      <c r="F2" s="84"/>
      <c r="G2" s="84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  <c r="BM2" s="85"/>
      <c r="BN2" s="85"/>
      <c r="BO2" s="85"/>
      <c r="BP2" s="85"/>
      <c r="BQ2" s="85"/>
      <c r="BR2" s="85"/>
      <c r="BS2" s="85"/>
      <c r="BT2" s="85"/>
      <c r="BU2" s="85"/>
      <c r="BV2" s="85"/>
      <c r="BW2" s="85"/>
      <c r="BX2" s="85"/>
      <c r="BY2" s="85"/>
      <c r="BZ2" s="85"/>
      <c r="CA2" s="85"/>
      <c r="CB2" s="85"/>
      <c r="CC2" s="85"/>
      <c r="CD2" s="85"/>
      <c r="CE2" s="85"/>
      <c r="CF2" s="85"/>
      <c r="CG2" s="85"/>
      <c r="CH2" s="85"/>
      <c r="CI2" s="85"/>
      <c r="CJ2" s="85"/>
      <c r="CK2" s="85"/>
      <c r="CL2" s="85"/>
      <c r="CM2" s="85"/>
      <c r="CN2" s="85"/>
      <c r="CO2" s="85"/>
      <c r="CP2" s="85"/>
      <c r="CQ2" s="85"/>
      <c r="CR2" s="84"/>
      <c r="CS2" s="82"/>
    </row>
    <row r="3" spans="1:97" x14ac:dyDescent="0.35">
      <c r="A3" s="86" t="str">
        <f>Cover!D2&amp;" - "&amp;Cover!D8&amp;" v"&amp;Cover!D10&amp;" - "&amp;Cover!D19</f>
        <v>PCDM charging model - Release for charge setting v4 - 2022/23</v>
      </c>
      <c r="B3" s="87"/>
      <c r="C3" s="87"/>
      <c r="D3" s="87"/>
      <c r="E3" s="87"/>
      <c r="F3" s="87"/>
      <c r="G3" s="87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7"/>
      <c r="CS3" s="83"/>
    </row>
    <row r="4" spans="1:97" s="1" customFormat="1" x14ac:dyDescent="0.35">
      <c r="A4" s="63" t="str">
        <f>H147 &amp; IF(H147 = 1, " issue", " issues") &amp;" identified in checks on this sheet"</f>
        <v>0 issues identified in checks on this sheet</v>
      </c>
      <c r="B4" s="64"/>
      <c r="C4" s="64"/>
      <c r="D4" s="64"/>
      <c r="E4" s="64"/>
      <c r="F4" s="64"/>
      <c r="G4" s="64"/>
      <c r="H4" s="65"/>
      <c r="I4" s="65"/>
      <c r="J4" s="64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</row>
    <row r="5" spans="1:97" ht="43.5" x14ac:dyDescent="0.35">
      <c r="A5" s="89"/>
      <c r="B5" s="90" t="s">
        <v>98</v>
      </c>
      <c r="C5" s="45"/>
      <c r="D5" s="45"/>
      <c r="E5" s="45"/>
      <c r="F5" s="45"/>
      <c r="G5" s="91" t="s">
        <v>99</v>
      </c>
      <c r="H5" s="116" t="s">
        <v>100</v>
      </c>
      <c r="I5" s="117"/>
      <c r="J5" s="92" t="s">
        <v>196</v>
      </c>
      <c r="K5" s="92" t="s">
        <v>197</v>
      </c>
      <c r="L5" s="92" t="s">
        <v>198</v>
      </c>
      <c r="M5" s="92" t="s">
        <v>199</v>
      </c>
      <c r="N5" s="92" t="s">
        <v>200</v>
      </c>
      <c r="O5" s="92" t="s">
        <v>201</v>
      </c>
      <c r="P5" s="92" t="s">
        <v>202</v>
      </c>
      <c r="Q5" s="92" t="s">
        <v>203</v>
      </c>
      <c r="R5" s="92" t="s">
        <v>204</v>
      </c>
      <c r="S5" s="92" t="s">
        <v>205</v>
      </c>
      <c r="T5" s="92" t="s">
        <v>206</v>
      </c>
      <c r="U5" s="92" t="s">
        <v>207</v>
      </c>
      <c r="V5" s="92" t="s">
        <v>208</v>
      </c>
      <c r="W5" s="92" t="s">
        <v>209</v>
      </c>
      <c r="X5" s="92" t="s">
        <v>210</v>
      </c>
      <c r="Y5" s="92" t="s">
        <v>211</v>
      </c>
      <c r="Z5" s="92" t="s">
        <v>212</v>
      </c>
      <c r="AA5" s="92" t="s">
        <v>213</v>
      </c>
      <c r="AB5" s="92" t="s">
        <v>214</v>
      </c>
      <c r="AC5" s="92" t="s">
        <v>215</v>
      </c>
      <c r="AD5" s="92" t="s">
        <v>216</v>
      </c>
      <c r="AE5" s="92" t="s">
        <v>217</v>
      </c>
      <c r="AF5" s="92" t="s">
        <v>218</v>
      </c>
      <c r="AG5" s="92" t="s">
        <v>219</v>
      </c>
      <c r="AH5" s="92" t="s">
        <v>220</v>
      </c>
      <c r="AI5" s="92" t="s">
        <v>221</v>
      </c>
      <c r="AJ5" s="92" t="s">
        <v>222</v>
      </c>
      <c r="AK5" s="92" t="s">
        <v>223</v>
      </c>
      <c r="AL5" s="92" t="s">
        <v>224</v>
      </c>
      <c r="AM5" s="92" t="s">
        <v>225</v>
      </c>
      <c r="AN5" s="92" t="s">
        <v>226</v>
      </c>
      <c r="AO5" s="92" t="s">
        <v>227</v>
      </c>
      <c r="AP5" s="92" t="s">
        <v>228</v>
      </c>
      <c r="AQ5" s="92" t="s">
        <v>229</v>
      </c>
      <c r="AR5" s="92" t="s">
        <v>230</v>
      </c>
      <c r="AS5" s="92" t="s">
        <v>231</v>
      </c>
      <c r="AT5" s="92" t="s">
        <v>232</v>
      </c>
      <c r="AU5" s="92" t="s">
        <v>233</v>
      </c>
      <c r="AV5" s="92" t="s">
        <v>234</v>
      </c>
      <c r="AW5" s="92" t="s">
        <v>235</v>
      </c>
      <c r="AX5" s="92" t="s">
        <v>236</v>
      </c>
      <c r="AY5" s="92" t="s">
        <v>237</v>
      </c>
      <c r="AZ5" s="92" t="s">
        <v>238</v>
      </c>
      <c r="BA5" s="92" t="s">
        <v>239</v>
      </c>
      <c r="BB5" s="92" t="s">
        <v>240</v>
      </c>
      <c r="BC5" s="92" t="s">
        <v>241</v>
      </c>
      <c r="BD5" s="92" t="s">
        <v>242</v>
      </c>
      <c r="BE5" s="92" t="s">
        <v>243</v>
      </c>
      <c r="BF5" s="92" t="s">
        <v>244</v>
      </c>
      <c r="BG5" s="92" t="s">
        <v>245</v>
      </c>
      <c r="BH5" s="92" t="s">
        <v>246</v>
      </c>
      <c r="BI5" s="92" t="s">
        <v>247</v>
      </c>
      <c r="BJ5" s="92" t="s">
        <v>248</v>
      </c>
      <c r="BK5" s="92" t="s">
        <v>249</v>
      </c>
      <c r="BL5" s="92" t="s">
        <v>250</v>
      </c>
      <c r="BM5" s="92" t="s">
        <v>251</v>
      </c>
      <c r="BN5" s="92" t="s">
        <v>252</v>
      </c>
      <c r="BO5" s="92" t="s">
        <v>253</v>
      </c>
      <c r="BP5" s="92" t="s">
        <v>254</v>
      </c>
      <c r="BQ5" s="92" t="s">
        <v>255</v>
      </c>
      <c r="BR5" s="92" t="s">
        <v>256</v>
      </c>
      <c r="BS5" s="92" t="s">
        <v>257</v>
      </c>
      <c r="BT5" s="92" t="s">
        <v>258</v>
      </c>
      <c r="BU5" s="92" t="s">
        <v>259</v>
      </c>
      <c r="BV5" s="92" t="s">
        <v>260</v>
      </c>
      <c r="BW5" s="92" t="s">
        <v>261</v>
      </c>
      <c r="BX5" s="92" t="s">
        <v>262</v>
      </c>
      <c r="BY5" s="92" t="s">
        <v>263</v>
      </c>
      <c r="BZ5" s="92" t="s">
        <v>264</v>
      </c>
      <c r="CA5" s="92" t="s">
        <v>265</v>
      </c>
      <c r="CB5" s="92" t="s">
        <v>266</v>
      </c>
      <c r="CC5" s="92" t="s">
        <v>267</v>
      </c>
      <c r="CD5" s="92" t="s">
        <v>268</v>
      </c>
      <c r="CE5" s="92" t="s">
        <v>269</v>
      </c>
      <c r="CF5" s="92" t="s">
        <v>270</v>
      </c>
      <c r="CG5" s="92" t="s">
        <v>271</v>
      </c>
      <c r="CH5" s="92" t="s">
        <v>272</v>
      </c>
      <c r="CI5" s="92" t="s">
        <v>273</v>
      </c>
      <c r="CJ5" s="92" t="s">
        <v>274</v>
      </c>
      <c r="CK5" s="92" t="s">
        <v>275</v>
      </c>
      <c r="CL5" s="92" t="s">
        <v>276</v>
      </c>
      <c r="CM5" s="92" t="s">
        <v>277</v>
      </c>
      <c r="CN5" s="92" t="s">
        <v>278</v>
      </c>
      <c r="CO5" s="92" t="s">
        <v>279</v>
      </c>
      <c r="CP5" s="92" t="s">
        <v>280</v>
      </c>
      <c r="CQ5" s="117"/>
      <c r="CR5" s="91" t="s">
        <v>101</v>
      </c>
      <c r="CS5" s="38"/>
    </row>
    <row r="6" spans="1:97" x14ac:dyDescent="0.35">
      <c r="A6" s="64"/>
      <c r="B6" s="64"/>
      <c r="C6" s="64"/>
      <c r="D6" s="64"/>
      <c r="E6" s="64"/>
      <c r="F6" s="64"/>
      <c r="G6" s="64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4"/>
      <c r="CS6" s="38"/>
    </row>
    <row r="7" spans="1:97" x14ac:dyDescent="0.35">
      <c r="A7" s="64"/>
      <c r="B7" s="95" t="s">
        <v>13</v>
      </c>
      <c r="C7" s="95"/>
      <c r="D7" s="95"/>
      <c r="E7" s="95"/>
      <c r="F7" s="95"/>
      <c r="G7" s="95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5"/>
      <c r="CS7" s="38"/>
    </row>
    <row r="8" spans="1:97" x14ac:dyDescent="0.35">
      <c r="A8" s="64"/>
      <c r="B8" s="64"/>
      <c r="C8" s="64"/>
      <c r="D8" s="64"/>
      <c r="E8" s="64"/>
      <c r="F8" s="64"/>
      <c r="G8" s="64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4"/>
      <c r="CS8" s="38"/>
    </row>
    <row r="9" spans="1:97" x14ac:dyDescent="0.35">
      <c r="A9" s="64"/>
      <c r="B9" s="64"/>
      <c r="C9" s="97" t="s">
        <v>466</v>
      </c>
      <c r="D9" s="97"/>
      <c r="E9" s="64"/>
      <c r="F9" s="64"/>
      <c r="G9" s="64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4"/>
      <c r="CS9" s="38"/>
    </row>
    <row r="10" spans="1:97" x14ac:dyDescent="0.35">
      <c r="A10" s="64"/>
      <c r="B10" s="64"/>
      <c r="C10" s="97" t="s">
        <v>467</v>
      </c>
      <c r="D10" s="97"/>
      <c r="E10" s="64"/>
      <c r="F10" s="64"/>
      <c r="G10" s="64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4"/>
      <c r="CS10" s="38"/>
    </row>
    <row r="11" spans="1:97" x14ac:dyDescent="0.35">
      <c r="A11" s="64"/>
      <c r="B11" s="64"/>
      <c r="C11" s="97" t="s">
        <v>468</v>
      </c>
      <c r="D11" s="97"/>
      <c r="E11" s="64"/>
      <c r="F11" s="64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4"/>
      <c r="CS11" s="38"/>
    </row>
    <row r="12" spans="1:97" x14ac:dyDescent="0.35">
      <c r="A12" s="64"/>
      <c r="B12" s="64"/>
      <c r="C12" s="97"/>
      <c r="D12" s="97"/>
      <c r="E12" s="64"/>
      <c r="F12" s="64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4"/>
      <c r="CS12" s="38"/>
    </row>
    <row r="13" spans="1:97" x14ac:dyDescent="0.35">
      <c r="A13" s="64"/>
      <c r="B13" s="95" t="s">
        <v>66</v>
      </c>
      <c r="C13" s="95"/>
      <c r="D13" s="95"/>
      <c r="E13" s="95"/>
      <c r="F13" s="95"/>
      <c r="G13" s="95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5"/>
      <c r="CS13" s="38"/>
    </row>
    <row r="14" spans="1:97" x14ac:dyDescent="0.35">
      <c r="A14" s="64"/>
      <c r="B14" s="64"/>
      <c r="C14" s="64"/>
      <c r="D14" s="64"/>
      <c r="E14" s="64"/>
      <c r="F14" s="64"/>
      <c r="G14" s="64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4"/>
      <c r="CS14" s="38"/>
    </row>
    <row r="15" spans="1:97" x14ac:dyDescent="0.35">
      <c r="A15" s="64"/>
      <c r="B15" s="64"/>
      <c r="C15" s="97" t="s">
        <v>469</v>
      </c>
      <c r="D15" s="97"/>
      <c r="E15" s="64"/>
      <c r="F15" s="64"/>
      <c r="G15" s="64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4"/>
      <c r="CS15" s="38"/>
    </row>
    <row r="16" spans="1:97" x14ac:dyDescent="0.35">
      <c r="A16" s="64"/>
      <c r="B16" s="64"/>
      <c r="C16" s="97" t="s">
        <v>470</v>
      </c>
      <c r="D16" s="97"/>
      <c r="E16" s="64"/>
      <c r="F16" s="64"/>
      <c r="G16" s="64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4"/>
      <c r="CS16" s="38"/>
    </row>
    <row r="17" spans="1:97" x14ac:dyDescent="0.35">
      <c r="A17" s="64"/>
      <c r="B17" s="64"/>
      <c r="C17" s="97"/>
      <c r="D17" s="97"/>
      <c r="E17" s="64"/>
      <c r="F17" s="64"/>
      <c r="G17" s="64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5"/>
      <c r="AT17" s="65"/>
      <c r="AU17" s="65"/>
      <c r="AV17" s="65"/>
      <c r="AW17" s="65"/>
      <c r="AX17" s="65"/>
      <c r="AY17" s="65"/>
      <c r="AZ17" s="65"/>
      <c r="BA17" s="65"/>
      <c r="BB17" s="65"/>
      <c r="BC17" s="65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5"/>
      <c r="BU17" s="65"/>
      <c r="BV17" s="65"/>
      <c r="BW17" s="65"/>
      <c r="BX17" s="65"/>
      <c r="BY17" s="65"/>
      <c r="BZ17" s="65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5"/>
      <c r="CR17" s="64"/>
      <c r="CS17" s="38"/>
    </row>
    <row r="18" spans="1:97" x14ac:dyDescent="0.35">
      <c r="A18" s="64"/>
      <c r="B18" s="89"/>
      <c r="C18" s="98" t="s">
        <v>471</v>
      </c>
      <c r="D18" s="98"/>
      <c r="E18" s="98"/>
      <c r="F18" s="98"/>
      <c r="G18" s="98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99"/>
      <c r="CK18" s="99"/>
      <c r="CL18" s="99"/>
      <c r="CM18" s="99"/>
      <c r="CN18" s="99"/>
      <c r="CO18" s="99"/>
      <c r="CP18" s="99"/>
      <c r="CQ18" s="99"/>
      <c r="CR18" s="98"/>
      <c r="CS18" s="38"/>
    </row>
    <row r="19" spans="1:97" x14ac:dyDescent="0.35">
      <c r="A19" s="64"/>
      <c r="B19" s="64"/>
      <c r="C19" s="97"/>
      <c r="D19" s="97"/>
      <c r="E19" s="64"/>
      <c r="F19" s="64"/>
      <c r="G19" s="64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65"/>
      <c r="BZ19" s="65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5"/>
      <c r="CR19" s="64"/>
      <c r="CS19" s="38"/>
    </row>
    <row r="20" spans="1:97" x14ac:dyDescent="0.35">
      <c r="A20" s="64"/>
      <c r="B20" s="64"/>
      <c r="C20" s="64"/>
      <c r="D20" s="97"/>
      <c r="E20" s="103" t="str">
        <f>'DNO inputs'!E60</f>
        <v>MEAV asset count (km if noted), by asset type</v>
      </c>
      <c r="F20" s="64"/>
      <c r="G20" s="103" t="str">
        <f>'DNO inputs'!G61</f>
        <v>units</v>
      </c>
      <c r="H20" s="118"/>
      <c r="I20" s="118"/>
      <c r="J20" s="136">
        <f>'DNO inputs'!H61</f>
        <v>3991</v>
      </c>
      <c r="K20" s="136">
        <f>'DNO inputs'!H62</f>
        <v>32472</v>
      </c>
      <c r="L20" s="136">
        <f>'DNO inputs'!H63</f>
        <v>101753</v>
      </c>
      <c r="M20" s="136">
        <f>'DNO inputs'!H64</f>
        <v>0</v>
      </c>
      <c r="N20" s="136">
        <f>'DNO inputs'!H65</f>
        <v>4609</v>
      </c>
      <c r="O20" s="136">
        <f>'DNO inputs'!H66</f>
        <v>4848</v>
      </c>
      <c r="P20" s="136">
        <f>'DNO inputs'!H67</f>
        <v>703157</v>
      </c>
      <c r="Q20" s="136">
        <f>'DNO inputs'!H68</f>
        <v>0</v>
      </c>
      <c r="R20" s="136">
        <f>'DNO inputs'!H69</f>
        <v>6876</v>
      </c>
      <c r="S20" s="136">
        <f>'DNO inputs'!H70</f>
        <v>0</v>
      </c>
      <c r="T20" s="136">
        <f>'DNO inputs'!H71</f>
        <v>5393</v>
      </c>
      <c r="U20" s="136">
        <f>'DNO inputs'!H72</f>
        <v>48027</v>
      </c>
      <c r="V20" s="136">
        <f>'DNO inputs'!H73</f>
        <v>0</v>
      </c>
      <c r="W20" s="136">
        <f>'DNO inputs'!H74</f>
        <v>21400</v>
      </c>
      <c r="X20" s="136">
        <f>'DNO inputs'!H75</f>
        <v>64</v>
      </c>
      <c r="Y20" s="136">
        <f>'DNO inputs'!H76</f>
        <v>0</v>
      </c>
      <c r="Z20" s="136">
        <f>'DNO inputs'!H77</f>
        <v>0</v>
      </c>
      <c r="AA20" s="136">
        <f>'DNO inputs'!H78</f>
        <v>231715</v>
      </c>
      <c r="AB20" s="136">
        <f>'DNO inputs'!H79</f>
        <v>0</v>
      </c>
      <c r="AC20" s="136">
        <f>'DNO inputs'!H80</f>
        <v>4699</v>
      </c>
      <c r="AD20" s="136">
        <f>'DNO inputs'!H81</f>
        <v>0</v>
      </c>
      <c r="AE20" s="136">
        <f>'DNO inputs'!H82</f>
        <v>147</v>
      </c>
      <c r="AF20" s="136">
        <f>'DNO inputs'!H83</f>
        <v>1576</v>
      </c>
      <c r="AG20" s="136">
        <f>'DNO inputs'!H84</f>
        <v>2817</v>
      </c>
      <c r="AH20" s="136">
        <f>'DNO inputs'!H85</f>
        <v>0</v>
      </c>
      <c r="AI20" s="136">
        <f>'DNO inputs'!H86</f>
        <v>2969</v>
      </c>
      <c r="AJ20" s="136">
        <f>'DNO inputs'!H87</f>
        <v>5888</v>
      </c>
      <c r="AK20" s="136">
        <f>'DNO inputs'!H88</f>
        <v>14310</v>
      </c>
      <c r="AL20" s="136">
        <f>'DNO inputs'!H89</f>
        <v>0</v>
      </c>
      <c r="AM20" s="136">
        <f>'DNO inputs'!H90</f>
        <v>0</v>
      </c>
      <c r="AN20" s="136">
        <f>'DNO inputs'!H91</f>
        <v>0</v>
      </c>
      <c r="AO20" s="136">
        <f>'DNO inputs'!H92</f>
        <v>0</v>
      </c>
      <c r="AP20" s="136">
        <f>'DNO inputs'!H93</f>
        <v>0</v>
      </c>
      <c r="AQ20" s="136">
        <f>'DNO inputs'!H94</f>
        <v>0</v>
      </c>
      <c r="AR20" s="136">
        <f>'DNO inputs'!H95</f>
        <v>0</v>
      </c>
      <c r="AS20" s="136">
        <f>'DNO inputs'!H96</f>
        <v>0</v>
      </c>
      <c r="AT20" s="136">
        <f>'DNO inputs'!H97</f>
        <v>44432</v>
      </c>
      <c r="AU20" s="136">
        <f>'DNO inputs'!H98</f>
        <v>7211</v>
      </c>
      <c r="AV20" s="136">
        <f>'DNO inputs'!H99</f>
        <v>0</v>
      </c>
      <c r="AW20" s="136">
        <f>'DNO inputs'!H100</f>
        <v>0</v>
      </c>
      <c r="AX20" s="136">
        <f>'DNO inputs'!H101</f>
        <v>5220</v>
      </c>
      <c r="AY20" s="136">
        <f>'DNO inputs'!H102</f>
        <v>135</v>
      </c>
      <c r="AZ20" s="136">
        <f>'DNO inputs'!H103</f>
        <v>0</v>
      </c>
      <c r="BA20" s="136">
        <f>'DNO inputs'!H104</f>
        <v>0</v>
      </c>
      <c r="BB20" s="136">
        <f>'DNO inputs'!H105</f>
        <v>47448</v>
      </c>
      <c r="BC20" s="136">
        <f>'DNO inputs'!H106</f>
        <v>1227</v>
      </c>
      <c r="BD20" s="136">
        <f>'DNO inputs'!H107</f>
        <v>0</v>
      </c>
      <c r="BE20" s="136">
        <f>'DNO inputs'!H108</f>
        <v>0</v>
      </c>
      <c r="BF20" s="136">
        <f>'DNO inputs'!H109</f>
        <v>853</v>
      </c>
      <c r="BG20" s="136">
        <f>'DNO inputs'!H110</f>
        <v>84</v>
      </c>
      <c r="BH20" s="136">
        <f>'DNO inputs'!H111</f>
        <v>10</v>
      </c>
      <c r="BI20" s="136">
        <f>'DNO inputs'!H112</f>
        <v>0</v>
      </c>
      <c r="BJ20" s="136">
        <f>'DNO inputs'!H113</f>
        <v>0</v>
      </c>
      <c r="BK20" s="136">
        <f>'DNO inputs'!H114</f>
        <v>0</v>
      </c>
      <c r="BL20" s="136">
        <f>'DNO inputs'!H115</f>
        <v>303</v>
      </c>
      <c r="BM20" s="136">
        <f>'DNO inputs'!H116</f>
        <v>446</v>
      </c>
      <c r="BN20" s="136">
        <f>'DNO inputs'!H117</f>
        <v>254</v>
      </c>
      <c r="BO20" s="136">
        <f>'DNO inputs'!H118</f>
        <v>0</v>
      </c>
      <c r="BP20" s="136">
        <f>'DNO inputs'!H119</f>
        <v>0</v>
      </c>
      <c r="BQ20" s="136">
        <f>'DNO inputs'!H120</f>
        <v>0</v>
      </c>
      <c r="BR20" s="136">
        <f>'DNO inputs'!H121</f>
        <v>3914</v>
      </c>
      <c r="BS20" s="136">
        <f>'DNO inputs'!H122</f>
        <v>0</v>
      </c>
      <c r="BT20" s="136">
        <f>'DNO inputs'!H123</f>
        <v>0</v>
      </c>
      <c r="BU20" s="136">
        <f>'DNO inputs'!H124</f>
        <v>1544</v>
      </c>
      <c r="BV20" s="136">
        <f>'DNO inputs'!H125</f>
        <v>558</v>
      </c>
      <c r="BW20" s="136">
        <f>'DNO inputs'!H126</f>
        <v>152</v>
      </c>
      <c r="BX20" s="136">
        <f>'DNO inputs'!H127</f>
        <v>0</v>
      </c>
      <c r="BY20" s="136">
        <f>'DNO inputs'!H128</f>
        <v>0</v>
      </c>
      <c r="BZ20" s="136">
        <f>'DNO inputs'!H129</f>
        <v>0</v>
      </c>
      <c r="CA20" s="136">
        <f>'DNO inputs'!H130</f>
        <v>0</v>
      </c>
      <c r="CB20" s="136">
        <f>'DNO inputs'!H131</f>
        <v>0</v>
      </c>
      <c r="CC20" s="136">
        <f>'DNO inputs'!H132</f>
        <v>0</v>
      </c>
      <c r="CD20" s="136">
        <f>'DNO inputs'!H133</f>
        <v>0</v>
      </c>
      <c r="CE20" s="136">
        <f>'DNO inputs'!H134</f>
        <v>0</v>
      </c>
      <c r="CF20" s="136">
        <f>'DNO inputs'!H135</f>
        <v>0</v>
      </c>
      <c r="CG20" s="136">
        <f>'DNO inputs'!H136</f>
        <v>0</v>
      </c>
      <c r="CH20" s="136">
        <f>'DNO inputs'!H137</f>
        <v>0</v>
      </c>
      <c r="CI20" s="136">
        <f>'DNO inputs'!H138</f>
        <v>0</v>
      </c>
      <c r="CJ20" s="136">
        <f>'DNO inputs'!H139</f>
        <v>0</v>
      </c>
      <c r="CK20" s="136">
        <f>'DNO inputs'!H140</f>
        <v>0</v>
      </c>
      <c r="CL20" s="136">
        <f>'DNO inputs'!H141</f>
        <v>0</v>
      </c>
      <c r="CM20" s="136">
        <f>'DNO inputs'!H142</f>
        <v>0</v>
      </c>
      <c r="CN20" s="136">
        <f>'DNO inputs'!H143</f>
        <v>410</v>
      </c>
      <c r="CO20" s="136">
        <f>'DNO inputs'!H144</f>
        <v>1525</v>
      </c>
      <c r="CP20" s="136">
        <f>'DNO inputs'!H145</f>
        <v>40</v>
      </c>
      <c r="CQ20" s="65"/>
      <c r="CR20" s="64"/>
      <c r="CS20" s="38"/>
    </row>
    <row r="21" spans="1:97" x14ac:dyDescent="0.35">
      <c r="A21" s="64"/>
      <c r="B21" s="64"/>
      <c r="C21" s="64"/>
      <c r="D21" s="64"/>
      <c r="E21" s="103" t="str">
        <f>'DNO inputs'!E151</f>
        <v>MEAV per unit, by asset type</v>
      </c>
      <c r="F21" s="64"/>
      <c r="G21" s="103" t="str">
        <f>'DNO inputs'!G152</f>
        <v>£ per unit</v>
      </c>
      <c r="H21" s="118"/>
      <c r="I21" s="118"/>
      <c r="J21" s="136">
        <f>'DNO inputs'!H152</f>
        <v>24517.888505277795</v>
      </c>
      <c r="K21" s="136">
        <f>'DNO inputs'!H153</f>
        <v>692.0610110404092</v>
      </c>
      <c r="L21" s="136">
        <f>'DNO inputs'!H154</f>
        <v>2393.6785531466276</v>
      </c>
      <c r="M21" s="136">
        <f>'DNO inputs'!H155</f>
        <v>155445.8514189047</v>
      </c>
      <c r="N21" s="136">
        <f>'DNO inputs'!H156</f>
        <v>155445.8514189047</v>
      </c>
      <c r="O21" s="136">
        <f>'DNO inputs'!H157</f>
        <v>155445.8514189047</v>
      </c>
      <c r="P21" s="136">
        <f>'DNO inputs'!H158</f>
        <v>2084.0663328813052</v>
      </c>
      <c r="Q21" s="136">
        <f>'DNO inputs'!H159</f>
        <v>0</v>
      </c>
      <c r="R21" s="136">
        <f>'DNO inputs'!H160</f>
        <v>13367.082144185002</v>
      </c>
      <c r="S21" s="136">
        <f>'DNO inputs'!H161</f>
        <v>0</v>
      </c>
      <c r="T21" s="136">
        <f>'DNO inputs'!H162</f>
        <v>7428.4807701935679</v>
      </c>
      <c r="U21" s="136">
        <f>'DNO inputs'!H163</f>
        <v>60.462609623213595</v>
      </c>
      <c r="V21" s="136">
        <f>'DNO inputs'!H164</f>
        <v>0</v>
      </c>
      <c r="W21" s="136">
        <f>'DNO inputs'!H165</f>
        <v>34331.237993641873</v>
      </c>
      <c r="X21" s="136">
        <f>'DNO inputs'!H166</f>
        <v>54027.611562389684</v>
      </c>
      <c r="Y21" s="136">
        <f>'DNO inputs'!H167</f>
        <v>0</v>
      </c>
      <c r="Z21" s="136">
        <f>'DNO inputs'!H168</f>
        <v>0</v>
      </c>
      <c r="AA21" s="136">
        <f>'DNO inputs'!H169</f>
        <v>3423.2579147361785</v>
      </c>
      <c r="AB21" s="136">
        <f>'DNO inputs'!H170</f>
        <v>0</v>
      </c>
      <c r="AC21" s="136">
        <f>'DNO inputs'!H171</f>
        <v>176314.56136299585</v>
      </c>
      <c r="AD21" s="136">
        <f>'DNO inputs'!H172</f>
        <v>0</v>
      </c>
      <c r="AE21" s="136">
        <f>'DNO inputs'!H173</f>
        <v>534204.20901678514</v>
      </c>
      <c r="AF21" s="136">
        <f>'DNO inputs'!H174</f>
        <v>14430.363757621017</v>
      </c>
      <c r="AG21" s="136">
        <f>'DNO inputs'!H175</f>
        <v>50610.474409304916</v>
      </c>
      <c r="AH21" s="136">
        <f>'DNO inputs'!H176</f>
        <v>0</v>
      </c>
      <c r="AI21" s="136">
        <f>'DNO inputs'!H177</f>
        <v>11409.676392009487</v>
      </c>
      <c r="AJ21" s="136">
        <f>'DNO inputs'!H178</f>
        <v>21315.043114000538</v>
      </c>
      <c r="AK21" s="136">
        <f>'DNO inputs'!H179</f>
        <v>2339.6079192317843</v>
      </c>
      <c r="AL21" s="136">
        <f>'DNO inputs'!H180</f>
        <v>0</v>
      </c>
      <c r="AM21" s="136">
        <f>'DNO inputs'!H181</f>
        <v>0</v>
      </c>
      <c r="AN21" s="136">
        <f>'DNO inputs'!H182</f>
        <v>0</v>
      </c>
      <c r="AO21" s="136">
        <f>'DNO inputs'!H183</f>
        <v>0</v>
      </c>
      <c r="AP21" s="136">
        <f>'DNO inputs'!H184</f>
        <v>0</v>
      </c>
      <c r="AQ21" s="136">
        <f>'DNO inputs'!H185</f>
        <v>0</v>
      </c>
      <c r="AR21" s="136">
        <f>'DNO inputs'!H186</f>
        <v>0</v>
      </c>
      <c r="AS21" s="136">
        <f>'DNO inputs'!H187</f>
        <v>0</v>
      </c>
      <c r="AT21" s="136">
        <f>'DNO inputs'!H188</f>
        <v>5884.0904567581656</v>
      </c>
      <c r="AU21" s="136">
        <f>'DNO inputs'!H189</f>
        <v>20138.953566850014</v>
      </c>
      <c r="AV21" s="136">
        <f>'DNO inputs'!H190</f>
        <v>0</v>
      </c>
      <c r="AW21" s="136">
        <f>'DNO inputs'!H191</f>
        <v>0</v>
      </c>
      <c r="AX21" s="136">
        <f>'DNO inputs'!H192</f>
        <v>41871.733685626859</v>
      </c>
      <c r="AY21" s="136">
        <f>'DNO inputs'!H193</f>
        <v>59999.533810166104</v>
      </c>
      <c r="AZ21" s="136">
        <f>'DNO inputs'!H194</f>
        <v>0</v>
      </c>
      <c r="BA21" s="136">
        <f>'DNO inputs'!H195</f>
        <v>0</v>
      </c>
      <c r="BB21" s="136">
        <f>'DNO inputs'!H196</f>
        <v>3497.9527472571062</v>
      </c>
      <c r="BC21" s="136">
        <f>'DNO inputs'!H197</f>
        <v>60221.779324272211</v>
      </c>
      <c r="BD21" s="136">
        <f>'DNO inputs'!H198</f>
        <v>0</v>
      </c>
      <c r="BE21" s="136">
        <f>'DNO inputs'!H199</f>
        <v>0</v>
      </c>
      <c r="BF21" s="136">
        <f>'DNO inputs'!H200</f>
        <v>368089.9507068448</v>
      </c>
      <c r="BG21" s="136">
        <f>'DNO inputs'!H201</f>
        <v>368089.9507068448</v>
      </c>
      <c r="BH21" s="136">
        <f>'DNO inputs'!H202</f>
        <v>368089.9507068448</v>
      </c>
      <c r="BI21" s="136">
        <f>'DNO inputs'!H203</f>
        <v>744721.92386182281</v>
      </c>
      <c r="BJ21" s="136">
        <f>'DNO inputs'!H204</f>
        <v>744721.92386182281</v>
      </c>
      <c r="BK21" s="136">
        <f>'DNO inputs'!H205</f>
        <v>744721.92386182281</v>
      </c>
      <c r="BL21" s="136">
        <f>'DNO inputs'!H206</f>
        <v>663791.6726869829</v>
      </c>
      <c r="BM21" s="136">
        <f>'DNO inputs'!H207</f>
        <v>96487.226469459987</v>
      </c>
      <c r="BN21" s="136">
        <f>'DNO inputs'!H208</f>
        <v>105358.62172308771</v>
      </c>
      <c r="BO21" s="136">
        <f>'DNO inputs'!H209</f>
        <v>0</v>
      </c>
      <c r="BP21" s="136">
        <f>'DNO inputs'!H210</f>
        <v>0</v>
      </c>
      <c r="BQ21" s="136">
        <f>'DNO inputs'!H211</f>
        <v>0</v>
      </c>
      <c r="BR21" s="136">
        <f>'DNO inputs'!H212</f>
        <v>9479.625970619265</v>
      </c>
      <c r="BS21" s="136">
        <f>'DNO inputs'!H213</f>
        <v>474635.30542863475</v>
      </c>
      <c r="BT21" s="136">
        <f>'DNO inputs'!H214</f>
        <v>10332.409895059604</v>
      </c>
      <c r="BU21" s="136">
        <f>'DNO inputs'!H215</f>
        <v>3975.7289136399199</v>
      </c>
      <c r="BV21" s="136">
        <f>'DNO inputs'!H216</f>
        <v>463698.98677812685</v>
      </c>
      <c r="BW21" s="136">
        <f>'DNO inputs'!H217</f>
        <v>18993.104498894398</v>
      </c>
      <c r="BX21" s="136">
        <f>'DNO inputs'!H218</f>
        <v>712723.34751027334</v>
      </c>
      <c r="BY21" s="136">
        <f>'DNO inputs'!H219</f>
        <v>18993.104498894398</v>
      </c>
      <c r="BZ21" s="136">
        <f>'DNO inputs'!H220</f>
        <v>74186.741918431435</v>
      </c>
      <c r="CA21" s="136">
        <f>'DNO inputs'!H221</f>
        <v>68807.351518686439</v>
      </c>
      <c r="CB21" s="136">
        <f>'DNO inputs'!H222</f>
        <v>6509.5546602351042</v>
      </c>
      <c r="CC21" s="136">
        <f>'DNO inputs'!H223</f>
        <v>130471.58810517342</v>
      </c>
      <c r="CD21" s="136">
        <f>'DNO inputs'!H224</f>
        <v>3369.2292611623029</v>
      </c>
      <c r="CE21" s="136">
        <f>'DNO inputs'!H225</f>
        <v>1270756.5923742284</v>
      </c>
      <c r="CF21" s="136">
        <f>'DNO inputs'!H226</f>
        <v>1270756.5923742284</v>
      </c>
      <c r="CG21" s="136">
        <f>'DNO inputs'!H227</f>
        <v>1270756.5923742284</v>
      </c>
      <c r="CH21" s="136">
        <f>'DNO inputs'!H228</f>
        <v>1117964.9224201816</v>
      </c>
      <c r="CI21" s="136">
        <f>'DNO inputs'!H229</f>
        <v>1208327.4352898505</v>
      </c>
      <c r="CJ21" s="136">
        <f>'DNO inputs'!H230</f>
        <v>20961.842295378399</v>
      </c>
      <c r="CK21" s="136">
        <f>'DNO inputs'!H231</f>
        <v>1390670.6845102033</v>
      </c>
      <c r="CL21" s="136">
        <f>'DNO inputs'!H232</f>
        <v>0</v>
      </c>
      <c r="CM21" s="136">
        <f>'DNO inputs'!H233</f>
        <v>0</v>
      </c>
      <c r="CN21" s="136">
        <f>'DNO inputs'!H234</f>
        <v>11305.419344579997</v>
      </c>
      <c r="CO21" s="136">
        <f>'DNO inputs'!H235</f>
        <v>11305.419344579997</v>
      </c>
      <c r="CP21" s="136">
        <f>'DNO inputs'!H236</f>
        <v>11305.419344579997</v>
      </c>
      <c r="CQ21" s="65"/>
      <c r="CR21" s="64"/>
      <c r="CS21" s="38"/>
    </row>
    <row r="22" spans="1:97" x14ac:dyDescent="0.35">
      <c r="A22" s="64"/>
      <c r="B22" s="64"/>
      <c r="C22" s="64"/>
      <c r="D22" s="64"/>
      <c r="E22" s="103" t="str">
        <f>'Fixed inputs'!E17</f>
        <v>One million</v>
      </c>
      <c r="F22" s="64"/>
      <c r="G22" s="103" t="str">
        <f>'Fixed inputs'!G17</f>
        <v>scalar</v>
      </c>
      <c r="H22" s="136">
        <f>'Fixed inputs'!H17</f>
        <v>1000000</v>
      </c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65"/>
      <c r="CR22" s="64"/>
      <c r="CS22" s="38"/>
    </row>
    <row r="23" spans="1:97" x14ac:dyDescent="0.35">
      <c r="A23" s="64"/>
      <c r="B23" s="64"/>
      <c r="C23" s="64"/>
      <c r="D23" s="64"/>
      <c r="E23" s="97"/>
      <c r="F23" s="64"/>
      <c r="G23" s="64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  <c r="AY23" s="65"/>
      <c r="AZ23" s="65"/>
      <c r="BA23" s="65"/>
      <c r="BB23" s="65"/>
      <c r="BC23" s="65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4"/>
      <c r="CS23" s="38"/>
    </row>
    <row r="24" spans="1:97" x14ac:dyDescent="0.35">
      <c r="A24" s="103"/>
      <c r="B24" s="64"/>
      <c r="C24" s="64"/>
      <c r="D24" s="64"/>
      <c r="E24" s="103" t="s">
        <v>472</v>
      </c>
      <c r="F24" s="64"/>
      <c r="G24" s="103" t="s">
        <v>473</v>
      </c>
      <c r="H24" s="118"/>
      <c r="I24" s="129" t="s">
        <v>114</v>
      </c>
      <c r="J24" s="118">
        <f>J20 * J21 / $H22</f>
        <v>97.850893024563689</v>
      </c>
      <c r="K24" s="118">
        <f t="shared" ref="K24:BV24" si="0">K20 * K21 / $H22</f>
        <v>22.472605150504169</v>
      </c>
      <c r="L24" s="118">
        <f t="shared" si="0"/>
        <v>243.5639738183288</v>
      </c>
      <c r="M24" s="118">
        <f t="shared" si="0"/>
        <v>0</v>
      </c>
      <c r="N24" s="118">
        <f t="shared" si="0"/>
        <v>716.44992918973173</v>
      </c>
      <c r="O24" s="118">
        <f t="shared" si="0"/>
        <v>753.60148767884994</v>
      </c>
      <c r="P24" s="118">
        <f t="shared" si="0"/>
        <v>1465.4258304298201</v>
      </c>
      <c r="Q24" s="118">
        <f t="shared" si="0"/>
        <v>0</v>
      </c>
      <c r="R24" s="118">
        <f t="shared" si="0"/>
        <v>91.912056823416066</v>
      </c>
      <c r="S24" s="118">
        <f t="shared" si="0"/>
        <v>0</v>
      </c>
      <c r="T24" s="118">
        <f t="shared" si="0"/>
        <v>40.061796793653912</v>
      </c>
      <c r="U24" s="118">
        <f t="shared" si="0"/>
        <v>2.9038377523740797</v>
      </c>
      <c r="V24" s="118">
        <f t="shared" si="0"/>
        <v>0</v>
      </c>
      <c r="W24" s="118">
        <f t="shared" si="0"/>
        <v>734.68849306393611</v>
      </c>
      <c r="X24" s="118">
        <f t="shared" si="0"/>
        <v>3.4577671399929399</v>
      </c>
      <c r="Y24" s="118">
        <f t="shared" si="0"/>
        <v>0</v>
      </c>
      <c r="Z24" s="118">
        <f t="shared" si="0"/>
        <v>0</v>
      </c>
      <c r="AA24" s="118">
        <f t="shared" si="0"/>
        <v>793.2202077130936</v>
      </c>
      <c r="AB24" s="118">
        <f t="shared" si="0"/>
        <v>0</v>
      </c>
      <c r="AC24" s="118">
        <f t="shared" si="0"/>
        <v>828.50212384471752</v>
      </c>
      <c r="AD24" s="118">
        <f t="shared" si="0"/>
        <v>0</v>
      </c>
      <c r="AE24" s="118">
        <f t="shared" si="0"/>
        <v>78.528018725467419</v>
      </c>
      <c r="AF24" s="118">
        <f t="shared" si="0"/>
        <v>22.742253282010722</v>
      </c>
      <c r="AG24" s="118">
        <f t="shared" si="0"/>
        <v>142.56970641101194</v>
      </c>
      <c r="AH24" s="118">
        <f t="shared" si="0"/>
        <v>0</v>
      </c>
      <c r="AI24" s="118">
        <f t="shared" si="0"/>
        <v>33.87532920787617</v>
      </c>
      <c r="AJ24" s="118">
        <f t="shared" si="0"/>
        <v>125.50297385523517</v>
      </c>
      <c r="AK24" s="118">
        <f t="shared" si="0"/>
        <v>33.479789324206834</v>
      </c>
      <c r="AL24" s="118">
        <f t="shared" si="0"/>
        <v>0</v>
      </c>
      <c r="AM24" s="118">
        <f t="shared" si="0"/>
        <v>0</v>
      </c>
      <c r="AN24" s="118">
        <f t="shared" si="0"/>
        <v>0</v>
      </c>
      <c r="AO24" s="118">
        <f t="shared" si="0"/>
        <v>0</v>
      </c>
      <c r="AP24" s="118">
        <f t="shared" si="0"/>
        <v>0</v>
      </c>
      <c r="AQ24" s="118">
        <f t="shared" si="0"/>
        <v>0</v>
      </c>
      <c r="AR24" s="118">
        <f t="shared" si="0"/>
        <v>0</v>
      </c>
      <c r="AS24" s="118">
        <f t="shared" si="0"/>
        <v>0</v>
      </c>
      <c r="AT24" s="118">
        <f t="shared" si="0"/>
        <v>261.44190717467882</v>
      </c>
      <c r="AU24" s="118">
        <f t="shared" si="0"/>
        <v>145.22199417055543</v>
      </c>
      <c r="AV24" s="118">
        <f t="shared" si="0"/>
        <v>0</v>
      </c>
      <c r="AW24" s="118">
        <f t="shared" si="0"/>
        <v>0</v>
      </c>
      <c r="AX24" s="118">
        <f t="shared" si="0"/>
        <v>218.57044983897222</v>
      </c>
      <c r="AY24" s="118">
        <f t="shared" si="0"/>
        <v>8.0999370643724244</v>
      </c>
      <c r="AZ24" s="118">
        <f t="shared" si="0"/>
        <v>0</v>
      </c>
      <c r="BA24" s="118">
        <f t="shared" si="0"/>
        <v>0</v>
      </c>
      <c r="BB24" s="118">
        <f t="shared" si="0"/>
        <v>165.97086195185517</v>
      </c>
      <c r="BC24" s="118">
        <f t="shared" si="0"/>
        <v>73.892123230882007</v>
      </c>
      <c r="BD24" s="118">
        <f t="shared" si="0"/>
        <v>0</v>
      </c>
      <c r="BE24" s="118">
        <f t="shared" si="0"/>
        <v>0</v>
      </c>
      <c r="BF24" s="118">
        <f t="shared" si="0"/>
        <v>313.98072795293859</v>
      </c>
      <c r="BG24" s="118">
        <f t="shared" si="0"/>
        <v>30.919555859374963</v>
      </c>
      <c r="BH24" s="118">
        <f t="shared" si="0"/>
        <v>3.6808995070684478</v>
      </c>
      <c r="BI24" s="118">
        <f t="shared" si="0"/>
        <v>0</v>
      </c>
      <c r="BJ24" s="118">
        <f t="shared" si="0"/>
        <v>0</v>
      </c>
      <c r="BK24" s="118">
        <f t="shared" si="0"/>
        <v>0</v>
      </c>
      <c r="BL24" s="118">
        <f t="shared" si="0"/>
        <v>201.12887682415581</v>
      </c>
      <c r="BM24" s="118">
        <f t="shared" si="0"/>
        <v>43.033303005379153</v>
      </c>
      <c r="BN24" s="118">
        <f t="shared" si="0"/>
        <v>26.761089917664279</v>
      </c>
      <c r="BO24" s="118">
        <f t="shared" si="0"/>
        <v>0</v>
      </c>
      <c r="BP24" s="118">
        <f t="shared" si="0"/>
        <v>0</v>
      </c>
      <c r="BQ24" s="118">
        <f t="shared" si="0"/>
        <v>0</v>
      </c>
      <c r="BR24" s="118">
        <f t="shared" si="0"/>
        <v>37.103256049003804</v>
      </c>
      <c r="BS24" s="118">
        <f t="shared" si="0"/>
        <v>0</v>
      </c>
      <c r="BT24" s="118">
        <f t="shared" si="0"/>
        <v>0</v>
      </c>
      <c r="BU24" s="118">
        <f t="shared" si="0"/>
        <v>6.1385254426600362</v>
      </c>
      <c r="BV24" s="118">
        <f t="shared" si="0"/>
        <v>258.74403462219482</v>
      </c>
      <c r="BW24" s="118">
        <f t="shared" ref="BW24:CP24" si="1">BW20 * BW21 / $H22</f>
        <v>2.8869518838319483</v>
      </c>
      <c r="BX24" s="118">
        <f t="shared" si="1"/>
        <v>0</v>
      </c>
      <c r="BY24" s="118">
        <f t="shared" si="1"/>
        <v>0</v>
      </c>
      <c r="BZ24" s="118">
        <f t="shared" si="1"/>
        <v>0</v>
      </c>
      <c r="CA24" s="118">
        <f t="shared" si="1"/>
        <v>0</v>
      </c>
      <c r="CB24" s="118">
        <f t="shared" si="1"/>
        <v>0</v>
      </c>
      <c r="CC24" s="118">
        <f t="shared" si="1"/>
        <v>0</v>
      </c>
      <c r="CD24" s="118">
        <f t="shared" si="1"/>
        <v>0</v>
      </c>
      <c r="CE24" s="118">
        <f t="shared" si="1"/>
        <v>0</v>
      </c>
      <c r="CF24" s="118">
        <f t="shared" si="1"/>
        <v>0</v>
      </c>
      <c r="CG24" s="118">
        <f t="shared" si="1"/>
        <v>0</v>
      </c>
      <c r="CH24" s="118">
        <f t="shared" si="1"/>
        <v>0</v>
      </c>
      <c r="CI24" s="118">
        <f t="shared" si="1"/>
        <v>0</v>
      </c>
      <c r="CJ24" s="118">
        <f t="shared" si="1"/>
        <v>0</v>
      </c>
      <c r="CK24" s="118">
        <f t="shared" si="1"/>
        <v>0</v>
      </c>
      <c r="CL24" s="118">
        <f t="shared" si="1"/>
        <v>0</v>
      </c>
      <c r="CM24" s="118">
        <f t="shared" si="1"/>
        <v>0</v>
      </c>
      <c r="CN24" s="118">
        <f t="shared" si="1"/>
        <v>4.6352219312777985</v>
      </c>
      <c r="CO24" s="118">
        <f t="shared" si="1"/>
        <v>17.240764500484495</v>
      </c>
      <c r="CP24" s="118">
        <f t="shared" si="1"/>
        <v>0.45221677378319991</v>
      </c>
      <c r="CQ24" s="65"/>
      <c r="CR24" s="103" t="s">
        <v>342</v>
      </c>
      <c r="CS24" s="38"/>
    </row>
    <row r="25" spans="1:97" x14ac:dyDescent="0.35">
      <c r="A25" s="64"/>
      <c r="B25" s="64"/>
      <c r="C25" s="64"/>
      <c r="D25" s="64"/>
      <c r="E25" s="103" t="s">
        <v>474</v>
      </c>
      <c r="F25" s="64"/>
      <c r="G25" s="103" t="s">
        <v>473</v>
      </c>
      <c r="H25" s="118">
        <f>SUM(J24:CP24)</f>
        <v>8050.7117709299227</v>
      </c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65"/>
      <c r="CR25" s="64"/>
      <c r="CS25" s="38"/>
    </row>
    <row r="26" spans="1:97" x14ac:dyDescent="0.35">
      <c r="A26" s="64"/>
      <c r="B26" s="64"/>
      <c r="C26" s="64"/>
      <c r="D26" s="64"/>
      <c r="E26" s="97"/>
      <c r="F26" s="64"/>
      <c r="G26" s="64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4"/>
      <c r="CS26" s="38"/>
    </row>
    <row r="27" spans="1:97" x14ac:dyDescent="0.35">
      <c r="A27" s="64"/>
      <c r="B27" s="89"/>
      <c r="C27" s="98" t="s">
        <v>475</v>
      </c>
      <c r="D27" s="98"/>
      <c r="E27" s="98"/>
      <c r="F27" s="98"/>
      <c r="G27" s="98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8"/>
      <c r="CS27" s="38"/>
    </row>
    <row r="28" spans="1:97" x14ac:dyDescent="0.35">
      <c r="A28" s="64"/>
      <c r="B28" s="64"/>
      <c r="C28" s="97"/>
      <c r="D28" s="97"/>
      <c r="E28" s="64"/>
      <c r="F28" s="64"/>
      <c r="G28" s="64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4"/>
      <c r="CS28" s="38"/>
    </row>
    <row r="29" spans="1:97" x14ac:dyDescent="0.35">
      <c r="A29" s="64"/>
      <c r="B29" s="64"/>
      <c r="C29" s="64"/>
      <c r="D29" s="97"/>
      <c r="E29" s="103" t="str">
        <f>'Fixed inputs'!E186</f>
        <v>Mapping of MEAV asset categories to network levels</v>
      </c>
      <c r="F29" s="64"/>
      <c r="G29" s="103" t="str">
        <f>'Fixed inputs'!G187</f>
        <v>network level</v>
      </c>
      <c r="H29" s="118"/>
      <c r="I29" s="118"/>
      <c r="J29" s="136" t="str">
        <f>'Fixed inputs'!H187</f>
        <v>LV mains</v>
      </c>
      <c r="K29" s="136" t="str">
        <f>'Fixed inputs'!H188</f>
        <v>LV services</v>
      </c>
      <c r="L29" s="136" t="str">
        <f>'Fixed inputs'!H189</f>
        <v>LV mains</v>
      </c>
      <c r="M29" s="136" t="str">
        <f>'Fixed inputs'!H190</f>
        <v>LV mains</v>
      </c>
      <c r="N29" s="136" t="str">
        <f>'Fixed inputs'!H191</f>
        <v>LV mains</v>
      </c>
      <c r="O29" s="136" t="str">
        <f>'Fixed inputs'!H192</f>
        <v>LV mains</v>
      </c>
      <c r="P29" s="136" t="str">
        <f>'Fixed inputs'!H193</f>
        <v>LV services</v>
      </c>
      <c r="Q29" s="136" t="str">
        <f>'Fixed inputs'!H194</f>
        <v>LV mains</v>
      </c>
      <c r="R29" s="136" t="str">
        <f>'Fixed inputs'!H195</f>
        <v>LV mains</v>
      </c>
      <c r="S29" s="136" t="str">
        <f>'Fixed inputs'!H196</f>
        <v>LV mains</v>
      </c>
      <c r="T29" s="136" t="str">
        <f>'Fixed inputs'!H197</f>
        <v>LV mains</v>
      </c>
      <c r="U29" s="136" t="str">
        <f>'Fixed inputs'!H198</f>
        <v>LV mains</v>
      </c>
      <c r="V29" s="136" t="str">
        <f>'Fixed inputs'!H199</f>
        <v>LV mains</v>
      </c>
      <c r="W29" s="136" t="str">
        <f>'Fixed inputs'!H200</f>
        <v>HV</v>
      </c>
      <c r="X29" s="136" t="str">
        <f>'Fixed inputs'!H201</f>
        <v>HV</v>
      </c>
      <c r="Y29" s="136" t="str">
        <f>'Fixed inputs'!H202</f>
        <v>HV</v>
      </c>
      <c r="Z29" s="136" t="str">
        <f>'Fixed inputs'!H203</f>
        <v>HV</v>
      </c>
      <c r="AA29" s="136" t="str">
        <f>'Fixed inputs'!H204</f>
        <v>HV</v>
      </c>
      <c r="AB29" s="136" t="str">
        <f>'Fixed inputs'!H205</f>
        <v>HV</v>
      </c>
      <c r="AC29" s="136" t="str">
        <f>'Fixed inputs'!H206</f>
        <v>HV</v>
      </c>
      <c r="AD29" s="136" t="str">
        <f>'Fixed inputs'!H207</f>
        <v>HV</v>
      </c>
      <c r="AE29" s="136" t="str">
        <f>'Fixed inputs'!H208</f>
        <v>HV</v>
      </c>
      <c r="AF29" s="136" t="str">
        <f>'Fixed inputs'!H209</f>
        <v>HV</v>
      </c>
      <c r="AG29" s="136" t="str">
        <f>'Fixed inputs'!H210</f>
        <v>HV</v>
      </c>
      <c r="AH29" s="136" t="str">
        <f>'Fixed inputs'!H211</f>
        <v>HV</v>
      </c>
      <c r="AI29" s="136" t="str">
        <f>'Fixed inputs'!H212</f>
        <v>HV/LV</v>
      </c>
      <c r="AJ29" s="136" t="str">
        <f>'Fixed inputs'!H213</f>
        <v>HV/LV</v>
      </c>
      <c r="AK29" s="136" t="str">
        <f>'Fixed inputs'!H214</f>
        <v>HV</v>
      </c>
      <c r="AL29" s="136" t="str">
        <f>'Fixed inputs'!H215</f>
        <v>HV</v>
      </c>
      <c r="AM29" s="136" t="str">
        <f>'Fixed inputs'!H216</f>
        <v>HV</v>
      </c>
      <c r="AN29" s="136" t="str">
        <f>'Fixed inputs'!H217</f>
        <v>HV</v>
      </c>
      <c r="AO29" s="136" t="str">
        <f>'Fixed inputs'!H218</f>
        <v>HV</v>
      </c>
      <c r="AP29" s="136" t="str">
        <f>'Fixed inputs'!H219</f>
        <v>HV/LV</v>
      </c>
      <c r="AQ29" s="136" t="str">
        <f>'Fixed inputs'!H220</f>
        <v>HV/LV</v>
      </c>
      <c r="AR29" s="136" t="str">
        <f>'Fixed inputs'!H221</f>
        <v>HV</v>
      </c>
      <c r="AS29" s="136" t="str">
        <f>'Fixed inputs'!H222</f>
        <v>HV</v>
      </c>
      <c r="AT29" s="136" t="str">
        <f>'Fixed inputs'!H223</f>
        <v>HV/LV</v>
      </c>
      <c r="AU29" s="136" t="str">
        <f>'Fixed inputs'!H224</f>
        <v>HV/LV</v>
      </c>
      <c r="AV29" s="136" t="str">
        <f>'Fixed inputs'!H225</f>
        <v>HV/LV</v>
      </c>
      <c r="AW29" s="136" t="str">
        <f>'Fixed inputs'!H226</f>
        <v>HV/LV</v>
      </c>
      <c r="AX29" s="136" t="str">
        <f>'Fixed inputs'!H227</f>
        <v>EHV and 132kV</v>
      </c>
      <c r="AY29" s="136" t="str">
        <f>'Fixed inputs'!H228</f>
        <v>EHV and 132kV</v>
      </c>
      <c r="AZ29" s="136" t="str">
        <f>'Fixed inputs'!H229</f>
        <v>EHV and 132kV</v>
      </c>
      <c r="BA29" s="136" t="str">
        <f>'Fixed inputs'!H230</f>
        <v>EHV and 132kV</v>
      </c>
      <c r="BB29" s="136" t="str">
        <f>'Fixed inputs'!H231</f>
        <v>EHV and 132kV</v>
      </c>
      <c r="BC29" s="136" t="str">
        <f>'Fixed inputs'!H232</f>
        <v>EHV and 132kV</v>
      </c>
      <c r="BD29" s="136" t="str">
        <f>'Fixed inputs'!H233</f>
        <v>EHV and 132kV</v>
      </c>
      <c r="BE29" s="136" t="str">
        <f>'Fixed inputs'!H234</f>
        <v>EHV and 132kV</v>
      </c>
      <c r="BF29" s="136" t="str">
        <f>'Fixed inputs'!H235</f>
        <v>EHV and 132kV</v>
      </c>
      <c r="BG29" s="136" t="str">
        <f>'Fixed inputs'!H236</f>
        <v>EHV and 132kV</v>
      </c>
      <c r="BH29" s="136" t="str">
        <f>'Fixed inputs'!H237</f>
        <v>EHV and 132kV</v>
      </c>
      <c r="BI29" s="136" t="str">
        <f>'Fixed inputs'!H238</f>
        <v>EHV and 132kV</v>
      </c>
      <c r="BJ29" s="136" t="str">
        <f>'Fixed inputs'!H239</f>
        <v>EHV and 132kV</v>
      </c>
      <c r="BK29" s="136" t="str">
        <f>'Fixed inputs'!H240</f>
        <v>EHV and 132kV</v>
      </c>
      <c r="BL29" s="136" t="str">
        <f>'Fixed inputs'!H241</f>
        <v>EHV and 132kV</v>
      </c>
      <c r="BM29" s="136" t="str">
        <f>'Fixed inputs'!H242</f>
        <v>EHV and 132kV</v>
      </c>
      <c r="BN29" s="136" t="str">
        <f>'Fixed inputs'!H243</f>
        <v>EHV and 132kV</v>
      </c>
      <c r="BO29" s="136" t="str">
        <f>'Fixed inputs'!H244</f>
        <v>EHV and 132kV</v>
      </c>
      <c r="BP29" s="136" t="str">
        <f>'Fixed inputs'!H245</f>
        <v>EHV and 132kV</v>
      </c>
      <c r="BQ29" s="136" t="str">
        <f>'Fixed inputs'!H246</f>
        <v>EHV and 132kV</v>
      </c>
      <c r="BR29" s="136" t="str">
        <f>'Fixed inputs'!H247</f>
        <v>EHV and 132kV</v>
      </c>
      <c r="BS29" s="136" t="str">
        <f>'Fixed inputs'!H248</f>
        <v>EHV and 132kV</v>
      </c>
      <c r="BT29" s="136" t="str">
        <f>'Fixed inputs'!H249</f>
        <v>EHV and 132kV</v>
      </c>
      <c r="BU29" s="136" t="str">
        <f>'Fixed inputs'!H250</f>
        <v>EHV and 132kV</v>
      </c>
      <c r="BV29" s="136" t="str">
        <f>'Fixed inputs'!H251</f>
        <v>EHV and 132kV</v>
      </c>
      <c r="BW29" s="136" t="str">
        <f>'Fixed inputs'!H252</f>
        <v>EHV and 132kV</v>
      </c>
      <c r="BX29" s="136" t="str">
        <f>'Fixed inputs'!H253</f>
        <v>EHV and 132kV</v>
      </c>
      <c r="BY29" s="136" t="str">
        <f>'Fixed inputs'!H254</f>
        <v>EHV and 132kV</v>
      </c>
      <c r="BZ29" s="136" t="str">
        <f>'Fixed inputs'!H255</f>
        <v>EHV and 132kV</v>
      </c>
      <c r="CA29" s="136" t="str">
        <f>'Fixed inputs'!H256</f>
        <v>EHV and 132kV</v>
      </c>
      <c r="CB29" s="136" t="str">
        <f>'Fixed inputs'!H257</f>
        <v>EHV and 132kV</v>
      </c>
      <c r="CC29" s="136" t="str">
        <f>'Fixed inputs'!H258</f>
        <v>EHV and 132kV</v>
      </c>
      <c r="CD29" s="136" t="str">
        <f>'Fixed inputs'!H259</f>
        <v>EHV and 132kV</v>
      </c>
      <c r="CE29" s="136" t="str">
        <f>'Fixed inputs'!H260</f>
        <v>EHV and 132kV</v>
      </c>
      <c r="CF29" s="136" t="str">
        <f>'Fixed inputs'!H261</f>
        <v>EHV and 132kV</v>
      </c>
      <c r="CG29" s="136" t="str">
        <f>'Fixed inputs'!H262</f>
        <v>EHV and 132kV</v>
      </c>
      <c r="CH29" s="136" t="str">
        <f>'Fixed inputs'!H263</f>
        <v>EHV and 132kV</v>
      </c>
      <c r="CI29" s="136" t="str">
        <f>'Fixed inputs'!H264</f>
        <v>EHV and 132kV</v>
      </c>
      <c r="CJ29" s="136" t="str">
        <f>'Fixed inputs'!H265</f>
        <v>EHV and 132kV</v>
      </c>
      <c r="CK29" s="136" t="str">
        <f>'Fixed inputs'!H266</f>
        <v>EHV and 132kV</v>
      </c>
      <c r="CL29" s="136" t="str">
        <f>'Fixed inputs'!H267</f>
        <v>EHV and 132kV</v>
      </c>
      <c r="CM29" s="136" t="str">
        <f>'Fixed inputs'!H268</f>
        <v>EHV and 132kV</v>
      </c>
      <c r="CN29" s="136" t="str">
        <f>'Fixed inputs'!H269</f>
        <v>EHV and 132kV</v>
      </c>
      <c r="CO29" s="136" t="str">
        <f>'Fixed inputs'!H270</f>
        <v>HV</v>
      </c>
      <c r="CP29" s="136" t="str">
        <f>'Fixed inputs'!H271</f>
        <v>HV</v>
      </c>
      <c r="CQ29" s="65"/>
      <c r="CR29" s="64"/>
      <c r="CS29" s="38"/>
    </row>
    <row r="30" spans="1:97" x14ac:dyDescent="0.35">
      <c r="A30" s="64"/>
      <c r="B30" s="64"/>
      <c r="C30" s="64"/>
      <c r="D30" s="64"/>
      <c r="E30" s="97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4"/>
      <c r="CS30" s="38"/>
    </row>
    <row r="31" spans="1:97" x14ac:dyDescent="0.35">
      <c r="A31" s="103"/>
      <c r="B31" s="64"/>
      <c r="C31" s="64"/>
      <c r="D31" s="64"/>
      <c r="E31" s="100" t="s">
        <v>476</v>
      </c>
      <c r="F31" s="64"/>
      <c r="G31" s="64"/>
      <c r="H31" s="65"/>
      <c r="I31" s="120" t="s">
        <v>114</v>
      </c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103" t="s">
        <v>342</v>
      </c>
      <c r="CS31" s="38"/>
    </row>
    <row r="32" spans="1:97" x14ac:dyDescent="0.35">
      <c r="A32" s="64"/>
      <c r="B32" s="64"/>
      <c r="C32" s="64"/>
      <c r="D32" s="64"/>
      <c r="E32" s="64"/>
      <c r="F32" s="101" t="s">
        <v>188</v>
      </c>
      <c r="G32" s="101" t="s">
        <v>182</v>
      </c>
      <c r="H32" s="126"/>
      <c r="I32" s="126"/>
      <c r="J32" s="126">
        <f>IF($F32 = J$29, 1, 0)</f>
        <v>0</v>
      </c>
      <c r="K32" s="126">
        <f t="shared" ref="K32:BV33" si="2">IF($F32 = K$29, 1, 0)</f>
        <v>1</v>
      </c>
      <c r="L32" s="126">
        <f t="shared" si="2"/>
        <v>0</v>
      </c>
      <c r="M32" s="126">
        <f t="shared" si="2"/>
        <v>0</v>
      </c>
      <c r="N32" s="126">
        <f t="shared" si="2"/>
        <v>0</v>
      </c>
      <c r="O32" s="126">
        <f t="shared" si="2"/>
        <v>0</v>
      </c>
      <c r="P32" s="126">
        <f t="shared" si="2"/>
        <v>1</v>
      </c>
      <c r="Q32" s="126">
        <f t="shared" si="2"/>
        <v>0</v>
      </c>
      <c r="R32" s="126">
        <f t="shared" si="2"/>
        <v>0</v>
      </c>
      <c r="S32" s="126">
        <f t="shared" si="2"/>
        <v>0</v>
      </c>
      <c r="T32" s="126">
        <f t="shared" si="2"/>
        <v>0</v>
      </c>
      <c r="U32" s="126">
        <f t="shared" si="2"/>
        <v>0</v>
      </c>
      <c r="V32" s="126">
        <f t="shared" si="2"/>
        <v>0</v>
      </c>
      <c r="W32" s="126">
        <f t="shared" si="2"/>
        <v>0</v>
      </c>
      <c r="X32" s="126">
        <f t="shared" si="2"/>
        <v>0</v>
      </c>
      <c r="Y32" s="126">
        <f t="shared" si="2"/>
        <v>0</v>
      </c>
      <c r="Z32" s="126">
        <f t="shared" si="2"/>
        <v>0</v>
      </c>
      <c r="AA32" s="126">
        <f t="shared" si="2"/>
        <v>0</v>
      </c>
      <c r="AB32" s="126">
        <f t="shared" si="2"/>
        <v>0</v>
      </c>
      <c r="AC32" s="126">
        <f t="shared" si="2"/>
        <v>0</v>
      </c>
      <c r="AD32" s="126">
        <f t="shared" si="2"/>
        <v>0</v>
      </c>
      <c r="AE32" s="126">
        <f t="shared" si="2"/>
        <v>0</v>
      </c>
      <c r="AF32" s="126">
        <f t="shared" si="2"/>
        <v>0</v>
      </c>
      <c r="AG32" s="126">
        <f t="shared" si="2"/>
        <v>0</v>
      </c>
      <c r="AH32" s="126">
        <f t="shared" si="2"/>
        <v>0</v>
      </c>
      <c r="AI32" s="126">
        <f t="shared" si="2"/>
        <v>0</v>
      </c>
      <c r="AJ32" s="126">
        <f t="shared" si="2"/>
        <v>0</v>
      </c>
      <c r="AK32" s="126">
        <f t="shared" si="2"/>
        <v>0</v>
      </c>
      <c r="AL32" s="126">
        <f t="shared" si="2"/>
        <v>0</v>
      </c>
      <c r="AM32" s="126">
        <f t="shared" si="2"/>
        <v>0</v>
      </c>
      <c r="AN32" s="126">
        <f t="shared" si="2"/>
        <v>0</v>
      </c>
      <c r="AO32" s="126">
        <f t="shared" si="2"/>
        <v>0</v>
      </c>
      <c r="AP32" s="126">
        <f t="shared" si="2"/>
        <v>0</v>
      </c>
      <c r="AQ32" s="126">
        <f t="shared" si="2"/>
        <v>0</v>
      </c>
      <c r="AR32" s="126">
        <f t="shared" si="2"/>
        <v>0</v>
      </c>
      <c r="AS32" s="126">
        <f t="shared" si="2"/>
        <v>0</v>
      </c>
      <c r="AT32" s="126">
        <f t="shared" si="2"/>
        <v>0</v>
      </c>
      <c r="AU32" s="126">
        <f t="shared" si="2"/>
        <v>0</v>
      </c>
      <c r="AV32" s="126">
        <f t="shared" si="2"/>
        <v>0</v>
      </c>
      <c r="AW32" s="126">
        <f t="shared" si="2"/>
        <v>0</v>
      </c>
      <c r="AX32" s="126">
        <f t="shared" si="2"/>
        <v>0</v>
      </c>
      <c r="AY32" s="126">
        <f t="shared" si="2"/>
        <v>0</v>
      </c>
      <c r="AZ32" s="126">
        <f t="shared" si="2"/>
        <v>0</v>
      </c>
      <c r="BA32" s="126">
        <f t="shared" si="2"/>
        <v>0</v>
      </c>
      <c r="BB32" s="126">
        <f t="shared" si="2"/>
        <v>0</v>
      </c>
      <c r="BC32" s="126">
        <f t="shared" si="2"/>
        <v>0</v>
      </c>
      <c r="BD32" s="126">
        <f t="shared" si="2"/>
        <v>0</v>
      </c>
      <c r="BE32" s="126">
        <f t="shared" si="2"/>
        <v>0</v>
      </c>
      <c r="BF32" s="126">
        <f t="shared" si="2"/>
        <v>0</v>
      </c>
      <c r="BG32" s="126">
        <f t="shared" si="2"/>
        <v>0</v>
      </c>
      <c r="BH32" s="126">
        <f t="shared" si="2"/>
        <v>0</v>
      </c>
      <c r="BI32" s="126">
        <f t="shared" si="2"/>
        <v>0</v>
      </c>
      <c r="BJ32" s="126">
        <f t="shared" si="2"/>
        <v>0</v>
      </c>
      <c r="BK32" s="126">
        <f t="shared" si="2"/>
        <v>0</v>
      </c>
      <c r="BL32" s="126">
        <f t="shared" si="2"/>
        <v>0</v>
      </c>
      <c r="BM32" s="126">
        <f t="shared" si="2"/>
        <v>0</v>
      </c>
      <c r="BN32" s="126">
        <f t="shared" si="2"/>
        <v>0</v>
      </c>
      <c r="BO32" s="126">
        <f t="shared" si="2"/>
        <v>0</v>
      </c>
      <c r="BP32" s="126">
        <f t="shared" si="2"/>
        <v>0</v>
      </c>
      <c r="BQ32" s="126">
        <f t="shared" si="2"/>
        <v>0</v>
      </c>
      <c r="BR32" s="126">
        <f t="shared" si="2"/>
        <v>0</v>
      </c>
      <c r="BS32" s="126">
        <f t="shared" si="2"/>
        <v>0</v>
      </c>
      <c r="BT32" s="126">
        <f t="shared" si="2"/>
        <v>0</v>
      </c>
      <c r="BU32" s="126">
        <f t="shared" si="2"/>
        <v>0</v>
      </c>
      <c r="BV32" s="126">
        <f t="shared" si="2"/>
        <v>0</v>
      </c>
      <c r="BW32" s="126">
        <f t="shared" ref="BW32:CP36" si="3">IF($F32 = BW$29, 1, 0)</f>
        <v>0</v>
      </c>
      <c r="BX32" s="126">
        <f t="shared" si="3"/>
        <v>0</v>
      </c>
      <c r="BY32" s="126">
        <f t="shared" si="3"/>
        <v>0</v>
      </c>
      <c r="BZ32" s="126">
        <f t="shared" si="3"/>
        <v>0</v>
      </c>
      <c r="CA32" s="126">
        <f t="shared" si="3"/>
        <v>0</v>
      </c>
      <c r="CB32" s="126">
        <f t="shared" si="3"/>
        <v>0</v>
      </c>
      <c r="CC32" s="126">
        <f t="shared" si="3"/>
        <v>0</v>
      </c>
      <c r="CD32" s="126">
        <f t="shared" si="3"/>
        <v>0</v>
      </c>
      <c r="CE32" s="126">
        <f t="shared" si="3"/>
        <v>0</v>
      </c>
      <c r="CF32" s="126">
        <f t="shared" si="3"/>
        <v>0</v>
      </c>
      <c r="CG32" s="126">
        <f t="shared" si="3"/>
        <v>0</v>
      </c>
      <c r="CH32" s="126">
        <f t="shared" si="3"/>
        <v>0</v>
      </c>
      <c r="CI32" s="126">
        <f t="shared" si="3"/>
        <v>0</v>
      </c>
      <c r="CJ32" s="126">
        <f t="shared" si="3"/>
        <v>0</v>
      </c>
      <c r="CK32" s="126">
        <f t="shared" si="3"/>
        <v>0</v>
      </c>
      <c r="CL32" s="126">
        <f t="shared" si="3"/>
        <v>0</v>
      </c>
      <c r="CM32" s="126">
        <f t="shared" si="3"/>
        <v>0</v>
      </c>
      <c r="CN32" s="126">
        <f t="shared" si="3"/>
        <v>0</v>
      </c>
      <c r="CO32" s="126">
        <f t="shared" si="3"/>
        <v>0</v>
      </c>
      <c r="CP32" s="126">
        <f t="shared" si="3"/>
        <v>0</v>
      </c>
      <c r="CQ32" s="65"/>
      <c r="CR32" s="64"/>
      <c r="CS32" s="38"/>
    </row>
    <row r="33" spans="1:97" x14ac:dyDescent="0.35">
      <c r="A33" s="64"/>
      <c r="B33" s="64"/>
      <c r="C33" s="64"/>
      <c r="D33" s="64"/>
      <c r="E33" s="64"/>
      <c r="F33" s="103" t="s">
        <v>189</v>
      </c>
      <c r="G33" s="103" t="s">
        <v>182</v>
      </c>
      <c r="H33" s="124"/>
      <c r="I33" s="124"/>
      <c r="J33" s="124">
        <f>IF($F33 = J$29, 1, 0)</f>
        <v>1</v>
      </c>
      <c r="K33" s="124">
        <f t="shared" ref="K33:Y33" si="4">IF($F33 = K$29, 1, 0)</f>
        <v>0</v>
      </c>
      <c r="L33" s="124">
        <f t="shared" si="4"/>
        <v>1</v>
      </c>
      <c r="M33" s="124">
        <f t="shared" si="4"/>
        <v>1</v>
      </c>
      <c r="N33" s="124">
        <f t="shared" si="4"/>
        <v>1</v>
      </c>
      <c r="O33" s="124">
        <f t="shared" si="4"/>
        <v>1</v>
      </c>
      <c r="P33" s="124">
        <f t="shared" si="4"/>
        <v>0</v>
      </c>
      <c r="Q33" s="124">
        <f t="shared" si="4"/>
        <v>1</v>
      </c>
      <c r="R33" s="124">
        <f t="shared" si="4"/>
        <v>1</v>
      </c>
      <c r="S33" s="124">
        <f t="shared" si="4"/>
        <v>1</v>
      </c>
      <c r="T33" s="124">
        <f t="shared" si="4"/>
        <v>1</v>
      </c>
      <c r="U33" s="124">
        <f t="shared" si="4"/>
        <v>1</v>
      </c>
      <c r="V33" s="124">
        <f t="shared" si="4"/>
        <v>1</v>
      </c>
      <c r="W33" s="124">
        <f t="shared" si="4"/>
        <v>0</v>
      </c>
      <c r="X33" s="124">
        <f t="shared" si="4"/>
        <v>0</v>
      </c>
      <c r="Y33" s="124">
        <f t="shared" si="4"/>
        <v>0</v>
      </c>
      <c r="Z33" s="124">
        <f t="shared" si="2"/>
        <v>0</v>
      </c>
      <c r="AA33" s="124">
        <f t="shared" si="2"/>
        <v>0</v>
      </c>
      <c r="AB33" s="124">
        <f t="shared" si="2"/>
        <v>0</v>
      </c>
      <c r="AC33" s="124">
        <f t="shared" si="2"/>
        <v>0</v>
      </c>
      <c r="AD33" s="124">
        <f t="shared" si="2"/>
        <v>0</v>
      </c>
      <c r="AE33" s="124">
        <f t="shared" si="2"/>
        <v>0</v>
      </c>
      <c r="AF33" s="124">
        <f t="shared" si="2"/>
        <v>0</v>
      </c>
      <c r="AG33" s="124">
        <f t="shared" si="2"/>
        <v>0</v>
      </c>
      <c r="AH33" s="124">
        <f t="shared" si="2"/>
        <v>0</v>
      </c>
      <c r="AI33" s="124">
        <f t="shared" si="2"/>
        <v>0</v>
      </c>
      <c r="AJ33" s="124">
        <f t="shared" si="2"/>
        <v>0</v>
      </c>
      <c r="AK33" s="124">
        <f t="shared" si="2"/>
        <v>0</v>
      </c>
      <c r="AL33" s="124">
        <f t="shared" si="2"/>
        <v>0</v>
      </c>
      <c r="AM33" s="124">
        <f t="shared" si="2"/>
        <v>0</v>
      </c>
      <c r="AN33" s="124">
        <f t="shared" si="2"/>
        <v>0</v>
      </c>
      <c r="AO33" s="124">
        <f t="shared" si="2"/>
        <v>0</v>
      </c>
      <c r="AP33" s="124">
        <f t="shared" si="2"/>
        <v>0</v>
      </c>
      <c r="AQ33" s="124">
        <f t="shared" si="2"/>
        <v>0</v>
      </c>
      <c r="AR33" s="124">
        <f t="shared" si="2"/>
        <v>0</v>
      </c>
      <c r="AS33" s="124">
        <f t="shared" si="2"/>
        <v>0</v>
      </c>
      <c r="AT33" s="124">
        <f t="shared" si="2"/>
        <v>0</v>
      </c>
      <c r="AU33" s="124">
        <f t="shared" si="2"/>
        <v>0</v>
      </c>
      <c r="AV33" s="124">
        <f t="shared" si="2"/>
        <v>0</v>
      </c>
      <c r="AW33" s="124">
        <f t="shared" si="2"/>
        <v>0</v>
      </c>
      <c r="AX33" s="124">
        <f t="shared" si="2"/>
        <v>0</v>
      </c>
      <c r="AY33" s="124">
        <f t="shared" si="2"/>
        <v>0</v>
      </c>
      <c r="AZ33" s="124">
        <f t="shared" si="2"/>
        <v>0</v>
      </c>
      <c r="BA33" s="124">
        <f t="shared" si="2"/>
        <v>0</v>
      </c>
      <c r="BB33" s="124">
        <f t="shared" si="2"/>
        <v>0</v>
      </c>
      <c r="BC33" s="124">
        <f t="shared" si="2"/>
        <v>0</v>
      </c>
      <c r="BD33" s="124">
        <f t="shared" si="2"/>
        <v>0</v>
      </c>
      <c r="BE33" s="124">
        <f t="shared" si="2"/>
        <v>0</v>
      </c>
      <c r="BF33" s="124">
        <f t="shared" si="2"/>
        <v>0</v>
      </c>
      <c r="BG33" s="124">
        <f t="shared" si="2"/>
        <v>0</v>
      </c>
      <c r="BH33" s="124">
        <f t="shared" si="2"/>
        <v>0</v>
      </c>
      <c r="BI33" s="124">
        <f t="shared" si="2"/>
        <v>0</v>
      </c>
      <c r="BJ33" s="124">
        <f t="shared" si="2"/>
        <v>0</v>
      </c>
      <c r="BK33" s="124">
        <f t="shared" si="2"/>
        <v>0</v>
      </c>
      <c r="BL33" s="124">
        <f t="shared" si="2"/>
        <v>0</v>
      </c>
      <c r="BM33" s="124">
        <f t="shared" si="2"/>
        <v>0</v>
      </c>
      <c r="BN33" s="124">
        <f t="shared" si="2"/>
        <v>0</v>
      </c>
      <c r="BO33" s="124">
        <f t="shared" si="2"/>
        <v>0</v>
      </c>
      <c r="BP33" s="124">
        <f t="shared" si="2"/>
        <v>0</v>
      </c>
      <c r="BQ33" s="124">
        <f t="shared" si="2"/>
        <v>0</v>
      </c>
      <c r="BR33" s="124">
        <f t="shared" si="2"/>
        <v>0</v>
      </c>
      <c r="BS33" s="124">
        <f t="shared" si="2"/>
        <v>0</v>
      </c>
      <c r="BT33" s="124">
        <f t="shared" si="2"/>
        <v>0</v>
      </c>
      <c r="BU33" s="124">
        <f t="shared" si="2"/>
        <v>0</v>
      </c>
      <c r="BV33" s="124">
        <f t="shared" si="2"/>
        <v>0</v>
      </c>
      <c r="BW33" s="124">
        <f t="shared" si="3"/>
        <v>0</v>
      </c>
      <c r="BX33" s="124">
        <f t="shared" si="3"/>
        <v>0</v>
      </c>
      <c r="BY33" s="124">
        <f t="shared" si="3"/>
        <v>0</v>
      </c>
      <c r="BZ33" s="124">
        <f t="shared" si="3"/>
        <v>0</v>
      </c>
      <c r="CA33" s="124">
        <f t="shared" si="3"/>
        <v>0</v>
      </c>
      <c r="CB33" s="124">
        <f t="shared" si="3"/>
        <v>0</v>
      </c>
      <c r="CC33" s="124">
        <f t="shared" si="3"/>
        <v>0</v>
      </c>
      <c r="CD33" s="124">
        <f t="shared" si="3"/>
        <v>0</v>
      </c>
      <c r="CE33" s="124">
        <f t="shared" si="3"/>
        <v>0</v>
      </c>
      <c r="CF33" s="124">
        <f t="shared" si="3"/>
        <v>0</v>
      </c>
      <c r="CG33" s="124">
        <f t="shared" si="3"/>
        <v>0</v>
      </c>
      <c r="CH33" s="124">
        <f t="shared" si="3"/>
        <v>0</v>
      </c>
      <c r="CI33" s="124">
        <f t="shared" si="3"/>
        <v>0</v>
      </c>
      <c r="CJ33" s="124">
        <f t="shared" si="3"/>
        <v>0</v>
      </c>
      <c r="CK33" s="124">
        <f t="shared" si="3"/>
        <v>0</v>
      </c>
      <c r="CL33" s="124">
        <f t="shared" si="3"/>
        <v>0</v>
      </c>
      <c r="CM33" s="124">
        <f t="shared" si="3"/>
        <v>0</v>
      </c>
      <c r="CN33" s="124">
        <f t="shared" si="3"/>
        <v>0</v>
      </c>
      <c r="CO33" s="124">
        <f t="shared" si="3"/>
        <v>0</v>
      </c>
      <c r="CP33" s="124">
        <f t="shared" si="3"/>
        <v>0</v>
      </c>
      <c r="CQ33" s="65"/>
      <c r="CR33" s="64"/>
      <c r="CS33" s="38"/>
    </row>
    <row r="34" spans="1:97" x14ac:dyDescent="0.35">
      <c r="A34" s="64"/>
      <c r="B34" s="64"/>
      <c r="C34" s="64"/>
      <c r="D34" s="64"/>
      <c r="E34" s="64"/>
      <c r="F34" s="103" t="s">
        <v>190</v>
      </c>
      <c r="G34" s="103" t="s">
        <v>182</v>
      </c>
      <c r="H34" s="124"/>
      <c r="I34" s="124"/>
      <c r="J34" s="124">
        <f>IF($F34 = J$29, 1, 0)</f>
        <v>0</v>
      </c>
      <c r="K34" s="124">
        <f t="shared" ref="K34:BV36" si="5">IF($F34 = K$29, 1, 0)</f>
        <v>0</v>
      </c>
      <c r="L34" s="124">
        <f t="shared" si="5"/>
        <v>0</v>
      </c>
      <c r="M34" s="124">
        <f t="shared" si="5"/>
        <v>0</v>
      </c>
      <c r="N34" s="124">
        <f t="shared" si="5"/>
        <v>0</v>
      </c>
      <c r="O34" s="124">
        <f t="shared" si="5"/>
        <v>0</v>
      </c>
      <c r="P34" s="124">
        <f t="shared" si="5"/>
        <v>0</v>
      </c>
      <c r="Q34" s="124">
        <f t="shared" si="5"/>
        <v>0</v>
      </c>
      <c r="R34" s="124">
        <f t="shared" si="5"/>
        <v>0</v>
      </c>
      <c r="S34" s="124">
        <f t="shared" si="5"/>
        <v>0</v>
      </c>
      <c r="T34" s="124">
        <f t="shared" si="5"/>
        <v>0</v>
      </c>
      <c r="U34" s="124">
        <f t="shared" si="5"/>
        <v>0</v>
      </c>
      <c r="V34" s="124">
        <f t="shared" si="5"/>
        <v>0</v>
      </c>
      <c r="W34" s="124">
        <f t="shared" si="5"/>
        <v>0</v>
      </c>
      <c r="X34" s="124">
        <f t="shared" si="5"/>
        <v>0</v>
      </c>
      <c r="Y34" s="124">
        <f t="shared" si="5"/>
        <v>0</v>
      </c>
      <c r="Z34" s="124">
        <f t="shared" si="5"/>
        <v>0</v>
      </c>
      <c r="AA34" s="124">
        <f t="shared" si="5"/>
        <v>0</v>
      </c>
      <c r="AB34" s="124">
        <f t="shared" si="5"/>
        <v>0</v>
      </c>
      <c r="AC34" s="124">
        <f t="shared" si="5"/>
        <v>0</v>
      </c>
      <c r="AD34" s="124">
        <f t="shared" si="5"/>
        <v>0</v>
      </c>
      <c r="AE34" s="124">
        <f t="shared" si="5"/>
        <v>0</v>
      </c>
      <c r="AF34" s="124">
        <f t="shared" si="5"/>
        <v>0</v>
      </c>
      <c r="AG34" s="124">
        <f t="shared" si="5"/>
        <v>0</v>
      </c>
      <c r="AH34" s="124">
        <f t="shared" si="5"/>
        <v>0</v>
      </c>
      <c r="AI34" s="124">
        <f t="shared" si="5"/>
        <v>1</v>
      </c>
      <c r="AJ34" s="124">
        <f t="shared" si="5"/>
        <v>1</v>
      </c>
      <c r="AK34" s="124">
        <f t="shared" si="5"/>
        <v>0</v>
      </c>
      <c r="AL34" s="124">
        <f t="shared" si="5"/>
        <v>0</v>
      </c>
      <c r="AM34" s="124">
        <f t="shared" si="5"/>
        <v>0</v>
      </c>
      <c r="AN34" s="124">
        <f t="shared" si="5"/>
        <v>0</v>
      </c>
      <c r="AO34" s="124">
        <f t="shared" si="5"/>
        <v>0</v>
      </c>
      <c r="AP34" s="124">
        <f t="shared" si="5"/>
        <v>1</v>
      </c>
      <c r="AQ34" s="124">
        <f t="shared" si="5"/>
        <v>1</v>
      </c>
      <c r="AR34" s="124">
        <f t="shared" si="5"/>
        <v>0</v>
      </c>
      <c r="AS34" s="124">
        <f t="shared" si="5"/>
        <v>0</v>
      </c>
      <c r="AT34" s="124">
        <f t="shared" si="5"/>
        <v>1</v>
      </c>
      <c r="AU34" s="124">
        <f t="shared" si="5"/>
        <v>1</v>
      </c>
      <c r="AV34" s="124">
        <f t="shared" si="5"/>
        <v>1</v>
      </c>
      <c r="AW34" s="124">
        <f t="shared" si="5"/>
        <v>1</v>
      </c>
      <c r="AX34" s="124">
        <f t="shared" si="5"/>
        <v>0</v>
      </c>
      <c r="AY34" s="124">
        <f t="shared" si="5"/>
        <v>0</v>
      </c>
      <c r="AZ34" s="124">
        <f t="shared" si="5"/>
        <v>0</v>
      </c>
      <c r="BA34" s="124">
        <f t="shared" si="5"/>
        <v>0</v>
      </c>
      <c r="BB34" s="124">
        <f t="shared" si="5"/>
        <v>0</v>
      </c>
      <c r="BC34" s="124">
        <f t="shared" si="5"/>
        <v>0</v>
      </c>
      <c r="BD34" s="124">
        <f t="shared" si="5"/>
        <v>0</v>
      </c>
      <c r="BE34" s="124">
        <f t="shared" si="5"/>
        <v>0</v>
      </c>
      <c r="BF34" s="124">
        <f t="shared" si="5"/>
        <v>0</v>
      </c>
      <c r="BG34" s="124">
        <f t="shared" si="5"/>
        <v>0</v>
      </c>
      <c r="BH34" s="124">
        <f t="shared" si="5"/>
        <v>0</v>
      </c>
      <c r="BI34" s="124">
        <f t="shared" si="5"/>
        <v>0</v>
      </c>
      <c r="BJ34" s="124">
        <f t="shared" si="5"/>
        <v>0</v>
      </c>
      <c r="BK34" s="124">
        <f t="shared" si="5"/>
        <v>0</v>
      </c>
      <c r="BL34" s="124">
        <f t="shared" si="5"/>
        <v>0</v>
      </c>
      <c r="BM34" s="124">
        <f t="shared" si="5"/>
        <v>0</v>
      </c>
      <c r="BN34" s="124">
        <f t="shared" si="5"/>
        <v>0</v>
      </c>
      <c r="BO34" s="124">
        <f t="shared" si="5"/>
        <v>0</v>
      </c>
      <c r="BP34" s="124">
        <f t="shared" si="5"/>
        <v>0</v>
      </c>
      <c r="BQ34" s="124">
        <f t="shared" si="5"/>
        <v>0</v>
      </c>
      <c r="BR34" s="124">
        <f t="shared" si="5"/>
        <v>0</v>
      </c>
      <c r="BS34" s="124">
        <f t="shared" si="5"/>
        <v>0</v>
      </c>
      <c r="BT34" s="124">
        <f t="shared" si="5"/>
        <v>0</v>
      </c>
      <c r="BU34" s="124">
        <f t="shared" si="5"/>
        <v>0</v>
      </c>
      <c r="BV34" s="124">
        <f t="shared" si="5"/>
        <v>0</v>
      </c>
      <c r="BW34" s="124">
        <f t="shared" si="3"/>
        <v>0</v>
      </c>
      <c r="BX34" s="124">
        <f t="shared" si="3"/>
        <v>0</v>
      </c>
      <c r="BY34" s="124">
        <f t="shared" si="3"/>
        <v>0</v>
      </c>
      <c r="BZ34" s="124">
        <f t="shared" si="3"/>
        <v>0</v>
      </c>
      <c r="CA34" s="124">
        <f t="shared" si="3"/>
        <v>0</v>
      </c>
      <c r="CB34" s="124">
        <f t="shared" si="3"/>
        <v>0</v>
      </c>
      <c r="CC34" s="124">
        <f t="shared" si="3"/>
        <v>0</v>
      </c>
      <c r="CD34" s="124">
        <f t="shared" si="3"/>
        <v>0</v>
      </c>
      <c r="CE34" s="124">
        <f t="shared" si="3"/>
        <v>0</v>
      </c>
      <c r="CF34" s="124">
        <f t="shared" si="3"/>
        <v>0</v>
      </c>
      <c r="CG34" s="124">
        <f t="shared" si="3"/>
        <v>0</v>
      </c>
      <c r="CH34" s="124">
        <f t="shared" si="3"/>
        <v>0</v>
      </c>
      <c r="CI34" s="124">
        <f t="shared" si="3"/>
        <v>0</v>
      </c>
      <c r="CJ34" s="124">
        <f t="shared" si="3"/>
        <v>0</v>
      </c>
      <c r="CK34" s="124">
        <f t="shared" si="3"/>
        <v>0</v>
      </c>
      <c r="CL34" s="124">
        <f t="shared" si="3"/>
        <v>0</v>
      </c>
      <c r="CM34" s="124">
        <f t="shared" si="3"/>
        <v>0</v>
      </c>
      <c r="CN34" s="124">
        <f t="shared" si="3"/>
        <v>0</v>
      </c>
      <c r="CO34" s="124">
        <f t="shared" si="3"/>
        <v>0</v>
      </c>
      <c r="CP34" s="124">
        <f t="shared" si="3"/>
        <v>0</v>
      </c>
      <c r="CQ34" s="65"/>
      <c r="CR34" s="64"/>
      <c r="CS34" s="38"/>
    </row>
    <row r="35" spans="1:97" x14ac:dyDescent="0.35">
      <c r="A35" s="64"/>
      <c r="B35" s="64"/>
      <c r="C35" s="64"/>
      <c r="D35" s="64"/>
      <c r="E35" s="64"/>
      <c r="F35" s="103" t="s">
        <v>191</v>
      </c>
      <c r="G35" s="103" t="s">
        <v>182</v>
      </c>
      <c r="H35" s="124"/>
      <c r="I35" s="124"/>
      <c r="J35" s="124">
        <f>IF($F35 = J$29, 1, 0)</f>
        <v>0</v>
      </c>
      <c r="K35" s="124">
        <f t="shared" si="5"/>
        <v>0</v>
      </c>
      <c r="L35" s="124">
        <f t="shared" si="5"/>
        <v>0</v>
      </c>
      <c r="M35" s="124">
        <f t="shared" si="5"/>
        <v>0</v>
      </c>
      <c r="N35" s="124">
        <f t="shared" si="5"/>
        <v>0</v>
      </c>
      <c r="O35" s="124">
        <f t="shared" si="5"/>
        <v>0</v>
      </c>
      <c r="P35" s="124">
        <f t="shared" si="5"/>
        <v>0</v>
      </c>
      <c r="Q35" s="124">
        <f t="shared" si="5"/>
        <v>0</v>
      </c>
      <c r="R35" s="124">
        <f t="shared" si="5"/>
        <v>0</v>
      </c>
      <c r="S35" s="124">
        <f t="shared" si="5"/>
        <v>0</v>
      </c>
      <c r="T35" s="124">
        <f t="shared" si="5"/>
        <v>0</v>
      </c>
      <c r="U35" s="124">
        <f t="shared" si="5"/>
        <v>0</v>
      </c>
      <c r="V35" s="124">
        <f t="shared" si="5"/>
        <v>0</v>
      </c>
      <c r="W35" s="124">
        <f t="shared" si="5"/>
        <v>1</v>
      </c>
      <c r="X35" s="124">
        <f t="shared" si="5"/>
        <v>1</v>
      </c>
      <c r="Y35" s="124">
        <f t="shared" si="5"/>
        <v>1</v>
      </c>
      <c r="Z35" s="124">
        <f t="shared" si="5"/>
        <v>1</v>
      </c>
      <c r="AA35" s="124">
        <f t="shared" si="5"/>
        <v>1</v>
      </c>
      <c r="AB35" s="124">
        <f t="shared" si="5"/>
        <v>1</v>
      </c>
      <c r="AC35" s="124">
        <f t="shared" si="5"/>
        <v>1</v>
      </c>
      <c r="AD35" s="124">
        <f t="shared" si="5"/>
        <v>1</v>
      </c>
      <c r="AE35" s="124">
        <f t="shared" si="5"/>
        <v>1</v>
      </c>
      <c r="AF35" s="124">
        <f t="shared" si="5"/>
        <v>1</v>
      </c>
      <c r="AG35" s="124">
        <f t="shared" si="5"/>
        <v>1</v>
      </c>
      <c r="AH35" s="124">
        <f t="shared" si="5"/>
        <v>1</v>
      </c>
      <c r="AI35" s="124">
        <f t="shared" si="5"/>
        <v>0</v>
      </c>
      <c r="AJ35" s="124">
        <f t="shared" si="5"/>
        <v>0</v>
      </c>
      <c r="AK35" s="124">
        <f t="shared" si="5"/>
        <v>1</v>
      </c>
      <c r="AL35" s="124">
        <f t="shared" si="5"/>
        <v>1</v>
      </c>
      <c r="AM35" s="124">
        <f t="shared" si="5"/>
        <v>1</v>
      </c>
      <c r="AN35" s="124">
        <f t="shared" si="5"/>
        <v>1</v>
      </c>
      <c r="AO35" s="124">
        <f t="shared" si="5"/>
        <v>1</v>
      </c>
      <c r="AP35" s="124">
        <f t="shared" si="5"/>
        <v>0</v>
      </c>
      <c r="AQ35" s="124">
        <f t="shared" si="5"/>
        <v>0</v>
      </c>
      <c r="AR35" s="124">
        <f t="shared" si="5"/>
        <v>1</v>
      </c>
      <c r="AS35" s="124">
        <f t="shared" si="5"/>
        <v>1</v>
      </c>
      <c r="AT35" s="124">
        <f t="shared" si="5"/>
        <v>0</v>
      </c>
      <c r="AU35" s="124">
        <f t="shared" si="5"/>
        <v>0</v>
      </c>
      <c r="AV35" s="124">
        <f t="shared" si="5"/>
        <v>0</v>
      </c>
      <c r="AW35" s="124">
        <f t="shared" si="5"/>
        <v>0</v>
      </c>
      <c r="AX35" s="124">
        <f t="shared" si="5"/>
        <v>0</v>
      </c>
      <c r="AY35" s="124">
        <f t="shared" si="5"/>
        <v>0</v>
      </c>
      <c r="AZ35" s="124">
        <f t="shared" si="5"/>
        <v>0</v>
      </c>
      <c r="BA35" s="124">
        <f t="shared" si="5"/>
        <v>0</v>
      </c>
      <c r="BB35" s="124">
        <f t="shared" si="5"/>
        <v>0</v>
      </c>
      <c r="BC35" s="124">
        <f t="shared" si="5"/>
        <v>0</v>
      </c>
      <c r="BD35" s="124">
        <f t="shared" si="5"/>
        <v>0</v>
      </c>
      <c r="BE35" s="124">
        <f t="shared" si="5"/>
        <v>0</v>
      </c>
      <c r="BF35" s="124">
        <f t="shared" si="5"/>
        <v>0</v>
      </c>
      <c r="BG35" s="124">
        <f t="shared" si="5"/>
        <v>0</v>
      </c>
      <c r="BH35" s="124">
        <f t="shared" si="5"/>
        <v>0</v>
      </c>
      <c r="BI35" s="124">
        <f t="shared" si="5"/>
        <v>0</v>
      </c>
      <c r="BJ35" s="124">
        <f t="shared" si="5"/>
        <v>0</v>
      </c>
      <c r="BK35" s="124">
        <f t="shared" si="5"/>
        <v>0</v>
      </c>
      <c r="BL35" s="124">
        <f t="shared" si="5"/>
        <v>0</v>
      </c>
      <c r="BM35" s="124">
        <f t="shared" si="5"/>
        <v>0</v>
      </c>
      <c r="BN35" s="124">
        <f t="shared" si="5"/>
        <v>0</v>
      </c>
      <c r="BO35" s="124">
        <f t="shared" si="5"/>
        <v>0</v>
      </c>
      <c r="BP35" s="124">
        <f t="shared" si="5"/>
        <v>0</v>
      </c>
      <c r="BQ35" s="124">
        <f t="shared" si="5"/>
        <v>0</v>
      </c>
      <c r="BR35" s="124">
        <f t="shared" si="5"/>
        <v>0</v>
      </c>
      <c r="BS35" s="124">
        <f t="shared" si="5"/>
        <v>0</v>
      </c>
      <c r="BT35" s="124">
        <f t="shared" si="5"/>
        <v>0</v>
      </c>
      <c r="BU35" s="124">
        <f t="shared" si="5"/>
        <v>0</v>
      </c>
      <c r="BV35" s="124">
        <f t="shared" si="5"/>
        <v>0</v>
      </c>
      <c r="BW35" s="124">
        <f t="shared" si="3"/>
        <v>0</v>
      </c>
      <c r="BX35" s="124">
        <f t="shared" si="3"/>
        <v>0</v>
      </c>
      <c r="BY35" s="124">
        <f t="shared" si="3"/>
        <v>0</v>
      </c>
      <c r="BZ35" s="124">
        <f t="shared" si="3"/>
        <v>0</v>
      </c>
      <c r="CA35" s="124">
        <f t="shared" si="3"/>
        <v>0</v>
      </c>
      <c r="CB35" s="124">
        <f t="shared" si="3"/>
        <v>0</v>
      </c>
      <c r="CC35" s="124">
        <f t="shared" si="3"/>
        <v>0</v>
      </c>
      <c r="CD35" s="124">
        <f t="shared" si="3"/>
        <v>0</v>
      </c>
      <c r="CE35" s="124">
        <f t="shared" si="3"/>
        <v>0</v>
      </c>
      <c r="CF35" s="124">
        <f t="shared" si="3"/>
        <v>0</v>
      </c>
      <c r="CG35" s="124">
        <f t="shared" si="3"/>
        <v>0</v>
      </c>
      <c r="CH35" s="124">
        <f t="shared" si="3"/>
        <v>0</v>
      </c>
      <c r="CI35" s="124">
        <f t="shared" si="3"/>
        <v>0</v>
      </c>
      <c r="CJ35" s="124">
        <f t="shared" si="3"/>
        <v>0</v>
      </c>
      <c r="CK35" s="124">
        <f t="shared" si="3"/>
        <v>0</v>
      </c>
      <c r="CL35" s="124">
        <f t="shared" si="3"/>
        <v>0</v>
      </c>
      <c r="CM35" s="124">
        <f t="shared" si="3"/>
        <v>0</v>
      </c>
      <c r="CN35" s="124">
        <f t="shared" si="3"/>
        <v>0</v>
      </c>
      <c r="CO35" s="124">
        <f t="shared" si="3"/>
        <v>1</v>
      </c>
      <c r="CP35" s="124">
        <f t="shared" si="3"/>
        <v>1</v>
      </c>
      <c r="CQ35" s="65"/>
      <c r="CR35" s="64"/>
      <c r="CS35" s="38"/>
    </row>
    <row r="36" spans="1:97" x14ac:dyDescent="0.35">
      <c r="A36" s="64"/>
      <c r="B36" s="64"/>
      <c r="C36" s="64"/>
      <c r="D36" s="64"/>
      <c r="E36" s="64"/>
      <c r="F36" s="105" t="s">
        <v>193</v>
      </c>
      <c r="G36" s="105" t="s">
        <v>182</v>
      </c>
      <c r="H36" s="128"/>
      <c r="I36" s="128"/>
      <c r="J36" s="128">
        <f>IF($F36 = J$29, 1, 0)</f>
        <v>0</v>
      </c>
      <c r="K36" s="128">
        <f t="shared" si="5"/>
        <v>0</v>
      </c>
      <c r="L36" s="128">
        <f t="shared" si="5"/>
        <v>0</v>
      </c>
      <c r="M36" s="128">
        <f t="shared" si="5"/>
        <v>0</v>
      </c>
      <c r="N36" s="128">
        <f t="shared" si="5"/>
        <v>0</v>
      </c>
      <c r="O36" s="128">
        <f t="shared" si="5"/>
        <v>0</v>
      </c>
      <c r="P36" s="128">
        <f t="shared" si="5"/>
        <v>0</v>
      </c>
      <c r="Q36" s="128">
        <f t="shared" si="5"/>
        <v>0</v>
      </c>
      <c r="R36" s="128">
        <f t="shared" si="5"/>
        <v>0</v>
      </c>
      <c r="S36" s="128">
        <f t="shared" si="5"/>
        <v>0</v>
      </c>
      <c r="T36" s="128">
        <f t="shared" si="5"/>
        <v>0</v>
      </c>
      <c r="U36" s="128">
        <f t="shared" si="5"/>
        <v>0</v>
      </c>
      <c r="V36" s="128">
        <f t="shared" si="5"/>
        <v>0</v>
      </c>
      <c r="W36" s="128">
        <f t="shared" si="5"/>
        <v>0</v>
      </c>
      <c r="X36" s="128">
        <f t="shared" si="5"/>
        <v>0</v>
      </c>
      <c r="Y36" s="128">
        <f t="shared" si="5"/>
        <v>0</v>
      </c>
      <c r="Z36" s="128">
        <f t="shared" si="5"/>
        <v>0</v>
      </c>
      <c r="AA36" s="128">
        <f t="shared" si="5"/>
        <v>0</v>
      </c>
      <c r="AB36" s="128">
        <f t="shared" si="5"/>
        <v>0</v>
      </c>
      <c r="AC36" s="128">
        <f t="shared" si="5"/>
        <v>0</v>
      </c>
      <c r="AD36" s="128">
        <f t="shared" si="5"/>
        <v>0</v>
      </c>
      <c r="AE36" s="128">
        <f t="shared" si="5"/>
        <v>0</v>
      </c>
      <c r="AF36" s="128">
        <f t="shared" si="5"/>
        <v>0</v>
      </c>
      <c r="AG36" s="128">
        <f t="shared" si="5"/>
        <v>0</v>
      </c>
      <c r="AH36" s="128">
        <f t="shared" si="5"/>
        <v>0</v>
      </c>
      <c r="AI36" s="128">
        <f t="shared" si="5"/>
        <v>0</v>
      </c>
      <c r="AJ36" s="128">
        <f t="shared" si="5"/>
        <v>0</v>
      </c>
      <c r="AK36" s="128">
        <f t="shared" si="5"/>
        <v>0</v>
      </c>
      <c r="AL36" s="128">
        <f t="shared" si="5"/>
        <v>0</v>
      </c>
      <c r="AM36" s="128">
        <f t="shared" si="5"/>
        <v>0</v>
      </c>
      <c r="AN36" s="128">
        <f t="shared" si="5"/>
        <v>0</v>
      </c>
      <c r="AO36" s="128">
        <f t="shared" si="5"/>
        <v>0</v>
      </c>
      <c r="AP36" s="128">
        <f t="shared" si="5"/>
        <v>0</v>
      </c>
      <c r="AQ36" s="128">
        <f t="shared" si="5"/>
        <v>0</v>
      </c>
      <c r="AR36" s="128">
        <f t="shared" si="5"/>
        <v>0</v>
      </c>
      <c r="AS36" s="128">
        <f t="shared" si="5"/>
        <v>0</v>
      </c>
      <c r="AT36" s="128">
        <f t="shared" si="5"/>
        <v>0</v>
      </c>
      <c r="AU36" s="128">
        <f t="shared" si="5"/>
        <v>0</v>
      </c>
      <c r="AV36" s="128">
        <f t="shared" si="5"/>
        <v>0</v>
      </c>
      <c r="AW36" s="128">
        <f t="shared" si="5"/>
        <v>0</v>
      </c>
      <c r="AX36" s="128">
        <f t="shared" si="5"/>
        <v>1</v>
      </c>
      <c r="AY36" s="128">
        <f t="shared" si="5"/>
        <v>1</v>
      </c>
      <c r="AZ36" s="128">
        <f t="shared" si="5"/>
        <v>1</v>
      </c>
      <c r="BA36" s="128">
        <f t="shared" si="5"/>
        <v>1</v>
      </c>
      <c r="BB36" s="128">
        <f t="shared" si="5"/>
        <v>1</v>
      </c>
      <c r="BC36" s="128">
        <f t="shared" si="5"/>
        <v>1</v>
      </c>
      <c r="BD36" s="128">
        <f t="shared" si="5"/>
        <v>1</v>
      </c>
      <c r="BE36" s="128">
        <f t="shared" si="5"/>
        <v>1</v>
      </c>
      <c r="BF36" s="128">
        <f t="shared" si="5"/>
        <v>1</v>
      </c>
      <c r="BG36" s="128">
        <f t="shared" si="5"/>
        <v>1</v>
      </c>
      <c r="BH36" s="128">
        <f t="shared" si="5"/>
        <v>1</v>
      </c>
      <c r="BI36" s="128">
        <f t="shared" si="5"/>
        <v>1</v>
      </c>
      <c r="BJ36" s="128">
        <f t="shared" si="5"/>
        <v>1</v>
      </c>
      <c r="BK36" s="128">
        <f t="shared" si="5"/>
        <v>1</v>
      </c>
      <c r="BL36" s="128">
        <f t="shared" si="5"/>
        <v>1</v>
      </c>
      <c r="BM36" s="128">
        <f t="shared" si="5"/>
        <v>1</v>
      </c>
      <c r="BN36" s="128">
        <f t="shared" si="5"/>
        <v>1</v>
      </c>
      <c r="BO36" s="128">
        <f t="shared" si="5"/>
        <v>1</v>
      </c>
      <c r="BP36" s="128">
        <f t="shared" si="5"/>
        <v>1</v>
      </c>
      <c r="BQ36" s="128">
        <f t="shared" si="5"/>
        <v>1</v>
      </c>
      <c r="BR36" s="128">
        <f t="shared" si="5"/>
        <v>1</v>
      </c>
      <c r="BS36" s="128">
        <f t="shared" si="5"/>
        <v>1</v>
      </c>
      <c r="BT36" s="128">
        <f t="shared" si="5"/>
        <v>1</v>
      </c>
      <c r="BU36" s="128">
        <f t="shared" si="5"/>
        <v>1</v>
      </c>
      <c r="BV36" s="128">
        <f t="shared" si="5"/>
        <v>1</v>
      </c>
      <c r="BW36" s="128">
        <f t="shared" si="3"/>
        <v>1</v>
      </c>
      <c r="BX36" s="128">
        <f t="shared" si="3"/>
        <v>1</v>
      </c>
      <c r="BY36" s="128">
        <f t="shared" si="3"/>
        <v>1</v>
      </c>
      <c r="BZ36" s="128">
        <f t="shared" si="3"/>
        <v>1</v>
      </c>
      <c r="CA36" s="128">
        <f t="shared" si="3"/>
        <v>1</v>
      </c>
      <c r="CB36" s="128">
        <f t="shared" si="3"/>
        <v>1</v>
      </c>
      <c r="CC36" s="128">
        <f t="shared" si="3"/>
        <v>1</v>
      </c>
      <c r="CD36" s="128">
        <f t="shared" si="3"/>
        <v>1</v>
      </c>
      <c r="CE36" s="128">
        <f t="shared" si="3"/>
        <v>1</v>
      </c>
      <c r="CF36" s="128">
        <f t="shared" si="3"/>
        <v>1</v>
      </c>
      <c r="CG36" s="128">
        <f t="shared" si="3"/>
        <v>1</v>
      </c>
      <c r="CH36" s="128">
        <f t="shared" si="3"/>
        <v>1</v>
      </c>
      <c r="CI36" s="128">
        <f t="shared" si="3"/>
        <v>1</v>
      </c>
      <c r="CJ36" s="128">
        <f t="shared" si="3"/>
        <v>1</v>
      </c>
      <c r="CK36" s="128">
        <f t="shared" si="3"/>
        <v>1</v>
      </c>
      <c r="CL36" s="128">
        <f t="shared" si="3"/>
        <v>1</v>
      </c>
      <c r="CM36" s="128">
        <f t="shared" si="3"/>
        <v>1</v>
      </c>
      <c r="CN36" s="128">
        <f t="shared" si="3"/>
        <v>1</v>
      </c>
      <c r="CO36" s="128">
        <f t="shared" si="3"/>
        <v>0</v>
      </c>
      <c r="CP36" s="128">
        <f t="shared" si="3"/>
        <v>0</v>
      </c>
      <c r="CQ36" s="65"/>
      <c r="CR36" s="64"/>
      <c r="CS36" s="38"/>
    </row>
    <row r="37" spans="1:97" x14ac:dyDescent="0.35">
      <c r="A37" s="64"/>
      <c r="B37" s="64"/>
      <c r="C37" s="64"/>
      <c r="D37" s="64"/>
      <c r="E37" s="64"/>
      <c r="F37" s="64"/>
      <c r="G37" s="64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5"/>
      <c r="BY37" s="65"/>
      <c r="BZ37" s="65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65"/>
      <c r="CR37" s="64"/>
      <c r="CS37" s="38"/>
    </row>
    <row r="38" spans="1:97" x14ac:dyDescent="0.35">
      <c r="A38" s="64"/>
      <c r="B38" s="64"/>
      <c r="C38" s="64"/>
      <c r="D38" s="64"/>
      <c r="E38" s="103" t="s">
        <v>477</v>
      </c>
      <c r="F38" s="64"/>
      <c r="G38" s="103" t="s">
        <v>67</v>
      </c>
      <c r="H38" s="124"/>
      <c r="I38" s="124"/>
      <c r="J38" s="124">
        <f>IF(SUM(J32:J36) = 1, 0, 1)</f>
        <v>0</v>
      </c>
      <c r="K38" s="124">
        <f t="shared" ref="K38:BV38" si="6">IF(SUM(K32:K36) = 1, 0, 1)</f>
        <v>0</v>
      </c>
      <c r="L38" s="124">
        <f t="shared" si="6"/>
        <v>0</v>
      </c>
      <c r="M38" s="124">
        <f t="shared" si="6"/>
        <v>0</v>
      </c>
      <c r="N38" s="124">
        <f t="shared" si="6"/>
        <v>0</v>
      </c>
      <c r="O38" s="124">
        <f t="shared" si="6"/>
        <v>0</v>
      </c>
      <c r="P38" s="124">
        <f t="shared" si="6"/>
        <v>0</v>
      </c>
      <c r="Q38" s="124">
        <f t="shared" si="6"/>
        <v>0</v>
      </c>
      <c r="R38" s="124">
        <f t="shared" si="6"/>
        <v>0</v>
      </c>
      <c r="S38" s="124">
        <f t="shared" si="6"/>
        <v>0</v>
      </c>
      <c r="T38" s="124">
        <f t="shared" si="6"/>
        <v>0</v>
      </c>
      <c r="U38" s="124">
        <f t="shared" si="6"/>
        <v>0</v>
      </c>
      <c r="V38" s="124">
        <f t="shared" si="6"/>
        <v>0</v>
      </c>
      <c r="W38" s="124">
        <f t="shared" si="6"/>
        <v>0</v>
      </c>
      <c r="X38" s="124">
        <f t="shared" si="6"/>
        <v>0</v>
      </c>
      <c r="Y38" s="124">
        <f t="shared" si="6"/>
        <v>0</v>
      </c>
      <c r="Z38" s="124">
        <f t="shared" si="6"/>
        <v>0</v>
      </c>
      <c r="AA38" s="124">
        <f t="shared" si="6"/>
        <v>0</v>
      </c>
      <c r="AB38" s="124">
        <f t="shared" si="6"/>
        <v>0</v>
      </c>
      <c r="AC38" s="124">
        <f t="shared" si="6"/>
        <v>0</v>
      </c>
      <c r="AD38" s="124">
        <f t="shared" si="6"/>
        <v>0</v>
      </c>
      <c r="AE38" s="124">
        <f t="shared" si="6"/>
        <v>0</v>
      </c>
      <c r="AF38" s="124">
        <f t="shared" si="6"/>
        <v>0</v>
      </c>
      <c r="AG38" s="124">
        <f t="shared" si="6"/>
        <v>0</v>
      </c>
      <c r="AH38" s="124">
        <f t="shared" si="6"/>
        <v>0</v>
      </c>
      <c r="AI38" s="124">
        <f t="shared" si="6"/>
        <v>0</v>
      </c>
      <c r="AJ38" s="124">
        <f t="shared" si="6"/>
        <v>0</v>
      </c>
      <c r="AK38" s="124">
        <f t="shared" si="6"/>
        <v>0</v>
      </c>
      <c r="AL38" s="124">
        <f t="shared" si="6"/>
        <v>0</v>
      </c>
      <c r="AM38" s="124">
        <f t="shared" si="6"/>
        <v>0</v>
      </c>
      <c r="AN38" s="124">
        <f t="shared" si="6"/>
        <v>0</v>
      </c>
      <c r="AO38" s="124">
        <f t="shared" si="6"/>
        <v>0</v>
      </c>
      <c r="AP38" s="124">
        <f t="shared" si="6"/>
        <v>0</v>
      </c>
      <c r="AQ38" s="124">
        <f t="shared" si="6"/>
        <v>0</v>
      </c>
      <c r="AR38" s="124">
        <f t="shared" si="6"/>
        <v>0</v>
      </c>
      <c r="AS38" s="124">
        <f t="shared" si="6"/>
        <v>0</v>
      </c>
      <c r="AT38" s="124">
        <f t="shared" si="6"/>
        <v>0</v>
      </c>
      <c r="AU38" s="124">
        <f t="shared" si="6"/>
        <v>0</v>
      </c>
      <c r="AV38" s="124">
        <f t="shared" si="6"/>
        <v>0</v>
      </c>
      <c r="AW38" s="124">
        <f t="shared" si="6"/>
        <v>0</v>
      </c>
      <c r="AX38" s="124">
        <f t="shared" si="6"/>
        <v>0</v>
      </c>
      <c r="AY38" s="124">
        <f t="shared" si="6"/>
        <v>0</v>
      </c>
      <c r="AZ38" s="124">
        <f t="shared" si="6"/>
        <v>0</v>
      </c>
      <c r="BA38" s="124">
        <f t="shared" si="6"/>
        <v>0</v>
      </c>
      <c r="BB38" s="124">
        <f t="shared" si="6"/>
        <v>0</v>
      </c>
      <c r="BC38" s="124">
        <f t="shared" si="6"/>
        <v>0</v>
      </c>
      <c r="BD38" s="124">
        <f t="shared" si="6"/>
        <v>0</v>
      </c>
      <c r="BE38" s="124">
        <f t="shared" si="6"/>
        <v>0</v>
      </c>
      <c r="BF38" s="124">
        <f t="shared" si="6"/>
        <v>0</v>
      </c>
      <c r="BG38" s="124">
        <f t="shared" si="6"/>
        <v>0</v>
      </c>
      <c r="BH38" s="124">
        <f t="shared" si="6"/>
        <v>0</v>
      </c>
      <c r="BI38" s="124">
        <f t="shared" si="6"/>
        <v>0</v>
      </c>
      <c r="BJ38" s="124">
        <f t="shared" si="6"/>
        <v>0</v>
      </c>
      <c r="BK38" s="124">
        <f t="shared" si="6"/>
        <v>0</v>
      </c>
      <c r="BL38" s="124">
        <f t="shared" si="6"/>
        <v>0</v>
      </c>
      <c r="BM38" s="124">
        <f t="shared" si="6"/>
        <v>0</v>
      </c>
      <c r="BN38" s="124">
        <f t="shared" si="6"/>
        <v>0</v>
      </c>
      <c r="BO38" s="124">
        <f t="shared" si="6"/>
        <v>0</v>
      </c>
      <c r="BP38" s="124">
        <f t="shared" si="6"/>
        <v>0</v>
      </c>
      <c r="BQ38" s="124">
        <f t="shared" si="6"/>
        <v>0</v>
      </c>
      <c r="BR38" s="124">
        <f t="shared" si="6"/>
        <v>0</v>
      </c>
      <c r="BS38" s="124">
        <f t="shared" si="6"/>
        <v>0</v>
      </c>
      <c r="BT38" s="124">
        <f t="shared" si="6"/>
        <v>0</v>
      </c>
      <c r="BU38" s="124">
        <f t="shared" si="6"/>
        <v>0</v>
      </c>
      <c r="BV38" s="124">
        <f t="shared" si="6"/>
        <v>0</v>
      </c>
      <c r="BW38" s="124">
        <f t="shared" ref="BW38:CP38" si="7">IF(SUM(BW32:BW36) = 1, 0, 1)</f>
        <v>0</v>
      </c>
      <c r="BX38" s="124">
        <f t="shared" si="7"/>
        <v>0</v>
      </c>
      <c r="BY38" s="124">
        <f t="shared" si="7"/>
        <v>0</v>
      </c>
      <c r="BZ38" s="124">
        <f t="shared" si="7"/>
        <v>0</v>
      </c>
      <c r="CA38" s="124">
        <f t="shared" si="7"/>
        <v>0</v>
      </c>
      <c r="CB38" s="124">
        <f t="shared" si="7"/>
        <v>0</v>
      </c>
      <c r="CC38" s="124">
        <f t="shared" si="7"/>
        <v>0</v>
      </c>
      <c r="CD38" s="124">
        <f t="shared" si="7"/>
        <v>0</v>
      </c>
      <c r="CE38" s="124">
        <f t="shared" si="7"/>
        <v>0</v>
      </c>
      <c r="CF38" s="124">
        <f t="shared" si="7"/>
        <v>0</v>
      </c>
      <c r="CG38" s="124">
        <f t="shared" si="7"/>
        <v>0</v>
      </c>
      <c r="CH38" s="124">
        <f t="shared" si="7"/>
        <v>0</v>
      </c>
      <c r="CI38" s="124">
        <f t="shared" si="7"/>
        <v>0</v>
      </c>
      <c r="CJ38" s="124">
        <f t="shared" si="7"/>
        <v>0</v>
      </c>
      <c r="CK38" s="124">
        <f t="shared" si="7"/>
        <v>0</v>
      </c>
      <c r="CL38" s="124">
        <f t="shared" si="7"/>
        <v>0</v>
      </c>
      <c r="CM38" s="124">
        <f t="shared" si="7"/>
        <v>0</v>
      </c>
      <c r="CN38" s="124">
        <f t="shared" si="7"/>
        <v>0</v>
      </c>
      <c r="CO38" s="124">
        <f t="shared" si="7"/>
        <v>0</v>
      </c>
      <c r="CP38" s="124">
        <f t="shared" si="7"/>
        <v>0</v>
      </c>
      <c r="CQ38" s="65"/>
      <c r="CR38" s="64"/>
      <c r="CS38" s="38"/>
    </row>
    <row r="39" spans="1:97" x14ac:dyDescent="0.35">
      <c r="A39" s="64"/>
      <c r="B39" s="64"/>
      <c r="C39" s="64"/>
      <c r="D39" s="64"/>
      <c r="E39" s="103" t="s">
        <v>478</v>
      </c>
      <c r="F39" s="64"/>
      <c r="G39" s="103" t="s">
        <v>67</v>
      </c>
      <c r="H39" s="124">
        <f>SUM(J38:CP38)</f>
        <v>0</v>
      </c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65"/>
      <c r="CR39" s="64"/>
      <c r="CS39" s="38"/>
    </row>
    <row r="40" spans="1:97" x14ac:dyDescent="0.35">
      <c r="A40" s="64"/>
      <c r="B40" s="64"/>
      <c r="C40" s="64"/>
      <c r="D40" s="64"/>
      <c r="E40" s="97"/>
      <c r="F40" s="64"/>
      <c r="G40" s="64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5"/>
      <c r="BY40" s="65"/>
      <c r="BZ40" s="65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5"/>
      <c r="CR40" s="64"/>
      <c r="CS40" s="38"/>
    </row>
    <row r="41" spans="1:97" x14ac:dyDescent="0.35">
      <c r="A41" s="64"/>
      <c r="B41" s="64"/>
      <c r="C41" s="64"/>
      <c r="D41" s="64"/>
      <c r="E41" s="103" t="str">
        <f>'Fixed inputs'!E285</f>
        <v>Extended mapping of MEAV asset categories to network levels</v>
      </c>
      <c r="F41" s="64"/>
      <c r="G41" s="103" t="str">
        <f>'Fixed inputs'!G286</f>
        <v>network level</v>
      </c>
      <c r="H41" s="118"/>
      <c r="I41" s="118"/>
      <c r="J41" s="136" t="str">
        <f>'Fixed inputs'!H286</f>
        <v>-</v>
      </c>
      <c r="K41" s="136" t="str">
        <f>'Fixed inputs'!H287</f>
        <v>-</v>
      </c>
      <c r="L41" s="136" t="str">
        <f>'Fixed inputs'!H288</f>
        <v>-</v>
      </c>
      <c r="M41" s="136" t="str">
        <f>'Fixed inputs'!H289</f>
        <v>-</v>
      </c>
      <c r="N41" s="136" t="str">
        <f>'Fixed inputs'!H290</f>
        <v>-</v>
      </c>
      <c r="O41" s="136" t="str">
        <f>'Fixed inputs'!H291</f>
        <v>-</v>
      </c>
      <c r="P41" s="136" t="str">
        <f>'Fixed inputs'!H292</f>
        <v>-</v>
      </c>
      <c r="Q41" s="136" t="str">
        <f>'Fixed inputs'!H293</f>
        <v>-</v>
      </c>
      <c r="R41" s="136" t="str">
        <f>'Fixed inputs'!H294</f>
        <v>-</v>
      </c>
      <c r="S41" s="136" t="str">
        <f>'Fixed inputs'!H295</f>
        <v>-</v>
      </c>
      <c r="T41" s="136" t="str">
        <f>'Fixed inputs'!H296</f>
        <v>-</v>
      </c>
      <c r="U41" s="136" t="str">
        <f>'Fixed inputs'!H297</f>
        <v>-</v>
      </c>
      <c r="V41" s="136" t="str">
        <f>'Fixed inputs'!H298</f>
        <v>-</v>
      </c>
      <c r="W41" s="136" t="str">
        <f>'Fixed inputs'!H299</f>
        <v>-</v>
      </c>
      <c r="X41" s="136" t="str">
        <f>'Fixed inputs'!H300</f>
        <v>-</v>
      </c>
      <c r="Y41" s="136" t="str">
        <f>'Fixed inputs'!H301</f>
        <v>-</v>
      </c>
      <c r="Z41" s="136" t="str">
        <f>'Fixed inputs'!H302</f>
        <v>-</v>
      </c>
      <c r="AA41" s="136" t="str">
        <f>'Fixed inputs'!H303</f>
        <v>-</v>
      </c>
      <c r="AB41" s="136" t="str">
        <f>'Fixed inputs'!H304</f>
        <v>-</v>
      </c>
      <c r="AC41" s="136" t="str">
        <f>'Fixed inputs'!H305</f>
        <v>-</v>
      </c>
      <c r="AD41" s="136" t="str">
        <f>'Fixed inputs'!H306</f>
        <v>-</v>
      </c>
      <c r="AE41" s="136" t="str">
        <f>'Fixed inputs'!H307</f>
        <v>-</v>
      </c>
      <c r="AF41" s="136" t="str">
        <f>'Fixed inputs'!H308</f>
        <v>EHV/HV</v>
      </c>
      <c r="AG41" s="136" t="str">
        <f>'Fixed inputs'!H309</f>
        <v>EHV/HV</v>
      </c>
      <c r="AH41" s="136" t="str">
        <f>'Fixed inputs'!H310</f>
        <v>-</v>
      </c>
      <c r="AI41" s="136" t="str">
        <f>'Fixed inputs'!H311</f>
        <v>-</v>
      </c>
      <c r="AJ41" s="136" t="str">
        <f>'Fixed inputs'!H312</f>
        <v>-</v>
      </c>
      <c r="AK41" s="136" t="str">
        <f>'Fixed inputs'!H313</f>
        <v>-</v>
      </c>
      <c r="AL41" s="136" t="str">
        <f>'Fixed inputs'!H314</f>
        <v>-</v>
      </c>
      <c r="AM41" s="136" t="str">
        <f>'Fixed inputs'!H315</f>
        <v>EHV/HV</v>
      </c>
      <c r="AN41" s="136" t="str">
        <f>'Fixed inputs'!H316</f>
        <v>EHV/HV</v>
      </c>
      <c r="AO41" s="136" t="str">
        <f>'Fixed inputs'!H317</f>
        <v>-</v>
      </c>
      <c r="AP41" s="136" t="str">
        <f>'Fixed inputs'!H318</f>
        <v>-</v>
      </c>
      <c r="AQ41" s="136" t="str">
        <f>'Fixed inputs'!H319</f>
        <v>-</v>
      </c>
      <c r="AR41" s="136" t="str">
        <f>'Fixed inputs'!H320</f>
        <v>-</v>
      </c>
      <c r="AS41" s="136" t="str">
        <f>'Fixed inputs'!H321</f>
        <v>-</v>
      </c>
      <c r="AT41" s="136" t="str">
        <f>'Fixed inputs'!H322</f>
        <v>-</v>
      </c>
      <c r="AU41" s="136" t="str">
        <f>'Fixed inputs'!H323</f>
        <v>-</v>
      </c>
      <c r="AV41" s="136" t="str">
        <f>'Fixed inputs'!H324</f>
        <v>-</v>
      </c>
      <c r="AW41" s="136" t="str">
        <f>'Fixed inputs'!H325</f>
        <v>-</v>
      </c>
      <c r="AX41" s="136" t="str">
        <f>'Fixed inputs'!H326</f>
        <v>EHV</v>
      </c>
      <c r="AY41" s="136" t="str">
        <f>'Fixed inputs'!H327</f>
        <v>EHV</v>
      </c>
      <c r="AZ41" s="136" t="str">
        <f>'Fixed inputs'!H328</f>
        <v>EHV</v>
      </c>
      <c r="BA41" s="136" t="str">
        <f>'Fixed inputs'!H329</f>
        <v>EHV</v>
      </c>
      <c r="BB41" s="136" t="str">
        <f>'Fixed inputs'!H330</f>
        <v>EHV</v>
      </c>
      <c r="BC41" s="136" t="str">
        <f>'Fixed inputs'!H331</f>
        <v>EHV</v>
      </c>
      <c r="BD41" s="136" t="str">
        <f>'Fixed inputs'!H332</f>
        <v>EHV</v>
      </c>
      <c r="BE41" s="136" t="str">
        <f>'Fixed inputs'!H333</f>
        <v>EHV</v>
      </c>
      <c r="BF41" s="136" t="str">
        <f>'Fixed inputs'!H334</f>
        <v>EHV</v>
      </c>
      <c r="BG41" s="136" t="str">
        <f>'Fixed inputs'!H335</f>
        <v>EHV</v>
      </c>
      <c r="BH41" s="136" t="str">
        <f>'Fixed inputs'!H336</f>
        <v>EHV</v>
      </c>
      <c r="BI41" s="136" t="str">
        <f>'Fixed inputs'!H337</f>
        <v>EHV</v>
      </c>
      <c r="BJ41" s="136" t="str">
        <f>'Fixed inputs'!H338</f>
        <v>EHV</v>
      </c>
      <c r="BK41" s="136" t="str">
        <f>'Fixed inputs'!H339</f>
        <v>EHV</v>
      </c>
      <c r="BL41" s="136" t="str">
        <f>'Fixed inputs'!H340</f>
        <v>EHV</v>
      </c>
      <c r="BM41" s="136" t="str">
        <f>'Fixed inputs'!H341</f>
        <v>132kV/EHV</v>
      </c>
      <c r="BN41" s="136" t="str">
        <f>'Fixed inputs'!H342</f>
        <v>132kV/EHV</v>
      </c>
      <c r="BO41" s="136" t="str">
        <f>'Fixed inputs'!H343</f>
        <v>132kV/EHV</v>
      </c>
      <c r="BP41" s="136" t="str">
        <f>'Fixed inputs'!H344</f>
        <v>132kV/EHV</v>
      </c>
      <c r="BQ41" s="136" t="str">
        <f>'Fixed inputs'!H345</f>
        <v>132kV/EHV</v>
      </c>
      <c r="BR41" s="136" t="str">
        <f>'Fixed inputs'!H346</f>
        <v>EHV/HV</v>
      </c>
      <c r="BS41" s="136" t="str">
        <f>'Fixed inputs'!H347</f>
        <v>132kV/EHV</v>
      </c>
      <c r="BT41" s="136" t="str">
        <f>'Fixed inputs'!H348</f>
        <v>EHV/HV</v>
      </c>
      <c r="BU41" s="136" t="str">
        <f>'Fixed inputs'!H349</f>
        <v>EHV/HV</v>
      </c>
      <c r="BV41" s="136" t="str">
        <f>'Fixed inputs'!H350</f>
        <v>EHV/HV</v>
      </c>
      <c r="BW41" s="136" t="str">
        <f>'Fixed inputs'!H351</f>
        <v>EHV/HV</v>
      </c>
      <c r="BX41" s="136" t="str">
        <f>'Fixed inputs'!H352</f>
        <v>EHV/HV</v>
      </c>
      <c r="BY41" s="136" t="str">
        <f>'Fixed inputs'!H353</f>
        <v>EHV/HV</v>
      </c>
      <c r="BZ41" s="136" t="str">
        <f>'Fixed inputs'!H354</f>
        <v>132kV</v>
      </c>
      <c r="CA41" s="136" t="str">
        <f>'Fixed inputs'!H355</f>
        <v>132kV</v>
      </c>
      <c r="CB41" s="136" t="str">
        <f>'Fixed inputs'!H356</f>
        <v>132kV</v>
      </c>
      <c r="CC41" s="136" t="str">
        <f>'Fixed inputs'!H357</f>
        <v>132kV</v>
      </c>
      <c r="CD41" s="136" t="str">
        <f>'Fixed inputs'!H358</f>
        <v>132kV</v>
      </c>
      <c r="CE41" s="136" t="str">
        <f>'Fixed inputs'!H359</f>
        <v>132kV</v>
      </c>
      <c r="CF41" s="136" t="str">
        <f>'Fixed inputs'!H360</f>
        <v>132kV</v>
      </c>
      <c r="CG41" s="136" t="str">
        <f>'Fixed inputs'!H361</f>
        <v>132kV</v>
      </c>
      <c r="CH41" s="136" t="str">
        <f>'Fixed inputs'!H362</f>
        <v>132kV</v>
      </c>
      <c r="CI41" s="136" t="str">
        <f>'Fixed inputs'!H363</f>
        <v>132kV</v>
      </c>
      <c r="CJ41" s="136" t="str">
        <f>'Fixed inputs'!H364</f>
        <v>132kV</v>
      </c>
      <c r="CK41" s="136" t="str">
        <f>'Fixed inputs'!H365</f>
        <v>132kV/EHV</v>
      </c>
      <c r="CL41" s="136" t="str">
        <f>'Fixed inputs'!H366</f>
        <v>132kV/EHV</v>
      </c>
      <c r="CM41" s="136" t="str">
        <f>'Fixed inputs'!H367</f>
        <v>EHV/HV</v>
      </c>
      <c r="CN41" s="136" t="str">
        <f>'Fixed inputs'!H368</f>
        <v>EHV/HV</v>
      </c>
      <c r="CO41" s="136" t="str">
        <f>'Fixed inputs'!H369</f>
        <v>-</v>
      </c>
      <c r="CP41" s="136" t="str">
        <f>'Fixed inputs'!H370</f>
        <v>-</v>
      </c>
      <c r="CQ41" s="65"/>
      <c r="CR41" s="64"/>
      <c r="CS41" s="38"/>
    </row>
    <row r="42" spans="1:97" x14ac:dyDescent="0.35">
      <c r="A42" s="64"/>
      <c r="B42" s="64"/>
      <c r="C42" s="64"/>
      <c r="D42" s="64"/>
      <c r="E42" s="97"/>
      <c r="F42" s="64"/>
      <c r="G42" s="64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5"/>
      <c r="AT42" s="65"/>
      <c r="AU42" s="65"/>
      <c r="AV42" s="65"/>
      <c r="AW42" s="65"/>
      <c r="AX42" s="65"/>
      <c r="AY42" s="65"/>
      <c r="AZ42" s="65"/>
      <c r="BA42" s="65"/>
      <c r="BB42" s="65"/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5"/>
      <c r="BY42" s="65"/>
      <c r="BZ42" s="65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5"/>
      <c r="CR42" s="64"/>
      <c r="CS42" s="38"/>
    </row>
    <row r="43" spans="1:97" x14ac:dyDescent="0.35">
      <c r="A43" s="103"/>
      <c r="B43" s="64"/>
      <c r="C43" s="64"/>
      <c r="D43" s="64"/>
      <c r="E43" s="100" t="s">
        <v>479</v>
      </c>
      <c r="F43" s="64"/>
      <c r="G43" s="64"/>
      <c r="H43" s="65"/>
      <c r="I43" s="120" t="s">
        <v>114</v>
      </c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65"/>
      <c r="BU43" s="65"/>
      <c r="BV43" s="65"/>
      <c r="BW43" s="65"/>
      <c r="BX43" s="65"/>
      <c r="BY43" s="65"/>
      <c r="BZ43" s="65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65"/>
      <c r="CR43" s="103" t="s">
        <v>480</v>
      </c>
      <c r="CS43" s="38"/>
    </row>
    <row r="44" spans="1:97" x14ac:dyDescent="0.35">
      <c r="A44" s="64"/>
      <c r="B44" s="64"/>
      <c r="C44" s="64"/>
      <c r="D44" s="64"/>
      <c r="E44" s="64"/>
      <c r="F44" s="101" t="s">
        <v>287</v>
      </c>
      <c r="G44" s="101" t="s">
        <v>182</v>
      </c>
      <c r="H44" s="126"/>
      <c r="I44" s="126"/>
      <c r="J44" s="126">
        <f>IF($F44 = J$41, 1, 0)</f>
        <v>0</v>
      </c>
      <c r="K44" s="126">
        <f t="shared" ref="K44:Z47" si="8">IF($F44 = K$41, 1, 0)</f>
        <v>0</v>
      </c>
      <c r="L44" s="126">
        <f t="shared" si="8"/>
        <v>0</v>
      </c>
      <c r="M44" s="126">
        <f t="shared" si="8"/>
        <v>0</v>
      </c>
      <c r="N44" s="126">
        <f t="shared" si="8"/>
        <v>0</v>
      </c>
      <c r="O44" s="126">
        <f t="shared" si="8"/>
        <v>0</v>
      </c>
      <c r="P44" s="126">
        <f t="shared" si="8"/>
        <v>0</v>
      </c>
      <c r="Q44" s="126">
        <f t="shared" si="8"/>
        <v>0</v>
      </c>
      <c r="R44" s="126">
        <f t="shared" si="8"/>
        <v>0</v>
      </c>
      <c r="S44" s="126">
        <f t="shared" si="8"/>
        <v>0</v>
      </c>
      <c r="T44" s="126">
        <f t="shared" si="8"/>
        <v>0</v>
      </c>
      <c r="U44" s="126">
        <f t="shared" si="8"/>
        <v>0</v>
      </c>
      <c r="V44" s="126">
        <f t="shared" si="8"/>
        <v>0</v>
      </c>
      <c r="W44" s="126">
        <f t="shared" si="8"/>
        <v>0</v>
      </c>
      <c r="X44" s="126">
        <f t="shared" si="8"/>
        <v>0</v>
      </c>
      <c r="Y44" s="126">
        <f t="shared" si="8"/>
        <v>0</v>
      </c>
      <c r="Z44" s="126">
        <f t="shared" si="8"/>
        <v>0</v>
      </c>
      <c r="AA44" s="126">
        <f t="shared" ref="AA44:AP47" si="9">IF($F44 = AA$41, 1, 0)</f>
        <v>0</v>
      </c>
      <c r="AB44" s="126">
        <f t="shared" si="9"/>
        <v>0</v>
      </c>
      <c r="AC44" s="126">
        <f t="shared" si="9"/>
        <v>0</v>
      </c>
      <c r="AD44" s="126">
        <f t="shared" si="9"/>
        <v>0</v>
      </c>
      <c r="AE44" s="126">
        <f t="shared" si="9"/>
        <v>0</v>
      </c>
      <c r="AF44" s="126">
        <f t="shared" si="9"/>
        <v>1</v>
      </c>
      <c r="AG44" s="126">
        <f t="shared" si="9"/>
        <v>1</v>
      </c>
      <c r="AH44" s="126">
        <f t="shared" si="9"/>
        <v>0</v>
      </c>
      <c r="AI44" s="126">
        <f t="shared" si="9"/>
        <v>0</v>
      </c>
      <c r="AJ44" s="126">
        <f t="shared" si="9"/>
        <v>0</v>
      </c>
      <c r="AK44" s="126">
        <f t="shared" si="9"/>
        <v>0</v>
      </c>
      <c r="AL44" s="126">
        <f t="shared" si="9"/>
        <v>0</v>
      </c>
      <c r="AM44" s="126">
        <f t="shared" si="9"/>
        <v>1</v>
      </c>
      <c r="AN44" s="126">
        <f t="shared" si="9"/>
        <v>1</v>
      </c>
      <c r="AO44" s="126">
        <f t="shared" si="9"/>
        <v>0</v>
      </c>
      <c r="AP44" s="126">
        <f t="shared" si="9"/>
        <v>0</v>
      </c>
      <c r="AQ44" s="126">
        <f t="shared" ref="AQ44:BF47" si="10">IF($F44 = AQ$41, 1, 0)</f>
        <v>0</v>
      </c>
      <c r="AR44" s="126">
        <f t="shared" si="10"/>
        <v>0</v>
      </c>
      <c r="AS44" s="126">
        <f t="shared" si="10"/>
        <v>0</v>
      </c>
      <c r="AT44" s="126">
        <f t="shared" si="10"/>
        <v>0</v>
      </c>
      <c r="AU44" s="126">
        <f t="shared" si="10"/>
        <v>0</v>
      </c>
      <c r="AV44" s="126">
        <f t="shared" si="10"/>
        <v>0</v>
      </c>
      <c r="AW44" s="126">
        <f t="shared" si="10"/>
        <v>0</v>
      </c>
      <c r="AX44" s="126">
        <f t="shared" si="10"/>
        <v>0</v>
      </c>
      <c r="AY44" s="126">
        <f t="shared" si="10"/>
        <v>0</v>
      </c>
      <c r="AZ44" s="126">
        <f t="shared" si="10"/>
        <v>0</v>
      </c>
      <c r="BA44" s="126">
        <f t="shared" si="10"/>
        <v>0</v>
      </c>
      <c r="BB44" s="126">
        <f t="shared" si="10"/>
        <v>0</v>
      </c>
      <c r="BC44" s="126">
        <f t="shared" si="10"/>
        <v>0</v>
      </c>
      <c r="BD44" s="126">
        <f t="shared" si="10"/>
        <v>0</v>
      </c>
      <c r="BE44" s="126">
        <f t="shared" si="10"/>
        <v>0</v>
      </c>
      <c r="BF44" s="126">
        <f t="shared" si="10"/>
        <v>0</v>
      </c>
      <c r="BG44" s="126">
        <f t="shared" ref="BG44:BV47" si="11">IF($F44 = BG$41, 1, 0)</f>
        <v>0</v>
      </c>
      <c r="BH44" s="126">
        <f t="shared" si="11"/>
        <v>0</v>
      </c>
      <c r="BI44" s="126">
        <f t="shared" si="11"/>
        <v>0</v>
      </c>
      <c r="BJ44" s="126">
        <f t="shared" si="11"/>
        <v>0</v>
      </c>
      <c r="BK44" s="126">
        <f t="shared" si="11"/>
        <v>0</v>
      </c>
      <c r="BL44" s="126">
        <f t="shared" si="11"/>
        <v>0</v>
      </c>
      <c r="BM44" s="126">
        <f t="shared" si="11"/>
        <v>0</v>
      </c>
      <c r="BN44" s="126">
        <f t="shared" si="11"/>
        <v>0</v>
      </c>
      <c r="BO44" s="126">
        <f t="shared" si="11"/>
        <v>0</v>
      </c>
      <c r="BP44" s="126">
        <f t="shared" si="11"/>
        <v>0</v>
      </c>
      <c r="BQ44" s="126">
        <f t="shared" si="11"/>
        <v>0</v>
      </c>
      <c r="BR44" s="126">
        <f t="shared" si="11"/>
        <v>1</v>
      </c>
      <c r="BS44" s="126">
        <f t="shared" si="11"/>
        <v>0</v>
      </c>
      <c r="BT44" s="126">
        <f t="shared" si="11"/>
        <v>1</v>
      </c>
      <c r="BU44" s="126">
        <f t="shared" si="11"/>
        <v>1</v>
      </c>
      <c r="BV44" s="126">
        <f t="shared" si="11"/>
        <v>1</v>
      </c>
      <c r="BW44" s="126">
        <f t="shared" ref="BW44:CL47" si="12">IF($F44 = BW$41, 1, 0)</f>
        <v>1</v>
      </c>
      <c r="BX44" s="126">
        <f t="shared" si="12"/>
        <v>1</v>
      </c>
      <c r="BY44" s="126">
        <f t="shared" si="12"/>
        <v>1</v>
      </c>
      <c r="BZ44" s="126">
        <f t="shared" si="12"/>
        <v>0</v>
      </c>
      <c r="CA44" s="126">
        <f t="shared" si="12"/>
        <v>0</v>
      </c>
      <c r="CB44" s="126">
        <f t="shared" si="12"/>
        <v>0</v>
      </c>
      <c r="CC44" s="126">
        <f t="shared" si="12"/>
        <v>0</v>
      </c>
      <c r="CD44" s="126">
        <f t="shared" si="12"/>
        <v>0</v>
      </c>
      <c r="CE44" s="126">
        <f t="shared" si="12"/>
        <v>0</v>
      </c>
      <c r="CF44" s="126">
        <f t="shared" si="12"/>
        <v>0</v>
      </c>
      <c r="CG44" s="126">
        <f t="shared" si="12"/>
        <v>0</v>
      </c>
      <c r="CH44" s="126">
        <f t="shared" si="12"/>
        <v>0</v>
      </c>
      <c r="CI44" s="126">
        <f t="shared" si="12"/>
        <v>0</v>
      </c>
      <c r="CJ44" s="126">
        <f t="shared" si="12"/>
        <v>0</v>
      </c>
      <c r="CK44" s="126">
        <f t="shared" si="12"/>
        <v>0</v>
      </c>
      <c r="CL44" s="126">
        <f t="shared" si="12"/>
        <v>0</v>
      </c>
      <c r="CM44" s="126">
        <f t="shared" ref="CM44:CP47" si="13">IF($F44 = CM$41, 1, 0)</f>
        <v>1</v>
      </c>
      <c r="CN44" s="126">
        <f t="shared" si="13"/>
        <v>1</v>
      </c>
      <c r="CO44" s="126">
        <f t="shared" si="13"/>
        <v>0</v>
      </c>
      <c r="CP44" s="126">
        <f t="shared" si="13"/>
        <v>0</v>
      </c>
      <c r="CQ44" s="65"/>
      <c r="CR44" s="64"/>
      <c r="CS44" s="38"/>
    </row>
    <row r="45" spans="1:97" x14ac:dyDescent="0.35">
      <c r="A45" s="64"/>
      <c r="B45" s="64"/>
      <c r="C45" s="64"/>
      <c r="D45" s="64"/>
      <c r="E45" s="64"/>
      <c r="F45" s="103" t="s">
        <v>285</v>
      </c>
      <c r="G45" s="103" t="s">
        <v>182</v>
      </c>
      <c r="H45" s="124"/>
      <c r="I45" s="124"/>
      <c r="J45" s="124">
        <f>IF($F45 = J$41, 1, 0)</f>
        <v>0</v>
      </c>
      <c r="K45" s="124">
        <f t="shared" si="8"/>
        <v>0</v>
      </c>
      <c r="L45" s="124">
        <f t="shared" si="8"/>
        <v>0</v>
      </c>
      <c r="M45" s="124">
        <f t="shared" si="8"/>
        <v>0</v>
      </c>
      <c r="N45" s="124">
        <f t="shared" si="8"/>
        <v>0</v>
      </c>
      <c r="O45" s="124">
        <f t="shared" si="8"/>
        <v>0</v>
      </c>
      <c r="P45" s="124">
        <f t="shared" si="8"/>
        <v>0</v>
      </c>
      <c r="Q45" s="124">
        <f t="shared" si="8"/>
        <v>0</v>
      </c>
      <c r="R45" s="124">
        <f t="shared" si="8"/>
        <v>0</v>
      </c>
      <c r="S45" s="124">
        <f t="shared" si="8"/>
        <v>0</v>
      </c>
      <c r="T45" s="124">
        <f t="shared" si="8"/>
        <v>0</v>
      </c>
      <c r="U45" s="124">
        <f t="shared" si="8"/>
        <v>0</v>
      </c>
      <c r="V45" s="124">
        <f t="shared" si="8"/>
        <v>0</v>
      </c>
      <c r="W45" s="124">
        <f t="shared" si="8"/>
        <v>0</v>
      </c>
      <c r="X45" s="124">
        <f t="shared" si="8"/>
        <v>0</v>
      </c>
      <c r="Y45" s="124">
        <f t="shared" si="8"/>
        <v>0</v>
      </c>
      <c r="Z45" s="124">
        <f t="shared" si="8"/>
        <v>0</v>
      </c>
      <c r="AA45" s="124">
        <f t="shared" si="9"/>
        <v>0</v>
      </c>
      <c r="AB45" s="124">
        <f t="shared" si="9"/>
        <v>0</v>
      </c>
      <c r="AC45" s="124">
        <f t="shared" si="9"/>
        <v>0</v>
      </c>
      <c r="AD45" s="124">
        <f t="shared" si="9"/>
        <v>0</v>
      </c>
      <c r="AE45" s="124">
        <f t="shared" si="9"/>
        <v>0</v>
      </c>
      <c r="AF45" s="124">
        <f t="shared" si="9"/>
        <v>0</v>
      </c>
      <c r="AG45" s="124">
        <f t="shared" si="9"/>
        <v>0</v>
      </c>
      <c r="AH45" s="124">
        <f t="shared" si="9"/>
        <v>0</v>
      </c>
      <c r="AI45" s="124">
        <f t="shared" si="9"/>
        <v>0</v>
      </c>
      <c r="AJ45" s="124">
        <f t="shared" si="9"/>
        <v>0</v>
      </c>
      <c r="AK45" s="124">
        <f t="shared" si="9"/>
        <v>0</v>
      </c>
      <c r="AL45" s="124">
        <f t="shared" si="9"/>
        <v>0</v>
      </c>
      <c r="AM45" s="124">
        <f t="shared" si="9"/>
        <v>0</v>
      </c>
      <c r="AN45" s="124">
        <f t="shared" si="9"/>
        <v>0</v>
      </c>
      <c r="AO45" s="124">
        <f t="shared" si="9"/>
        <v>0</v>
      </c>
      <c r="AP45" s="124">
        <f t="shared" si="9"/>
        <v>0</v>
      </c>
      <c r="AQ45" s="124">
        <f t="shared" si="10"/>
        <v>0</v>
      </c>
      <c r="AR45" s="124">
        <f t="shared" si="10"/>
        <v>0</v>
      </c>
      <c r="AS45" s="124">
        <f t="shared" si="10"/>
        <v>0</v>
      </c>
      <c r="AT45" s="124">
        <f t="shared" si="10"/>
        <v>0</v>
      </c>
      <c r="AU45" s="124">
        <f t="shared" si="10"/>
        <v>0</v>
      </c>
      <c r="AV45" s="124">
        <f t="shared" si="10"/>
        <v>0</v>
      </c>
      <c r="AW45" s="124">
        <f t="shared" si="10"/>
        <v>0</v>
      </c>
      <c r="AX45" s="124">
        <f t="shared" si="10"/>
        <v>1</v>
      </c>
      <c r="AY45" s="124">
        <f t="shared" si="10"/>
        <v>1</v>
      </c>
      <c r="AZ45" s="124">
        <f t="shared" si="10"/>
        <v>1</v>
      </c>
      <c r="BA45" s="124">
        <f t="shared" si="10"/>
        <v>1</v>
      </c>
      <c r="BB45" s="124">
        <f t="shared" si="10"/>
        <v>1</v>
      </c>
      <c r="BC45" s="124">
        <f t="shared" si="10"/>
        <v>1</v>
      </c>
      <c r="BD45" s="124">
        <f t="shared" si="10"/>
        <v>1</v>
      </c>
      <c r="BE45" s="124">
        <f t="shared" si="10"/>
        <v>1</v>
      </c>
      <c r="BF45" s="124">
        <f t="shared" si="10"/>
        <v>1</v>
      </c>
      <c r="BG45" s="124">
        <f t="shared" si="11"/>
        <v>1</v>
      </c>
      <c r="BH45" s="124">
        <f t="shared" si="11"/>
        <v>1</v>
      </c>
      <c r="BI45" s="124">
        <f t="shared" si="11"/>
        <v>1</v>
      </c>
      <c r="BJ45" s="124">
        <f t="shared" si="11"/>
        <v>1</v>
      </c>
      <c r="BK45" s="124">
        <f t="shared" si="11"/>
        <v>1</v>
      </c>
      <c r="BL45" s="124">
        <f t="shared" si="11"/>
        <v>1</v>
      </c>
      <c r="BM45" s="124">
        <f t="shared" si="11"/>
        <v>0</v>
      </c>
      <c r="BN45" s="124">
        <f t="shared" si="11"/>
        <v>0</v>
      </c>
      <c r="BO45" s="124">
        <f t="shared" si="11"/>
        <v>0</v>
      </c>
      <c r="BP45" s="124">
        <f t="shared" si="11"/>
        <v>0</v>
      </c>
      <c r="BQ45" s="124">
        <f t="shared" si="11"/>
        <v>0</v>
      </c>
      <c r="BR45" s="124">
        <f t="shared" si="11"/>
        <v>0</v>
      </c>
      <c r="BS45" s="124">
        <f t="shared" si="11"/>
        <v>0</v>
      </c>
      <c r="BT45" s="124">
        <f t="shared" si="11"/>
        <v>0</v>
      </c>
      <c r="BU45" s="124">
        <f t="shared" si="11"/>
        <v>0</v>
      </c>
      <c r="BV45" s="124">
        <f t="shared" si="11"/>
        <v>0</v>
      </c>
      <c r="BW45" s="124">
        <f t="shared" si="12"/>
        <v>0</v>
      </c>
      <c r="BX45" s="124">
        <f t="shared" si="12"/>
        <v>0</v>
      </c>
      <c r="BY45" s="124">
        <f t="shared" si="12"/>
        <v>0</v>
      </c>
      <c r="BZ45" s="124">
        <f t="shared" si="12"/>
        <v>0</v>
      </c>
      <c r="CA45" s="124">
        <f t="shared" si="12"/>
        <v>0</v>
      </c>
      <c r="CB45" s="124">
        <f t="shared" si="12"/>
        <v>0</v>
      </c>
      <c r="CC45" s="124">
        <f t="shared" si="12"/>
        <v>0</v>
      </c>
      <c r="CD45" s="124">
        <f t="shared" si="12"/>
        <v>0</v>
      </c>
      <c r="CE45" s="124">
        <f t="shared" si="12"/>
        <v>0</v>
      </c>
      <c r="CF45" s="124">
        <f t="shared" si="12"/>
        <v>0</v>
      </c>
      <c r="CG45" s="124">
        <f t="shared" si="12"/>
        <v>0</v>
      </c>
      <c r="CH45" s="124">
        <f t="shared" si="12"/>
        <v>0</v>
      </c>
      <c r="CI45" s="124">
        <f t="shared" si="12"/>
        <v>0</v>
      </c>
      <c r="CJ45" s="124">
        <f t="shared" si="12"/>
        <v>0</v>
      </c>
      <c r="CK45" s="124">
        <f t="shared" si="12"/>
        <v>0</v>
      </c>
      <c r="CL45" s="124">
        <f t="shared" si="12"/>
        <v>0</v>
      </c>
      <c r="CM45" s="124">
        <f t="shared" si="13"/>
        <v>0</v>
      </c>
      <c r="CN45" s="124">
        <f t="shared" si="13"/>
        <v>0</v>
      </c>
      <c r="CO45" s="124">
        <f t="shared" si="13"/>
        <v>0</v>
      </c>
      <c r="CP45" s="124">
        <f t="shared" si="13"/>
        <v>0</v>
      </c>
      <c r="CQ45" s="65"/>
      <c r="CR45" s="64"/>
      <c r="CS45" s="38"/>
    </row>
    <row r="46" spans="1:97" x14ac:dyDescent="0.35">
      <c r="A46" s="64"/>
      <c r="B46" s="64"/>
      <c r="C46" s="64"/>
      <c r="D46" s="64"/>
      <c r="E46" s="64"/>
      <c r="F46" s="103" t="s">
        <v>286</v>
      </c>
      <c r="G46" s="103" t="s">
        <v>182</v>
      </c>
      <c r="H46" s="124"/>
      <c r="I46" s="124"/>
      <c r="J46" s="124">
        <f>IF($F46 = J$41, 1, 0)</f>
        <v>0</v>
      </c>
      <c r="K46" s="124">
        <f t="shared" si="8"/>
        <v>0</v>
      </c>
      <c r="L46" s="124">
        <f t="shared" si="8"/>
        <v>0</v>
      </c>
      <c r="M46" s="124">
        <f t="shared" si="8"/>
        <v>0</v>
      </c>
      <c r="N46" s="124">
        <f t="shared" si="8"/>
        <v>0</v>
      </c>
      <c r="O46" s="124">
        <f t="shared" si="8"/>
        <v>0</v>
      </c>
      <c r="P46" s="124">
        <f t="shared" si="8"/>
        <v>0</v>
      </c>
      <c r="Q46" s="124">
        <f t="shared" si="8"/>
        <v>0</v>
      </c>
      <c r="R46" s="124">
        <f t="shared" si="8"/>
        <v>0</v>
      </c>
      <c r="S46" s="124">
        <f t="shared" si="8"/>
        <v>0</v>
      </c>
      <c r="T46" s="124">
        <f t="shared" si="8"/>
        <v>0</v>
      </c>
      <c r="U46" s="124">
        <f t="shared" si="8"/>
        <v>0</v>
      </c>
      <c r="V46" s="124">
        <f t="shared" si="8"/>
        <v>0</v>
      </c>
      <c r="W46" s="124">
        <f t="shared" si="8"/>
        <v>0</v>
      </c>
      <c r="X46" s="124">
        <f t="shared" si="8"/>
        <v>0</v>
      </c>
      <c r="Y46" s="124">
        <f t="shared" si="8"/>
        <v>0</v>
      </c>
      <c r="Z46" s="124">
        <f t="shared" si="8"/>
        <v>0</v>
      </c>
      <c r="AA46" s="124">
        <f t="shared" si="9"/>
        <v>0</v>
      </c>
      <c r="AB46" s="124">
        <f t="shared" si="9"/>
        <v>0</v>
      </c>
      <c r="AC46" s="124">
        <f t="shared" si="9"/>
        <v>0</v>
      </c>
      <c r="AD46" s="124">
        <f t="shared" si="9"/>
        <v>0</v>
      </c>
      <c r="AE46" s="124">
        <f t="shared" si="9"/>
        <v>0</v>
      </c>
      <c r="AF46" s="124">
        <f t="shared" si="9"/>
        <v>0</v>
      </c>
      <c r="AG46" s="124">
        <f t="shared" si="9"/>
        <v>0</v>
      </c>
      <c r="AH46" s="124">
        <f t="shared" si="9"/>
        <v>0</v>
      </c>
      <c r="AI46" s="124">
        <f t="shared" si="9"/>
        <v>0</v>
      </c>
      <c r="AJ46" s="124">
        <f t="shared" si="9"/>
        <v>0</v>
      </c>
      <c r="AK46" s="124">
        <f t="shared" si="9"/>
        <v>0</v>
      </c>
      <c r="AL46" s="124">
        <f t="shared" si="9"/>
        <v>0</v>
      </c>
      <c r="AM46" s="124">
        <f t="shared" si="9"/>
        <v>0</v>
      </c>
      <c r="AN46" s="124">
        <f t="shared" si="9"/>
        <v>0</v>
      </c>
      <c r="AO46" s="124">
        <f t="shared" si="9"/>
        <v>0</v>
      </c>
      <c r="AP46" s="124">
        <f t="shared" si="9"/>
        <v>0</v>
      </c>
      <c r="AQ46" s="124">
        <f t="shared" si="10"/>
        <v>0</v>
      </c>
      <c r="AR46" s="124">
        <f t="shared" si="10"/>
        <v>0</v>
      </c>
      <c r="AS46" s="124">
        <f t="shared" si="10"/>
        <v>0</v>
      </c>
      <c r="AT46" s="124">
        <f t="shared" si="10"/>
        <v>0</v>
      </c>
      <c r="AU46" s="124">
        <f t="shared" si="10"/>
        <v>0</v>
      </c>
      <c r="AV46" s="124">
        <f t="shared" si="10"/>
        <v>0</v>
      </c>
      <c r="AW46" s="124">
        <f t="shared" si="10"/>
        <v>0</v>
      </c>
      <c r="AX46" s="124">
        <f t="shared" si="10"/>
        <v>0</v>
      </c>
      <c r="AY46" s="124">
        <f t="shared" si="10"/>
        <v>0</v>
      </c>
      <c r="AZ46" s="124">
        <f t="shared" si="10"/>
        <v>0</v>
      </c>
      <c r="BA46" s="124">
        <f t="shared" si="10"/>
        <v>0</v>
      </c>
      <c r="BB46" s="124">
        <f t="shared" si="10"/>
        <v>0</v>
      </c>
      <c r="BC46" s="124">
        <f t="shared" si="10"/>
        <v>0</v>
      </c>
      <c r="BD46" s="124">
        <f t="shared" si="10"/>
        <v>0</v>
      </c>
      <c r="BE46" s="124">
        <f t="shared" si="10"/>
        <v>0</v>
      </c>
      <c r="BF46" s="124">
        <f t="shared" si="10"/>
        <v>0</v>
      </c>
      <c r="BG46" s="124">
        <f t="shared" si="11"/>
        <v>0</v>
      </c>
      <c r="BH46" s="124">
        <f t="shared" si="11"/>
        <v>0</v>
      </c>
      <c r="BI46" s="124">
        <f t="shared" si="11"/>
        <v>0</v>
      </c>
      <c r="BJ46" s="124">
        <f t="shared" si="11"/>
        <v>0</v>
      </c>
      <c r="BK46" s="124">
        <f t="shared" si="11"/>
        <v>0</v>
      </c>
      <c r="BL46" s="124">
        <f t="shared" si="11"/>
        <v>0</v>
      </c>
      <c r="BM46" s="124">
        <f t="shared" si="11"/>
        <v>1</v>
      </c>
      <c r="BN46" s="124">
        <f t="shared" si="11"/>
        <v>1</v>
      </c>
      <c r="BO46" s="124">
        <f t="shared" si="11"/>
        <v>1</v>
      </c>
      <c r="BP46" s="124">
        <f t="shared" si="11"/>
        <v>1</v>
      </c>
      <c r="BQ46" s="124">
        <f t="shared" si="11"/>
        <v>1</v>
      </c>
      <c r="BR46" s="124">
        <f t="shared" si="11"/>
        <v>0</v>
      </c>
      <c r="BS46" s="124">
        <f t="shared" si="11"/>
        <v>1</v>
      </c>
      <c r="BT46" s="124">
        <f t="shared" si="11"/>
        <v>0</v>
      </c>
      <c r="BU46" s="124">
        <f t="shared" si="11"/>
        <v>0</v>
      </c>
      <c r="BV46" s="124">
        <f t="shared" si="11"/>
        <v>0</v>
      </c>
      <c r="BW46" s="124">
        <f t="shared" si="12"/>
        <v>0</v>
      </c>
      <c r="BX46" s="124">
        <f t="shared" si="12"/>
        <v>0</v>
      </c>
      <c r="BY46" s="124">
        <f t="shared" si="12"/>
        <v>0</v>
      </c>
      <c r="BZ46" s="124">
        <f t="shared" si="12"/>
        <v>0</v>
      </c>
      <c r="CA46" s="124">
        <f t="shared" si="12"/>
        <v>0</v>
      </c>
      <c r="CB46" s="124">
        <f t="shared" si="12"/>
        <v>0</v>
      </c>
      <c r="CC46" s="124">
        <f t="shared" si="12"/>
        <v>0</v>
      </c>
      <c r="CD46" s="124">
        <f t="shared" si="12"/>
        <v>0</v>
      </c>
      <c r="CE46" s="124">
        <f t="shared" si="12"/>
        <v>0</v>
      </c>
      <c r="CF46" s="124">
        <f t="shared" si="12"/>
        <v>0</v>
      </c>
      <c r="CG46" s="124">
        <f t="shared" si="12"/>
        <v>0</v>
      </c>
      <c r="CH46" s="124">
        <f t="shared" si="12"/>
        <v>0</v>
      </c>
      <c r="CI46" s="124">
        <f t="shared" si="12"/>
        <v>0</v>
      </c>
      <c r="CJ46" s="124">
        <f t="shared" si="12"/>
        <v>0</v>
      </c>
      <c r="CK46" s="124">
        <f t="shared" si="12"/>
        <v>1</v>
      </c>
      <c r="CL46" s="124">
        <f t="shared" si="12"/>
        <v>1</v>
      </c>
      <c r="CM46" s="124">
        <f t="shared" si="13"/>
        <v>0</v>
      </c>
      <c r="CN46" s="124">
        <f t="shared" si="13"/>
        <v>0</v>
      </c>
      <c r="CO46" s="124">
        <f t="shared" si="13"/>
        <v>0</v>
      </c>
      <c r="CP46" s="124">
        <f t="shared" si="13"/>
        <v>0</v>
      </c>
      <c r="CQ46" s="65"/>
      <c r="CR46" s="64"/>
      <c r="CS46" s="38"/>
    </row>
    <row r="47" spans="1:97" x14ac:dyDescent="0.35">
      <c r="A47" s="64"/>
      <c r="B47" s="64"/>
      <c r="C47" s="64"/>
      <c r="D47" s="64"/>
      <c r="E47" s="64"/>
      <c r="F47" s="105" t="s">
        <v>288</v>
      </c>
      <c r="G47" s="105" t="s">
        <v>182</v>
      </c>
      <c r="H47" s="128"/>
      <c r="I47" s="128"/>
      <c r="J47" s="128">
        <f>IF($F47 = J$41, 1, 0)</f>
        <v>0</v>
      </c>
      <c r="K47" s="128">
        <f t="shared" si="8"/>
        <v>0</v>
      </c>
      <c r="L47" s="128">
        <f t="shared" si="8"/>
        <v>0</v>
      </c>
      <c r="M47" s="128">
        <f t="shared" si="8"/>
        <v>0</v>
      </c>
      <c r="N47" s="128">
        <f t="shared" si="8"/>
        <v>0</v>
      </c>
      <c r="O47" s="128">
        <f t="shared" si="8"/>
        <v>0</v>
      </c>
      <c r="P47" s="128">
        <f t="shared" si="8"/>
        <v>0</v>
      </c>
      <c r="Q47" s="128">
        <f t="shared" si="8"/>
        <v>0</v>
      </c>
      <c r="R47" s="128">
        <f t="shared" si="8"/>
        <v>0</v>
      </c>
      <c r="S47" s="128">
        <f t="shared" si="8"/>
        <v>0</v>
      </c>
      <c r="T47" s="128">
        <f t="shared" si="8"/>
        <v>0</v>
      </c>
      <c r="U47" s="128">
        <f t="shared" si="8"/>
        <v>0</v>
      </c>
      <c r="V47" s="128">
        <f t="shared" si="8"/>
        <v>0</v>
      </c>
      <c r="W47" s="128">
        <f t="shared" si="8"/>
        <v>0</v>
      </c>
      <c r="X47" s="128">
        <f t="shared" si="8"/>
        <v>0</v>
      </c>
      <c r="Y47" s="128">
        <f t="shared" si="8"/>
        <v>0</v>
      </c>
      <c r="Z47" s="128">
        <f t="shared" si="8"/>
        <v>0</v>
      </c>
      <c r="AA47" s="128">
        <f t="shared" si="9"/>
        <v>0</v>
      </c>
      <c r="AB47" s="128">
        <f t="shared" si="9"/>
        <v>0</v>
      </c>
      <c r="AC47" s="128">
        <f t="shared" si="9"/>
        <v>0</v>
      </c>
      <c r="AD47" s="128">
        <f t="shared" si="9"/>
        <v>0</v>
      </c>
      <c r="AE47" s="128">
        <f t="shared" si="9"/>
        <v>0</v>
      </c>
      <c r="AF47" s="128">
        <f t="shared" si="9"/>
        <v>0</v>
      </c>
      <c r="AG47" s="128">
        <f t="shared" si="9"/>
        <v>0</v>
      </c>
      <c r="AH47" s="128">
        <f t="shared" si="9"/>
        <v>0</v>
      </c>
      <c r="AI47" s="128">
        <f t="shared" si="9"/>
        <v>0</v>
      </c>
      <c r="AJ47" s="128">
        <f t="shared" si="9"/>
        <v>0</v>
      </c>
      <c r="AK47" s="128">
        <f t="shared" si="9"/>
        <v>0</v>
      </c>
      <c r="AL47" s="128">
        <f t="shared" si="9"/>
        <v>0</v>
      </c>
      <c r="AM47" s="128">
        <f t="shared" si="9"/>
        <v>0</v>
      </c>
      <c r="AN47" s="128">
        <f t="shared" si="9"/>
        <v>0</v>
      </c>
      <c r="AO47" s="128">
        <f t="shared" si="9"/>
        <v>0</v>
      </c>
      <c r="AP47" s="128">
        <f t="shared" si="9"/>
        <v>0</v>
      </c>
      <c r="AQ47" s="128">
        <f t="shared" si="10"/>
        <v>0</v>
      </c>
      <c r="AR47" s="128">
        <f t="shared" si="10"/>
        <v>0</v>
      </c>
      <c r="AS47" s="128">
        <f t="shared" si="10"/>
        <v>0</v>
      </c>
      <c r="AT47" s="128">
        <f t="shared" si="10"/>
        <v>0</v>
      </c>
      <c r="AU47" s="128">
        <f t="shared" si="10"/>
        <v>0</v>
      </c>
      <c r="AV47" s="128">
        <f t="shared" si="10"/>
        <v>0</v>
      </c>
      <c r="AW47" s="128">
        <f t="shared" si="10"/>
        <v>0</v>
      </c>
      <c r="AX47" s="128">
        <f t="shared" si="10"/>
        <v>0</v>
      </c>
      <c r="AY47" s="128">
        <f t="shared" si="10"/>
        <v>0</v>
      </c>
      <c r="AZ47" s="128">
        <f t="shared" si="10"/>
        <v>0</v>
      </c>
      <c r="BA47" s="128">
        <f t="shared" si="10"/>
        <v>0</v>
      </c>
      <c r="BB47" s="128">
        <f t="shared" si="10"/>
        <v>0</v>
      </c>
      <c r="BC47" s="128">
        <f t="shared" si="10"/>
        <v>0</v>
      </c>
      <c r="BD47" s="128">
        <f t="shared" si="10"/>
        <v>0</v>
      </c>
      <c r="BE47" s="128">
        <f t="shared" si="10"/>
        <v>0</v>
      </c>
      <c r="BF47" s="128">
        <f t="shared" si="10"/>
        <v>0</v>
      </c>
      <c r="BG47" s="128">
        <f t="shared" si="11"/>
        <v>0</v>
      </c>
      <c r="BH47" s="128">
        <f t="shared" si="11"/>
        <v>0</v>
      </c>
      <c r="BI47" s="128">
        <f t="shared" si="11"/>
        <v>0</v>
      </c>
      <c r="BJ47" s="128">
        <f t="shared" si="11"/>
        <v>0</v>
      </c>
      <c r="BK47" s="128">
        <f t="shared" si="11"/>
        <v>0</v>
      </c>
      <c r="BL47" s="128">
        <f t="shared" si="11"/>
        <v>0</v>
      </c>
      <c r="BM47" s="128">
        <f t="shared" si="11"/>
        <v>0</v>
      </c>
      <c r="BN47" s="128">
        <f t="shared" si="11"/>
        <v>0</v>
      </c>
      <c r="BO47" s="128">
        <f t="shared" si="11"/>
        <v>0</v>
      </c>
      <c r="BP47" s="128">
        <f t="shared" si="11"/>
        <v>0</v>
      </c>
      <c r="BQ47" s="128">
        <f t="shared" si="11"/>
        <v>0</v>
      </c>
      <c r="BR47" s="128">
        <f t="shared" si="11"/>
        <v>0</v>
      </c>
      <c r="BS47" s="128">
        <f t="shared" si="11"/>
        <v>0</v>
      </c>
      <c r="BT47" s="128">
        <f t="shared" si="11"/>
        <v>0</v>
      </c>
      <c r="BU47" s="128">
        <f t="shared" si="11"/>
        <v>0</v>
      </c>
      <c r="BV47" s="128">
        <f t="shared" si="11"/>
        <v>0</v>
      </c>
      <c r="BW47" s="128">
        <f t="shared" si="12"/>
        <v>0</v>
      </c>
      <c r="BX47" s="128">
        <f t="shared" si="12"/>
        <v>0</v>
      </c>
      <c r="BY47" s="128">
        <f t="shared" si="12"/>
        <v>0</v>
      </c>
      <c r="BZ47" s="128">
        <f t="shared" si="12"/>
        <v>1</v>
      </c>
      <c r="CA47" s="128">
        <f t="shared" si="12"/>
        <v>1</v>
      </c>
      <c r="CB47" s="128">
        <f t="shared" si="12"/>
        <v>1</v>
      </c>
      <c r="CC47" s="128">
        <f t="shared" si="12"/>
        <v>1</v>
      </c>
      <c r="CD47" s="128">
        <f t="shared" si="12"/>
        <v>1</v>
      </c>
      <c r="CE47" s="128">
        <f t="shared" si="12"/>
        <v>1</v>
      </c>
      <c r="CF47" s="128">
        <f t="shared" si="12"/>
        <v>1</v>
      </c>
      <c r="CG47" s="128">
        <f t="shared" si="12"/>
        <v>1</v>
      </c>
      <c r="CH47" s="128">
        <f t="shared" si="12"/>
        <v>1</v>
      </c>
      <c r="CI47" s="128">
        <f t="shared" si="12"/>
        <v>1</v>
      </c>
      <c r="CJ47" s="128">
        <f t="shared" si="12"/>
        <v>1</v>
      </c>
      <c r="CK47" s="128">
        <f t="shared" si="12"/>
        <v>0</v>
      </c>
      <c r="CL47" s="128">
        <f t="shared" si="12"/>
        <v>0</v>
      </c>
      <c r="CM47" s="128">
        <f t="shared" si="13"/>
        <v>0</v>
      </c>
      <c r="CN47" s="128">
        <f t="shared" si="13"/>
        <v>0</v>
      </c>
      <c r="CO47" s="128">
        <f t="shared" si="13"/>
        <v>0</v>
      </c>
      <c r="CP47" s="128">
        <f t="shared" si="13"/>
        <v>0</v>
      </c>
      <c r="CQ47" s="65"/>
      <c r="CR47" s="64"/>
      <c r="CS47" s="38"/>
    </row>
    <row r="48" spans="1:97" x14ac:dyDescent="0.35">
      <c r="A48" s="64"/>
      <c r="B48" s="64"/>
      <c r="C48" s="64"/>
      <c r="D48" s="64"/>
      <c r="E48" s="64"/>
      <c r="F48" s="64"/>
      <c r="G48" s="64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5"/>
      <c r="BL48" s="65"/>
      <c r="BM48" s="65"/>
      <c r="BN48" s="65"/>
      <c r="BO48" s="65"/>
      <c r="BP48" s="65"/>
      <c r="BQ48" s="65"/>
      <c r="BR48" s="65"/>
      <c r="BS48" s="65"/>
      <c r="BT48" s="65"/>
      <c r="BU48" s="65"/>
      <c r="BV48" s="65"/>
      <c r="BW48" s="65"/>
      <c r="BX48" s="65"/>
      <c r="BY48" s="65"/>
      <c r="BZ48" s="65"/>
      <c r="CA48" s="65"/>
      <c r="CB48" s="65"/>
      <c r="CC48" s="65"/>
      <c r="CD48" s="65"/>
      <c r="CE48" s="65"/>
      <c r="CF48" s="65"/>
      <c r="CG48" s="65"/>
      <c r="CH48" s="65"/>
      <c r="CI48" s="65"/>
      <c r="CJ48" s="65"/>
      <c r="CK48" s="65"/>
      <c r="CL48" s="65"/>
      <c r="CM48" s="65"/>
      <c r="CN48" s="65"/>
      <c r="CO48" s="65"/>
      <c r="CP48" s="65"/>
      <c r="CQ48" s="65"/>
      <c r="CR48" s="64"/>
      <c r="CS48" s="38"/>
    </row>
    <row r="49" spans="1:97" x14ac:dyDescent="0.35">
      <c r="A49" s="64"/>
      <c r="B49" s="89"/>
      <c r="C49" s="98" t="s">
        <v>481</v>
      </c>
      <c r="D49" s="98"/>
      <c r="E49" s="98"/>
      <c r="F49" s="98"/>
      <c r="G49" s="98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99"/>
      <c r="AO49" s="99"/>
      <c r="AP49" s="99"/>
      <c r="AQ49" s="99"/>
      <c r="AR49" s="99"/>
      <c r="AS49" s="99"/>
      <c r="AT49" s="99"/>
      <c r="AU49" s="99"/>
      <c r="AV49" s="99"/>
      <c r="AW49" s="99"/>
      <c r="AX49" s="99"/>
      <c r="AY49" s="99"/>
      <c r="AZ49" s="99"/>
      <c r="BA49" s="99"/>
      <c r="BB49" s="99"/>
      <c r="BC49" s="99"/>
      <c r="BD49" s="99"/>
      <c r="BE49" s="99"/>
      <c r="BF49" s="99"/>
      <c r="BG49" s="99"/>
      <c r="BH49" s="99"/>
      <c r="BI49" s="99"/>
      <c r="BJ49" s="99"/>
      <c r="BK49" s="99"/>
      <c r="BL49" s="99"/>
      <c r="BM49" s="99"/>
      <c r="BN49" s="99"/>
      <c r="BO49" s="99"/>
      <c r="BP49" s="99"/>
      <c r="BQ49" s="99"/>
      <c r="BR49" s="99"/>
      <c r="BS49" s="99"/>
      <c r="BT49" s="99"/>
      <c r="BU49" s="99"/>
      <c r="BV49" s="99"/>
      <c r="BW49" s="99"/>
      <c r="BX49" s="99"/>
      <c r="BY49" s="99"/>
      <c r="BZ49" s="99"/>
      <c r="CA49" s="99"/>
      <c r="CB49" s="99"/>
      <c r="CC49" s="99"/>
      <c r="CD49" s="99"/>
      <c r="CE49" s="99"/>
      <c r="CF49" s="99"/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98"/>
      <c r="CS49" s="38"/>
    </row>
    <row r="50" spans="1:97" x14ac:dyDescent="0.35">
      <c r="A50" s="64"/>
      <c r="B50" s="64"/>
      <c r="C50" s="97"/>
      <c r="D50" s="97"/>
      <c r="E50" s="64"/>
      <c r="F50" s="64"/>
      <c r="G50" s="64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4"/>
      <c r="CS50" s="38"/>
    </row>
    <row r="51" spans="1:97" x14ac:dyDescent="0.35">
      <c r="A51" s="103"/>
      <c r="B51" s="64"/>
      <c r="C51" s="64"/>
      <c r="D51" s="97"/>
      <c r="E51" s="100" t="s">
        <v>482</v>
      </c>
      <c r="F51" s="64"/>
      <c r="G51" s="64"/>
      <c r="H51" s="65"/>
      <c r="I51" s="120" t="s">
        <v>114</v>
      </c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5"/>
      <c r="AT51" s="65"/>
      <c r="AU51" s="65"/>
      <c r="AV51" s="65"/>
      <c r="AW51" s="65"/>
      <c r="AX51" s="65"/>
      <c r="AY51" s="65"/>
      <c r="AZ51" s="65"/>
      <c r="BA51" s="65"/>
      <c r="BB51" s="65"/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5"/>
      <c r="BY51" s="65"/>
      <c r="BZ51" s="65"/>
      <c r="CA51" s="65"/>
      <c r="CB51" s="65"/>
      <c r="CC51" s="65"/>
      <c r="CD51" s="65"/>
      <c r="CE51" s="65"/>
      <c r="CF51" s="65"/>
      <c r="CG51" s="65"/>
      <c r="CH51" s="65"/>
      <c r="CI51" s="65"/>
      <c r="CJ51" s="65"/>
      <c r="CK51" s="65"/>
      <c r="CL51" s="65"/>
      <c r="CM51" s="65"/>
      <c r="CN51" s="65"/>
      <c r="CO51" s="65"/>
      <c r="CP51" s="65"/>
      <c r="CQ51" s="65"/>
      <c r="CR51" s="103" t="s">
        <v>342</v>
      </c>
      <c r="CS51" s="38"/>
    </row>
    <row r="52" spans="1:97" x14ac:dyDescent="0.35">
      <c r="A52" s="64"/>
      <c r="B52" s="64"/>
      <c r="C52" s="64"/>
      <c r="D52" s="64"/>
      <c r="E52" s="64"/>
      <c r="F52" s="101" t="s">
        <v>188</v>
      </c>
      <c r="G52" s="101" t="str">
        <f>G$24</f>
        <v>£m</v>
      </c>
      <c r="H52" s="131">
        <f>SUMPRODUCT(J32:CP32, J$24:CP$24)</f>
        <v>1487.8984355803243</v>
      </c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65"/>
      <c r="CR52" s="64"/>
      <c r="CS52" s="38"/>
    </row>
    <row r="53" spans="1:97" x14ac:dyDescent="0.35">
      <c r="A53" s="64"/>
      <c r="B53" s="64"/>
      <c r="C53" s="64"/>
      <c r="D53" s="64"/>
      <c r="E53" s="64"/>
      <c r="F53" s="103" t="s">
        <v>189</v>
      </c>
      <c r="G53" s="103" t="str">
        <f>G$24</f>
        <v>£m</v>
      </c>
      <c r="H53" s="118">
        <f>SUMPRODUCT(J33:CP33, J$24:CP$24)</f>
        <v>1946.3439750809184</v>
      </c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65"/>
      <c r="CR53" s="64"/>
      <c r="CS53" s="38"/>
    </row>
    <row r="54" spans="1:97" x14ac:dyDescent="0.35">
      <c r="A54" s="64"/>
      <c r="B54" s="64"/>
      <c r="C54" s="64"/>
      <c r="D54" s="64"/>
      <c r="E54" s="64"/>
      <c r="F54" s="103" t="s">
        <v>190</v>
      </c>
      <c r="G54" s="103" t="str">
        <f>G$24</f>
        <v>£m</v>
      </c>
      <c r="H54" s="118">
        <f>SUMPRODUCT(J34:CP34, J$24:CP$24)</f>
        <v>566.04220440834558</v>
      </c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18"/>
      <c r="CJ54" s="118"/>
      <c r="CK54" s="118"/>
      <c r="CL54" s="118"/>
      <c r="CM54" s="118"/>
      <c r="CN54" s="118"/>
      <c r="CO54" s="118"/>
      <c r="CP54" s="118"/>
      <c r="CQ54" s="65"/>
      <c r="CR54" s="64"/>
      <c r="CS54" s="38"/>
    </row>
    <row r="55" spans="1:97" x14ac:dyDescent="0.35">
      <c r="A55" s="64"/>
      <c r="B55" s="64"/>
      <c r="C55" s="64"/>
      <c r="D55" s="64"/>
      <c r="E55" s="64"/>
      <c r="F55" s="103" t="s">
        <v>191</v>
      </c>
      <c r="G55" s="103" t="str">
        <f>G$24</f>
        <v>£m</v>
      </c>
      <c r="H55" s="118">
        <f>SUMPRODUCT(J35:CP35, J$24:CP$24)</f>
        <v>2654.8813407787047</v>
      </c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65"/>
      <c r="CR55" s="64"/>
      <c r="CS55" s="38"/>
    </row>
    <row r="56" spans="1:97" x14ac:dyDescent="0.35">
      <c r="A56" s="64"/>
      <c r="B56" s="64"/>
      <c r="C56" s="64"/>
      <c r="D56" s="64"/>
      <c r="E56" s="64"/>
      <c r="F56" s="105" t="s">
        <v>193</v>
      </c>
      <c r="G56" s="105" t="str">
        <f>G$24</f>
        <v>£m</v>
      </c>
      <c r="H56" s="132">
        <f>SUMPRODUCT(J36:CP36, J$24:CP$24)</f>
        <v>1395.5458150816314</v>
      </c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65"/>
      <c r="CR56" s="64"/>
      <c r="CS56" s="38"/>
    </row>
    <row r="57" spans="1:97" x14ac:dyDescent="0.35">
      <c r="A57" s="64"/>
      <c r="B57" s="64"/>
      <c r="C57" s="64"/>
      <c r="D57" s="64"/>
      <c r="E57" s="64"/>
      <c r="F57" s="64"/>
      <c r="G57" s="64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5"/>
      <c r="BY57" s="65"/>
      <c r="BZ57" s="65"/>
      <c r="CA57" s="65"/>
      <c r="CB57" s="65"/>
      <c r="CC57" s="65"/>
      <c r="CD57" s="65"/>
      <c r="CE57" s="65"/>
      <c r="CF57" s="65"/>
      <c r="CG57" s="65"/>
      <c r="CH57" s="65"/>
      <c r="CI57" s="65"/>
      <c r="CJ57" s="65"/>
      <c r="CK57" s="65"/>
      <c r="CL57" s="65"/>
      <c r="CM57" s="65"/>
      <c r="CN57" s="65"/>
      <c r="CO57" s="65"/>
      <c r="CP57" s="65"/>
      <c r="CQ57" s="65"/>
      <c r="CR57" s="64"/>
      <c r="CS57" s="38"/>
    </row>
    <row r="58" spans="1:97" x14ac:dyDescent="0.35">
      <c r="A58" s="64"/>
      <c r="B58" s="64"/>
      <c r="C58" s="64"/>
      <c r="D58" s="64"/>
      <c r="E58" s="103" t="s">
        <v>474</v>
      </c>
      <c r="F58" s="64"/>
      <c r="G58" s="103" t="str">
        <f>G$24</f>
        <v>£m</v>
      </c>
      <c r="H58" s="118">
        <f>SUM(H52:H56)</f>
        <v>8050.7117709299246</v>
      </c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1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18"/>
      <c r="AU58" s="118"/>
      <c r="AV58" s="118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  <c r="BK58" s="118"/>
      <c r="BL58" s="118"/>
      <c r="BM58" s="118"/>
      <c r="BN58" s="118"/>
      <c r="BO58" s="118"/>
      <c r="BP58" s="118"/>
      <c r="BQ58" s="118"/>
      <c r="BR58" s="118"/>
      <c r="BS58" s="118"/>
      <c r="BT58" s="118"/>
      <c r="BU58" s="118"/>
      <c r="BV58" s="118"/>
      <c r="BW58" s="118"/>
      <c r="BX58" s="118"/>
      <c r="BY58" s="118"/>
      <c r="BZ58" s="118"/>
      <c r="CA58" s="118"/>
      <c r="CB58" s="118"/>
      <c r="CC58" s="118"/>
      <c r="CD58" s="118"/>
      <c r="CE58" s="118"/>
      <c r="CF58" s="118"/>
      <c r="CG58" s="118"/>
      <c r="CH58" s="118"/>
      <c r="CI58" s="118"/>
      <c r="CJ58" s="118"/>
      <c r="CK58" s="118"/>
      <c r="CL58" s="118"/>
      <c r="CM58" s="118"/>
      <c r="CN58" s="118"/>
      <c r="CO58" s="118"/>
      <c r="CP58" s="118"/>
      <c r="CQ58" s="65"/>
      <c r="CR58" s="64"/>
      <c r="CS58" s="38"/>
    </row>
    <row r="59" spans="1:97" x14ac:dyDescent="0.35">
      <c r="A59" s="64"/>
      <c r="B59" s="64"/>
      <c r="C59" s="64"/>
      <c r="D59" s="64"/>
      <c r="E59" s="103" t="s">
        <v>483</v>
      </c>
      <c r="F59" s="64"/>
      <c r="G59" s="103" t="s">
        <v>484</v>
      </c>
      <c r="H59" s="118" t="b">
        <f>H52 + H53 &gt; 0</f>
        <v>1</v>
      </c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8"/>
      <c r="CA59" s="118"/>
      <c r="CB59" s="118"/>
      <c r="CC59" s="118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8"/>
      <c r="CO59" s="118"/>
      <c r="CP59" s="118"/>
      <c r="CQ59" s="65"/>
      <c r="CR59" s="64"/>
      <c r="CS59" s="38"/>
    </row>
    <row r="60" spans="1:97" x14ac:dyDescent="0.35">
      <c r="A60" s="64"/>
      <c r="B60" s="64"/>
      <c r="C60" s="64"/>
      <c r="D60" s="64"/>
      <c r="E60" s="103" t="s">
        <v>485</v>
      </c>
      <c r="F60" s="64"/>
      <c r="G60" s="103" t="s">
        <v>484</v>
      </c>
      <c r="H60" s="118" t="b">
        <f>H58 &gt; 0</f>
        <v>1</v>
      </c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118"/>
      <c r="CA60" s="118"/>
      <c r="CB60" s="118"/>
      <c r="CC60" s="118"/>
      <c r="CD60" s="118"/>
      <c r="CE60" s="118"/>
      <c r="CF60" s="118"/>
      <c r="CG60" s="118"/>
      <c r="CH60" s="118"/>
      <c r="CI60" s="118"/>
      <c r="CJ60" s="118"/>
      <c r="CK60" s="118"/>
      <c r="CL60" s="118"/>
      <c r="CM60" s="118"/>
      <c r="CN60" s="118"/>
      <c r="CO60" s="118"/>
      <c r="CP60" s="118"/>
      <c r="CQ60" s="65"/>
      <c r="CR60" s="64"/>
      <c r="CS60" s="38"/>
    </row>
    <row r="61" spans="1:97" s="17" customFormat="1" x14ac:dyDescent="0.35">
      <c r="A61" s="64"/>
      <c r="B61" s="64"/>
      <c r="C61" s="64"/>
      <c r="D61" s="64"/>
      <c r="E61" s="103"/>
      <c r="F61" s="64"/>
      <c r="G61" s="103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118"/>
      <c r="AA61" s="118"/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118"/>
      <c r="AN61" s="118"/>
      <c r="AO61" s="118"/>
      <c r="AP61" s="118"/>
      <c r="AQ61" s="118"/>
      <c r="AR61" s="118"/>
      <c r="AS61" s="118"/>
      <c r="AT61" s="118"/>
      <c r="AU61" s="118"/>
      <c r="AV61" s="118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  <c r="BK61" s="118"/>
      <c r="BL61" s="118"/>
      <c r="BM61" s="118"/>
      <c r="BN61" s="118"/>
      <c r="BO61" s="118"/>
      <c r="BP61" s="118"/>
      <c r="BQ61" s="118"/>
      <c r="BR61" s="118"/>
      <c r="BS61" s="118"/>
      <c r="BT61" s="118"/>
      <c r="BU61" s="118"/>
      <c r="BV61" s="118"/>
      <c r="BW61" s="118"/>
      <c r="BX61" s="118"/>
      <c r="BY61" s="118"/>
      <c r="BZ61" s="118"/>
      <c r="CA61" s="118"/>
      <c r="CB61" s="118"/>
      <c r="CC61" s="118"/>
      <c r="CD61" s="118"/>
      <c r="CE61" s="118"/>
      <c r="CF61" s="118"/>
      <c r="CG61" s="118"/>
      <c r="CH61" s="118"/>
      <c r="CI61" s="118"/>
      <c r="CJ61" s="118"/>
      <c r="CK61" s="118"/>
      <c r="CL61" s="118"/>
      <c r="CM61" s="118"/>
      <c r="CN61" s="118"/>
      <c r="CO61" s="118"/>
      <c r="CP61" s="118"/>
      <c r="CQ61" s="65"/>
      <c r="CR61" s="64"/>
      <c r="CS61" s="38"/>
    </row>
    <row r="62" spans="1:97" s="17" customFormat="1" x14ac:dyDescent="0.35">
      <c r="A62" s="64"/>
      <c r="B62" s="64"/>
      <c r="C62" s="64"/>
      <c r="D62" s="64"/>
      <c r="E62" s="199" t="s">
        <v>486</v>
      </c>
      <c r="F62" s="200"/>
      <c r="G62" s="199" t="str">
        <f>G$24</f>
        <v>£m</v>
      </c>
      <c r="H62" s="201">
        <f>H58 - H25</f>
        <v>0</v>
      </c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8"/>
      <c r="BO62" s="118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118"/>
      <c r="CA62" s="118"/>
      <c r="CB62" s="118"/>
      <c r="CC62" s="118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118"/>
      <c r="CO62" s="118"/>
      <c r="CP62" s="118"/>
      <c r="CQ62" s="65"/>
      <c r="CR62" s="64"/>
      <c r="CS62" s="38"/>
    </row>
    <row r="63" spans="1:97" x14ac:dyDescent="0.35">
      <c r="A63" s="64"/>
      <c r="B63" s="64"/>
      <c r="C63" s="64"/>
      <c r="D63" s="64"/>
      <c r="E63" s="103" t="s">
        <v>487</v>
      </c>
      <c r="F63" s="64"/>
      <c r="G63" s="103" t="s">
        <v>67</v>
      </c>
      <c r="H63" s="124">
        <f>IF(H62 = 0, 0, 1)</f>
        <v>0</v>
      </c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65"/>
      <c r="CR63" s="64"/>
      <c r="CS63" s="38"/>
    </row>
    <row r="64" spans="1:97" x14ac:dyDescent="0.35">
      <c r="A64" s="64"/>
      <c r="B64" s="64"/>
      <c r="C64" s="64"/>
      <c r="D64" s="64"/>
      <c r="E64" s="97"/>
      <c r="F64" s="64"/>
      <c r="G64" s="64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5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5"/>
      <c r="CR64" s="64"/>
      <c r="CS64" s="38"/>
    </row>
    <row r="65" spans="1:97" x14ac:dyDescent="0.35">
      <c r="A65" s="103"/>
      <c r="B65" s="64"/>
      <c r="C65" s="64"/>
      <c r="D65" s="64"/>
      <c r="E65" s="100" t="s">
        <v>488</v>
      </c>
      <c r="F65" s="64"/>
      <c r="G65" s="64"/>
      <c r="H65" s="65"/>
      <c r="I65" s="120" t="s">
        <v>114</v>
      </c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5"/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5"/>
      <c r="BY65" s="65"/>
      <c r="BZ65" s="65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5"/>
      <c r="CR65" s="103" t="s">
        <v>342</v>
      </c>
      <c r="CS65" s="38"/>
    </row>
    <row r="66" spans="1:97" x14ac:dyDescent="0.35">
      <c r="A66" s="64"/>
      <c r="B66" s="64"/>
      <c r="C66" s="64"/>
      <c r="D66" s="64"/>
      <c r="E66" s="64"/>
      <c r="F66" s="101" t="s">
        <v>188</v>
      </c>
      <c r="G66" s="101" t="s">
        <v>113</v>
      </c>
      <c r="H66" s="137">
        <f>IF(H$60, H52 / H$58, 0)</f>
        <v>0.18481576262026078</v>
      </c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K66" s="123"/>
      <c r="AL66" s="123"/>
      <c r="AM66" s="123"/>
      <c r="AN66" s="123"/>
      <c r="AO66" s="123"/>
      <c r="AP66" s="123"/>
      <c r="AQ66" s="123"/>
      <c r="AR66" s="123"/>
      <c r="AS66" s="123"/>
      <c r="AT66" s="123"/>
      <c r="AU66" s="123"/>
      <c r="AV66" s="123"/>
      <c r="AW66" s="123"/>
      <c r="AX66" s="123"/>
      <c r="AY66" s="123"/>
      <c r="AZ66" s="123"/>
      <c r="BA66" s="123"/>
      <c r="BB66" s="123"/>
      <c r="BC66" s="123"/>
      <c r="BD66" s="123"/>
      <c r="BE66" s="123"/>
      <c r="BF66" s="123"/>
      <c r="BG66" s="123"/>
      <c r="BH66" s="123"/>
      <c r="BI66" s="123"/>
      <c r="BJ66" s="123"/>
      <c r="BK66" s="123"/>
      <c r="BL66" s="123"/>
      <c r="BM66" s="123"/>
      <c r="BN66" s="123"/>
      <c r="BO66" s="123"/>
      <c r="BP66" s="123"/>
      <c r="BQ66" s="123"/>
      <c r="BR66" s="123"/>
      <c r="BS66" s="123"/>
      <c r="BT66" s="123"/>
      <c r="BU66" s="123"/>
      <c r="BV66" s="123"/>
      <c r="BW66" s="123"/>
      <c r="BX66" s="123"/>
      <c r="BY66" s="123"/>
      <c r="BZ66" s="123"/>
      <c r="CA66" s="123"/>
      <c r="CB66" s="123"/>
      <c r="CC66" s="123"/>
      <c r="CD66" s="123"/>
      <c r="CE66" s="123"/>
      <c r="CF66" s="123"/>
      <c r="CG66" s="123"/>
      <c r="CH66" s="123"/>
      <c r="CI66" s="123"/>
      <c r="CJ66" s="123"/>
      <c r="CK66" s="123"/>
      <c r="CL66" s="123"/>
      <c r="CM66" s="123"/>
      <c r="CN66" s="123"/>
      <c r="CO66" s="123"/>
      <c r="CP66" s="123"/>
      <c r="CQ66" s="65"/>
      <c r="CR66" s="64"/>
      <c r="CS66" s="38"/>
    </row>
    <row r="67" spans="1:97" x14ac:dyDescent="0.35">
      <c r="A67" s="64"/>
      <c r="B67" s="64"/>
      <c r="C67" s="64"/>
      <c r="D67" s="64"/>
      <c r="E67" s="64"/>
      <c r="F67" s="103" t="s">
        <v>189</v>
      </c>
      <c r="G67" s="103" t="s">
        <v>113</v>
      </c>
      <c r="H67" s="138">
        <f>IF(H$60, H53 / H$58, 0)</f>
        <v>0.24176048409892326</v>
      </c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3"/>
      <c r="AH67" s="123"/>
      <c r="AI67" s="123"/>
      <c r="AJ67" s="123"/>
      <c r="AK67" s="123"/>
      <c r="AL67" s="123"/>
      <c r="AM67" s="123"/>
      <c r="AN67" s="123"/>
      <c r="AO67" s="123"/>
      <c r="AP67" s="123"/>
      <c r="AQ67" s="123"/>
      <c r="AR67" s="123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123"/>
      <c r="BF67" s="123"/>
      <c r="BG67" s="123"/>
      <c r="BH67" s="123"/>
      <c r="BI67" s="123"/>
      <c r="BJ67" s="123"/>
      <c r="BK67" s="123"/>
      <c r="BL67" s="123"/>
      <c r="BM67" s="123"/>
      <c r="BN67" s="123"/>
      <c r="BO67" s="123"/>
      <c r="BP67" s="123"/>
      <c r="BQ67" s="123"/>
      <c r="BR67" s="123"/>
      <c r="BS67" s="123"/>
      <c r="BT67" s="123"/>
      <c r="BU67" s="123"/>
      <c r="BV67" s="123"/>
      <c r="BW67" s="123"/>
      <c r="BX67" s="123"/>
      <c r="BY67" s="123"/>
      <c r="BZ67" s="123"/>
      <c r="CA67" s="123"/>
      <c r="CB67" s="123"/>
      <c r="CC67" s="123"/>
      <c r="CD67" s="123"/>
      <c r="CE67" s="123"/>
      <c r="CF67" s="123"/>
      <c r="CG67" s="123"/>
      <c r="CH67" s="123"/>
      <c r="CI67" s="123"/>
      <c r="CJ67" s="123"/>
      <c r="CK67" s="123"/>
      <c r="CL67" s="123"/>
      <c r="CM67" s="123"/>
      <c r="CN67" s="123"/>
      <c r="CO67" s="123"/>
      <c r="CP67" s="123"/>
      <c r="CQ67" s="65"/>
      <c r="CR67" s="64"/>
      <c r="CS67" s="38"/>
    </row>
    <row r="68" spans="1:97" x14ac:dyDescent="0.35">
      <c r="A68" s="64"/>
      <c r="B68" s="64"/>
      <c r="C68" s="64"/>
      <c r="D68" s="64"/>
      <c r="E68" s="64"/>
      <c r="F68" s="103" t="s">
        <v>190</v>
      </c>
      <c r="G68" s="103" t="s">
        <v>113</v>
      </c>
      <c r="H68" s="138">
        <f>IF(H$60, H54 / H$58, 0)</f>
        <v>7.0309585104294817E-2</v>
      </c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  <c r="AX68" s="123"/>
      <c r="AY68" s="123"/>
      <c r="AZ68" s="123"/>
      <c r="BA68" s="123"/>
      <c r="BB68" s="123"/>
      <c r="BC68" s="123"/>
      <c r="BD68" s="123"/>
      <c r="BE68" s="123"/>
      <c r="BF68" s="123"/>
      <c r="BG68" s="123"/>
      <c r="BH68" s="123"/>
      <c r="BI68" s="123"/>
      <c r="BJ68" s="123"/>
      <c r="BK68" s="123"/>
      <c r="BL68" s="123"/>
      <c r="BM68" s="123"/>
      <c r="BN68" s="123"/>
      <c r="BO68" s="123"/>
      <c r="BP68" s="123"/>
      <c r="BQ68" s="123"/>
      <c r="BR68" s="123"/>
      <c r="BS68" s="123"/>
      <c r="BT68" s="123"/>
      <c r="BU68" s="123"/>
      <c r="BV68" s="123"/>
      <c r="BW68" s="123"/>
      <c r="BX68" s="123"/>
      <c r="BY68" s="123"/>
      <c r="BZ68" s="123"/>
      <c r="CA68" s="123"/>
      <c r="CB68" s="123"/>
      <c r="CC68" s="123"/>
      <c r="CD68" s="123"/>
      <c r="CE68" s="123"/>
      <c r="CF68" s="123"/>
      <c r="CG68" s="123"/>
      <c r="CH68" s="123"/>
      <c r="CI68" s="123"/>
      <c r="CJ68" s="123"/>
      <c r="CK68" s="123"/>
      <c r="CL68" s="123"/>
      <c r="CM68" s="123"/>
      <c r="CN68" s="123"/>
      <c r="CO68" s="123"/>
      <c r="CP68" s="123"/>
      <c r="CQ68" s="65"/>
      <c r="CR68" s="64"/>
      <c r="CS68" s="38"/>
    </row>
    <row r="69" spans="1:97" x14ac:dyDescent="0.35">
      <c r="A69" s="64"/>
      <c r="B69" s="64"/>
      <c r="C69" s="64"/>
      <c r="D69" s="64"/>
      <c r="E69" s="64"/>
      <c r="F69" s="103" t="s">
        <v>191</v>
      </c>
      <c r="G69" s="103" t="s">
        <v>113</v>
      </c>
      <c r="H69" s="138">
        <f>IF(H$60, H55 / H$58, 0)</f>
        <v>0.32976976649010548</v>
      </c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123"/>
      <c r="AS69" s="123"/>
      <c r="AT69" s="123"/>
      <c r="AU69" s="123"/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3"/>
      <c r="BI69" s="123"/>
      <c r="BJ69" s="123"/>
      <c r="BK69" s="123"/>
      <c r="BL69" s="123"/>
      <c r="BM69" s="123"/>
      <c r="BN69" s="123"/>
      <c r="BO69" s="123"/>
      <c r="BP69" s="123"/>
      <c r="BQ69" s="123"/>
      <c r="BR69" s="123"/>
      <c r="BS69" s="123"/>
      <c r="BT69" s="123"/>
      <c r="BU69" s="123"/>
      <c r="BV69" s="123"/>
      <c r="BW69" s="123"/>
      <c r="BX69" s="123"/>
      <c r="BY69" s="123"/>
      <c r="BZ69" s="123"/>
      <c r="CA69" s="123"/>
      <c r="CB69" s="123"/>
      <c r="CC69" s="123"/>
      <c r="CD69" s="123"/>
      <c r="CE69" s="123"/>
      <c r="CF69" s="123"/>
      <c r="CG69" s="123"/>
      <c r="CH69" s="123"/>
      <c r="CI69" s="123"/>
      <c r="CJ69" s="123"/>
      <c r="CK69" s="123"/>
      <c r="CL69" s="123"/>
      <c r="CM69" s="123"/>
      <c r="CN69" s="123"/>
      <c r="CO69" s="123"/>
      <c r="CP69" s="123"/>
      <c r="CQ69" s="65"/>
      <c r="CR69" s="64"/>
      <c r="CS69" s="38"/>
    </row>
    <row r="70" spans="1:97" x14ac:dyDescent="0.35">
      <c r="A70" s="64"/>
      <c r="B70" s="64"/>
      <c r="C70" s="64"/>
      <c r="D70" s="64"/>
      <c r="E70" s="64"/>
      <c r="F70" s="105" t="s">
        <v>193</v>
      </c>
      <c r="G70" s="105" t="s">
        <v>113</v>
      </c>
      <c r="H70" s="139">
        <f>IF(H$60, H56 / H$58, 0)</f>
        <v>0.17334440168641563</v>
      </c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123"/>
      <c r="AS70" s="123"/>
      <c r="AT70" s="123"/>
      <c r="AU70" s="123"/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3"/>
      <c r="BI70" s="123"/>
      <c r="BJ70" s="123"/>
      <c r="BK70" s="123"/>
      <c r="BL70" s="123"/>
      <c r="BM70" s="123"/>
      <c r="BN70" s="123"/>
      <c r="BO70" s="123"/>
      <c r="BP70" s="123"/>
      <c r="BQ70" s="123"/>
      <c r="BR70" s="123"/>
      <c r="BS70" s="123"/>
      <c r="BT70" s="123"/>
      <c r="BU70" s="123"/>
      <c r="BV70" s="123"/>
      <c r="BW70" s="123"/>
      <c r="BX70" s="123"/>
      <c r="BY70" s="123"/>
      <c r="BZ70" s="123"/>
      <c r="CA70" s="123"/>
      <c r="CB70" s="123"/>
      <c r="CC70" s="123"/>
      <c r="CD70" s="123"/>
      <c r="CE70" s="123"/>
      <c r="CF70" s="123"/>
      <c r="CG70" s="123"/>
      <c r="CH70" s="123"/>
      <c r="CI70" s="123"/>
      <c r="CJ70" s="123"/>
      <c r="CK70" s="123"/>
      <c r="CL70" s="123"/>
      <c r="CM70" s="123"/>
      <c r="CN70" s="123"/>
      <c r="CO70" s="123"/>
      <c r="CP70" s="123"/>
      <c r="CQ70" s="65"/>
      <c r="CR70" s="64"/>
      <c r="CS70" s="38"/>
    </row>
    <row r="71" spans="1:97" x14ac:dyDescent="0.35">
      <c r="A71" s="64"/>
      <c r="B71" s="64"/>
      <c r="C71" s="64"/>
      <c r="D71" s="64"/>
      <c r="E71" s="64"/>
      <c r="F71" s="64"/>
      <c r="G71" s="64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5"/>
      <c r="AV71" s="65"/>
      <c r="AW71" s="65"/>
      <c r="AX71" s="65"/>
      <c r="AY71" s="65"/>
      <c r="AZ71" s="65"/>
      <c r="BA71" s="65"/>
      <c r="BB71" s="65"/>
      <c r="BC71" s="65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5"/>
      <c r="BU71" s="65"/>
      <c r="BV71" s="65"/>
      <c r="BW71" s="65"/>
      <c r="BX71" s="65"/>
      <c r="BY71" s="65"/>
      <c r="BZ71" s="65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5"/>
      <c r="CR71" s="64"/>
      <c r="CS71" s="38"/>
    </row>
    <row r="72" spans="1:97" x14ac:dyDescent="0.35">
      <c r="A72" s="64"/>
      <c r="B72" s="64"/>
      <c r="C72" s="64"/>
      <c r="D72" s="64"/>
      <c r="E72" s="103" t="s">
        <v>489</v>
      </c>
      <c r="F72" s="64"/>
      <c r="G72" s="103" t="s">
        <v>67</v>
      </c>
      <c r="H72" s="124">
        <f>IF(SUM(H66:H70)= 1, 0, 1)</f>
        <v>0</v>
      </c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  <c r="CQ72" s="65"/>
      <c r="CR72" s="64"/>
      <c r="CS72" s="38"/>
    </row>
    <row r="73" spans="1:97" x14ac:dyDescent="0.35">
      <c r="A73" s="64"/>
      <c r="B73" s="64"/>
      <c r="C73" s="64"/>
      <c r="D73" s="64"/>
      <c r="E73" s="97"/>
      <c r="F73" s="64"/>
      <c r="G73" s="64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5"/>
      <c r="AV73" s="65"/>
      <c r="AW73" s="65"/>
      <c r="AX73" s="65"/>
      <c r="AY73" s="65"/>
      <c r="AZ73" s="65"/>
      <c r="BA73" s="65"/>
      <c r="BB73" s="65"/>
      <c r="BC73" s="65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5"/>
      <c r="BU73" s="65"/>
      <c r="BV73" s="65"/>
      <c r="BW73" s="65"/>
      <c r="BX73" s="65"/>
      <c r="BY73" s="65"/>
      <c r="BZ73" s="65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5"/>
      <c r="CR73" s="64"/>
      <c r="CS73" s="38"/>
    </row>
    <row r="74" spans="1:97" x14ac:dyDescent="0.35">
      <c r="A74" s="103"/>
      <c r="B74" s="64"/>
      <c r="C74" s="64"/>
      <c r="D74" s="64"/>
      <c r="E74" s="100" t="s">
        <v>490</v>
      </c>
      <c r="F74" s="64"/>
      <c r="G74" s="64"/>
      <c r="H74" s="65"/>
      <c r="I74" s="120" t="s">
        <v>114</v>
      </c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5"/>
      <c r="BY74" s="65"/>
      <c r="BZ74" s="65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5"/>
      <c r="CR74" s="103" t="s">
        <v>491</v>
      </c>
      <c r="CS74" s="38"/>
    </row>
    <row r="75" spans="1:97" x14ac:dyDescent="0.35">
      <c r="A75" s="64"/>
      <c r="B75" s="64"/>
      <c r="C75" s="64"/>
      <c r="D75" s="64"/>
      <c r="E75" s="64"/>
      <c r="F75" s="101" t="s">
        <v>492</v>
      </c>
      <c r="G75" s="101" t="s">
        <v>113</v>
      </c>
      <c r="H75" s="137">
        <f>IF(H$59, H66 / (H$66 + H$67), 0)</f>
        <v>0.43325375953697992</v>
      </c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123"/>
      <c r="AS75" s="123"/>
      <c r="AT75" s="123"/>
      <c r="AU75" s="123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3"/>
      <c r="BI75" s="123"/>
      <c r="BJ75" s="123"/>
      <c r="BK75" s="123"/>
      <c r="BL75" s="123"/>
      <c r="BM75" s="123"/>
      <c r="BN75" s="123"/>
      <c r="BO75" s="123"/>
      <c r="BP75" s="123"/>
      <c r="BQ75" s="123"/>
      <c r="BR75" s="123"/>
      <c r="BS75" s="123"/>
      <c r="BT75" s="123"/>
      <c r="BU75" s="123"/>
      <c r="BV75" s="123"/>
      <c r="BW75" s="123"/>
      <c r="BX75" s="123"/>
      <c r="BY75" s="123"/>
      <c r="BZ75" s="123"/>
      <c r="CA75" s="123"/>
      <c r="CB75" s="123"/>
      <c r="CC75" s="123"/>
      <c r="CD75" s="123"/>
      <c r="CE75" s="123"/>
      <c r="CF75" s="123"/>
      <c r="CG75" s="123"/>
      <c r="CH75" s="123"/>
      <c r="CI75" s="123"/>
      <c r="CJ75" s="123"/>
      <c r="CK75" s="123"/>
      <c r="CL75" s="123"/>
      <c r="CM75" s="123"/>
      <c r="CN75" s="123"/>
      <c r="CO75" s="123"/>
      <c r="CP75" s="123"/>
      <c r="CQ75" s="65"/>
      <c r="CR75" s="64"/>
      <c r="CS75" s="38"/>
    </row>
    <row r="76" spans="1:97" x14ac:dyDescent="0.35">
      <c r="A76" s="64"/>
      <c r="B76" s="64"/>
      <c r="C76" s="64"/>
      <c r="D76" s="64"/>
      <c r="E76" s="64"/>
      <c r="F76" s="105" t="s">
        <v>493</v>
      </c>
      <c r="G76" s="105" t="s">
        <v>113</v>
      </c>
      <c r="H76" s="135">
        <f>IF(H$59, H67 / (H$66 + H$67), 0)</f>
        <v>0.56674624046302002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123"/>
      <c r="AS76" s="123"/>
      <c r="AT76" s="123"/>
      <c r="AU76" s="123"/>
      <c r="AV76" s="123"/>
      <c r="AW76" s="123"/>
      <c r="AX76" s="123"/>
      <c r="AY76" s="123"/>
      <c r="AZ76" s="123"/>
      <c r="BA76" s="123"/>
      <c r="BB76" s="123"/>
      <c r="BC76" s="123"/>
      <c r="BD76" s="123"/>
      <c r="BE76" s="123"/>
      <c r="BF76" s="123"/>
      <c r="BG76" s="123"/>
      <c r="BH76" s="123"/>
      <c r="BI76" s="123"/>
      <c r="BJ76" s="123"/>
      <c r="BK76" s="123"/>
      <c r="BL76" s="123"/>
      <c r="BM76" s="123"/>
      <c r="BN76" s="123"/>
      <c r="BO76" s="123"/>
      <c r="BP76" s="123"/>
      <c r="BQ76" s="123"/>
      <c r="BR76" s="123"/>
      <c r="BS76" s="123"/>
      <c r="BT76" s="123"/>
      <c r="BU76" s="123"/>
      <c r="BV76" s="123"/>
      <c r="BW76" s="123"/>
      <c r="BX76" s="123"/>
      <c r="BY76" s="123"/>
      <c r="BZ76" s="123"/>
      <c r="CA76" s="123"/>
      <c r="CB76" s="123"/>
      <c r="CC76" s="123"/>
      <c r="CD76" s="123"/>
      <c r="CE76" s="123"/>
      <c r="CF76" s="123"/>
      <c r="CG76" s="123"/>
      <c r="CH76" s="123"/>
      <c r="CI76" s="123"/>
      <c r="CJ76" s="123"/>
      <c r="CK76" s="123"/>
      <c r="CL76" s="123"/>
      <c r="CM76" s="123"/>
      <c r="CN76" s="123"/>
      <c r="CO76" s="123"/>
      <c r="CP76" s="123"/>
      <c r="CQ76" s="65"/>
      <c r="CR76" s="64"/>
      <c r="CS76" s="38"/>
    </row>
    <row r="77" spans="1:97" x14ac:dyDescent="0.35">
      <c r="A77" s="64"/>
      <c r="B77" s="64"/>
      <c r="C77" s="64"/>
      <c r="D77" s="64"/>
      <c r="E77" s="64"/>
      <c r="F77" s="64"/>
      <c r="G77" s="64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  <c r="BW77" s="65"/>
      <c r="BX77" s="65"/>
      <c r="BY77" s="65"/>
      <c r="BZ77" s="65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5"/>
      <c r="CR77" s="64"/>
      <c r="CS77" s="38"/>
    </row>
    <row r="78" spans="1:97" x14ac:dyDescent="0.35">
      <c r="A78" s="64"/>
      <c r="B78" s="64"/>
      <c r="C78" s="64"/>
      <c r="D78" s="64"/>
      <c r="E78" s="103" t="s">
        <v>489</v>
      </c>
      <c r="F78" s="64"/>
      <c r="G78" s="103" t="s">
        <v>67</v>
      </c>
      <c r="H78" s="124">
        <f>IF(SUM(H75:H76)= 1, 0, 1)</f>
        <v>0</v>
      </c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124"/>
      <c r="CJ78" s="124"/>
      <c r="CK78" s="124"/>
      <c r="CL78" s="124"/>
      <c r="CM78" s="124"/>
      <c r="CN78" s="124"/>
      <c r="CO78" s="124"/>
      <c r="CP78" s="124"/>
      <c r="CQ78" s="65"/>
      <c r="CR78" s="64"/>
      <c r="CS78" s="38"/>
    </row>
    <row r="79" spans="1:97" x14ac:dyDescent="0.35">
      <c r="A79" s="64"/>
      <c r="B79" s="64"/>
      <c r="C79" s="64"/>
      <c r="D79" s="64"/>
      <c r="E79" s="97"/>
      <c r="F79" s="64"/>
      <c r="G79" s="64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  <c r="BW79" s="65"/>
      <c r="BX79" s="65"/>
      <c r="BY79" s="65"/>
      <c r="BZ79" s="65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5"/>
      <c r="CR79" s="64"/>
      <c r="CS79" s="38"/>
    </row>
    <row r="80" spans="1:97" s="17" customFormat="1" x14ac:dyDescent="0.35">
      <c r="A80" s="64"/>
      <c r="B80" s="89"/>
      <c r="C80" s="98" t="s">
        <v>494</v>
      </c>
      <c r="D80" s="98"/>
      <c r="E80" s="98"/>
      <c r="F80" s="98"/>
      <c r="G80" s="98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99"/>
      <c r="CR80" s="98"/>
      <c r="CS80" s="38"/>
    </row>
    <row r="81" spans="1:97" s="17" customFormat="1" x14ac:dyDescent="0.35">
      <c r="A81" s="64"/>
      <c r="B81" s="64"/>
      <c r="C81" s="97"/>
      <c r="D81" s="97"/>
      <c r="E81" s="64"/>
      <c r="F81" s="64"/>
      <c r="G81" s="64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5"/>
      <c r="BU81" s="65"/>
      <c r="BV81" s="65"/>
      <c r="BW81" s="65"/>
      <c r="BX81" s="65"/>
      <c r="BY81" s="65"/>
      <c r="BZ81" s="65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5"/>
      <c r="CR81" s="64"/>
      <c r="CS81" s="38"/>
    </row>
    <row r="82" spans="1:97" x14ac:dyDescent="0.35">
      <c r="A82" s="103"/>
      <c r="B82" s="64"/>
      <c r="C82" s="64"/>
      <c r="D82" s="64"/>
      <c r="E82" s="100" t="s">
        <v>495</v>
      </c>
      <c r="F82" s="64"/>
      <c r="G82" s="64"/>
      <c r="H82" s="65"/>
      <c r="I82" s="120" t="s">
        <v>114</v>
      </c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5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5"/>
      <c r="CR82" s="103" t="s">
        <v>496</v>
      </c>
      <c r="CS82" s="38"/>
    </row>
    <row r="83" spans="1:97" x14ac:dyDescent="0.35">
      <c r="A83" s="64"/>
      <c r="B83" s="64"/>
      <c r="C83" s="64"/>
      <c r="D83" s="64"/>
      <c r="E83" s="64"/>
      <c r="F83" s="101" t="s">
        <v>287</v>
      </c>
      <c r="G83" s="101" t="str">
        <f>G$24</f>
        <v>£m</v>
      </c>
      <c r="H83" s="131">
        <f>SUMPRODUCT(J44:CP44, J$24:CP$24)</f>
        <v>474.81994962199104</v>
      </c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  <c r="BK83" s="118"/>
      <c r="BL83" s="118"/>
      <c r="BM83" s="118"/>
      <c r="BN83" s="118"/>
      <c r="BO83" s="118"/>
      <c r="BP83" s="118"/>
      <c r="BQ83" s="118"/>
      <c r="BR83" s="118"/>
      <c r="BS83" s="118"/>
      <c r="BT83" s="118"/>
      <c r="BU83" s="118"/>
      <c r="BV83" s="118"/>
      <c r="BW83" s="118"/>
      <c r="BX83" s="118"/>
      <c r="BY83" s="118"/>
      <c r="BZ83" s="118"/>
      <c r="CA83" s="118"/>
      <c r="CB83" s="118"/>
      <c r="CC83" s="118"/>
      <c r="CD83" s="118"/>
      <c r="CE83" s="118"/>
      <c r="CF83" s="118"/>
      <c r="CG83" s="118"/>
      <c r="CH83" s="118"/>
      <c r="CI83" s="118"/>
      <c r="CJ83" s="118"/>
      <c r="CK83" s="118"/>
      <c r="CL83" s="118"/>
      <c r="CM83" s="118"/>
      <c r="CN83" s="118"/>
      <c r="CO83" s="118"/>
      <c r="CP83" s="118"/>
      <c r="CQ83" s="65"/>
      <c r="CR83" s="64"/>
      <c r="CS83" s="38"/>
    </row>
    <row r="84" spans="1:97" x14ac:dyDescent="0.35">
      <c r="A84" s="64"/>
      <c r="B84" s="64"/>
      <c r="C84" s="64"/>
      <c r="D84" s="64"/>
      <c r="E84" s="64"/>
      <c r="F84" s="103" t="s">
        <v>285</v>
      </c>
      <c r="G84" s="103" t="str">
        <f>G$24</f>
        <v>£m</v>
      </c>
      <c r="H84" s="118">
        <f>SUMPRODUCT(J45:CP45, J$24:CP$24)</f>
        <v>1016.2434322296197</v>
      </c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  <c r="CB84" s="118"/>
      <c r="CC84" s="118"/>
      <c r="CD84" s="118"/>
      <c r="CE84" s="118"/>
      <c r="CF84" s="118"/>
      <c r="CG84" s="118"/>
      <c r="CH84" s="118"/>
      <c r="CI84" s="118"/>
      <c r="CJ84" s="118"/>
      <c r="CK84" s="118"/>
      <c r="CL84" s="118"/>
      <c r="CM84" s="118"/>
      <c r="CN84" s="118"/>
      <c r="CO84" s="118"/>
      <c r="CP84" s="118"/>
      <c r="CQ84" s="65"/>
      <c r="CR84" s="64"/>
      <c r="CS84" s="38"/>
    </row>
    <row r="85" spans="1:97" x14ac:dyDescent="0.35">
      <c r="A85" s="64"/>
      <c r="B85" s="64"/>
      <c r="C85" s="64"/>
      <c r="D85" s="64"/>
      <c r="E85" s="64"/>
      <c r="F85" s="103" t="s">
        <v>286</v>
      </c>
      <c r="G85" s="103" t="str">
        <f>G$24</f>
        <v>£m</v>
      </c>
      <c r="H85" s="118">
        <f>SUMPRODUCT(J46:CP46, J$24:CP$24)</f>
        <v>69.794392923043432</v>
      </c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  <c r="BK85" s="118"/>
      <c r="BL85" s="118"/>
      <c r="BM85" s="118"/>
      <c r="BN85" s="118"/>
      <c r="BO85" s="118"/>
      <c r="BP85" s="118"/>
      <c r="BQ85" s="118"/>
      <c r="BR85" s="118"/>
      <c r="BS85" s="118"/>
      <c r="BT85" s="118"/>
      <c r="BU85" s="118"/>
      <c r="BV85" s="118"/>
      <c r="BW85" s="118"/>
      <c r="BX85" s="118"/>
      <c r="BY85" s="118"/>
      <c r="BZ85" s="118"/>
      <c r="CA85" s="118"/>
      <c r="CB85" s="118"/>
      <c r="CC85" s="118"/>
      <c r="CD85" s="118"/>
      <c r="CE85" s="118"/>
      <c r="CF85" s="118"/>
      <c r="CG85" s="118"/>
      <c r="CH85" s="118"/>
      <c r="CI85" s="118"/>
      <c r="CJ85" s="118"/>
      <c r="CK85" s="118"/>
      <c r="CL85" s="118"/>
      <c r="CM85" s="118"/>
      <c r="CN85" s="118"/>
      <c r="CO85" s="118"/>
      <c r="CP85" s="118"/>
      <c r="CQ85" s="65"/>
      <c r="CR85" s="64"/>
      <c r="CS85" s="38"/>
    </row>
    <row r="86" spans="1:97" x14ac:dyDescent="0.35">
      <c r="A86" s="64"/>
      <c r="B86" s="64"/>
      <c r="C86" s="64"/>
      <c r="D86" s="64"/>
      <c r="E86" s="64"/>
      <c r="F86" s="105" t="s">
        <v>288</v>
      </c>
      <c r="G86" s="105" t="str">
        <f>G$24</f>
        <v>£m</v>
      </c>
      <c r="H86" s="132">
        <f>SUMPRODUCT(J47:CP47, J$24:CP$24)</f>
        <v>0</v>
      </c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118"/>
      <c r="BM86" s="118"/>
      <c r="BN86" s="118"/>
      <c r="BO86" s="118"/>
      <c r="BP86" s="118"/>
      <c r="BQ86" s="118"/>
      <c r="BR86" s="118"/>
      <c r="BS86" s="118"/>
      <c r="BT86" s="118"/>
      <c r="BU86" s="118"/>
      <c r="BV86" s="118"/>
      <c r="BW86" s="118"/>
      <c r="BX86" s="118"/>
      <c r="BY86" s="118"/>
      <c r="BZ86" s="118"/>
      <c r="CA86" s="118"/>
      <c r="CB86" s="118"/>
      <c r="CC86" s="118"/>
      <c r="CD86" s="118"/>
      <c r="CE86" s="118"/>
      <c r="CF86" s="118"/>
      <c r="CG86" s="118"/>
      <c r="CH86" s="118"/>
      <c r="CI86" s="118"/>
      <c r="CJ86" s="118"/>
      <c r="CK86" s="118"/>
      <c r="CL86" s="118"/>
      <c r="CM86" s="118"/>
      <c r="CN86" s="118"/>
      <c r="CO86" s="118"/>
      <c r="CP86" s="118"/>
      <c r="CQ86" s="65"/>
      <c r="CR86" s="64"/>
      <c r="CS86" s="38"/>
    </row>
    <row r="87" spans="1:97" x14ac:dyDescent="0.35">
      <c r="A87" s="64"/>
      <c r="B87" s="64"/>
      <c r="C87" s="64"/>
      <c r="D87" s="64"/>
      <c r="E87" s="64"/>
      <c r="F87" s="64"/>
      <c r="G87" s="64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  <c r="BW87" s="65"/>
      <c r="BX87" s="65"/>
      <c r="BY87" s="65"/>
      <c r="BZ87" s="65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5"/>
      <c r="CR87" s="64"/>
      <c r="CS87" s="38"/>
    </row>
    <row r="88" spans="1:97" x14ac:dyDescent="0.35">
      <c r="A88" s="103"/>
      <c r="B88" s="64"/>
      <c r="C88" s="64"/>
      <c r="D88" s="64"/>
      <c r="E88" s="103" t="s">
        <v>497</v>
      </c>
      <c r="F88" s="64"/>
      <c r="G88" s="103" t="str">
        <f>G$24</f>
        <v>£m</v>
      </c>
      <c r="H88" s="118">
        <f>SUM(H83:H86)</f>
        <v>1560.8577747746542</v>
      </c>
      <c r="I88" s="129" t="s">
        <v>114</v>
      </c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  <c r="BV88" s="118"/>
      <c r="BW88" s="118"/>
      <c r="BX88" s="118"/>
      <c r="BY88" s="118"/>
      <c r="BZ88" s="118"/>
      <c r="CA88" s="118"/>
      <c r="CB88" s="118"/>
      <c r="CC88" s="118"/>
      <c r="CD88" s="118"/>
      <c r="CE88" s="118"/>
      <c r="CF88" s="118"/>
      <c r="CG88" s="118"/>
      <c r="CH88" s="118"/>
      <c r="CI88" s="118"/>
      <c r="CJ88" s="118"/>
      <c r="CK88" s="118"/>
      <c r="CL88" s="118"/>
      <c r="CM88" s="118"/>
      <c r="CN88" s="118"/>
      <c r="CO88" s="118"/>
      <c r="CP88" s="118"/>
      <c r="CQ88" s="65"/>
      <c r="CR88" s="103" t="s">
        <v>496</v>
      </c>
      <c r="CS88" s="38"/>
    </row>
    <row r="89" spans="1:97" x14ac:dyDescent="0.35">
      <c r="A89" s="64"/>
      <c r="B89" s="64"/>
      <c r="C89" s="64"/>
      <c r="D89" s="64"/>
      <c r="E89" s="103" t="s">
        <v>498</v>
      </c>
      <c r="F89" s="64"/>
      <c r="G89" s="103" t="s">
        <v>484</v>
      </c>
      <c r="H89" s="118" t="b">
        <f>H88 &gt; 0</f>
        <v>1</v>
      </c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18"/>
      <c r="BT89" s="118"/>
      <c r="BU89" s="118"/>
      <c r="BV89" s="118"/>
      <c r="BW89" s="118"/>
      <c r="BX89" s="118"/>
      <c r="BY89" s="118"/>
      <c r="BZ89" s="118"/>
      <c r="CA89" s="118"/>
      <c r="CB89" s="118"/>
      <c r="CC89" s="118"/>
      <c r="CD89" s="118"/>
      <c r="CE89" s="118"/>
      <c r="CF89" s="118"/>
      <c r="CG89" s="118"/>
      <c r="CH89" s="118"/>
      <c r="CI89" s="118"/>
      <c r="CJ89" s="118"/>
      <c r="CK89" s="118"/>
      <c r="CL89" s="118"/>
      <c r="CM89" s="118"/>
      <c r="CN89" s="118"/>
      <c r="CO89" s="118"/>
      <c r="CP89" s="118"/>
      <c r="CQ89" s="65"/>
      <c r="CR89" s="64"/>
      <c r="CS89" s="38"/>
    </row>
    <row r="90" spans="1:97" x14ac:dyDescent="0.35">
      <c r="A90" s="64"/>
      <c r="B90" s="64"/>
      <c r="C90" s="64"/>
      <c r="D90" s="64"/>
      <c r="E90" s="97"/>
      <c r="F90" s="64"/>
      <c r="G90" s="64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  <c r="BW90" s="65"/>
      <c r="BX90" s="65"/>
      <c r="BY90" s="65"/>
      <c r="BZ90" s="65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5"/>
      <c r="CR90" s="64"/>
      <c r="CS90" s="38"/>
    </row>
    <row r="91" spans="1:97" x14ac:dyDescent="0.35">
      <c r="A91" s="103"/>
      <c r="B91" s="64"/>
      <c r="C91" s="64"/>
      <c r="D91" s="64"/>
      <c r="E91" s="100" t="s">
        <v>495</v>
      </c>
      <c r="F91" s="64"/>
      <c r="G91" s="64"/>
      <c r="H91" s="65"/>
      <c r="I91" s="120" t="s">
        <v>114</v>
      </c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103" t="s">
        <v>496</v>
      </c>
      <c r="CS91" s="38"/>
    </row>
    <row r="92" spans="1:97" x14ac:dyDescent="0.35">
      <c r="A92" s="64"/>
      <c r="B92" s="64"/>
      <c r="C92" s="64"/>
      <c r="D92" s="64"/>
      <c r="E92" s="64"/>
      <c r="F92" s="101" t="s">
        <v>287</v>
      </c>
      <c r="G92" s="101" t="s">
        <v>113</v>
      </c>
      <c r="H92" s="137">
        <f>IF(H$89, H83 / H$88, 0)</f>
        <v>0.3042044940260763</v>
      </c>
      <c r="I92" s="119" t="s">
        <v>114</v>
      </c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/>
      <c r="AL92" s="123"/>
      <c r="AM92" s="123"/>
      <c r="AN92" s="123"/>
      <c r="AO92" s="123"/>
      <c r="AP92" s="123"/>
      <c r="AQ92" s="123"/>
      <c r="AR92" s="123"/>
      <c r="AS92" s="123"/>
      <c r="AT92" s="123"/>
      <c r="AU92" s="123"/>
      <c r="AV92" s="123"/>
      <c r="AW92" s="123"/>
      <c r="AX92" s="123"/>
      <c r="AY92" s="123"/>
      <c r="AZ92" s="123"/>
      <c r="BA92" s="123"/>
      <c r="BB92" s="123"/>
      <c r="BC92" s="123"/>
      <c r="BD92" s="123"/>
      <c r="BE92" s="123"/>
      <c r="BF92" s="123"/>
      <c r="BG92" s="123"/>
      <c r="BH92" s="123"/>
      <c r="BI92" s="123"/>
      <c r="BJ92" s="123"/>
      <c r="BK92" s="123"/>
      <c r="BL92" s="123"/>
      <c r="BM92" s="123"/>
      <c r="BN92" s="123"/>
      <c r="BO92" s="123"/>
      <c r="BP92" s="123"/>
      <c r="BQ92" s="123"/>
      <c r="BR92" s="123"/>
      <c r="BS92" s="123"/>
      <c r="BT92" s="123"/>
      <c r="BU92" s="123"/>
      <c r="BV92" s="123"/>
      <c r="BW92" s="123"/>
      <c r="BX92" s="123"/>
      <c r="BY92" s="123"/>
      <c r="BZ92" s="123"/>
      <c r="CA92" s="123"/>
      <c r="CB92" s="123"/>
      <c r="CC92" s="123"/>
      <c r="CD92" s="123"/>
      <c r="CE92" s="123"/>
      <c r="CF92" s="123"/>
      <c r="CG92" s="123"/>
      <c r="CH92" s="123"/>
      <c r="CI92" s="123"/>
      <c r="CJ92" s="123"/>
      <c r="CK92" s="123"/>
      <c r="CL92" s="123"/>
      <c r="CM92" s="123"/>
      <c r="CN92" s="123"/>
      <c r="CO92" s="123"/>
      <c r="CP92" s="123"/>
      <c r="CQ92" s="65"/>
      <c r="CR92" s="103" t="s">
        <v>499</v>
      </c>
      <c r="CS92" s="38"/>
    </row>
    <row r="93" spans="1:97" x14ac:dyDescent="0.35">
      <c r="A93" s="64"/>
      <c r="B93" s="64"/>
      <c r="C93" s="64"/>
      <c r="D93" s="64"/>
      <c r="E93" s="64"/>
      <c r="F93" s="103" t="s">
        <v>285</v>
      </c>
      <c r="G93" s="103" t="s">
        <v>113</v>
      </c>
      <c r="H93" s="138">
        <f>IF(H$89, H84 / H$88, 0)</f>
        <v>0.65108009752928186</v>
      </c>
      <c r="I93" s="119" t="s">
        <v>114</v>
      </c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  <c r="AN93" s="123"/>
      <c r="AO93" s="123"/>
      <c r="AP93" s="123"/>
      <c r="AQ93" s="123"/>
      <c r="AR93" s="123"/>
      <c r="AS93" s="123"/>
      <c r="AT93" s="123"/>
      <c r="AU93" s="123"/>
      <c r="AV93" s="123"/>
      <c r="AW93" s="123"/>
      <c r="AX93" s="123"/>
      <c r="AY93" s="123"/>
      <c r="AZ93" s="123"/>
      <c r="BA93" s="123"/>
      <c r="BB93" s="123"/>
      <c r="BC93" s="123"/>
      <c r="BD93" s="123"/>
      <c r="BE93" s="123"/>
      <c r="BF93" s="123"/>
      <c r="BG93" s="123"/>
      <c r="BH93" s="123"/>
      <c r="BI93" s="123"/>
      <c r="BJ93" s="123"/>
      <c r="BK93" s="123"/>
      <c r="BL93" s="123"/>
      <c r="BM93" s="123"/>
      <c r="BN93" s="123"/>
      <c r="BO93" s="123"/>
      <c r="BP93" s="123"/>
      <c r="BQ93" s="123"/>
      <c r="BR93" s="123"/>
      <c r="BS93" s="123"/>
      <c r="BT93" s="123"/>
      <c r="BU93" s="123"/>
      <c r="BV93" s="123"/>
      <c r="BW93" s="123"/>
      <c r="BX93" s="123"/>
      <c r="BY93" s="123"/>
      <c r="BZ93" s="123"/>
      <c r="CA93" s="123"/>
      <c r="CB93" s="123"/>
      <c r="CC93" s="123"/>
      <c r="CD93" s="123"/>
      <c r="CE93" s="123"/>
      <c r="CF93" s="123"/>
      <c r="CG93" s="123"/>
      <c r="CH93" s="123"/>
      <c r="CI93" s="123"/>
      <c r="CJ93" s="123"/>
      <c r="CK93" s="123"/>
      <c r="CL93" s="123"/>
      <c r="CM93" s="123"/>
      <c r="CN93" s="123"/>
      <c r="CO93" s="123"/>
      <c r="CP93" s="123"/>
      <c r="CQ93" s="65"/>
      <c r="CR93" s="103" t="s">
        <v>500</v>
      </c>
      <c r="CS93" s="38"/>
    </row>
    <row r="94" spans="1:97" x14ac:dyDescent="0.35">
      <c r="A94" s="64"/>
      <c r="B94" s="64"/>
      <c r="C94" s="64"/>
      <c r="D94" s="64"/>
      <c r="E94" s="64"/>
      <c r="F94" s="103" t="s">
        <v>286</v>
      </c>
      <c r="G94" s="103" t="s">
        <v>113</v>
      </c>
      <c r="H94" s="138">
        <f>IF(H$89, H85 / H$88, 0)</f>
        <v>4.4715408444641835E-2</v>
      </c>
      <c r="I94" s="119" t="s">
        <v>114</v>
      </c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3"/>
      <c r="W94" s="123"/>
      <c r="X94" s="123"/>
      <c r="Y94" s="123"/>
      <c r="Z94" s="123"/>
      <c r="AA94" s="123"/>
      <c r="AB94" s="123"/>
      <c r="AC94" s="123"/>
      <c r="AD94" s="123"/>
      <c r="AE94" s="123"/>
      <c r="AF94" s="123"/>
      <c r="AG94" s="123"/>
      <c r="AH94" s="123"/>
      <c r="AI94" s="123"/>
      <c r="AJ94" s="123"/>
      <c r="AK94" s="123"/>
      <c r="AL94" s="123"/>
      <c r="AM94" s="123"/>
      <c r="AN94" s="123"/>
      <c r="AO94" s="123"/>
      <c r="AP94" s="123"/>
      <c r="AQ94" s="123"/>
      <c r="AR94" s="123"/>
      <c r="AS94" s="123"/>
      <c r="AT94" s="123"/>
      <c r="AU94" s="123"/>
      <c r="AV94" s="123"/>
      <c r="AW94" s="123"/>
      <c r="AX94" s="123"/>
      <c r="AY94" s="123"/>
      <c r="AZ94" s="123"/>
      <c r="BA94" s="123"/>
      <c r="BB94" s="123"/>
      <c r="BC94" s="123"/>
      <c r="BD94" s="123"/>
      <c r="BE94" s="123"/>
      <c r="BF94" s="123"/>
      <c r="BG94" s="123"/>
      <c r="BH94" s="123"/>
      <c r="BI94" s="123"/>
      <c r="BJ94" s="123"/>
      <c r="BK94" s="123"/>
      <c r="BL94" s="123"/>
      <c r="BM94" s="123"/>
      <c r="BN94" s="123"/>
      <c r="BO94" s="123"/>
      <c r="BP94" s="123"/>
      <c r="BQ94" s="123"/>
      <c r="BR94" s="123"/>
      <c r="BS94" s="123"/>
      <c r="BT94" s="123"/>
      <c r="BU94" s="123"/>
      <c r="BV94" s="123"/>
      <c r="BW94" s="123"/>
      <c r="BX94" s="123"/>
      <c r="BY94" s="123"/>
      <c r="BZ94" s="123"/>
      <c r="CA94" s="123"/>
      <c r="CB94" s="123"/>
      <c r="CC94" s="123"/>
      <c r="CD94" s="123"/>
      <c r="CE94" s="123"/>
      <c r="CF94" s="123"/>
      <c r="CG94" s="123"/>
      <c r="CH94" s="123"/>
      <c r="CI94" s="123"/>
      <c r="CJ94" s="123"/>
      <c r="CK94" s="123"/>
      <c r="CL94" s="123"/>
      <c r="CM94" s="123"/>
      <c r="CN94" s="123"/>
      <c r="CO94" s="123"/>
      <c r="CP94" s="123"/>
      <c r="CQ94" s="65"/>
      <c r="CR94" s="103" t="s">
        <v>501</v>
      </c>
      <c r="CS94" s="38"/>
    </row>
    <row r="95" spans="1:97" x14ac:dyDescent="0.35">
      <c r="A95" s="64"/>
      <c r="B95" s="64"/>
      <c r="C95" s="64"/>
      <c r="D95" s="64"/>
      <c r="E95" s="64"/>
      <c r="F95" s="105" t="s">
        <v>288</v>
      </c>
      <c r="G95" s="105" t="s">
        <v>113</v>
      </c>
      <c r="H95" s="139">
        <f>IF(H$89, H86 / H$88, 0)</f>
        <v>0</v>
      </c>
      <c r="I95" s="119" t="s">
        <v>114</v>
      </c>
      <c r="J95" s="123"/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3"/>
      <c r="AH95" s="123"/>
      <c r="AI95" s="123"/>
      <c r="AJ95" s="123"/>
      <c r="AK95" s="123"/>
      <c r="AL95" s="123"/>
      <c r="AM95" s="123"/>
      <c r="AN95" s="123"/>
      <c r="AO95" s="123"/>
      <c r="AP95" s="123"/>
      <c r="AQ95" s="123"/>
      <c r="AR95" s="123"/>
      <c r="AS95" s="123"/>
      <c r="AT95" s="123"/>
      <c r="AU95" s="123"/>
      <c r="AV95" s="123"/>
      <c r="AW95" s="123"/>
      <c r="AX95" s="123"/>
      <c r="AY95" s="123"/>
      <c r="AZ95" s="123"/>
      <c r="BA95" s="123"/>
      <c r="BB95" s="123"/>
      <c r="BC95" s="123"/>
      <c r="BD95" s="123"/>
      <c r="BE95" s="123"/>
      <c r="BF95" s="123"/>
      <c r="BG95" s="123"/>
      <c r="BH95" s="123"/>
      <c r="BI95" s="123"/>
      <c r="BJ95" s="123"/>
      <c r="BK95" s="123"/>
      <c r="BL95" s="123"/>
      <c r="BM95" s="123"/>
      <c r="BN95" s="123"/>
      <c r="BO95" s="123"/>
      <c r="BP95" s="123"/>
      <c r="BQ95" s="123"/>
      <c r="BR95" s="123"/>
      <c r="BS95" s="123"/>
      <c r="BT95" s="123"/>
      <c r="BU95" s="123"/>
      <c r="BV95" s="123"/>
      <c r="BW95" s="123"/>
      <c r="BX95" s="123"/>
      <c r="BY95" s="123"/>
      <c r="BZ95" s="123"/>
      <c r="CA95" s="123"/>
      <c r="CB95" s="123"/>
      <c r="CC95" s="123"/>
      <c r="CD95" s="123"/>
      <c r="CE95" s="123"/>
      <c r="CF95" s="123"/>
      <c r="CG95" s="123"/>
      <c r="CH95" s="123"/>
      <c r="CI95" s="123"/>
      <c r="CJ95" s="123"/>
      <c r="CK95" s="123"/>
      <c r="CL95" s="123"/>
      <c r="CM95" s="123"/>
      <c r="CN95" s="123"/>
      <c r="CO95" s="123"/>
      <c r="CP95" s="123"/>
      <c r="CQ95" s="65"/>
      <c r="CR95" s="103" t="s">
        <v>502</v>
      </c>
      <c r="CS95" s="38"/>
    </row>
    <row r="96" spans="1:97" x14ac:dyDescent="0.35">
      <c r="A96" s="64"/>
      <c r="B96" s="64"/>
      <c r="C96" s="64"/>
      <c r="D96" s="64"/>
      <c r="E96" s="64"/>
      <c r="F96" s="64"/>
      <c r="G96" s="64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5"/>
      <c r="BC96" s="65"/>
      <c r="BD96" s="65"/>
      <c r="BE96" s="65"/>
      <c r="BF96" s="65"/>
      <c r="BG96" s="65"/>
      <c r="BH96" s="65"/>
      <c r="BI96" s="65"/>
      <c r="BJ96" s="65"/>
      <c r="BK96" s="65"/>
      <c r="BL96" s="65"/>
      <c r="BM96" s="65"/>
      <c r="BN96" s="65"/>
      <c r="BO96" s="65"/>
      <c r="BP96" s="65"/>
      <c r="BQ96" s="65"/>
      <c r="BR96" s="65"/>
      <c r="BS96" s="65"/>
      <c r="BT96" s="65"/>
      <c r="BU96" s="65"/>
      <c r="BV96" s="65"/>
      <c r="BW96" s="65"/>
      <c r="BX96" s="65"/>
      <c r="BY96" s="65"/>
      <c r="BZ96" s="65"/>
      <c r="CA96" s="65"/>
      <c r="CB96" s="65"/>
      <c r="CC96" s="65"/>
      <c r="CD96" s="65"/>
      <c r="CE96" s="65"/>
      <c r="CF96" s="65"/>
      <c r="CG96" s="65"/>
      <c r="CH96" s="65"/>
      <c r="CI96" s="65"/>
      <c r="CJ96" s="65"/>
      <c r="CK96" s="65"/>
      <c r="CL96" s="65"/>
      <c r="CM96" s="65"/>
      <c r="CN96" s="65"/>
      <c r="CO96" s="65"/>
      <c r="CP96" s="65"/>
      <c r="CQ96" s="65"/>
      <c r="CR96" s="89"/>
      <c r="CS96" s="38"/>
    </row>
    <row r="97" spans="1:97" x14ac:dyDescent="0.35">
      <c r="A97" s="64"/>
      <c r="B97" s="64"/>
      <c r="C97" s="64"/>
      <c r="D97" s="64"/>
      <c r="E97" s="103" t="s">
        <v>489</v>
      </c>
      <c r="F97" s="64"/>
      <c r="G97" s="103" t="s">
        <v>67</v>
      </c>
      <c r="H97" s="124">
        <f>IF(SUM(H92:H95) = 1, 0, 1)</f>
        <v>0</v>
      </c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  <c r="BV97" s="124"/>
      <c r="BW97" s="124"/>
      <c r="BX97" s="124"/>
      <c r="BY97" s="124"/>
      <c r="BZ97" s="124"/>
      <c r="CA97" s="124"/>
      <c r="CB97" s="124"/>
      <c r="CC97" s="124"/>
      <c r="CD97" s="124"/>
      <c r="CE97" s="124"/>
      <c r="CF97" s="124"/>
      <c r="CG97" s="124"/>
      <c r="CH97" s="124"/>
      <c r="CI97" s="124"/>
      <c r="CJ97" s="124"/>
      <c r="CK97" s="124"/>
      <c r="CL97" s="124"/>
      <c r="CM97" s="124"/>
      <c r="CN97" s="124"/>
      <c r="CO97" s="124"/>
      <c r="CP97" s="124"/>
      <c r="CQ97" s="65"/>
      <c r="CR97" s="64"/>
      <c r="CS97" s="38"/>
    </row>
    <row r="98" spans="1:97" x14ac:dyDescent="0.35">
      <c r="A98" s="64"/>
      <c r="B98" s="64"/>
      <c r="C98" s="64"/>
      <c r="D98" s="64"/>
      <c r="E98" s="97"/>
      <c r="F98" s="64"/>
      <c r="G98" s="64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5"/>
      <c r="AL98" s="65"/>
      <c r="AM98" s="65"/>
      <c r="AN98" s="65"/>
      <c r="AO98" s="65"/>
      <c r="AP98" s="65"/>
      <c r="AQ98" s="65"/>
      <c r="AR98" s="65"/>
      <c r="AS98" s="65"/>
      <c r="AT98" s="65"/>
      <c r="AU98" s="65"/>
      <c r="AV98" s="65"/>
      <c r="AW98" s="65"/>
      <c r="AX98" s="65"/>
      <c r="AY98" s="65"/>
      <c r="AZ98" s="65"/>
      <c r="BA98" s="65"/>
      <c r="BB98" s="65"/>
      <c r="BC98" s="65"/>
      <c r="BD98" s="65"/>
      <c r="BE98" s="65"/>
      <c r="BF98" s="65"/>
      <c r="BG98" s="65"/>
      <c r="BH98" s="65"/>
      <c r="BI98" s="65"/>
      <c r="BJ98" s="65"/>
      <c r="BK98" s="65"/>
      <c r="BL98" s="65"/>
      <c r="BM98" s="65"/>
      <c r="BN98" s="65"/>
      <c r="BO98" s="65"/>
      <c r="BP98" s="65"/>
      <c r="BQ98" s="65"/>
      <c r="BR98" s="65"/>
      <c r="BS98" s="65"/>
      <c r="BT98" s="65"/>
      <c r="BU98" s="65"/>
      <c r="BV98" s="65"/>
      <c r="BW98" s="65"/>
      <c r="BX98" s="65"/>
      <c r="BY98" s="65"/>
      <c r="BZ98" s="65"/>
      <c r="CA98" s="65"/>
      <c r="CB98" s="65"/>
      <c r="CC98" s="65"/>
      <c r="CD98" s="65"/>
      <c r="CE98" s="65"/>
      <c r="CF98" s="65"/>
      <c r="CG98" s="65"/>
      <c r="CH98" s="65"/>
      <c r="CI98" s="65"/>
      <c r="CJ98" s="65"/>
      <c r="CK98" s="65"/>
      <c r="CL98" s="65"/>
      <c r="CM98" s="65"/>
      <c r="CN98" s="65"/>
      <c r="CO98" s="65"/>
      <c r="CP98" s="65"/>
      <c r="CQ98" s="65"/>
      <c r="CR98" s="64"/>
      <c r="CS98" s="38"/>
    </row>
    <row r="99" spans="1:97" x14ac:dyDescent="0.35">
      <c r="A99" s="64"/>
      <c r="B99" s="95" t="s">
        <v>503</v>
      </c>
      <c r="C99" s="95"/>
      <c r="D99" s="95"/>
      <c r="E99" s="95"/>
      <c r="F99" s="95"/>
      <c r="G99" s="95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96"/>
      <c r="Z99" s="96"/>
      <c r="AA99" s="96"/>
      <c r="AB99" s="96"/>
      <c r="AC99" s="96"/>
      <c r="AD99" s="96"/>
      <c r="AE99" s="96"/>
      <c r="AF99" s="96"/>
      <c r="AG99" s="96"/>
      <c r="AH99" s="96"/>
      <c r="AI99" s="96"/>
      <c r="AJ99" s="96"/>
      <c r="AK99" s="96"/>
      <c r="AL99" s="96"/>
      <c r="AM99" s="96"/>
      <c r="AN99" s="96"/>
      <c r="AO99" s="96"/>
      <c r="AP99" s="96"/>
      <c r="AQ99" s="96"/>
      <c r="AR99" s="96"/>
      <c r="AS99" s="96"/>
      <c r="AT99" s="96"/>
      <c r="AU99" s="96"/>
      <c r="AV99" s="96"/>
      <c r="AW99" s="96"/>
      <c r="AX99" s="96"/>
      <c r="AY99" s="96"/>
      <c r="AZ99" s="96"/>
      <c r="BA99" s="96"/>
      <c r="BB99" s="96"/>
      <c r="BC99" s="96"/>
      <c r="BD99" s="96"/>
      <c r="BE99" s="96"/>
      <c r="BF99" s="96"/>
      <c r="BG99" s="96"/>
      <c r="BH99" s="96"/>
      <c r="BI99" s="96"/>
      <c r="BJ99" s="96"/>
      <c r="BK99" s="96"/>
      <c r="BL99" s="96"/>
      <c r="BM99" s="96"/>
      <c r="BN99" s="96"/>
      <c r="BO99" s="96"/>
      <c r="BP99" s="96"/>
      <c r="BQ99" s="96"/>
      <c r="BR99" s="96"/>
      <c r="BS99" s="96"/>
      <c r="BT99" s="96"/>
      <c r="BU99" s="96"/>
      <c r="BV99" s="96"/>
      <c r="BW99" s="96"/>
      <c r="BX99" s="96"/>
      <c r="BY99" s="96"/>
      <c r="BZ99" s="96"/>
      <c r="CA99" s="96"/>
      <c r="CB99" s="96"/>
      <c r="CC99" s="96"/>
      <c r="CD99" s="96"/>
      <c r="CE99" s="96"/>
      <c r="CF99" s="96"/>
      <c r="CG99" s="96"/>
      <c r="CH99" s="96"/>
      <c r="CI99" s="96"/>
      <c r="CJ99" s="96"/>
      <c r="CK99" s="96"/>
      <c r="CL99" s="96"/>
      <c r="CM99" s="96"/>
      <c r="CN99" s="96"/>
      <c r="CO99" s="96"/>
      <c r="CP99" s="96"/>
      <c r="CQ99" s="96"/>
      <c r="CR99" s="95"/>
      <c r="CS99" s="38"/>
    </row>
    <row r="100" spans="1:97" x14ac:dyDescent="0.35">
      <c r="A100" s="64"/>
      <c r="B100" s="64"/>
      <c r="C100" s="64"/>
      <c r="D100" s="64"/>
      <c r="E100" s="64"/>
      <c r="F100" s="64"/>
      <c r="G100" s="64"/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/>
      <c r="W100" s="65"/>
      <c r="X100" s="65"/>
      <c r="Y100" s="65"/>
      <c r="Z100" s="65"/>
      <c r="AA100" s="65"/>
      <c r="AB100" s="65"/>
      <c r="AC100" s="65"/>
      <c r="AD100" s="65"/>
      <c r="AE100" s="65"/>
      <c r="AF100" s="65"/>
      <c r="AG100" s="65"/>
      <c r="AH100" s="65"/>
      <c r="AI100" s="65"/>
      <c r="AJ100" s="65"/>
      <c r="AK100" s="65"/>
      <c r="AL100" s="65"/>
      <c r="AM100" s="65"/>
      <c r="AN100" s="65"/>
      <c r="AO100" s="65"/>
      <c r="AP100" s="65"/>
      <c r="AQ100" s="65"/>
      <c r="AR100" s="65"/>
      <c r="AS100" s="65"/>
      <c r="AT100" s="65"/>
      <c r="AU100" s="65"/>
      <c r="AV100" s="65"/>
      <c r="AW100" s="65"/>
      <c r="AX100" s="65"/>
      <c r="AY100" s="65"/>
      <c r="AZ100" s="65"/>
      <c r="BA100" s="65"/>
      <c r="BB100" s="65"/>
      <c r="BC100" s="65"/>
      <c r="BD100" s="65"/>
      <c r="BE100" s="65"/>
      <c r="BF100" s="65"/>
      <c r="BG100" s="65"/>
      <c r="BH100" s="65"/>
      <c r="BI100" s="65"/>
      <c r="BJ100" s="65"/>
      <c r="BK100" s="65"/>
      <c r="BL100" s="65"/>
      <c r="BM100" s="65"/>
      <c r="BN100" s="65"/>
      <c r="BO100" s="65"/>
      <c r="BP100" s="65"/>
      <c r="BQ100" s="65"/>
      <c r="BR100" s="65"/>
      <c r="BS100" s="65"/>
      <c r="BT100" s="65"/>
      <c r="BU100" s="65"/>
      <c r="BV100" s="65"/>
      <c r="BW100" s="65"/>
      <c r="BX100" s="65"/>
      <c r="BY100" s="65"/>
      <c r="BZ100" s="65"/>
      <c r="CA100" s="65"/>
      <c r="CB100" s="65"/>
      <c r="CC100" s="65"/>
      <c r="CD100" s="65"/>
      <c r="CE100" s="65"/>
      <c r="CF100" s="65"/>
      <c r="CG100" s="65"/>
      <c r="CH100" s="65"/>
      <c r="CI100" s="65"/>
      <c r="CJ100" s="65"/>
      <c r="CK100" s="65"/>
      <c r="CL100" s="65"/>
      <c r="CM100" s="65"/>
      <c r="CN100" s="65"/>
      <c r="CO100" s="65"/>
      <c r="CP100" s="65"/>
      <c r="CQ100" s="65"/>
      <c r="CR100" s="64"/>
      <c r="CS100" s="38"/>
    </row>
    <row r="101" spans="1:97" x14ac:dyDescent="0.35">
      <c r="A101" s="64"/>
      <c r="B101" s="64"/>
      <c r="C101" s="97" t="s">
        <v>504</v>
      </c>
      <c r="D101" s="97"/>
      <c r="E101" s="64"/>
      <c r="F101" s="64"/>
      <c r="G101" s="64"/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65"/>
      <c r="AA101" s="65"/>
      <c r="AB101" s="65"/>
      <c r="AC101" s="65"/>
      <c r="AD101" s="65"/>
      <c r="AE101" s="65"/>
      <c r="AF101" s="65"/>
      <c r="AG101" s="65"/>
      <c r="AH101" s="65"/>
      <c r="AI101" s="65"/>
      <c r="AJ101" s="65"/>
      <c r="AK101" s="65"/>
      <c r="AL101" s="65"/>
      <c r="AM101" s="65"/>
      <c r="AN101" s="65"/>
      <c r="AO101" s="65"/>
      <c r="AP101" s="65"/>
      <c r="AQ101" s="65"/>
      <c r="AR101" s="65"/>
      <c r="AS101" s="65"/>
      <c r="AT101" s="65"/>
      <c r="AU101" s="65"/>
      <c r="AV101" s="65"/>
      <c r="AW101" s="65"/>
      <c r="AX101" s="65"/>
      <c r="AY101" s="65"/>
      <c r="AZ101" s="65"/>
      <c r="BA101" s="65"/>
      <c r="BB101" s="65"/>
      <c r="BC101" s="65"/>
      <c r="BD101" s="65"/>
      <c r="BE101" s="65"/>
      <c r="BF101" s="65"/>
      <c r="BG101" s="65"/>
      <c r="BH101" s="65"/>
      <c r="BI101" s="65"/>
      <c r="BJ101" s="65"/>
      <c r="BK101" s="65"/>
      <c r="BL101" s="65"/>
      <c r="BM101" s="65"/>
      <c r="BN101" s="65"/>
      <c r="BO101" s="65"/>
      <c r="BP101" s="65"/>
      <c r="BQ101" s="65"/>
      <c r="BR101" s="65"/>
      <c r="BS101" s="65"/>
      <c r="BT101" s="65"/>
      <c r="BU101" s="65"/>
      <c r="BV101" s="65"/>
      <c r="BW101" s="65"/>
      <c r="BX101" s="65"/>
      <c r="BY101" s="65"/>
      <c r="BZ101" s="65"/>
      <c r="CA101" s="65"/>
      <c r="CB101" s="65"/>
      <c r="CC101" s="65"/>
      <c r="CD101" s="65"/>
      <c r="CE101" s="65"/>
      <c r="CF101" s="65"/>
      <c r="CG101" s="65"/>
      <c r="CH101" s="65"/>
      <c r="CI101" s="65"/>
      <c r="CJ101" s="65"/>
      <c r="CK101" s="65"/>
      <c r="CL101" s="65"/>
      <c r="CM101" s="65"/>
      <c r="CN101" s="65"/>
      <c r="CO101" s="65"/>
      <c r="CP101" s="65"/>
      <c r="CQ101" s="65"/>
      <c r="CR101" s="64"/>
      <c r="CS101" s="38"/>
    </row>
    <row r="102" spans="1:97" x14ac:dyDescent="0.35">
      <c r="A102" s="64"/>
      <c r="B102" s="64"/>
      <c r="C102" s="97"/>
      <c r="D102" s="97"/>
      <c r="E102" s="64"/>
      <c r="F102" s="64"/>
      <c r="G102" s="64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  <c r="AT102" s="65"/>
      <c r="AU102" s="65"/>
      <c r="AV102" s="65"/>
      <c r="AW102" s="65"/>
      <c r="AX102" s="65"/>
      <c r="AY102" s="65"/>
      <c r="AZ102" s="65"/>
      <c r="BA102" s="65"/>
      <c r="BB102" s="65"/>
      <c r="BC102" s="65"/>
      <c r="BD102" s="65"/>
      <c r="BE102" s="65"/>
      <c r="BF102" s="65"/>
      <c r="BG102" s="65"/>
      <c r="BH102" s="65"/>
      <c r="BI102" s="65"/>
      <c r="BJ102" s="65"/>
      <c r="BK102" s="65"/>
      <c r="BL102" s="65"/>
      <c r="BM102" s="65"/>
      <c r="BN102" s="65"/>
      <c r="BO102" s="65"/>
      <c r="BP102" s="65"/>
      <c r="BQ102" s="65"/>
      <c r="BR102" s="65"/>
      <c r="BS102" s="65"/>
      <c r="BT102" s="65"/>
      <c r="BU102" s="65"/>
      <c r="BV102" s="65"/>
      <c r="BW102" s="65"/>
      <c r="BX102" s="65"/>
      <c r="BY102" s="65"/>
      <c r="BZ102" s="65"/>
      <c r="CA102" s="65"/>
      <c r="CB102" s="65"/>
      <c r="CC102" s="65"/>
      <c r="CD102" s="65"/>
      <c r="CE102" s="65"/>
      <c r="CF102" s="65"/>
      <c r="CG102" s="65"/>
      <c r="CH102" s="65"/>
      <c r="CI102" s="65"/>
      <c r="CJ102" s="65"/>
      <c r="CK102" s="65"/>
      <c r="CL102" s="65"/>
      <c r="CM102" s="65"/>
      <c r="CN102" s="65"/>
      <c r="CO102" s="65"/>
      <c r="CP102" s="65"/>
      <c r="CQ102" s="65"/>
      <c r="CR102" s="64"/>
      <c r="CS102" s="38"/>
    </row>
    <row r="103" spans="1:97" x14ac:dyDescent="0.35">
      <c r="A103" s="64"/>
      <c r="B103" s="89"/>
      <c r="C103" s="98" t="s">
        <v>505</v>
      </c>
      <c r="D103" s="98"/>
      <c r="E103" s="98"/>
      <c r="F103" s="98"/>
      <c r="G103" s="98"/>
      <c r="H103" s="99"/>
      <c r="I103" s="99"/>
      <c r="J103" s="99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99"/>
      <c r="AZ103" s="99"/>
      <c r="BA103" s="99"/>
      <c r="BB103" s="99"/>
      <c r="BC103" s="99"/>
      <c r="BD103" s="99"/>
      <c r="BE103" s="99"/>
      <c r="BF103" s="99"/>
      <c r="BG103" s="99"/>
      <c r="BH103" s="99"/>
      <c r="BI103" s="99"/>
      <c r="BJ103" s="99"/>
      <c r="BK103" s="99"/>
      <c r="BL103" s="99"/>
      <c r="BM103" s="99"/>
      <c r="BN103" s="99"/>
      <c r="BO103" s="99"/>
      <c r="BP103" s="99"/>
      <c r="BQ103" s="99"/>
      <c r="BR103" s="99"/>
      <c r="BS103" s="99"/>
      <c r="BT103" s="99"/>
      <c r="BU103" s="99"/>
      <c r="BV103" s="99"/>
      <c r="BW103" s="99"/>
      <c r="BX103" s="99"/>
      <c r="BY103" s="99"/>
      <c r="BZ103" s="99"/>
      <c r="CA103" s="99"/>
      <c r="CB103" s="99"/>
      <c r="CC103" s="99"/>
      <c r="CD103" s="99"/>
      <c r="CE103" s="99"/>
      <c r="CF103" s="99"/>
      <c r="CG103" s="99"/>
      <c r="CH103" s="99"/>
      <c r="CI103" s="99"/>
      <c r="CJ103" s="99"/>
      <c r="CK103" s="99"/>
      <c r="CL103" s="99"/>
      <c r="CM103" s="99"/>
      <c r="CN103" s="99"/>
      <c r="CO103" s="99"/>
      <c r="CP103" s="99"/>
      <c r="CQ103" s="99"/>
      <c r="CR103" s="98"/>
      <c r="CS103" s="38"/>
    </row>
    <row r="104" spans="1:97" x14ac:dyDescent="0.35">
      <c r="A104" s="64"/>
      <c r="B104" s="64"/>
      <c r="C104" s="97"/>
      <c r="D104" s="97"/>
      <c r="E104" s="64"/>
      <c r="F104" s="64"/>
      <c r="G104" s="64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5"/>
      <c r="AT104" s="65"/>
      <c r="AU104" s="65"/>
      <c r="AV104" s="65"/>
      <c r="AW104" s="65"/>
      <c r="AX104" s="65"/>
      <c r="AY104" s="65"/>
      <c r="AZ104" s="65"/>
      <c r="BA104" s="65"/>
      <c r="BB104" s="65"/>
      <c r="BC104" s="65"/>
      <c r="BD104" s="65"/>
      <c r="BE104" s="65"/>
      <c r="BF104" s="65"/>
      <c r="BG104" s="65"/>
      <c r="BH104" s="65"/>
      <c r="BI104" s="65"/>
      <c r="BJ104" s="65"/>
      <c r="BK104" s="65"/>
      <c r="BL104" s="65"/>
      <c r="BM104" s="65"/>
      <c r="BN104" s="65"/>
      <c r="BO104" s="65"/>
      <c r="BP104" s="65"/>
      <c r="BQ104" s="65"/>
      <c r="BR104" s="65"/>
      <c r="BS104" s="65"/>
      <c r="BT104" s="65"/>
      <c r="BU104" s="65"/>
      <c r="BV104" s="65"/>
      <c r="BW104" s="65"/>
      <c r="BX104" s="65"/>
      <c r="BY104" s="65"/>
      <c r="BZ104" s="65"/>
      <c r="CA104" s="65"/>
      <c r="CB104" s="65"/>
      <c r="CC104" s="65"/>
      <c r="CD104" s="65"/>
      <c r="CE104" s="65"/>
      <c r="CF104" s="65"/>
      <c r="CG104" s="65"/>
      <c r="CH104" s="65"/>
      <c r="CI104" s="65"/>
      <c r="CJ104" s="65"/>
      <c r="CK104" s="65"/>
      <c r="CL104" s="65"/>
      <c r="CM104" s="65"/>
      <c r="CN104" s="65"/>
      <c r="CO104" s="65"/>
      <c r="CP104" s="65"/>
      <c r="CQ104" s="65"/>
      <c r="CR104" s="64"/>
      <c r="CS104" s="38"/>
    </row>
    <row r="105" spans="1:97" x14ac:dyDescent="0.35">
      <c r="A105" s="64"/>
      <c r="B105" s="64"/>
      <c r="C105" s="64"/>
      <c r="D105" s="97"/>
      <c r="E105" s="103" t="s">
        <v>506</v>
      </c>
      <c r="F105" s="64"/>
      <c r="G105" s="103" t="str">
        <f>G56</f>
        <v>£m</v>
      </c>
      <c r="H105" s="118">
        <f>H56</f>
        <v>1395.5458150816314</v>
      </c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  <c r="BK105" s="118"/>
      <c r="BL105" s="118"/>
      <c r="BM105" s="118"/>
      <c r="BN105" s="118"/>
      <c r="BO105" s="118"/>
      <c r="BP105" s="118"/>
      <c r="BQ105" s="118"/>
      <c r="BR105" s="118"/>
      <c r="BS105" s="118"/>
      <c r="BT105" s="118"/>
      <c r="BU105" s="118"/>
      <c r="BV105" s="118"/>
      <c r="BW105" s="118"/>
      <c r="BX105" s="118"/>
      <c r="BY105" s="118"/>
      <c r="BZ105" s="118"/>
      <c r="CA105" s="118"/>
      <c r="CB105" s="118"/>
      <c r="CC105" s="118"/>
      <c r="CD105" s="118"/>
      <c r="CE105" s="118"/>
      <c r="CF105" s="118"/>
      <c r="CG105" s="118"/>
      <c r="CH105" s="118"/>
      <c r="CI105" s="118"/>
      <c r="CJ105" s="118"/>
      <c r="CK105" s="118"/>
      <c r="CL105" s="118"/>
      <c r="CM105" s="118"/>
      <c r="CN105" s="118"/>
      <c r="CO105" s="118"/>
      <c r="CP105" s="118"/>
      <c r="CQ105" s="65"/>
      <c r="CR105" s="64"/>
      <c r="CS105" s="38"/>
    </row>
    <row r="106" spans="1:97" x14ac:dyDescent="0.35">
      <c r="A106" s="64"/>
      <c r="B106" s="64"/>
      <c r="C106" s="64"/>
      <c r="D106" s="64"/>
      <c r="E106" s="97"/>
      <c r="F106" s="64"/>
      <c r="G106" s="64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5"/>
      <c r="AT106" s="65"/>
      <c r="AU106" s="65"/>
      <c r="AV106" s="65"/>
      <c r="AW106" s="65"/>
      <c r="AX106" s="65"/>
      <c r="AY106" s="65"/>
      <c r="AZ106" s="65"/>
      <c r="BA106" s="65"/>
      <c r="BB106" s="65"/>
      <c r="BC106" s="65"/>
      <c r="BD106" s="65"/>
      <c r="BE106" s="65"/>
      <c r="BF106" s="65"/>
      <c r="BG106" s="65"/>
      <c r="BH106" s="65"/>
      <c r="BI106" s="65"/>
      <c r="BJ106" s="65"/>
      <c r="BK106" s="65"/>
      <c r="BL106" s="65"/>
      <c r="BM106" s="65"/>
      <c r="BN106" s="65"/>
      <c r="BO106" s="65"/>
      <c r="BP106" s="65"/>
      <c r="BQ106" s="65"/>
      <c r="BR106" s="65"/>
      <c r="BS106" s="65"/>
      <c r="BT106" s="65"/>
      <c r="BU106" s="65"/>
      <c r="BV106" s="65"/>
      <c r="BW106" s="65"/>
      <c r="BX106" s="65"/>
      <c r="BY106" s="65"/>
      <c r="BZ106" s="65"/>
      <c r="CA106" s="65"/>
      <c r="CB106" s="65"/>
      <c r="CC106" s="65"/>
      <c r="CD106" s="65"/>
      <c r="CE106" s="65"/>
      <c r="CF106" s="65"/>
      <c r="CG106" s="65"/>
      <c r="CH106" s="65"/>
      <c r="CI106" s="65"/>
      <c r="CJ106" s="65"/>
      <c r="CK106" s="65"/>
      <c r="CL106" s="65"/>
      <c r="CM106" s="65"/>
      <c r="CN106" s="65"/>
      <c r="CO106" s="65"/>
      <c r="CP106" s="65"/>
      <c r="CQ106" s="65"/>
      <c r="CR106" s="64"/>
      <c r="CS106" s="38"/>
    </row>
    <row r="107" spans="1:97" x14ac:dyDescent="0.35">
      <c r="A107" s="64"/>
      <c r="B107" s="64"/>
      <c r="C107" s="64"/>
      <c r="D107" s="64"/>
      <c r="E107" s="100" t="str">
        <f>'DNO inputs'!E37</f>
        <v>CDCM notional EHV asset values</v>
      </c>
      <c r="F107" s="64"/>
      <c r="G107" s="64"/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  <c r="AE107" s="65"/>
      <c r="AF107" s="65"/>
      <c r="AG107" s="65"/>
      <c r="AH107" s="65"/>
      <c r="AI107" s="65"/>
      <c r="AJ107" s="65"/>
      <c r="AK107" s="65"/>
      <c r="AL107" s="65"/>
      <c r="AM107" s="65"/>
      <c r="AN107" s="65"/>
      <c r="AO107" s="65"/>
      <c r="AP107" s="65"/>
      <c r="AQ107" s="65"/>
      <c r="AR107" s="65"/>
      <c r="AS107" s="65"/>
      <c r="AT107" s="65"/>
      <c r="AU107" s="65"/>
      <c r="AV107" s="65"/>
      <c r="AW107" s="65"/>
      <c r="AX107" s="65"/>
      <c r="AY107" s="65"/>
      <c r="AZ107" s="65"/>
      <c r="BA107" s="65"/>
      <c r="BB107" s="65"/>
      <c r="BC107" s="65"/>
      <c r="BD107" s="65"/>
      <c r="BE107" s="65"/>
      <c r="BF107" s="65"/>
      <c r="BG107" s="65"/>
      <c r="BH107" s="65"/>
      <c r="BI107" s="65"/>
      <c r="BJ107" s="65"/>
      <c r="BK107" s="65"/>
      <c r="BL107" s="65"/>
      <c r="BM107" s="65"/>
      <c r="BN107" s="65"/>
      <c r="BO107" s="65"/>
      <c r="BP107" s="65"/>
      <c r="BQ107" s="65"/>
      <c r="BR107" s="65"/>
      <c r="BS107" s="65"/>
      <c r="BT107" s="65"/>
      <c r="BU107" s="65"/>
      <c r="BV107" s="65"/>
      <c r="BW107" s="65"/>
      <c r="BX107" s="65"/>
      <c r="BY107" s="65"/>
      <c r="BZ107" s="65"/>
      <c r="CA107" s="65"/>
      <c r="CB107" s="65"/>
      <c r="CC107" s="65"/>
      <c r="CD107" s="65"/>
      <c r="CE107" s="65"/>
      <c r="CF107" s="65"/>
      <c r="CG107" s="65"/>
      <c r="CH107" s="65"/>
      <c r="CI107" s="65"/>
      <c r="CJ107" s="65"/>
      <c r="CK107" s="65"/>
      <c r="CL107" s="65"/>
      <c r="CM107" s="65"/>
      <c r="CN107" s="65"/>
      <c r="CO107" s="65"/>
      <c r="CP107" s="65"/>
      <c r="CQ107" s="65"/>
      <c r="CR107" s="64"/>
      <c r="CS107" s="38"/>
    </row>
    <row r="108" spans="1:97" x14ac:dyDescent="0.35">
      <c r="A108" s="64"/>
      <c r="B108" s="64"/>
      <c r="C108" s="64"/>
      <c r="D108" s="64"/>
      <c r="E108" s="64"/>
      <c r="F108" s="101" t="str">
        <f>'DNO inputs'!F38</f>
        <v>132kV</v>
      </c>
      <c r="G108" s="101" t="str">
        <f>'DNO inputs'!G38</f>
        <v>£</v>
      </c>
      <c r="H108" s="140">
        <f>'DNO inputs'!H38</f>
        <v>0</v>
      </c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  <c r="AF108" s="118"/>
      <c r="AG108" s="118"/>
      <c r="AH108" s="118"/>
      <c r="AI108" s="118"/>
      <c r="AJ108" s="118"/>
      <c r="AK108" s="118"/>
      <c r="AL108" s="118"/>
      <c r="AM108" s="118"/>
      <c r="AN108" s="118"/>
      <c r="AO108" s="118"/>
      <c r="AP108" s="118"/>
      <c r="AQ108" s="118"/>
      <c r="AR108" s="118"/>
      <c r="AS108" s="118"/>
      <c r="AT108" s="118"/>
      <c r="AU108" s="118"/>
      <c r="AV108" s="118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  <c r="BK108" s="118"/>
      <c r="BL108" s="118"/>
      <c r="BM108" s="118"/>
      <c r="BN108" s="118"/>
      <c r="BO108" s="118"/>
      <c r="BP108" s="118"/>
      <c r="BQ108" s="118"/>
      <c r="BR108" s="118"/>
      <c r="BS108" s="118"/>
      <c r="BT108" s="118"/>
      <c r="BU108" s="118"/>
      <c r="BV108" s="118"/>
      <c r="BW108" s="118"/>
      <c r="BX108" s="118"/>
      <c r="BY108" s="118"/>
      <c r="BZ108" s="118"/>
      <c r="CA108" s="118"/>
      <c r="CB108" s="118"/>
      <c r="CC108" s="118"/>
      <c r="CD108" s="118"/>
      <c r="CE108" s="118"/>
      <c r="CF108" s="118"/>
      <c r="CG108" s="118"/>
      <c r="CH108" s="118"/>
      <c r="CI108" s="118"/>
      <c r="CJ108" s="118"/>
      <c r="CK108" s="118"/>
      <c r="CL108" s="118"/>
      <c r="CM108" s="118"/>
      <c r="CN108" s="118"/>
      <c r="CO108" s="118"/>
      <c r="CP108" s="118"/>
      <c r="CQ108" s="65"/>
      <c r="CR108" s="64"/>
      <c r="CS108" s="38"/>
    </row>
    <row r="109" spans="1:97" x14ac:dyDescent="0.35">
      <c r="A109" s="64"/>
      <c r="B109" s="64"/>
      <c r="C109" s="64"/>
      <c r="D109" s="64"/>
      <c r="E109" s="64"/>
      <c r="F109" s="103" t="str">
        <f>'DNO inputs'!F39</f>
        <v>132kV/EHV</v>
      </c>
      <c r="G109" s="103" t="str">
        <f>'DNO inputs'!G39</f>
        <v>£</v>
      </c>
      <c r="H109" s="136">
        <f>'DNO inputs'!H39</f>
        <v>0</v>
      </c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  <c r="AF109" s="118"/>
      <c r="AG109" s="118"/>
      <c r="AH109" s="118"/>
      <c r="AI109" s="118"/>
      <c r="AJ109" s="118"/>
      <c r="AK109" s="118"/>
      <c r="AL109" s="118"/>
      <c r="AM109" s="118"/>
      <c r="AN109" s="118"/>
      <c r="AO109" s="118"/>
      <c r="AP109" s="118"/>
      <c r="AQ109" s="118"/>
      <c r="AR109" s="118"/>
      <c r="AS109" s="118"/>
      <c r="AT109" s="118"/>
      <c r="AU109" s="118"/>
      <c r="AV109" s="118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118"/>
      <c r="BK109" s="118"/>
      <c r="BL109" s="118"/>
      <c r="BM109" s="118"/>
      <c r="BN109" s="118"/>
      <c r="BO109" s="118"/>
      <c r="BP109" s="118"/>
      <c r="BQ109" s="118"/>
      <c r="BR109" s="118"/>
      <c r="BS109" s="118"/>
      <c r="BT109" s="118"/>
      <c r="BU109" s="118"/>
      <c r="BV109" s="118"/>
      <c r="BW109" s="118"/>
      <c r="BX109" s="118"/>
      <c r="BY109" s="118"/>
      <c r="BZ109" s="118"/>
      <c r="CA109" s="118"/>
      <c r="CB109" s="118"/>
      <c r="CC109" s="118"/>
      <c r="CD109" s="118"/>
      <c r="CE109" s="118"/>
      <c r="CF109" s="118"/>
      <c r="CG109" s="118"/>
      <c r="CH109" s="118"/>
      <c r="CI109" s="118"/>
      <c r="CJ109" s="118"/>
      <c r="CK109" s="118"/>
      <c r="CL109" s="118"/>
      <c r="CM109" s="118"/>
      <c r="CN109" s="118"/>
      <c r="CO109" s="118"/>
      <c r="CP109" s="118"/>
      <c r="CQ109" s="65"/>
      <c r="CR109" s="64"/>
      <c r="CS109" s="38"/>
    </row>
    <row r="110" spans="1:97" x14ac:dyDescent="0.35">
      <c r="A110" s="64"/>
      <c r="B110" s="64"/>
      <c r="C110" s="64"/>
      <c r="D110" s="64"/>
      <c r="E110" s="64"/>
      <c r="F110" s="103" t="str">
        <f>'DNO inputs'!F40</f>
        <v>EHV</v>
      </c>
      <c r="G110" s="103" t="str">
        <f>'DNO inputs'!G40</f>
        <v>£</v>
      </c>
      <c r="H110" s="136">
        <f>'DNO inputs'!H40</f>
        <v>174330836.21449617</v>
      </c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  <c r="AF110" s="118"/>
      <c r="AG110" s="118"/>
      <c r="AH110" s="118"/>
      <c r="AI110" s="118"/>
      <c r="AJ110" s="118"/>
      <c r="AK110" s="118"/>
      <c r="AL110" s="118"/>
      <c r="AM110" s="118"/>
      <c r="AN110" s="118"/>
      <c r="AO110" s="118"/>
      <c r="AP110" s="118"/>
      <c r="AQ110" s="118"/>
      <c r="AR110" s="118"/>
      <c r="AS110" s="118"/>
      <c r="AT110" s="118"/>
      <c r="AU110" s="118"/>
      <c r="AV110" s="118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  <c r="BI110" s="118"/>
      <c r="BJ110" s="118"/>
      <c r="BK110" s="118"/>
      <c r="BL110" s="118"/>
      <c r="BM110" s="118"/>
      <c r="BN110" s="118"/>
      <c r="BO110" s="118"/>
      <c r="BP110" s="118"/>
      <c r="BQ110" s="118"/>
      <c r="BR110" s="118"/>
      <c r="BS110" s="118"/>
      <c r="BT110" s="118"/>
      <c r="BU110" s="118"/>
      <c r="BV110" s="118"/>
      <c r="BW110" s="118"/>
      <c r="BX110" s="118"/>
      <c r="BY110" s="118"/>
      <c r="BZ110" s="118"/>
      <c r="CA110" s="118"/>
      <c r="CB110" s="118"/>
      <c r="CC110" s="118"/>
      <c r="CD110" s="118"/>
      <c r="CE110" s="118"/>
      <c r="CF110" s="118"/>
      <c r="CG110" s="118"/>
      <c r="CH110" s="118"/>
      <c r="CI110" s="118"/>
      <c r="CJ110" s="118"/>
      <c r="CK110" s="118"/>
      <c r="CL110" s="118"/>
      <c r="CM110" s="118"/>
      <c r="CN110" s="118"/>
      <c r="CO110" s="118"/>
      <c r="CP110" s="118"/>
      <c r="CQ110" s="65"/>
      <c r="CR110" s="64"/>
      <c r="CS110" s="38"/>
    </row>
    <row r="111" spans="1:97" x14ac:dyDescent="0.35">
      <c r="A111" s="64"/>
      <c r="B111" s="64"/>
      <c r="C111" s="64"/>
      <c r="D111" s="64"/>
      <c r="E111" s="64"/>
      <c r="F111" s="103" t="str">
        <f>'DNO inputs'!F41</f>
        <v>EHV/HV</v>
      </c>
      <c r="G111" s="103" t="str">
        <f>'DNO inputs'!G41</f>
        <v>£</v>
      </c>
      <c r="H111" s="136">
        <f>'DNO inputs'!H41</f>
        <v>190955485.34882891</v>
      </c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AD111" s="118"/>
      <c r="AE111" s="118"/>
      <c r="AF111" s="118"/>
      <c r="AG111" s="118"/>
      <c r="AH111" s="118"/>
      <c r="AI111" s="118"/>
      <c r="AJ111" s="118"/>
      <c r="AK111" s="118"/>
      <c r="AL111" s="118"/>
      <c r="AM111" s="118"/>
      <c r="AN111" s="118"/>
      <c r="AO111" s="118"/>
      <c r="AP111" s="118"/>
      <c r="AQ111" s="118"/>
      <c r="AR111" s="118"/>
      <c r="AS111" s="118"/>
      <c r="AT111" s="118"/>
      <c r="AU111" s="118"/>
      <c r="AV111" s="118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118"/>
      <c r="BK111" s="118"/>
      <c r="BL111" s="118"/>
      <c r="BM111" s="118"/>
      <c r="BN111" s="118"/>
      <c r="BO111" s="118"/>
      <c r="BP111" s="118"/>
      <c r="BQ111" s="118"/>
      <c r="BR111" s="118"/>
      <c r="BS111" s="118"/>
      <c r="BT111" s="118"/>
      <c r="BU111" s="118"/>
      <c r="BV111" s="118"/>
      <c r="BW111" s="118"/>
      <c r="BX111" s="118"/>
      <c r="BY111" s="118"/>
      <c r="BZ111" s="118"/>
      <c r="CA111" s="118"/>
      <c r="CB111" s="118"/>
      <c r="CC111" s="118"/>
      <c r="CD111" s="118"/>
      <c r="CE111" s="118"/>
      <c r="CF111" s="118"/>
      <c r="CG111" s="118"/>
      <c r="CH111" s="118"/>
      <c r="CI111" s="118"/>
      <c r="CJ111" s="118"/>
      <c r="CK111" s="118"/>
      <c r="CL111" s="118"/>
      <c r="CM111" s="118"/>
      <c r="CN111" s="118"/>
      <c r="CO111" s="118"/>
      <c r="CP111" s="118"/>
      <c r="CQ111" s="65"/>
      <c r="CR111" s="64"/>
      <c r="CS111" s="38"/>
    </row>
    <row r="112" spans="1:97" x14ac:dyDescent="0.35">
      <c r="A112" s="64"/>
      <c r="B112" s="64"/>
      <c r="C112" s="64"/>
      <c r="D112" s="64"/>
      <c r="E112" s="64"/>
      <c r="F112" s="105" t="str">
        <f>'DNO inputs'!F42</f>
        <v>132kV/HV</v>
      </c>
      <c r="G112" s="105" t="str">
        <f>'DNO inputs'!G42</f>
        <v>£</v>
      </c>
      <c r="H112" s="141">
        <f>'DNO inputs'!H42</f>
        <v>0</v>
      </c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  <c r="AT112" s="118"/>
      <c r="AU112" s="118"/>
      <c r="AV112" s="118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  <c r="BK112" s="118"/>
      <c r="BL112" s="118"/>
      <c r="BM112" s="118"/>
      <c r="BN112" s="118"/>
      <c r="BO112" s="118"/>
      <c r="BP112" s="118"/>
      <c r="BQ112" s="118"/>
      <c r="BR112" s="118"/>
      <c r="BS112" s="118"/>
      <c r="BT112" s="118"/>
      <c r="BU112" s="118"/>
      <c r="BV112" s="118"/>
      <c r="BW112" s="118"/>
      <c r="BX112" s="118"/>
      <c r="BY112" s="118"/>
      <c r="BZ112" s="118"/>
      <c r="CA112" s="118"/>
      <c r="CB112" s="118"/>
      <c r="CC112" s="118"/>
      <c r="CD112" s="118"/>
      <c r="CE112" s="118"/>
      <c r="CF112" s="118"/>
      <c r="CG112" s="118"/>
      <c r="CH112" s="118"/>
      <c r="CI112" s="118"/>
      <c r="CJ112" s="118"/>
      <c r="CK112" s="118"/>
      <c r="CL112" s="118"/>
      <c r="CM112" s="118"/>
      <c r="CN112" s="118"/>
      <c r="CO112" s="118"/>
      <c r="CP112" s="118"/>
      <c r="CQ112" s="65"/>
      <c r="CR112" s="64"/>
      <c r="CS112" s="38"/>
    </row>
    <row r="113" spans="1:97" x14ac:dyDescent="0.35">
      <c r="A113" s="64"/>
      <c r="B113" s="64"/>
      <c r="C113" s="64"/>
      <c r="D113" s="64"/>
      <c r="E113" s="64"/>
      <c r="F113" s="64"/>
      <c r="G113" s="64"/>
      <c r="H113" s="65"/>
      <c r="I113" s="65"/>
      <c r="J113" s="65"/>
      <c r="K113" s="65"/>
      <c r="L113" s="65"/>
      <c r="M113" s="65"/>
      <c r="N113" s="65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  <c r="AE113" s="65"/>
      <c r="AF113" s="65"/>
      <c r="AG113" s="65"/>
      <c r="AH113" s="65"/>
      <c r="AI113" s="65"/>
      <c r="AJ113" s="65"/>
      <c r="AK113" s="65"/>
      <c r="AL113" s="65"/>
      <c r="AM113" s="65"/>
      <c r="AN113" s="65"/>
      <c r="AO113" s="65"/>
      <c r="AP113" s="65"/>
      <c r="AQ113" s="65"/>
      <c r="AR113" s="65"/>
      <c r="AS113" s="65"/>
      <c r="AT113" s="65"/>
      <c r="AU113" s="65"/>
      <c r="AV113" s="65"/>
      <c r="AW113" s="65"/>
      <c r="AX113" s="65"/>
      <c r="AY113" s="65"/>
      <c r="AZ113" s="65"/>
      <c r="BA113" s="65"/>
      <c r="BB113" s="65"/>
      <c r="BC113" s="65"/>
      <c r="BD113" s="65"/>
      <c r="BE113" s="65"/>
      <c r="BF113" s="65"/>
      <c r="BG113" s="65"/>
      <c r="BH113" s="65"/>
      <c r="BI113" s="65"/>
      <c r="BJ113" s="65"/>
      <c r="BK113" s="65"/>
      <c r="BL113" s="65"/>
      <c r="BM113" s="65"/>
      <c r="BN113" s="65"/>
      <c r="BO113" s="65"/>
      <c r="BP113" s="65"/>
      <c r="BQ113" s="65"/>
      <c r="BR113" s="65"/>
      <c r="BS113" s="65"/>
      <c r="BT113" s="65"/>
      <c r="BU113" s="65"/>
      <c r="BV113" s="65"/>
      <c r="BW113" s="65"/>
      <c r="BX113" s="65"/>
      <c r="BY113" s="65"/>
      <c r="BZ113" s="65"/>
      <c r="CA113" s="65"/>
      <c r="CB113" s="65"/>
      <c r="CC113" s="65"/>
      <c r="CD113" s="65"/>
      <c r="CE113" s="65"/>
      <c r="CF113" s="65"/>
      <c r="CG113" s="65"/>
      <c r="CH113" s="65"/>
      <c r="CI113" s="65"/>
      <c r="CJ113" s="65"/>
      <c r="CK113" s="65"/>
      <c r="CL113" s="65"/>
      <c r="CM113" s="65"/>
      <c r="CN113" s="65"/>
      <c r="CO113" s="65"/>
      <c r="CP113" s="65"/>
      <c r="CQ113" s="65"/>
      <c r="CR113" s="64"/>
      <c r="CS113" s="38"/>
    </row>
    <row r="114" spans="1:97" x14ac:dyDescent="0.35">
      <c r="A114" s="103"/>
      <c r="B114" s="64"/>
      <c r="C114" s="64"/>
      <c r="D114" s="64"/>
      <c r="E114" s="103" t="s">
        <v>507</v>
      </c>
      <c r="F114" s="64"/>
      <c r="G114" s="103" t="s">
        <v>329</v>
      </c>
      <c r="H114" s="118">
        <f>SUM(H108:H112)</f>
        <v>365286321.56332505</v>
      </c>
      <c r="I114" s="129" t="s">
        <v>114</v>
      </c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18"/>
      <c r="U114" s="118"/>
      <c r="V114" s="118"/>
      <c r="W114" s="118"/>
      <c r="X114" s="118"/>
      <c r="Y114" s="118"/>
      <c r="Z114" s="118"/>
      <c r="AA114" s="118"/>
      <c r="AB114" s="118"/>
      <c r="AC114" s="118"/>
      <c r="AD114" s="118"/>
      <c r="AE114" s="118"/>
      <c r="AF114" s="118"/>
      <c r="AG114" s="118"/>
      <c r="AH114" s="118"/>
      <c r="AI114" s="118"/>
      <c r="AJ114" s="118"/>
      <c r="AK114" s="118"/>
      <c r="AL114" s="118"/>
      <c r="AM114" s="118"/>
      <c r="AN114" s="118"/>
      <c r="AO114" s="118"/>
      <c r="AP114" s="118"/>
      <c r="AQ114" s="118"/>
      <c r="AR114" s="118"/>
      <c r="AS114" s="118"/>
      <c r="AT114" s="118"/>
      <c r="AU114" s="118"/>
      <c r="AV114" s="118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  <c r="BI114" s="118"/>
      <c r="BJ114" s="118"/>
      <c r="BK114" s="118"/>
      <c r="BL114" s="118"/>
      <c r="BM114" s="118"/>
      <c r="BN114" s="118"/>
      <c r="BO114" s="118"/>
      <c r="BP114" s="118"/>
      <c r="BQ114" s="118"/>
      <c r="BR114" s="118"/>
      <c r="BS114" s="118"/>
      <c r="BT114" s="118"/>
      <c r="BU114" s="118"/>
      <c r="BV114" s="118"/>
      <c r="BW114" s="118"/>
      <c r="BX114" s="118"/>
      <c r="BY114" s="118"/>
      <c r="BZ114" s="118"/>
      <c r="CA114" s="118"/>
      <c r="CB114" s="118"/>
      <c r="CC114" s="118"/>
      <c r="CD114" s="118"/>
      <c r="CE114" s="118"/>
      <c r="CF114" s="118"/>
      <c r="CG114" s="118"/>
      <c r="CH114" s="118"/>
      <c r="CI114" s="118"/>
      <c r="CJ114" s="118"/>
      <c r="CK114" s="118"/>
      <c r="CL114" s="118"/>
      <c r="CM114" s="118"/>
      <c r="CN114" s="118"/>
      <c r="CO114" s="118"/>
      <c r="CP114" s="118"/>
      <c r="CQ114" s="65"/>
      <c r="CR114" s="103" t="s">
        <v>508</v>
      </c>
      <c r="CS114" s="38"/>
    </row>
    <row r="115" spans="1:97" x14ac:dyDescent="0.35">
      <c r="A115" s="64"/>
      <c r="B115" s="64"/>
      <c r="C115" s="64"/>
      <c r="D115" s="64"/>
      <c r="E115" s="97"/>
      <c r="F115" s="64"/>
      <c r="G115" s="64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5"/>
      <c r="AT115" s="65"/>
      <c r="AU115" s="65"/>
      <c r="AV115" s="65"/>
      <c r="AW115" s="65"/>
      <c r="AX115" s="65"/>
      <c r="AY115" s="65"/>
      <c r="AZ115" s="65"/>
      <c r="BA115" s="65"/>
      <c r="BB115" s="65"/>
      <c r="BC115" s="65"/>
      <c r="BD115" s="65"/>
      <c r="BE115" s="65"/>
      <c r="BF115" s="65"/>
      <c r="BG115" s="65"/>
      <c r="BH115" s="65"/>
      <c r="BI115" s="65"/>
      <c r="BJ115" s="65"/>
      <c r="BK115" s="65"/>
      <c r="BL115" s="65"/>
      <c r="BM115" s="65"/>
      <c r="BN115" s="65"/>
      <c r="BO115" s="65"/>
      <c r="BP115" s="65"/>
      <c r="BQ115" s="65"/>
      <c r="BR115" s="65"/>
      <c r="BS115" s="65"/>
      <c r="BT115" s="65"/>
      <c r="BU115" s="65"/>
      <c r="BV115" s="65"/>
      <c r="BW115" s="65"/>
      <c r="BX115" s="65"/>
      <c r="BY115" s="65"/>
      <c r="BZ115" s="65"/>
      <c r="CA115" s="65"/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5"/>
      <c r="CM115" s="65"/>
      <c r="CN115" s="65"/>
      <c r="CO115" s="65"/>
      <c r="CP115" s="65"/>
      <c r="CQ115" s="65"/>
      <c r="CR115" s="64"/>
      <c r="CS115" s="38"/>
    </row>
    <row r="116" spans="1:97" x14ac:dyDescent="0.35">
      <c r="A116" s="64"/>
      <c r="B116" s="64"/>
      <c r="C116" s="64"/>
      <c r="D116" s="64"/>
      <c r="E116" s="103" t="str">
        <f>'DNO inputs'!E49</f>
        <v>EDCM notional asset value, total</v>
      </c>
      <c r="F116" s="64"/>
      <c r="G116" s="103" t="str">
        <f>'DNO inputs'!G49</f>
        <v>£</v>
      </c>
      <c r="H116" s="136">
        <f>'DNO inputs'!H49</f>
        <v>156787302.06871107</v>
      </c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8"/>
      <c r="AL116" s="118"/>
      <c r="AM116" s="118"/>
      <c r="AN116" s="118"/>
      <c r="AO116" s="118"/>
      <c r="AP116" s="118"/>
      <c r="AQ116" s="118"/>
      <c r="AR116" s="118"/>
      <c r="AS116" s="118"/>
      <c r="AT116" s="118"/>
      <c r="AU116" s="118"/>
      <c r="AV116" s="118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  <c r="BI116" s="118"/>
      <c r="BJ116" s="118"/>
      <c r="BK116" s="118"/>
      <c r="BL116" s="118"/>
      <c r="BM116" s="118"/>
      <c r="BN116" s="118"/>
      <c r="BO116" s="118"/>
      <c r="BP116" s="118"/>
      <c r="BQ116" s="118"/>
      <c r="BR116" s="118"/>
      <c r="BS116" s="118"/>
      <c r="BT116" s="118"/>
      <c r="BU116" s="118"/>
      <c r="BV116" s="118"/>
      <c r="BW116" s="118"/>
      <c r="BX116" s="118"/>
      <c r="BY116" s="118"/>
      <c r="BZ116" s="118"/>
      <c r="CA116" s="118"/>
      <c r="CB116" s="118"/>
      <c r="CC116" s="118"/>
      <c r="CD116" s="118"/>
      <c r="CE116" s="118"/>
      <c r="CF116" s="118"/>
      <c r="CG116" s="118"/>
      <c r="CH116" s="118"/>
      <c r="CI116" s="118"/>
      <c r="CJ116" s="118"/>
      <c r="CK116" s="118"/>
      <c r="CL116" s="118"/>
      <c r="CM116" s="118"/>
      <c r="CN116" s="118"/>
      <c r="CO116" s="118"/>
      <c r="CP116" s="118"/>
      <c r="CQ116" s="65"/>
      <c r="CR116" s="64"/>
      <c r="CS116" s="38"/>
    </row>
    <row r="117" spans="1:97" x14ac:dyDescent="0.35">
      <c r="A117" s="64"/>
      <c r="B117" s="64"/>
      <c r="C117" s="64"/>
      <c r="D117" s="64"/>
      <c r="E117" s="97"/>
      <c r="F117" s="64"/>
      <c r="G117" s="64"/>
      <c r="H117" s="65"/>
      <c r="I117" s="65"/>
      <c r="J117" s="65"/>
      <c r="K117" s="65"/>
      <c r="L117" s="65"/>
      <c r="M117" s="65"/>
      <c r="N117" s="65"/>
      <c r="O117" s="65"/>
      <c r="P117" s="65"/>
      <c r="Q117" s="65"/>
      <c r="R117" s="65"/>
      <c r="S117" s="65"/>
      <c r="T117" s="65"/>
      <c r="U117" s="65"/>
      <c r="V117" s="65"/>
      <c r="W117" s="65"/>
      <c r="X117" s="65"/>
      <c r="Y117" s="65"/>
      <c r="Z117" s="65"/>
      <c r="AA117" s="65"/>
      <c r="AB117" s="65"/>
      <c r="AC117" s="65"/>
      <c r="AD117" s="65"/>
      <c r="AE117" s="65"/>
      <c r="AF117" s="65"/>
      <c r="AG117" s="65"/>
      <c r="AH117" s="65"/>
      <c r="AI117" s="65"/>
      <c r="AJ117" s="65"/>
      <c r="AK117" s="65"/>
      <c r="AL117" s="65"/>
      <c r="AM117" s="65"/>
      <c r="AN117" s="65"/>
      <c r="AO117" s="65"/>
      <c r="AP117" s="65"/>
      <c r="AQ117" s="65"/>
      <c r="AR117" s="65"/>
      <c r="AS117" s="65"/>
      <c r="AT117" s="65"/>
      <c r="AU117" s="65"/>
      <c r="AV117" s="65"/>
      <c r="AW117" s="65"/>
      <c r="AX117" s="65"/>
      <c r="AY117" s="65"/>
      <c r="AZ117" s="65"/>
      <c r="BA117" s="65"/>
      <c r="BB117" s="65"/>
      <c r="BC117" s="65"/>
      <c r="BD117" s="65"/>
      <c r="BE117" s="65"/>
      <c r="BF117" s="65"/>
      <c r="BG117" s="65"/>
      <c r="BH117" s="65"/>
      <c r="BI117" s="65"/>
      <c r="BJ117" s="65"/>
      <c r="BK117" s="65"/>
      <c r="BL117" s="65"/>
      <c r="BM117" s="65"/>
      <c r="BN117" s="65"/>
      <c r="BO117" s="65"/>
      <c r="BP117" s="65"/>
      <c r="BQ117" s="65"/>
      <c r="BR117" s="65"/>
      <c r="BS117" s="65"/>
      <c r="BT117" s="65"/>
      <c r="BU117" s="65"/>
      <c r="BV117" s="65"/>
      <c r="BW117" s="65"/>
      <c r="BX117" s="65"/>
      <c r="BY117" s="65"/>
      <c r="BZ117" s="65"/>
      <c r="CA117" s="65"/>
      <c r="CB117" s="65"/>
      <c r="CC117" s="65"/>
      <c r="CD117" s="65"/>
      <c r="CE117" s="65"/>
      <c r="CF117" s="65"/>
      <c r="CG117" s="65"/>
      <c r="CH117" s="65"/>
      <c r="CI117" s="65"/>
      <c r="CJ117" s="65"/>
      <c r="CK117" s="65"/>
      <c r="CL117" s="65"/>
      <c r="CM117" s="65"/>
      <c r="CN117" s="65"/>
      <c r="CO117" s="65"/>
      <c r="CP117" s="65"/>
      <c r="CQ117" s="65"/>
      <c r="CR117" s="64"/>
      <c r="CS117" s="38"/>
    </row>
    <row r="118" spans="1:97" x14ac:dyDescent="0.35">
      <c r="A118" s="64"/>
      <c r="B118" s="64"/>
      <c r="C118" s="64"/>
      <c r="D118" s="64"/>
      <c r="E118" s="103" t="s">
        <v>509</v>
      </c>
      <c r="F118" s="64"/>
      <c r="G118" s="103" t="s">
        <v>484</v>
      </c>
      <c r="H118" s="118" t="b">
        <f>H114 + H116 &gt; 0</f>
        <v>1</v>
      </c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8"/>
      <c r="AK118" s="118"/>
      <c r="AL118" s="118"/>
      <c r="AM118" s="118"/>
      <c r="AN118" s="118"/>
      <c r="AO118" s="118"/>
      <c r="AP118" s="118"/>
      <c r="AQ118" s="118"/>
      <c r="AR118" s="118"/>
      <c r="AS118" s="118"/>
      <c r="AT118" s="118"/>
      <c r="AU118" s="118"/>
      <c r="AV118" s="118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  <c r="BI118" s="118"/>
      <c r="BJ118" s="118"/>
      <c r="BK118" s="118"/>
      <c r="BL118" s="118"/>
      <c r="BM118" s="118"/>
      <c r="BN118" s="118"/>
      <c r="BO118" s="118"/>
      <c r="BP118" s="118"/>
      <c r="BQ118" s="118"/>
      <c r="BR118" s="118"/>
      <c r="BS118" s="118"/>
      <c r="BT118" s="118"/>
      <c r="BU118" s="118"/>
      <c r="BV118" s="118"/>
      <c r="BW118" s="118"/>
      <c r="BX118" s="118"/>
      <c r="BY118" s="118"/>
      <c r="BZ118" s="118"/>
      <c r="CA118" s="118"/>
      <c r="CB118" s="118"/>
      <c r="CC118" s="118"/>
      <c r="CD118" s="118"/>
      <c r="CE118" s="118"/>
      <c r="CF118" s="118"/>
      <c r="CG118" s="118"/>
      <c r="CH118" s="118"/>
      <c r="CI118" s="118"/>
      <c r="CJ118" s="118"/>
      <c r="CK118" s="118"/>
      <c r="CL118" s="118"/>
      <c r="CM118" s="118"/>
      <c r="CN118" s="118"/>
      <c r="CO118" s="118"/>
      <c r="CP118" s="118"/>
      <c r="CQ118" s="65"/>
      <c r="CR118" s="64"/>
      <c r="CS118" s="38"/>
    </row>
    <row r="119" spans="1:97" x14ac:dyDescent="0.35">
      <c r="A119" s="64"/>
      <c r="B119" s="64"/>
      <c r="C119" s="64"/>
      <c r="D119" s="64"/>
      <c r="E119" s="97"/>
      <c r="F119" s="64"/>
      <c r="G119" s="64"/>
      <c r="H119" s="65"/>
      <c r="I119" s="65"/>
      <c r="J119" s="65"/>
      <c r="K119" s="65"/>
      <c r="L119" s="65"/>
      <c r="M119" s="65"/>
      <c r="N119" s="65"/>
      <c r="O119" s="65"/>
      <c r="P119" s="65"/>
      <c r="Q119" s="65"/>
      <c r="R119" s="65"/>
      <c r="S119" s="65"/>
      <c r="T119" s="65"/>
      <c r="U119" s="65"/>
      <c r="V119" s="65"/>
      <c r="W119" s="65"/>
      <c r="X119" s="65"/>
      <c r="Y119" s="65"/>
      <c r="Z119" s="65"/>
      <c r="AA119" s="65"/>
      <c r="AB119" s="65"/>
      <c r="AC119" s="65"/>
      <c r="AD119" s="65"/>
      <c r="AE119" s="65"/>
      <c r="AF119" s="65"/>
      <c r="AG119" s="65"/>
      <c r="AH119" s="65"/>
      <c r="AI119" s="65"/>
      <c r="AJ119" s="65"/>
      <c r="AK119" s="65"/>
      <c r="AL119" s="65"/>
      <c r="AM119" s="65"/>
      <c r="AN119" s="65"/>
      <c r="AO119" s="65"/>
      <c r="AP119" s="65"/>
      <c r="AQ119" s="65"/>
      <c r="AR119" s="65"/>
      <c r="AS119" s="65"/>
      <c r="AT119" s="65"/>
      <c r="AU119" s="65"/>
      <c r="AV119" s="65"/>
      <c r="AW119" s="65"/>
      <c r="AX119" s="65"/>
      <c r="AY119" s="65"/>
      <c r="AZ119" s="65"/>
      <c r="BA119" s="65"/>
      <c r="BB119" s="65"/>
      <c r="BC119" s="65"/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65"/>
      <c r="BQ119" s="65"/>
      <c r="BR119" s="65"/>
      <c r="BS119" s="65"/>
      <c r="BT119" s="65"/>
      <c r="BU119" s="65"/>
      <c r="BV119" s="65"/>
      <c r="BW119" s="65"/>
      <c r="BX119" s="65"/>
      <c r="BY119" s="65"/>
      <c r="BZ119" s="65"/>
      <c r="CA119" s="65"/>
      <c r="CB119" s="65"/>
      <c r="CC119" s="65"/>
      <c r="CD119" s="65"/>
      <c r="CE119" s="65"/>
      <c r="CF119" s="65"/>
      <c r="CG119" s="65"/>
      <c r="CH119" s="65"/>
      <c r="CI119" s="65"/>
      <c r="CJ119" s="65"/>
      <c r="CK119" s="65"/>
      <c r="CL119" s="65"/>
      <c r="CM119" s="65"/>
      <c r="CN119" s="65"/>
      <c r="CO119" s="65"/>
      <c r="CP119" s="65"/>
      <c r="CQ119" s="65"/>
      <c r="CR119" s="64"/>
      <c r="CS119" s="38"/>
    </row>
    <row r="120" spans="1:97" x14ac:dyDescent="0.35">
      <c r="A120" s="103"/>
      <c r="B120" s="64"/>
      <c r="C120" s="64"/>
      <c r="D120" s="64"/>
      <c r="E120" s="103" t="s">
        <v>510</v>
      </c>
      <c r="F120" s="64"/>
      <c r="G120" s="103" t="s">
        <v>113</v>
      </c>
      <c r="H120" s="138">
        <f>IF(H118, H114 / (H114 + H116), 1)</f>
        <v>0.69968354084247575</v>
      </c>
      <c r="I120" s="119" t="s">
        <v>114</v>
      </c>
      <c r="J120" s="123"/>
      <c r="K120" s="123"/>
      <c r="L120" s="123"/>
      <c r="M120" s="123"/>
      <c r="N120" s="123"/>
      <c r="O120" s="123"/>
      <c r="P120" s="123"/>
      <c r="Q120" s="123"/>
      <c r="R120" s="123"/>
      <c r="S120" s="123"/>
      <c r="T120" s="123"/>
      <c r="U120" s="123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/>
      <c r="AF120" s="123"/>
      <c r="AG120" s="123"/>
      <c r="AH120" s="123"/>
      <c r="AI120" s="123"/>
      <c r="AJ120" s="123"/>
      <c r="AK120" s="123"/>
      <c r="AL120" s="123"/>
      <c r="AM120" s="123"/>
      <c r="AN120" s="123"/>
      <c r="AO120" s="123"/>
      <c r="AP120" s="123"/>
      <c r="AQ120" s="123"/>
      <c r="AR120" s="123"/>
      <c r="AS120" s="123"/>
      <c r="AT120" s="123"/>
      <c r="AU120" s="123"/>
      <c r="AV120" s="123"/>
      <c r="AW120" s="123"/>
      <c r="AX120" s="123"/>
      <c r="AY120" s="123"/>
      <c r="AZ120" s="123"/>
      <c r="BA120" s="123"/>
      <c r="BB120" s="123"/>
      <c r="BC120" s="123"/>
      <c r="BD120" s="123"/>
      <c r="BE120" s="123"/>
      <c r="BF120" s="123"/>
      <c r="BG120" s="123"/>
      <c r="BH120" s="123"/>
      <c r="BI120" s="123"/>
      <c r="BJ120" s="123"/>
      <c r="BK120" s="123"/>
      <c r="BL120" s="123"/>
      <c r="BM120" s="123"/>
      <c r="BN120" s="123"/>
      <c r="BO120" s="123"/>
      <c r="BP120" s="123"/>
      <c r="BQ120" s="123"/>
      <c r="BR120" s="123"/>
      <c r="BS120" s="123"/>
      <c r="BT120" s="123"/>
      <c r="BU120" s="123"/>
      <c r="BV120" s="123"/>
      <c r="BW120" s="123"/>
      <c r="BX120" s="123"/>
      <c r="BY120" s="123"/>
      <c r="BZ120" s="123"/>
      <c r="CA120" s="123"/>
      <c r="CB120" s="123"/>
      <c r="CC120" s="123"/>
      <c r="CD120" s="123"/>
      <c r="CE120" s="123"/>
      <c r="CF120" s="123"/>
      <c r="CG120" s="123"/>
      <c r="CH120" s="123"/>
      <c r="CI120" s="123"/>
      <c r="CJ120" s="123"/>
      <c r="CK120" s="123"/>
      <c r="CL120" s="123"/>
      <c r="CM120" s="123"/>
      <c r="CN120" s="123"/>
      <c r="CO120" s="123"/>
      <c r="CP120" s="123"/>
      <c r="CQ120" s="65"/>
      <c r="CR120" s="103" t="s">
        <v>508</v>
      </c>
      <c r="CS120" s="38"/>
    </row>
    <row r="121" spans="1:97" x14ac:dyDescent="0.35">
      <c r="A121" s="64"/>
      <c r="B121" s="64"/>
      <c r="C121" s="64"/>
      <c r="D121" s="64"/>
      <c r="E121" s="97"/>
      <c r="F121" s="64"/>
      <c r="G121" s="64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5"/>
      <c r="AL121" s="65"/>
      <c r="AM121" s="65"/>
      <c r="AN121" s="65"/>
      <c r="AO121" s="65"/>
      <c r="AP121" s="65"/>
      <c r="AQ121" s="65"/>
      <c r="AR121" s="65"/>
      <c r="AS121" s="65"/>
      <c r="AT121" s="65"/>
      <c r="AU121" s="65"/>
      <c r="AV121" s="65"/>
      <c r="AW121" s="65"/>
      <c r="AX121" s="65"/>
      <c r="AY121" s="65"/>
      <c r="AZ121" s="65"/>
      <c r="BA121" s="65"/>
      <c r="BB121" s="65"/>
      <c r="BC121" s="65"/>
      <c r="BD121" s="65"/>
      <c r="BE121" s="65"/>
      <c r="BF121" s="65"/>
      <c r="BG121" s="65"/>
      <c r="BH121" s="65"/>
      <c r="BI121" s="65"/>
      <c r="BJ121" s="65"/>
      <c r="BK121" s="65"/>
      <c r="BL121" s="65"/>
      <c r="BM121" s="65"/>
      <c r="BN121" s="65"/>
      <c r="BO121" s="65"/>
      <c r="BP121" s="65"/>
      <c r="BQ121" s="65"/>
      <c r="BR121" s="65"/>
      <c r="BS121" s="65"/>
      <c r="BT121" s="65"/>
      <c r="BU121" s="65"/>
      <c r="BV121" s="65"/>
      <c r="BW121" s="65"/>
      <c r="BX121" s="65"/>
      <c r="BY121" s="65"/>
      <c r="BZ121" s="65"/>
      <c r="CA121" s="65"/>
      <c r="CB121" s="65"/>
      <c r="CC121" s="65"/>
      <c r="CD121" s="65"/>
      <c r="CE121" s="65"/>
      <c r="CF121" s="65"/>
      <c r="CG121" s="65"/>
      <c r="CH121" s="65"/>
      <c r="CI121" s="65"/>
      <c r="CJ121" s="65"/>
      <c r="CK121" s="65"/>
      <c r="CL121" s="65"/>
      <c r="CM121" s="65"/>
      <c r="CN121" s="65"/>
      <c r="CO121" s="65"/>
      <c r="CP121" s="65"/>
      <c r="CQ121" s="65"/>
      <c r="CR121" s="64"/>
      <c r="CS121" s="38"/>
    </row>
    <row r="122" spans="1:97" x14ac:dyDescent="0.35">
      <c r="A122" s="64"/>
      <c r="B122" s="89"/>
      <c r="C122" s="98" t="s">
        <v>511</v>
      </c>
      <c r="D122" s="98"/>
      <c r="E122" s="98"/>
      <c r="F122" s="98"/>
      <c r="G122" s="98"/>
      <c r="H122" s="99"/>
      <c r="I122" s="99"/>
      <c r="J122" s="99"/>
      <c r="K122" s="99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  <c r="AB122" s="99"/>
      <c r="AC122" s="99"/>
      <c r="AD122" s="99"/>
      <c r="AE122" s="99"/>
      <c r="AF122" s="99"/>
      <c r="AG122" s="99"/>
      <c r="AH122" s="99"/>
      <c r="AI122" s="99"/>
      <c r="AJ122" s="99"/>
      <c r="AK122" s="99"/>
      <c r="AL122" s="99"/>
      <c r="AM122" s="99"/>
      <c r="AN122" s="99"/>
      <c r="AO122" s="99"/>
      <c r="AP122" s="99"/>
      <c r="AQ122" s="99"/>
      <c r="AR122" s="99"/>
      <c r="AS122" s="99"/>
      <c r="AT122" s="99"/>
      <c r="AU122" s="99"/>
      <c r="AV122" s="99"/>
      <c r="AW122" s="99"/>
      <c r="AX122" s="99"/>
      <c r="AY122" s="99"/>
      <c r="AZ122" s="99"/>
      <c r="BA122" s="99"/>
      <c r="BB122" s="99"/>
      <c r="BC122" s="99"/>
      <c r="BD122" s="99"/>
      <c r="BE122" s="99"/>
      <c r="BF122" s="99"/>
      <c r="BG122" s="99"/>
      <c r="BH122" s="99"/>
      <c r="BI122" s="99"/>
      <c r="BJ122" s="99"/>
      <c r="BK122" s="99"/>
      <c r="BL122" s="99"/>
      <c r="BM122" s="99"/>
      <c r="BN122" s="99"/>
      <c r="BO122" s="99"/>
      <c r="BP122" s="99"/>
      <c r="BQ122" s="99"/>
      <c r="BR122" s="99"/>
      <c r="BS122" s="99"/>
      <c r="BT122" s="99"/>
      <c r="BU122" s="99"/>
      <c r="BV122" s="99"/>
      <c r="BW122" s="99"/>
      <c r="BX122" s="99"/>
      <c r="BY122" s="99"/>
      <c r="BZ122" s="99"/>
      <c r="CA122" s="99"/>
      <c r="CB122" s="99"/>
      <c r="CC122" s="99"/>
      <c r="CD122" s="99"/>
      <c r="CE122" s="99"/>
      <c r="CF122" s="99"/>
      <c r="CG122" s="99"/>
      <c r="CH122" s="99"/>
      <c r="CI122" s="99"/>
      <c r="CJ122" s="99"/>
      <c r="CK122" s="99"/>
      <c r="CL122" s="99"/>
      <c r="CM122" s="99"/>
      <c r="CN122" s="99"/>
      <c r="CO122" s="99"/>
      <c r="CP122" s="99"/>
      <c r="CQ122" s="99"/>
      <c r="CR122" s="98"/>
      <c r="CS122" s="38"/>
    </row>
    <row r="123" spans="1:97" x14ac:dyDescent="0.35">
      <c r="A123" s="64"/>
      <c r="B123" s="64"/>
      <c r="C123" s="97"/>
      <c r="D123" s="97"/>
      <c r="E123" s="64"/>
      <c r="F123" s="64"/>
      <c r="G123" s="64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4"/>
      <c r="CS123" s="38"/>
    </row>
    <row r="124" spans="1:97" x14ac:dyDescent="0.35">
      <c r="A124" s="103"/>
      <c r="B124" s="64"/>
      <c r="C124" s="64"/>
      <c r="D124" s="64"/>
      <c r="E124" s="103" t="s">
        <v>512</v>
      </c>
      <c r="F124" s="64"/>
      <c r="G124" s="103" t="str">
        <f>G114</f>
        <v>£</v>
      </c>
      <c r="H124" s="118">
        <f>H105 * H120</f>
        <v>976.44043730421481</v>
      </c>
      <c r="I124" s="129" t="s">
        <v>114</v>
      </c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8"/>
      <c r="U124" s="118"/>
      <c r="V124" s="118"/>
      <c r="W124" s="118"/>
      <c r="X124" s="118"/>
      <c r="Y124" s="118"/>
      <c r="Z124" s="118"/>
      <c r="AA124" s="118"/>
      <c r="AB124" s="118"/>
      <c r="AC124" s="118"/>
      <c r="AD124" s="118"/>
      <c r="AE124" s="118"/>
      <c r="AF124" s="118"/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118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  <c r="BI124" s="118"/>
      <c r="BJ124" s="118"/>
      <c r="BK124" s="118"/>
      <c r="BL124" s="118"/>
      <c r="BM124" s="118"/>
      <c r="BN124" s="118"/>
      <c r="BO124" s="118"/>
      <c r="BP124" s="118"/>
      <c r="BQ124" s="118"/>
      <c r="BR124" s="118"/>
      <c r="BS124" s="118"/>
      <c r="BT124" s="118"/>
      <c r="BU124" s="118"/>
      <c r="BV124" s="118"/>
      <c r="BW124" s="118"/>
      <c r="BX124" s="118"/>
      <c r="BY124" s="118"/>
      <c r="BZ124" s="118"/>
      <c r="CA124" s="118"/>
      <c r="CB124" s="118"/>
      <c r="CC124" s="118"/>
      <c r="CD124" s="118"/>
      <c r="CE124" s="118"/>
      <c r="CF124" s="118"/>
      <c r="CG124" s="118"/>
      <c r="CH124" s="118"/>
      <c r="CI124" s="118"/>
      <c r="CJ124" s="118"/>
      <c r="CK124" s="118"/>
      <c r="CL124" s="118"/>
      <c r="CM124" s="118"/>
      <c r="CN124" s="118"/>
      <c r="CO124" s="118"/>
      <c r="CP124" s="118"/>
      <c r="CQ124" s="65"/>
      <c r="CR124" s="103" t="s">
        <v>508</v>
      </c>
      <c r="CS124" s="38"/>
    </row>
    <row r="125" spans="1:97" x14ac:dyDescent="0.35">
      <c r="A125" s="64"/>
      <c r="B125" s="64"/>
      <c r="C125" s="64"/>
      <c r="D125" s="64"/>
      <c r="E125" s="97"/>
      <c r="F125" s="64"/>
      <c r="G125" s="64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5"/>
      <c r="AT125" s="65"/>
      <c r="AU125" s="65"/>
      <c r="AV125" s="65"/>
      <c r="AW125" s="65"/>
      <c r="AX125" s="65"/>
      <c r="AY125" s="65"/>
      <c r="AZ125" s="65"/>
      <c r="BA125" s="65"/>
      <c r="BB125" s="65"/>
      <c r="BC125" s="65"/>
      <c r="BD125" s="65"/>
      <c r="BE125" s="65"/>
      <c r="BF125" s="65"/>
      <c r="BG125" s="65"/>
      <c r="BH125" s="65"/>
      <c r="BI125" s="65"/>
      <c r="BJ125" s="65"/>
      <c r="BK125" s="65"/>
      <c r="BL125" s="65"/>
      <c r="BM125" s="65"/>
      <c r="BN125" s="65"/>
      <c r="BO125" s="65"/>
      <c r="BP125" s="65"/>
      <c r="BQ125" s="65"/>
      <c r="BR125" s="65"/>
      <c r="BS125" s="65"/>
      <c r="BT125" s="65"/>
      <c r="BU125" s="65"/>
      <c r="BV125" s="65"/>
      <c r="BW125" s="65"/>
      <c r="BX125" s="65"/>
      <c r="BY125" s="65"/>
      <c r="BZ125" s="65"/>
      <c r="CA125" s="65"/>
      <c r="CB125" s="65"/>
      <c r="CC125" s="65"/>
      <c r="CD125" s="65"/>
      <c r="CE125" s="65"/>
      <c r="CF125" s="65"/>
      <c r="CG125" s="65"/>
      <c r="CH125" s="65"/>
      <c r="CI125" s="65"/>
      <c r="CJ125" s="65"/>
      <c r="CK125" s="65"/>
      <c r="CL125" s="65"/>
      <c r="CM125" s="65"/>
      <c r="CN125" s="65"/>
      <c r="CO125" s="65"/>
      <c r="CP125" s="65"/>
      <c r="CQ125" s="65"/>
      <c r="CR125" s="64"/>
      <c r="CS125" s="38"/>
    </row>
    <row r="126" spans="1:97" x14ac:dyDescent="0.35">
      <c r="A126" s="103"/>
      <c r="B126" s="64"/>
      <c r="C126" s="64"/>
      <c r="D126" s="97"/>
      <c r="E126" s="100" t="s">
        <v>513</v>
      </c>
      <c r="F126" s="64"/>
      <c r="G126" s="64"/>
      <c r="H126" s="65"/>
      <c r="I126" s="120" t="s">
        <v>114</v>
      </c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N126" s="65"/>
      <c r="BO126" s="65"/>
      <c r="BP126" s="65"/>
      <c r="BQ126" s="65"/>
      <c r="BR126" s="65"/>
      <c r="BS126" s="65"/>
      <c r="BT126" s="65"/>
      <c r="BU126" s="65"/>
      <c r="BV126" s="65"/>
      <c r="BW126" s="65"/>
      <c r="BX126" s="65"/>
      <c r="BY126" s="65"/>
      <c r="BZ126" s="65"/>
      <c r="CA126" s="65"/>
      <c r="CB126" s="65"/>
      <c r="CC126" s="65"/>
      <c r="CD126" s="65"/>
      <c r="CE126" s="65"/>
      <c r="CF126" s="65"/>
      <c r="CG126" s="65"/>
      <c r="CH126" s="65"/>
      <c r="CI126" s="65"/>
      <c r="CJ126" s="65"/>
      <c r="CK126" s="65"/>
      <c r="CL126" s="65"/>
      <c r="CM126" s="65"/>
      <c r="CN126" s="65"/>
      <c r="CO126" s="65"/>
      <c r="CP126" s="65"/>
      <c r="CQ126" s="65"/>
      <c r="CR126" s="103" t="s">
        <v>342</v>
      </c>
      <c r="CS126" s="38"/>
    </row>
    <row r="127" spans="1:97" x14ac:dyDescent="0.35">
      <c r="A127" s="64"/>
      <c r="B127" s="64"/>
      <c r="C127" s="64"/>
      <c r="D127" s="64"/>
      <c r="E127" s="64"/>
      <c r="F127" s="101" t="s">
        <v>188</v>
      </c>
      <c r="G127" s="101" t="str">
        <f t="shared" ref="G127:G133" si="14">G$24</f>
        <v>£m</v>
      </c>
      <c r="H127" s="131">
        <f>H52</f>
        <v>1487.8984355803243</v>
      </c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118"/>
      <c r="Z127" s="118"/>
      <c r="AA127" s="118"/>
      <c r="AB127" s="118"/>
      <c r="AC127" s="118"/>
      <c r="AD127" s="118"/>
      <c r="AE127" s="118"/>
      <c r="AF127" s="118"/>
      <c r="AG127" s="118"/>
      <c r="AH127" s="118"/>
      <c r="AI127" s="118"/>
      <c r="AJ127" s="118"/>
      <c r="AK127" s="118"/>
      <c r="AL127" s="118"/>
      <c r="AM127" s="118"/>
      <c r="AN127" s="118"/>
      <c r="AO127" s="118"/>
      <c r="AP127" s="118"/>
      <c r="AQ127" s="118"/>
      <c r="AR127" s="118"/>
      <c r="AS127" s="118"/>
      <c r="AT127" s="118"/>
      <c r="AU127" s="118"/>
      <c r="AV127" s="118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  <c r="BI127" s="118"/>
      <c r="BJ127" s="118"/>
      <c r="BK127" s="118"/>
      <c r="BL127" s="118"/>
      <c r="BM127" s="118"/>
      <c r="BN127" s="118"/>
      <c r="BO127" s="118"/>
      <c r="BP127" s="118"/>
      <c r="BQ127" s="118"/>
      <c r="BR127" s="118"/>
      <c r="BS127" s="118"/>
      <c r="BT127" s="118"/>
      <c r="BU127" s="118"/>
      <c r="BV127" s="118"/>
      <c r="BW127" s="118"/>
      <c r="BX127" s="118"/>
      <c r="BY127" s="118"/>
      <c r="BZ127" s="118"/>
      <c r="CA127" s="118"/>
      <c r="CB127" s="118"/>
      <c r="CC127" s="118"/>
      <c r="CD127" s="118"/>
      <c r="CE127" s="118"/>
      <c r="CF127" s="118"/>
      <c r="CG127" s="118"/>
      <c r="CH127" s="118"/>
      <c r="CI127" s="118"/>
      <c r="CJ127" s="118"/>
      <c r="CK127" s="118"/>
      <c r="CL127" s="118"/>
      <c r="CM127" s="118"/>
      <c r="CN127" s="118"/>
      <c r="CO127" s="118"/>
      <c r="CP127" s="118"/>
      <c r="CQ127" s="65"/>
      <c r="CR127" s="64"/>
      <c r="CS127" s="38"/>
    </row>
    <row r="128" spans="1:97" x14ac:dyDescent="0.35">
      <c r="A128" s="64"/>
      <c r="B128" s="64"/>
      <c r="C128" s="64"/>
      <c r="D128" s="64"/>
      <c r="E128" s="64"/>
      <c r="F128" s="103" t="s">
        <v>189</v>
      </c>
      <c r="G128" s="103" t="str">
        <f t="shared" si="14"/>
        <v>£m</v>
      </c>
      <c r="H128" s="118">
        <f>H53</f>
        <v>1946.3439750809184</v>
      </c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118"/>
      <c r="AO128" s="118"/>
      <c r="AP128" s="118"/>
      <c r="AQ128" s="118"/>
      <c r="AR128" s="118"/>
      <c r="AS128" s="118"/>
      <c r="AT128" s="118"/>
      <c r="AU128" s="118"/>
      <c r="AV128" s="118"/>
      <c r="AW128" s="118"/>
      <c r="AX128" s="118"/>
      <c r="AY128" s="118"/>
      <c r="AZ128" s="118"/>
      <c r="BA128" s="118"/>
      <c r="BB128" s="118"/>
      <c r="BC128" s="118"/>
      <c r="BD128" s="118"/>
      <c r="BE128" s="118"/>
      <c r="BF128" s="118"/>
      <c r="BG128" s="118"/>
      <c r="BH128" s="118"/>
      <c r="BI128" s="118"/>
      <c r="BJ128" s="118"/>
      <c r="BK128" s="118"/>
      <c r="BL128" s="118"/>
      <c r="BM128" s="118"/>
      <c r="BN128" s="118"/>
      <c r="BO128" s="118"/>
      <c r="BP128" s="118"/>
      <c r="BQ128" s="118"/>
      <c r="BR128" s="118"/>
      <c r="BS128" s="118"/>
      <c r="BT128" s="118"/>
      <c r="BU128" s="118"/>
      <c r="BV128" s="118"/>
      <c r="BW128" s="118"/>
      <c r="BX128" s="118"/>
      <c r="BY128" s="118"/>
      <c r="BZ128" s="118"/>
      <c r="CA128" s="118"/>
      <c r="CB128" s="118"/>
      <c r="CC128" s="118"/>
      <c r="CD128" s="118"/>
      <c r="CE128" s="118"/>
      <c r="CF128" s="118"/>
      <c r="CG128" s="118"/>
      <c r="CH128" s="118"/>
      <c r="CI128" s="118"/>
      <c r="CJ128" s="118"/>
      <c r="CK128" s="118"/>
      <c r="CL128" s="118"/>
      <c r="CM128" s="118"/>
      <c r="CN128" s="118"/>
      <c r="CO128" s="118"/>
      <c r="CP128" s="118"/>
      <c r="CQ128" s="65"/>
      <c r="CR128" s="64"/>
      <c r="CS128" s="38"/>
    </row>
    <row r="129" spans="1:97" x14ac:dyDescent="0.35">
      <c r="A129" s="64"/>
      <c r="B129" s="64"/>
      <c r="C129" s="64"/>
      <c r="D129" s="64"/>
      <c r="E129" s="64"/>
      <c r="F129" s="103" t="s">
        <v>190</v>
      </c>
      <c r="G129" s="103" t="str">
        <f t="shared" si="14"/>
        <v>£m</v>
      </c>
      <c r="H129" s="118">
        <f>H54</f>
        <v>566.04220440834558</v>
      </c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18"/>
      <c r="U129" s="118"/>
      <c r="V129" s="118"/>
      <c r="W129" s="118"/>
      <c r="X129" s="118"/>
      <c r="Y129" s="118"/>
      <c r="Z129" s="118"/>
      <c r="AA129" s="118"/>
      <c r="AB129" s="118"/>
      <c r="AC129" s="118"/>
      <c r="AD129" s="118"/>
      <c r="AE129" s="118"/>
      <c r="AF129" s="118"/>
      <c r="AG129" s="118"/>
      <c r="AH129" s="118"/>
      <c r="AI129" s="118"/>
      <c r="AJ129" s="118"/>
      <c r="AK129" s="118"/>
      <c r="AL129" s="118"/>
      <c r="AM129" s="118"/>
      <c r="AN129" s="118"/>
      <c r="AO129" s="118"/>
      <c r="AP129" s="118"/>
      <c r="AQ129" s="118"/>
      <c r="AR129" s="118"/>
      <c r="AS129" s="118"/>
      <c r="AT129" s="118"/>
      <c r="AU129" s="118"/>
      <c r="AV129" s="118"/>
      <c r="AW129" s="118"/>
      <c r="AX129" s="118"/>
      <c r="AY129" s="118"/>
      <c r="AZ129" s="118"/>
      <c r="BA129" s="118"/>
      <c r="BB129" s="118"/>
      <c r="BC129" s="118"/>
      <c r="BD129" s="118"/>
      <c r="BE129" s="118"/>
      <c r="BF129" s="118"/>
      <c r="BG129" s="118"/>
      <c r="BH129" s="118"/>
      <c r="BI129" s="118"/>
      <c r="BJ129" s="118"/>
      <c r="BK129" s="118"/>
      <c r="BL129" s="118"/>
      <c r="BM129" s="118"/>
      <c r="BN129" s="118"/>
      <c r="BO129" s="118"/>
      <c r="BP129" s="118"/>
      <c r="BQ129" s="118"/>
      <c r="BR129" s="118"/>
      <c r="BS129" s="118"/>
      <c r="BT129" s="118"/>
      <c r="BU129" s="118"/>
      <c r="BV129" s="118"/>
      <c r="BW129" s="118"/>
      <c r="BX129" s="118"/>
      <c r="BY129" s="118"/>
      <c r="BZ129" s="118"/>
      <c r="CA129" s="118"/>
      <c r="CB129" s="118"/>
      <c r="CC129" s="118"/>
      <c r="CD129" s="118"/>
      <c r="CE129" s="118"/>
      <c r="CF129" s="118"/>
      <c r="CG129" s="118"/>
      <c r="CH129" s="118"/>
      <c r="CI129" s="118"/>
      <c r="CJ129" s="118"/>
      <c r="CK129" s="118"/>
      <c r="CL129" s="118"/>
      <c r="CM129" s="118"/>
      <c r="CN129" s="118"/>
      <c r="CO129" s="118"/>
      <c r="CP129" s="118"/>
      <c r="CQ129" s="65"/>
      <c r="CR129" s="64"/>
      <c r="CS129" s="38"/>
    </row>
    <row r="130" spans="1:97" x14ac:dyDescent="0.35">
      <c r="A130" s="64"/>
      <c r="B130" s="64"/>
      <c r="C130" s="64"/>
      <c r="D130" s="64"/>
      <c r="E130" s="64"/>
      <c r="F130" s="103" t="s">
        <v>191</v>
      </c>
      <c r="G130" s="103" t="str">
        <f t="shared" si="14"/>
        <v>£m</v>
      </c>
      <c r="H130" s="118">
        <f>H55</f>
        <v>2654.8813407787047</v>
      </c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18"/>
      <c r="U130" s="118"/>
      <c r="V130" s="118"/>
      <c r="W130" s="118"/>
      <c r="X130" s="118"/>
      <c r="Y130" s="118"/>
      <c r="Z130" s="118"/>
      <c r="AA130" s="118"/>
      <c r="AB130" s="118"/>
      <c r="AC130" s="118"/>
      <c r="AD130" s="118"/>
      <c r="AE130" s="118"/>
      <c r="AF130" s="118"/>
      <c r="AG130" s="118"/>
      <c r="AH130" s="118"/>
      <c r="AI130" s="118"/>
      <c r="AJ130" s="118"/>
      <c r="AK130" s="118"/>
      <c r="AL130" s="118"/>
      <c r="AM130" s="118"/>
      <c r="AN130" s="118"/>
      <c r="AO130" s="118"/>
      <c r="AP130" s="118"/>
      <c r="AQ130" s="118"/>
      <c r="AR130" s="118"/>
      <c r="AS130" s="118"/>
      <c r="AT130" s="118"/>
      <c r="AU130" s="118"/>
      <c r="AV130" s="118"/>
      <c r="AW130" s="118"/>
      <c r="AX130" s="118"/>
      <c r="AY130" s="118"/>
      <c r="AZ130" s="118"/>
      <c r="BA130" s="118"/>
      <c r="BB130" s="118"/>
      <c r="BC130" s="118"/>
      <c r="BD130" s="118"/>
      <c r="BE130" s="118"/>
      <c r="BF130" s="118"/>
      <c r="BG130" s="118"/>
      <c r="BH130" s="118"/>
      <c r="BI130" s="118"/>
      <c r="BJ130" s="118"/>
      <c r="BK130" s="118"/>
      <c r="BL130" s="118"/>
      <c r="BM130" s="118"/>
      <c r="BN130" s="118"/>
      <c r="BO130" s="118"/>
      <c r="BP130" s="118"/>
      <c r="BQ130" s="118"/>
      <c r="BR130" s="118"/>
      <c r="BS130" s="118"/>
      <c r="BT130" s="118"/>
      <c r="BU130" s="118"/>
      <c r="BV130" s="118"/>
      <c r="BW130" s="118"/>
      <c r="BX130" s="118"/>
      <c r="BY130" s="118"/>
      <c r="BZ130" s="118"/>
      <c r="CA130" s="118"/>
      <c r="CB130" s="118"/>
      <c r="CC130" s="118"/>
      <c r="CD130" s="118"/>
      <c r="CE130" s="118"/>
      <c r="CF130" s="118"/>
      <c r="CG130" s="118"/>
      <c r="CH130" s="118"/>
      <c r="CI130" s="118"/>
      <c r="CJ130" s="118"/>
      <c r="CK130" s="118"/>
      <c r="CL130" s="118"/>
      <c r="CM130" s="118"/>
      <c r="CN130" s="118"/>
      <c r="CO130" s="118"/>
      <c r="CP130" s="118"/>
      <c r="CQ130" s="65"/>
      <c r="CR130" s="64"/>
      <c r="CS130" s="38"/>
    </row>
    <row r="131" spans="1:97" x14ac:dyDescent="0.35">
      <c r="A131" s="103"/>
      <c r="B131" s="64"/>
      <c r="C131" s="64"/>
      <c r="D131" s="64"/>
      <c r="E131" s="64"/>
      <c r="F131" s="105" t="s">
        <v>193</v>
      </c>
      <c r="G131" s="105" t="str">
        <f t="shared" si="14"/>
        <v>£m</v>
      </c>
      <c r="H131" s="142">
        <f>H124</f>
        <v>976.44043730421481</v>
      </c>
      <c r="I131" s="129" t="s">
        <v>114</v>
      </c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18"/>
      <c r="U131" s="118"/>
      <c r="V131" s="118"/>
      <c r="W131" s="118"/>
      <c r="X131" s="118"/>
      <c r="Y131" s="118"/>
      <c r="Z131" s="118"/>
      <c r="AA131" s="118"/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118"/>
      <c r="AN131" s="118"/>
      <c r="AO131" s="118"/>
      <c r="AP131" s="118"/>
      <c r="AQ131" s="118"/>
      <c r="AR131" s="118"/>
      <c r="AS131" s="118"/>
      <c r="AT131" s="118"/>
      <c r="AU131" s="118"/>
      <c r="AV131" s="118"/>
      <c r="AW131" s="118"/>
      <c r="AX131" s="118"/>
      <c r="AY131" s="118"/>
      <c r="AZ131" s="118"/>
      <c r="BA131" s="118"/>
      <c r="BB131" s="118"/>
      <c r="BC131" s="118"/>
      <c r="BD131" s="118"/>
      <c r="BE131" s="118"/>
      <c r="BF131" s="118"/>
      <c r="BG131" s="118"/>
      <c r="BH131" s="118"/>
      <c r="BI131" s="118"/>
      <c r="BJ131" s="118"/>
      <c r="BK131" s="118"/>
      <c r="BL131" s="118"/>
      <c r="BM131" s="118"/>
      <c r="BN131" s="118"/>
      <c r="BO131" s="118"/>
      <c r="BP131" s="118"/>
      <c r="BQ131" s="118"/>
      <c r="BR131" s="118"/>
      <c r="BS131" s="118"/>
      <c r="BT131" s="118"/>
      <c r="BU131" s="118"/>
      <c r="BV131" s="118"/>
      <c r="BW131" s="118"/>
      <c r="BX131" s="118"/>
      <c r="BY131" s="118"/>
      <c r="BZ131" s="118"/>
      <c r="CA131" s="118"/>
      <c r="CB131" s="118"/>
      <c r="CC131" s="118"/>
      <c r="CD131" s="118"/>
      <c r="CE131" s="118"/>
      <c r="CF131" s="118"/>
      <c r="CG131" s="118"/>
      <c r="CH131" s="118"/>
      <c r="CI131" s="118"/>
      <c r="CJ131" s="118"/>
      <c r="CK131" s="118"/>
      <c r="CL131" s="118"/>
      <c r="CM131" s="118"/>
      <c r="CN131" s="118"/>
      <c r="CO131" s="118"/>
      <c r="CP131" s="118"/>
      <c r="CQ131" s="65"/>
      <c r="CR131" s="103" t="s">
        <v>508</v>
      </c>
      <c r="CS131" s="38"/>
    </row>
    <row r="132" spans="1:97" x14ac:dyDescent="0.35">
      <c r="A132" s="64"/>
      <c r="B132" s="64"/>
      <c r="C132" s="64"/>
      <c r="D132" s="64"/>
      <c r="E132" s="64"/>
      <c r="F132" s="64"/>
      <c r="G132" s="64"/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/>
      <c r="Y132" s="65"/>
      <c r="Z132" s="65"/>
      <c r="AA132" s="65"/>
      <c r="AB132" s="65"/>
      <c r="AC132" s="65"/>
      <c r="AD132" s="65"/>
      <c r="AE132" s="65"/>
      <c r="AF132" s="65"/>
      <c r="AG132" s="65"/>
      <c r="AH132" s="65"/>
      <c r="AI132" s="65"/>
      <c r="AJ132" s="65"/>
      <c r="AK132" s="65"/>
      <c r="AL132" s="65"/>
      <c r="AM132" s="65"/>
      <c r="AN132" s="65"/>
      <c r="AO132" s="65"/>
      <c r="AP132" s="65"/>
      <c r="AQ132" s="65"/>
      <c r="AR132" s="65"/>
      <c r="AS132" s="65"/>
      <c r="AT132" s="65"/>
      <c r="AU132" s="65"/>
      <c r="AV132" s="65"/>
      <c r="AW132" s="65"/>
      <c r="AX132" s="65"/>
      <c r="AY132" s="65"/>
      <c r="AZ132" s="65"/>
      <c r="BA132" s="65"/>
      <c r="BB132" s="65"/>
      <c r="BC132" s="65"/>
      <c r="BD132" s="65"/>
      <c r="BE132" s="65"/>
      <c r="BF132" s="65"/>
      <c r="BG132" s="65"/>
      <c r="BH132" s="65"/>
      <c r="BI132" s="65"/>
      <c r="BJ132" s="65"/>
      <c r="BK132" s="65"/>
      <c r="BL132" s="65"/>
      <c r="BM132" s="65"/>
      <c r="BN132" s="65"/>
      <c r="BO132" s="65"/>
      <c r="BP132" s="65"/>
      <c r="BQ132" s="65"/>
      <c r="BR132" s="65"/>
      <c r="BS132" s="65"/>
      <c r="BT132" s="65"/>
      <c r="BU132" s="65"/>
      <c r="BV132" s="65"/>
      <c r="BW132" s="65"/>
      <c r="BX132" s="65"/>
      <c r="BY132" s="65"/>
      <c r="BZ132" s="65"/>
      <c r="CA132" s="65"/>
      <c r="CB132" s="65"/>
      <c r="CC132" s="65"/>
      <c r="CD132" s="65"/>
      <c r="CE132" s="65"/>
      <c r="CF132" s="65"/>
      <c r="CG132" s="65"/>
      <c r="CH132" s="65"/>
      <c r="CI132" s="65"/>
      <c r="CJ132" s="65"/>
      <c r="CK132" s="65"/>
      <c r="CL132" s="65"/>
      <c r="CM132" s="65"/>
      <c r="CN132" s="65"/>
      <c r="CO132" s="65"/>
      <c r="CP132" s="65"/>
      <c r="CQ132" s="65"/>
      <c r="CR132" s="64"/>
      <c r="CS132" s="38"/>
    </row>
    <row r="133" spans="1:97" x14ac:dyDescent="0.35">
      <c r="A133" s="103"/>
      <c r="B133" s="64"/>
      <c r="C133" s="64"/>
      <c r="D133" s="64"/>
      <c r="E133" s="103" t="s">
        <v>514</v>
      </c>
      <c r="F133" s="64"/>
      <c r="G133" s="103" t="str">
        <f t="shared" si="14"/>
        <v>£m</v>
      </c>
      <c r="H133" s="118">
        <f>SUM(H127:H131)</f>
        <v>7631.6063931525077</v>
      </c>
      <c r="I133" s="129" t="s">
        <v>114</v>
      </c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8"/>
      <c r="U133" s="118"/>
      <c r="V133" s="118"/>
      <c r="W133" s="118"/>
      <c r="X133" s="118"/>
      <c r="Y133" s="118"/>
      <c r="Z133" s="118"/>
      <c r="AA133" s="118"/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118"/>
      <c r="AN133" s="118"/>
      <c r="AO133" s="118"/>
      <c r="AP133" s="118"/>
      <c r="AQ133" s="118"/>
      <c r="AR133" s="118"/>
      <c r="AS133" s="118"/>
      <c r="AT133" s="118"/>
      <c r="AU133" s="118"/>
      <c r="AV133" s="118"/>
      <c r="AW133" s="118"/>
      <c r="AX133" s="118"/>
      <c r="AY133" s="118"/>
      <c r="AZ133" s="118"/>
      <c r="BA133" s="118"/>
      <c r="BB133" s="118"/>
      <c r="BC133" s="118"/>
      <c r="BD133" s="118"/>
      <c r="BE133" s="118"/>
      <c r="BF133" s="118"/>
      <c r="BG133" s="118"/>
      <c r="BH133" s="118"/>
      <c r="BI133" s="118"/>
      <c r="BJ133" s="118"/>
      <c r="BK133" s="118"/>
      <c r="BL133" s="118"/>
      <c r="BM133" s="118"/>
      <c r="BN133" s="118"/>
      <c r="BO133" s="118"/>
      <c r="BP133" s="118"/>
      <c r="BQ133" s="118"/>
      <c r="BR133" s="118"/>
      <c r="BS133" s="118"/>
      <c r="BT133" s="118"/>
      <c r="BU133" s="118"/>
      <c r="BV133" s="118"/>
      <c r="BW133" s="118"/>
      <c r="BX133" s="118"/>
      <c r="BY133" s="118"/>
      <c r="BZ133" s="118"/>
      <c r="CA133" s="118"/>
      <c r="CB133" s="118"/>
      <c r="CC133" s="118"/>
      <c r="CD133" s="118"/>
      <c r="CE133" s="118"/>
      <c r="CF133" s="118"/>
      <c r="CG133" s="118"/>
      <c r="CH133" s="118"/>
      <c r="CI133" s="118"/>
      <c r="CJ133" s="118"/>
      <c r="CK133" s="118"/>
      <c r="CL133" s="118"/>
      <c r="CM133" s="118"/>
      <c r="CN133" s="118"/>
      <c r="CO133" s="118"/>
      <c r="CP133" s="118"/>
      <c r="CQ133" s="65"/>
      <c r="CR133" s="103" t="s">
        <v>342</v>
      </c>
      <c r="CS133" s="38"/>
    </row>
    <row r="134" spans="1:97" x14ac:dyDescent="0.35">
      <c r="A134" s="64"/>
      <c r="B134" s="64"/>
      <c r="C134" s="64"/>
      <c r="D134" s="64"/>
      <c r="E134" s="103" t="s">
        <v>515</v>
      </c>
      <c r="F134" s="64"/>
      <c r="G134" s="103" t="s">
        <v>484</v>
      </c>
      <c r="H134" s="118" t="b">
        <f>H133 &gt; 0</f>
        <v>1</v>
      </c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18"/>
      <c r="AB134" s="118"/>
      <c r="AC134" s="118"/>
      <c r="AD134" s="118"/>
      <c r="AE134" s="118"/>
      <c r="AF134" s="118"/>
      <c r="AG134" s="118"/>
      <c r="AH134" s="118"/>
      <c r="AI134" s="118"/>
      <c r="AJ134" s="118"/>
      <c r="AK134" s="118"/>
      <c r="AL134" s="118"/>
      <c r="AM134" s="118"/>
      <c r="AN134" s="118"/>
      <c r="AO134" s="118"/>
      <c r="AP134" s="118"/>
      <c r="AQ134" s="118"/>
      <c r="AR134" s="118"/>
      <c r="AS134" s="118"/>
      <c r="AT134" s="118"/>
      <c r="AU134" s="118"/>
      <c r="AV134" s="118"/>
      <c r="AW134" s="118"/>
      <c r="AX134" s="118"/>
      <c r="AY134" s="118"/>
      <c r="AZ134" s="118"/>
      <c r="BA134" s="118"/>
      <c r="BB134" s="118"/>
      <c r="BC134" s="118"/>
      <c r="BD134" s="118"/>
      <c r="BE134" s="118"/>
      <c r="BF134" s="118"/>
      <c r="BG134" s="118"/>
      <c r="BH134" s="118"/>
      <c r="BI134" s="118"/>
      <c r="BJ134" s="118"/>
      <c r="BK134" s="118"/>
      <c r="BL134" s="118"/>
      <c r="BM134" s="118"/>
      <c r="BN134" s="118"/>
      <c r="BO134" s="118"/>
      <c r="BP134" s="118"/>
      <c r="BQ134" s="118"/>
      <c r="BR134" s="118"/>
      <c r="BS134" s="118"/>
      <c r="BT134" s="118"/>
      <c r="BU134" s="118"/>
      <c r="BV134" s="118"/>
      <c r="BW134" s="118"/>
      <c r="BX134" s="118"/>
      <c r="BY134" s="118"/>
      <c r="BZ134" s="118"/>
      <c r="CA134" s="118"/>
      <c r="CB134" s="118"/>
      <c r="CC134" s="118"/>
      <c r="CD134" s="118"/>
      <c r="CE134" s="118"/>
      <c r="CF134" s="118"/>
      <c r="CG134" s="118"/>
      <c r="CH134" s="118"/>
      <c r="CI134" s="118"/>
      <c r="CJ134" s="118"/>
      <c r="CK134" s="118"/>
      <c r="CL134" s="118"/>
      <c r="CM134" s="118"/>
      <c r="CN134" s="118"/>
      <c r="CO134" s="118"/>
      <c r="CP134" s="118"/>
      <c r="CQ134" s="65"/>
      <c r="CR134" s="64"/>
      <c r="CS134" s="38"/>
    </row>
    <row r="135" spans="1:97" x14ac:dyDescent="0.35">
      <c r="A135" s="64"/>
      <c r="B135" s="64"/>
      <c r="C135" s="64"/>
      <c r="D135" s="64"/>
      <c r="E135" s="97"/>
      <c r="F135" s="64"/>
      <c r="G135" s="64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N135" s="65"/>
      <c r="BO135" s="65"/>
      <c r="BP135" s="65"/>
      <c r="BQ135" s="65"/>
      <c r="BR135" s="65"/>
      <c r="BS135" s="65"/>
      <c r="BT135" s="65"/>
      <c r="BU135" s="65"/>
      <c r="BV135" s="65"/>
      <c r="BW135" s="65"/>
      <c r="BX135" s="65"/>
      <c r="BY135" s="65"/>
      <c r="BZ135" s="65"/>
      <c r="CA135" s="65"/>
      <c r="CB135" s="65"/>
      <c r="CC135" s="65"/>
      <c r="CD135" s="65"/>
      <c r="CE135" s="65"/>
      <c r="CF135" s="65"/>
      <c r="CG135" s="65"/>
      <c r="CH135" s="65"/>
      <c r="CI135" s="65"/>
      <c r="CJ135" s="65"/>
      <c r="CK135" s="65"/>
      <c r="CL135" s="65"/>
      <c r="CM135" s="65"/>
      <c r="CN135" s="65"/>
      <c r="CO135" s="65"/>
      <c r="CP135" s="65"/>
      <c r="CQ135" s="65"/>
      <c r="CR135" s="64"/>
      <c r="CS135" s="38"/>
    </row>
    <row r="136" spans="1:97" x14ac:dyDescent="0.35">
      <c r="A136" s="103"/>
      <c r="B136" s="64"/>
      <c r="C136" s="64"/>
      <c r="D136" s="64"/>
      <c r="E136" s="100" t="s">
        <v>516</v>
      </c>
      <c r="F136" s="64"/>
      <c r="G136" s="64"/>
      <c r="H136" s="65"/>
      <c r="I136" s="120" t="s">
        <v>114</v>
      </c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N136" s="65"/>
      <c r="BO136" s="65"/>
      <c r="BP136" s="65"/>
      <c r="BQ136" s="65"/>
      <c r="BR136" s="65"/>
      <c r="BS136" s="65"/>
      <c r="BT136" s="65"/>
      <c r="BU136" s="65"/>
      <c r="BV136" s="65"/>
      <c r="BW136" s="65"/>
      <c r="BX136" s="65"/>
      <c r="BY136" s="65"/>
      <c r="BZ136" s="65"/>
      <c r="CA136" s="65"/>
      <c r="CB136" s="65"/>
      <c r="CC136" s="65"/>
      <c r="CD136" s="65"/>
      <c r="CE136" s="65"/>
      <c r="CF136" s="65"/>
      <c r="CG136" s="65"/>
      <c r="CH136" s="65"/>
      <c r="CI136" s="65"/>
      <c r="CJ136" s="65"/>
      <c r="CK136" s="65"/>
      <c r="CL136" s="65"/>
      <c r="CM136" s="65"/>
      <c r="CN136" s="65"/>
      <c r="CO136" s="65"/>
      <c r="CP136" s="65"/>
      <c r="CQ136" s="65"/>
      <c r="CR136" s="103" t="s">
        <v>342</v>
      </c>
      <c r="CS136" s="38"/>
    </row>
    <row r="137" spans="1:97" x14ac:dyDescent="0.35">
      <c r="A137" s="64"/>
      <c r="B137" s="64"/>
      <c r="C137" s="64"/>
      <c r="D137" s="64"/>
      <c r="E137" s="64"/>
      <c r="F137" s="101" t="s">
        <v>188</v>
      </c>
      <c r="G137" s="101" t="s">
        <v>113</v>
      </c>
      <c r="H137" s="137">
        <f>IF(H$134, H127 / H$133, 0)</f>
        <v>0.19496530074131543</v>
      </c>
      <c r="I137" s="123"/>
      <c r="J137" s="123"/>
      <c r="K137" s="123"/>
      <c r="L137" s="123"/>
      <c r="M137" s="123"/>
      <c r="N137" s="123"/>
      <c r="O137" s="123"/>
      <c r="P137" s="123"/>
      <c r="Q137" s="123"/>
      <c r="R137" s="123"/>
      <c r="S137" s="123"/>
      <c r="T137" s="123"/>
      <c r="U137" s="123"/>
      <c r="V137" s="123"/>
      <c r="W137" s="123"/>
      <c r="X137" s="123"/>
      <c r="Y137" s="123"/>
      <c r="Z137" s="123"/>
      <c r="AA137" s="123"/>
      <c r="AB137" s="123"/>
      <c r="AC137" s="123"/>
      <c r="AD137" s="123"/>
      <c r="AE137" s="123"/>
      <c r="AF137" s="123"/>
      <c r="AG137" s="123"/>
      <c r="AH137" s="123"/>
      <c r="AI137" s="123"/>
      <c r="AJ137" s="123"/>
      <c r="AK137" s="123"/>
      <c r="AL137" s="123"/>
      <c r="AM137" s="123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  <c r="BA137" s="123"/>
      <c r="BB137" s="123"/>
      <c r="BC137" s="123"/>
      <c r="BD137" s="123"/>
      <c r="BE137" s="123"/>
      <c r="BF137" s="123"/>
      <c r="BG137" s="123"/>
      <c r="BH137" s="123"/>
      <c r="BI137" s="123"/>
      <c r="BJ137" s="123"/>
      <c r="BK137" s="123"/>
      <c r="BL137" s="123"/>
      <c r="BM137" s="123"/>
      <c r="BN137" s="123"/>
      <c r="BO137" s="123"/>
      <c r="BP137" s="123"/>
      <c r="BQ137" s="123"/>
      <c r="BR137" s="123"/>
      <c r="BS137" s="123"/>
      <c r="BT137" s="123"/>
      <c r="BU137" s="123"/>
      <c r="BV137" s="123"/>
      <c r="BW137" s="123"/>
      <c r="BX137" s="123"/>
      <c r="BY137" s="123"/>
      <c r="BZ137" s="123"/>
      <c r="CA137" s="123"/>
      <c r="CB137" s="123"/>
      <c r="CC137" s="123"/>
      <c r="CD137" s="123"/>
      <c r="CE137" s="123"/>
      <c r="CF137" s="123"/>
      <c r="CG137" s="123"/>
      <c r="CH137" s="123"/>
      <c r="CI137" s="123"/>
      <c r="CJ137" s="123"/>
      <c r="CK137" s="123"/>
      <c r="CL137" s="123"/>
      <c r="CM137" s="123"/>
      <c r="CN137" s="123"/>
      <c r="CO137" s="123"/>
      <c r="CP137" s="123"/>
      <c r="CQ137" s="65"/>
      <c r="CR137" s="64"/>
      <c r="CS137" s="38"/>
    </row>
    <row r="138" spans="1:97" x14ac:dyDescent="0.35">
      <c r="A138" s="64"/>
      <c r="B138" s="64"/>
      <c r="C138" s="64"/>
      <c r="D138" s="64"/>
      <c r="E138" s="64"/>
      <c r="F138" s="103" t="s">
        <v>189</v>
      </c>
      <c r="G138" s="103" t="s">
        <v>113</v>
      </c>
      <c r="H138" s="138">
        <f>IF(H$134, H128 / H$133, 0)</f>
        <v>0.25503725884333922</v>
      </c>
      <c r="I138" s="123"/>
      <c r="J138" s="123"/>
      <c r="K138" s="123"/>
      <c r="L138" s="123"/>
      <c r="M138" s="123"/>
      <c r="N138" s="123"/>
      <c r="O138" s="123"/>
      <c r="P138" s="123"/>
      <c r="Q138" s="123"/>
      <c r="R138" s="123"/>
      <c r="S138" s="123"/>
      <c r="T138" s="123"/>
      <c r="U138" s="123"/>
      <c r="V138" s="123"/>
      <c r="W138" s="123"/>
      <c r="X138" s="123"/>
      <c r="Y138" s="123"/>
      <c r="Z138" s="123"/>
      <c r="AA138" s="123"/>
      <c r="AB138" s="123"/>
      <c r="AC138" s="123"/>
      <c r="AD138" s="123"/>
      <c r="AE138" s="123"/>
      <c r="AF138" s="123"/>
      <c r="AG138" s="123"/>
      <c r="AH138" s="123"/>
      <c r="AI138" s="123"/>
      <c r="AJ138" s="123"/>
      <c r="AK138" s="123"/>
      <c r="AL138" s="123"/>
      <c r="AM138" s="123"/>
      <c r="AN138" s="123"/>
      <c r="AO138" s="123"/>
      <c r="AP138" s="123"/>
      <c r="AQ138" s="123"/>
      <c r="AR138" s="123"/>
      <c r="AS138" s="123"/>
      <c r="AT138" s="123"/>
      <c r="AU138" s="123"/>
      <c r="AV138" s="123"/>
      <c r="AW138" s="123"/>
      <c r="AX138" s="123"/>
      <c r="AY138" s="123"/>
      <c r="AZ138" s="123"/>
      <c r="BA138" s="123"/>
      <c r="BB138" s="123"/>
      <c r="BC138" s="123"/>
      <c r="BD138" s="123"/>
      <c r="BE138" s="123"/>
      <c r="BF138" s="123"/>
      <c r="BG138" s="123"/>
      <c r="BH138" s="123"/>
      <c r="BI138" s="123"/>
      <c r="BJ138" s="123"/>
      <c r="BK138" s="123"/>
      <c r="BL138" s="123"/>
      <c r="BM138" s="123"/>
      <c r="BN138" s="123"/>
      <c r="BO138" s="123"/>
      <c r="BP138" s="123"/>
      <c r="BQ138" s="123"/>
      <c r="BR138" s="123"/>
      <c r="BS138" s="123"/>
      <c r="BT138" s="123"/>
      <c r="BU138" s="123"/>
      <c r="BV138" s="123"/>
      <c r="BW138" s="123"/>
      <c r="BX138" s="123"/>
      <c r="BY138" s="123"/>
      <c r="BZ138" s="123"/>
      <c r="CA138" s="123"/>
      <c r="CB138" s="123"/>
      <c r="CC138" s="123"/>
      <c r="CD138" s="123"/>
      <c r="CE138" s="123"/>
      <c r="CF138" s="123"/>
      <c r="CG138" s="123"/>
      <c r="CH138" s="123"/>
      <c r="CI138" s="123"/>
      <c r="CJ138" s="123"/>
      <c r="CK138" s="123"/>
      <c r="CL138" s="123"/>
      <c r="CM138" s="123"/>
      <c r="CN138" s="123"/>
      <c r="CO138" s="123"/>
      <c r="CP138" s="123"/>
      <c r="CQ138" s="65"/>
      <c r="CR138" s="64"/>
      <c r="CS138" s="38"/>
    </row>
    <row r="139" spans="1:97" x14ac:dyDescent="0.35">
      <c r="A139" s="64"/>
      <c r="B139" s="64"/>
      <c r="C139" s="64"/>
      <c r="D139" s="64"/>
      <c r="E139" s="64"/>
      <c r="F139" s="103" t="s">
        <v>190</v>
      </c>
      <c r="G139" s="103" t="s">
        <v>113</v>
      </c>
      <c r="H139" s="138">
        <f>IF(H$134, H129 / H$133, 0)</f>
        <v>7.4170780730545727E-2</v>
      </c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  <c r="X139" s="123"/>
      <c r="Y139" s="123"/>
      <c r="Z139" s="123"/>
      <c r="AA139" s="12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/>
      <c r="AL139" s="123"/>
      <c r="AM139" s="123"/>
      <c r="AN139" s="123"/>
      <c r="AO139" s="123"/>
      <c r="AP139" s="123"/>
      <c r="AQ139" s="123"/>
      <c r="AR139" s="123"/>
      <c r="AS139" s="123"/>
      <c r="AT139" s="123"/>
      <c r="AU139" s="123"/>
      <c r="AV139" s="123"/>
      <c r="AW139" s="123"/>
      <c r="AX139" s="123"/>
      <c r="AY139" s="123"/>
      <c r="AZ139" s="123"/>
      <c r="BA139" s="123"/>
      <c r="BB139" s="123"/>
      <c r="BC139" s="123"/>
      <c r="BD139" s="123"/>
      <c r="BE139" s="123"/>
      <c r="BF139" s="123"/>
      <c r="BG139" s="123"/>
      <c r="BH139" s="123"/>
      <c r="BI139" s="123"/>
      <c r="BJ139" s="123"/>
      <c r="BK139" s="123"/>
      <c r="BL139" s="123"/>
      <c r="BM139" s="123"/>
      <c r="BN139" s="123"/>
      <c r="BO139" s="123"/>
      <c r="BP139" s="123"/>
      <c r="BQ139" s="123"/>
      <c r="BR139" s="123"/>
      <c r="BS139" s="123"/>
      <c r="BT139" s="123"/>
      <c r="BU139" s="123"/>
      <c r="BV139" s="123"/>
      <c r="BW139" s="123"/>
      <c r="BX139" s="123"/>
      <c r="BY139" s="123"/>
      <c r="BZ139" s="123"/>
      <c r="CA139" s="123"/>
      <c r="CB139" s="123"/>
      <c r="CC139" s="123"/>
      <c r="CD139" s="123"/>
      <c r="CE139" s="123"/>
      <c r="CF139" s="123"/>
      <c r="CG139" s="123"/>
      <c r="CH139" s="123"/>
      <c r="CI139" s="123"/>
      <c r="CJ139" s="123"/>
      <c r="CK139" s="123"/>
      <c r="CL139" s="123"/>
      <c r="CM139" s="123"/>
      <c r="CN139" s="123"/>
      <c r="CO139" s="123"/>
      <c r="CP139" s="123"/>
      <c r="CQ139" s="65"/>
      <c r="CR139" s="64"/>
      <c r="CS139" s="38"/>
    </row>
    <row r="140" spans="1:97" x14ac:dyDescent="0.35">
      <c r="A140" s="64"/>
      <c r="B140" s="64"/>
      <c r="C140" s="64"/>
      <c r="D140" s="64"/>
      <c r="E140" s="64"/>
      <c r="F140" s="103" t="s">
        <v>191</v>
      </c>
      <c r="G140" s="103" t="s">
        <v>113</v>
      </c>
      <c r="H140" s="138">
        <f>IF(H$134, H130 / H$133, 0)</f>
        <v>0.34787975217914918</v>
      </c>
      <c r="I140" s="123"/>
      <c r="J140" s="123"/>
      <c r="K140" s="123"/>
      <c r="L140" s="123"/>
      <c r="M140" s="123"/>
      <c r="N140" s="123"/>
      <c r="O140" s="123"/>
      <c r="P140" s="123"/>
      <c r="Q140" s="123"/>
      <c r="R140" s="123"/>
      <c r="S140" s="123"/>
      <c r="T140" s="123"/>
      <c r="U140" s="123"/>
      <c r="V140" s="123"/>
      <c r="W140" s="123"/>
      <c r="X140" s="123"/>
      <c r="Y140" s="123"/>
      <c r="Z140" s="123"/>
      <c r="AA140" s="12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/>
      <c r="AL140" s="123"/>
      <c r="AM140" s="123"/>
      <c r="AN140" s="123"/>
      <c r="AO140" s="123"/>
      <c r="AP140" s="123"/>
      <c r="AQ140" s="123"/>
      <c r="AR140" s="123"/>
      <c r="AS140" s="123"/>
      <c r="AT140" s="123"/>
      <c r="AU140" s="123"/>
      <c r="AV140" s="123"/>
      <c r="AW140" s="123"/>
      <c r="AX140" s="123"/>
      <c r="AY140" s="123"/>
      <c r="AZ140" s="123"/>
      <c r="BA140" s="123"/>
      <c r="BB140" s="123"/>
      <c r="BC140" s="123"/>
      <c r="BD140" s="123"/>
      <c r="BE140" s="123"/>
      <c r="BF140" s="123"/>
      <c r="BG140" s="123"/>
      <c r="BH140" s="123"/>
      <c r="BI140" s="123"/>
      <c r="BJ140" s="123"/>
      <c r="BK140" s="123"/>
      <c r="BL140" s="123"/>
      <c r="BM140" s="123"/>
      <c r="BN140" s="123"/>
      <c r="BO140" s="123"/>
      <c r="BP140" s="123"/>
      <c r="BQ140" s="123"/>
      <c r="BR140" s="123"/>
      <c r="BS140" s="123"/>
      <c r="BT140" s="123"/>
      <c r="BU140" s="123"/>
      <c r="BV140" s="123"/>
      <c r="BW140" s="123"/>
      <c r="BX140" s="123"/>
      <c r="BY140" s="123"/>
      <c r="BZ140" s="123"/>
      <c r="CA140" s="123"/>
      <c r="CB140" s="123"/>
      <c r="CC140" s="123"/>
      <c r="CD140" s="123"/>
      <c r="CE140" s="123"/>
      <c r="CF140" s="123"/>
      <c r="CG140" s="123"/>
      <c r="CH140" s="123"/>
      <c r="CI140" s="123"/>
      <c r="CJ140" s="123"/>
      <c r="CK140" s="123"/>
      <c r="CL140" s="123"/>
      <c r="CM140" s="123"/>
      <c r="CN140" s="123"/>
      <c r="CO140" s="123"/>
      <c r="CP140" s="123"/>
      <c r="CQ140" s="65"/>
      <c r="CR140" s="64"/>
      <c r="CS140" s="38"/>
    </row>
    <row r="141" spans="1:97" x14ac:dyDescent="0.35">
      <c r="A141" s="64"/>
      <c r="B141" s="64"/>
      <c r="C141" s="64"/>
      <c r="D141" s="64"/>
      <c r="E141" s="64"/>
      <c r="F141" s="105" t="s">
        <v>193</v>
      </c>
      <c r="G141" s="105" t="s">
        <v>113</v>
      </c>
      <c r="H141" s="139">
        <f>IF(H$134, H131 / H$133, 0)</f>
        <v>0.12794690750565049</v>
      </c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23"/>
      <c r="W141" s="123"/>
      <c r="X141" s="123"/>
      <c r="Y141" s="123"/>
      <c r="Z141" s="123"/>
      <c r="AA141" s="12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/>
      <c r="AL141" s="123"/>
      <c r="AM141" s="123"/>
      <c r="AN141" s="123"/>
      <c r="AO141" s="123"/>
      <c r="AP141" s="123"/>
      <c r="AQ141" s="123"/>
      <c r="AR141" s="123"/>
      <c r="AS141" s="123"/>
      <c r="AT141" s="123"/>
      <c r="AU141" s="123"/>
      <c r="AV141" s="123"/>
      <c r="AW141" s="123"/>
      <c r="AX141" s="123"/>
      <c r="AY141" s="123"/>
      <c r="AZ141" s="123"/>
      <c r="BA141" s="123"/>
      <c r="BB141" s="123"/>
      <c r="BC141" s="123"/>
      <c r="BD141" s="123"/>
      <c r="BE141" s="123"/>
      <c r="BF141" s="123"/>
      <c r="BG141" s="123"/>
      <c r="BH141" s="123"/>
      <c r="BI141" s="123"/>
      <c r="BJ141" s="123"/>
      <c r="BK141" s="123"/>
      <c r="BL141" s="123"/>
      <c r="BM141" s="123"/>
      <c r="BN141" s="123"/>
      <c r="BO141" s="123"/>
      <c r="BP141" s="123"/>
      <c r="BQ141" s="123"/>
      <c r="BR141" s="123"/>
      <c r="BS141" s="123"/>
      <c r="BT141" s="123"/>
      <c r="BU141" s="123"/>
      <c r="BV141" s="123"/>
      <c r="BW141" s="123"/>
      <c r="BX141" s="123"/>
      <c r="BY141" s="123"/>
      <c r="BZ141" s="123"/>
      <c r="CA141" s="123"/>
      <c r="CB141" s="123"/>
      <c r="CC141" s="123"/>
      <c r="CD141" s="123"/>
      <c r="CE141" s="123"/>
      <c r="CF141" s="123"/>
      <c r="CG141" s="123"/>
      <c r="CH141" s="123"/>
      <c r="CI141" s="123"/>
      <c r="CJ141" s="123"/>
      <c r="CK141" s="123"/>
      <c r="CL141" s="123"/>
      <c r="CM141" s="123"/>
      <c r="CN141" s="123"/>
      <c r="CO141" s="123"/>
      <c r="CP141" s="123"/>
      <c r="CQ141" s="65"/>
      <c r="CR141" s="64"/>
      <c r="CS141" s="38"/>
    </row>
    <row r="142" spans="1:97" x14ac:dyDescent="0.35">
      <c r="A142" s="64"/>
      <c r="B142" s="64"/>
      <c r="C142" s="64"/>
      <c r="D142" s="64"/>
      <c r="E142" s="64"/>
      <c r="F142" s="64"/>
      <c r="G142" s="64"/>
      <c r="H142" s="65"/>
      <c r="I142" s="65"/>
      <c r="J142" s="65"/>
      <c r="K142" s="65"/>
      <c r="L142" s="65"/>
      <c r="M142" s="65"/>
      <c r="N142" s="65"/>
      <c r="O142" s="65"/>
      <c r="P142" s="65"/>
      <c r="Q142" s="65"/>
      <c r="R142" s="65"/>
      <c r="S142" s="65"/>
      <c r="T142" s="65"/>
      <c r="U142" s="65"/>
      <c r="V142" s="65"/>
      <c r="W142" s="65"/>
      <c r="X142" s="65"/>
      <c r="Y142" s="65"/>
      <c r="Z142" s="65"/>
      <c r="AA142" s="65"/>
      <c r="AB142" s="65"/>
      <c r="AC142" s="65"/>
      <c r="AD142" s="65"/>
      <c r="AE142" s="65"/>
      <c r="AF142" s="65"/>
      <c r="AG142" s="65"/>
      <c r="AH142" s="65"/>
      <c r="AI142" s="65"/>
      <c r="AJ142" s="65"/>
      <c r="AK142" s="65"/>
      <c r="AL142" s="65"/>
      <c r="AM142" s="65"/>
      <c r="AN142" s="65"/>
      <c r="AO142" s="65"/>
      <c r="AP142" s="65"/>
      <c r="AQ142" s="65"/>
      <c r="AR142" s="65"/>
      <c r="AS142" s="65"/>
      <c r="AT142" s="65"/>
      <c r="AU142" s="65"/>
      <c r="AV142" s="65"/>
      <c r="AW142" s="65"/>
      <c r="AX142" s="65"/>
      <c r="AY142" s="65"/>
      <c r="AZ142" s="65"/>
      <c r="BA142" s="65"/>
      <c r="BB142" s="65"/>
      <c r="BC142" s="65"/>
      <c r="BD142" s="65"/>
      <c r="BE142" s="65"/>
      <c r="BF142" s="65"/>
      <c r="BG142" s="65"/>
      <c r="BH142" s="65"/>
      <c r="BI142" s="65"/>
      <c r="BJ142" s="65"/>
      <c r="BK142" s="65"/>
      <c r="BL142" s="65"/>
      <c r="BM142" s="65"/>
      <c r="BN142" s="65"/>
      <c r="BO142" s="65"/>
      <c r="BP142" s="65"/>
      <c r="BQ142" s="65"/>
      <c r="BR142" s="65"/>
      <c r="BS142" s="65"/>
      <c r="BT142" s="65"/>
      <c r="BU142" s="65"/>
      <c r="BV142" s="65"/>
      <c r="BW142" s="65"/>
      <c r="BX142" s="65"/>
      <c r="BY142" s="65"/>
      <c r="BZ142" s="65"/>
      <c r="CA142" s="65"/>
      <c r="CB142" s="65"/>
      <c r="CC142" s="65"/>
      <c r="CD142" s="65"/>
      <c r="CE142" s="65"/>
      <c r="CF142" s="65"/>
      <c r="CG142" s="65"/>
      <c r="CH142" s="65"/>
      <c r="CI142" s="65"/>
      <c r="CJ142" s="65"/>
      <c r="CK142" s="65"/>
      <c r="CL142" s="65"/>
      <c r="CM142" s="65"/>
      <c r="CN142" s="65"/>
      <c r="CO142" s="65"/>
      <c r="CP142" s="65"/>
      <c r="CQ142" s="65"/>
      <c r="CR142" s="64"/>
      <c r="CS142" s="38"/>
    </row>
    <row r="143" spans="1:97" x14ac:dyDescent="0.35">
      <c r="A143" s="64"/>
      <c r="B143" s="64"/>
      <c r="C143" s="64"/>
      <c r="D143" s="64"/>
      <c r="E143" s="103" t="s">
        <v>489</v>
      </c>
      <c r="F143" s="64"/>
      <c r="G143" s="103" t="s">
        <v>67</v>
      </c>
      <c r="H143" s="124">
        <f>IF(SUM(H137:H141) = 1, 0, 1)</f>
        <v>0</v>
      </c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  <c r="CJ143" s="124"/>
      <c r="CK143" s="124"/>
      <c r="CL143" s="124"/>
      <c r="CM143" s="124"/>
      <c r="CN143" s="124"/>
      <c r="CO143" s="124"/>
      <c r="CP143" s="124"/>
      <c r="CQ143" s="65"/>
      <c r="CR143" s="64"/>
      <c r="CS143" s="38"/>
    </row>
    <row r="144" spans="1:97" x14ac:dyDescent="0.35">
      <c r="A144" s="64"/>
      <c r="B144" s="64"/>
      <c r="C144" s="64"/>
      <c r="D144" s="64"/>
      <c r="E144" s="97"/>
      <c r="F144" s="64"/>
      <c r="G144" s="64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5"/>
      <c r="AT144" s="65"/>
      <c r="AU144" s="65"/>
      <c r="AV144" s="65"/>
      <c r="AW144" s="65"/>
      <c r="AX144" s="65"/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65"/>
      <c r="BQ144" s="65"/>
      <c r="BR144" s="65"/>
      <c r="BS144" s="65"/>
      <c r="BT144" s="65"/>
      <c r="BU144" s="65"/>
      <c r="BV144" s="65"/>
      <c r="BW144" s="65"/>
      <c r="BX144" s="65"/>
      <c r="BY144" s="65"/>
      <c r="BZ144" s="65"/>
      <c r="CA144" s="65"/>
      <c r="CB144" s="65"/>
      <c r="CC144" s="65"/>
      <c r="CD144" s="65"/>
      <c r="CE144" s="65"/>
      <c r="CF144" s="65"/>
      <c r="CG144" s="65"/>
      <c r="CH144" s="65"/>
      <c r="CI144" s="65"/>
      <c r="CJ144" s="65"/>
      <c r="CK144" s="65"/>
      <c r="CL144" s="65"/>
      <c r="CM144" s="65"/>
      <c r="CN144" s="65"/>
      <c r="CO144" s="65"/>
      <c r="CP144" s="65"/>
      <c r="CQ144" s="65"/>
      <c r="CR144" s="64"/>
      <c r="CS144" s="38"/>
    </row>
    <row r="145" spans="1:97" x14ac:dyDescent="0.35">
      <c r="A145" s="64"/>
      <c r="B145" s="95" t="s">
        <v>517</v>
      </c>
      <c r="C145" s="95"/>
      <c r="D145" s="95"/>
      <c r="E145" s="95"/>
      <c r="F145" s="95"/>
      <c r="G145" s="95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6"/>
      <c r="BL145" s="96"/>
      <c r="BM145" s="96"/>
      <c r="BN145" s="96"/>
      <c r="BO145" s="96"/>
      <c r="BP145" s="96"/>
      <c r="BQ145" s="96"/>
      <c r="BR145" s="96"/>
      <c r="BS145" s="96"/>
      <c r="BT145" s="96"/>
      <c r="BU145" s="96"/>
      <c r="BV145" s="96"/>
      <c r="BW145" s="96"/>
      <c r="BX145" s="96"/>
      <c r="BY145" s="96"/>
      <c r="BZ145" s="96"/>
      <c r="CA145" s="96"/>
      <c r="CB145" s="96"/>
      <c r="CC145" s="96"/>
      <c r="CD145" s="96"/>
      <c r="CE145" s="96"/>
      <c r="CF145" s="96"/>
      <c r="CG145" s="96"/>
      <c r="CH145" s="96"/>
      <c r="CI145" s="96"/>
      <c r="CJ145" s="96"/>
      <c r="CK145" s="96"/>
      <c r="CL145" s="96"/>
      <c r="CM145" s="96"/>
      <c r="CN145" s="96"/>
      <c r="CO145" s="96"/>
      <c r="CP145" s="96"/>
      <c r="CQ145" s="96"/>
      <c r="CR145" s="95"/>
      <c r="CS145" s="38"/>
    </row>
    <row r="146" spans="1:97" x14ac:dyDescent="0.35">
      <c r="A146" s="64"/>
      <c r="B146" s="64"/>
      <c r="C146" s="64"/>
      <c r="D146" s="64"/>
      <c r="E146" s="64"/>
      <c r="F146" s="64"/>
      <c r="G146" s="64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5"/>
      <c r="AT146" s="65"/>
      <c r="AU146" s="65"/>
      <c r="AV146" s="65"/>
      <c r="AW146" s="65"/>
      <c r="AX146" s="65"/>
      <c r="AY146" s="65"/>
      <c r="AZ146" s="65"/>
      <c r="BA146" s="65"/>
      <c r="BB146" s="65"/>
      <c r="BC146" s="65"/>
      <c r="BD146" s="65"/>
      <c r="BE146" s="65"/>
      <c r="BF146" s="65"/>
      <c r="BG146" s="65"/>
      <c r="BH146" s="65"/>
      <c r="BI146" s="65"/>
      <c r="BJ146" s="65"/>
      <c r="BK146" s="65"/>
      <c r="BL146" s="65"/>
      <c r="BM146" s="65"/>
      <c r="BN146" s="65"/>
      <c r="BO146" s="65"/>
      <c r="BP146" s="65"/>
      <c r="BQ146" s="65"/>
      <c r="BR146" s="65"/>
      <c r="BS146" s="65"/>
      <c r="BT146" s="65"/>
      <c r="BU146" s="65"/>
      <c r="BV146" s="65"/>
      <c r="BW146" s="65"/>
      <c r="BX146" s="65"/>
      <c r="BY146" s="65"/>
      <c r="BZ146" s="65"/>
      <c r="CA146" s="65"/>
      <c r="CB146" s="65"/>
      <c r="CC146" s="65"/>
      <c r="CD146" s="65"/>
      <c r="CE146" s="65"/>
      <c r="CF146" s="65"/>
      <c r="CG146" s="65"/>
      <c r="CH146" s="65"/>
      <c r="CI146" s="65"/>
      <c r="CJ146" s="65"/>
      <c r="CK146" s="65"/>
      <c r="CL146" s="65"/>
      <c r="CM146" s="65"/>
      <c r="CN146" s="65"/>
      <c r="CO146" s="65"/>
      <c r="CP146" s="65"/>
      <c r="CQ146" s="65"/>
      <c r="CR146" s="64"/>
      <c r="CS146" s="38"/>
    </row>
    <row r="147" spans="1:97" x14ac:dyDescent="0.35">
      <c r="A147" s="64"/>
      <c r="B147" s="64"/>
      <c r="C147" s="97"/>
      <c r="D147" s="97"/>
      <c r="E147" s="103" t="s">
        <v>478</v>
      </c>
      <c r="F147" s="64"/>
      <c r="G147" s="103" t="s">
        <v>67</v>
      </c>
      <c r="H147" s="143">
        <f>H39 + H63 + H72 + H78 + H97 + H143</f>
        <v>0</v>
      </c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4"/>
      <c r="BJ147" s="124"/>
      <c r="BK147" s="124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  <c r="BV147" s="124"/>
      <c r="BW147" s="124"/>
      <c r="BX147" s="124"/>
      <c r="BY147" s="124"/>
      <c r="BZ147" s="124"/>
      <c r="CA147" s="124"/>
      <c r="CB147" s="124"/>
      <c r="CC147" s="124"/>
      <c r="CD147" s="124"/>
      <c r="CE147" s="124"/>
      <c r="CF147" s="124"/>
      <c r="CG147" s="124"/>
      <c r="CH147" s="124"/>
      <c r="CI147" s="124"/>
      <c r="CJ147" s="124"/>
      <c r="CK147" s="124"/>
      <c r="CL147" s="124"/>
      <c r="CM147" s="124"/>
      <c r="CN147" s="124"/>
      <c r="CO147" s="124"/>
      <c r="CP147" s="124"/>
      <c r="CQ147" s="65"/>
      <c r="CR147" s="64"/>
      <c r="CS147" s="38"/>
    </row>
    <row r="148" spans="1:97" x14ac:dyDescent="0.35">
      <c r="A148" s="64"/>
      <c r="B148" s="64"/>
      <c r="C148" s="64"/>
      <c r="D148" s="64"/>
      <c r="E148" s="97"/>
      <c r="F148" s="64"/>
      <c r="G148" s="64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5"/>
      <c r="AT148" s="65"/>
      <c r="AU148" s="65"/>
      <c r="AV148" s="65"/>
      <c r="AW148" s="65"/>
      <c r="AX148" s="65"/>
      <c r="AY148" s="65"/>
      <c r="AZ148" s="65"/>
      <c r="BA148" s="65"/>
      <c r="BB148" s="65"/>
      <c r="BC148" s="65"/>
      <c r="BD148" s="65"/>
      <c r="BE148" s="65"/>
      <c r="BF148" s="65"/>
      <c r="BG148" s="65"/>
      <c r="BH148" s="65"/>
      <c r="BI148" s="65"/>
      <c r="BJ148" s="65"/>
      <c r="BK148" s="65"/>
      <c r="BL148" s="65"/>
      <c r="BM148" s="65"/>
      <c r="BN148" s="65"/>
      <c r="BO148" s="65"/>
      <c r="BP148" s="65"/>
      <c r="BQ148" s="65"/>
      <c r="BR148" s="65"/>
      <c r="BS148" s="65"/>
      <c r="BT148" s="65"/>
      <c r="BU148" s="65"/>
      <c r="BV148" s="65"/>
      <c r="BW148" s="65"/>
      <c r="BX148" s="65"/>
      <c r="BY148" s="65"/>
      <c r="BZ148" s="65"/>
      <c r="CA148" s="65"/>
      <c r="CB148" s="65"/>
      <c r="CC148" s="65"/>
      <c r="CD148" s="65"/>
      <c r="CE148" s="65"/>
      <c r="CF148" s="65"/>
      <c r="CG148" s="65"/>
      <c r="CH148" s="65"/>
      <c r="CI148" s="65"/>
      <c r="CJ148" s="65"/>
      <c r="CK148" s="65"/>
      <c r="CL148" s="65"/>
      <c r="CM148" s="65"/>
      <c r="CN148" s="65"/>
      <c r="CO148" s="65"/>
      <c r="CP148" s="65"/>
      <c r="CQ148" s="65"/>
      <c r="CR148" s="64"/>
      <c r="CS148" s="38"/>
    </row>
    <row r="149" spans="1:97" x14ac:dyDescent="0.35">
      <c r="A149" s="64"/>
      <c r="B149" s="95" t="s">
        <v>81</v>
      </c>
      <c r="C149" s="95"/>
      <c r="D149" s="95"/>
      <c r="E149" s="95"/>
      <c r="F149" s="95"/>
      <c r="G149" s="95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6"/>
      <c r="AT149" s="96"/>
      <c r="AU149" s="96"/>
      <c r="AV149" s="96"/>
      <c r="AW149" s="96"/>
      <c r="AX149" s="96"/>
      <c r="AY149" s="96"/>
      <c r="AZ149" s="96"/>
      <c r="BA149" s="96"/>
      <c r="BB149" s="96"/>
      <c r="BC149" s="96"/>
      <c r="BD149" s="96"/>
      <c r="BE149" s="96"/>
      <c r="BF149" s="96"/>
      <c r="BG149" s="96"/>
      <c r="BH149" s="96"/>
      <c r="BI149" s="96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  <c r="CR149" s="95"/>
      <c r="CS149" s="38"/>
    </row>
  </sheetData>
  <sheetProtection sheet="1" objects="1" formatCells="0" formatColumns="0" formatRows="0" sort="0" autoFilter="0"/>
  <conditionalFormatting sqref="H38">
    <cfRule type="cellIs" dxfId="40" priority="2" stopIfTrue="1" operator="greaterThan">
      <formula>0</formula>
    </cfRule>
  </conditionalFormatting>
  <conditionalFormatting sqref="H39">
    <cfRule type="cellIs" dxfId="39" priority="3" stopIfTrue="1" operator="greaterThan">
      <formula>0</formula>
    </cfRule>
  </conditionalFormatting>
  <conditionalFormatting sqref="H63">
    <cfRule type="cellIs" dxfId="38" priority="4" stopIfTrue="1" operator="greaterThan">
      <formula>0</formula>
    </cfRule>
  </conditionalFormatting>
  <conditionalFormatting sqref="H72">
    <cfRule type="cellIs" dxfId="37" priority="5" stopIfTrue="1" operator="greaterThan">
      <formula>0</formula>
    </cfRule>
  </conditionalFormatting>
  <conditionalFormatting sqref="H78">
    <cfRule type="cellIs" dxfId="36" priority="6" stopIfTrue="1" operator="greaterThan">
      <formula>0</formula>
    </cfRule>
  </conditionalFormatting>
  <conditionalFormatting sqref="H97">
    <cfRule type="cellIs" dxfId="35" priority="7" stopIfTrue="1" operator="greaterThan">
      <formula>0</formula>
    </cfRule>
  </conditionalFormatting>
  <conditionalFormatting sqref="H143">
    <cfRule type="cellIs" dxfId="34" priority="8" stopIfTrue="1" operator="greaterThan">
      <formula>0</formula>
    </cfRule>
  </conditionalFormatting>
  <conditionalFormatting sqref="H147">
    <cfRule type="cellIs" dxfId="33" priority="9" stopIfTrue="1" operator="greaterThan">
      <formula>0</formula>
    </cfRule>
  </conditionalFormatting>
  <conditionalFormatting sqref="A4:XFD4">
    <cfRule type="expression" dxfId="32" priority="1">
      <formula>LEFT($A$4,1) &lt;&gt; "0"</formula>
    </cfRule>
  </conditionalFormatting>
  <hyperlinks>
    <hyperlink ref="B5" location="'Model map'!A1" display="Click here to return to model map" xr:uid="{A035CE11-BCFF-4A60-BFDC-2432405C1BE2}"/>
    <hyperlink ref="B5:H5" location="'Model map'!A4" tooltip="Click to return to model map" display="'Model map'!A4" xr:uid="{E7A654D8-912D-47D6-AB56-E121535A9D00}"/>
    <hyperlink ref="B5:F5" location="'Model map'!A4" tooltip="Click to return to model map" display="'Model map'!A4" xr:uid="{DDCD4C6B-0EC5-47BD-9370-C7FD90FB2679}"/>
    <hyperlink ref="A1" location="Index!A1" display="Index!A1" xr:uid="{2119DCDB-F76F-4671-8471-46955D013366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 tint="0.59999389629810485"/>
  </sheetPr>
  <dimension ref="A1:AT149"/>
  <sheetViews>
    <sheetView showGridLines="0" zoomScale="80" zoomScaleNormal="80" workbookViewId="0">
      <pane xSplit="9" ySplit="5" topLeftCell="J6" activePane="bottomRight" state="frozenSplit"/>
      <selection pane="topRight" activeCell="C120" sqref="C120"/>
      <selection pane="bottomLeft" activeCell="C120" sqref="C120"/>
      <selection pane="bottomRight" activeCell="J6" sqref="J6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41" width="20.7265625" customWidth="1"/>
    <col min="42" max="42" width="20.7265625" style="17" customWidth="1"/>
    <col min="43" max="43" width="20.7265625" customWidth="1"/>
    <col min="44" max="44" width="2.7265625" customWidth="1"/>
    <col min="45" max="45" width="40.7265625" customWidth="1"/>
    <col min="46" max="46" width="2.7265625" customWidth="1"/>
    <col min="47" max="16384" width="9.1796875" hidden="1"/>
  </cols>
  <sheetData>
    <row r="1" spans="1:46" x14ac:dyDescent="0.35">
      <c r="A1" s="84" t="str">
        <f ca="1">MID(CELL("filename",A1),FIND("]",CELL("filename",A1))+1,255)</f>
        <v>Expenditure</v>
      </c>
      <c r="B1" s="84"/>
      <c r="C1" s="84"/>
      <c r="D1" s="84"/>
      <c r="E1" s="84"/>
      <c r="F1" s="84"/>
      <c r="G1" s="84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4"/>
      <c r="AT1" s="82"/>
    </row>
    <row r="2" spans="1:46" x14ac:dyDescent="0.35">
      <c r="A2" s="84" t="str">
        <f>Cover!D21&amp;" - "&amp;Cover!D23</f>
        <v xml:space="preserve">Scottish Hydro Electric Power Distribution plc - Final </v>
      </c>
      <c r="B2" s="84"/>
      <c r="C2" s="84"/>
      <c r="D2" s="84"/>
      <c r="E2" s="84"/>
      <c r="F2" s="84"/>
      <c r="G2" s="84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4"/>
      <c r="AT2" s="82"/>
    </row>
    <row r="3" spans="1:46" x14ac:dyDescent="0.35">
      <c r="A3" s="86" t="str">
        <f>Cover!D2&amp;" - "&amp;Cover!D8&amp;" v"&amp;Cover!D10&amp;" - "&amp;Cover!D19</f>
        <v>PCDM charging model - Release for charge setting v4 - 2022/23</v>
      </c>
      <c r="B3" s="87"/>
      <c r="C3" s="87"/>
      <c r="D3" s="87"/>
      <c r="E3" s="87"/>
      <c r="F3" s="87"/>
      <c r="G3" s="87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7"/>
      <c r="AT3" s="83"/>
    </row>
    <row r="4" spans="1:46" s="1" customFormat="1" x14ac:dyDescent="0.35">
      <c r="A4" s="63" t="str">
        <f>H147 &amp; IF(H147 = 1, " issue", " issues") &amp;" identified in checks on this sheet"</f>
        <v>0 issues identified in checks on this sheet</v>
      </c>
      <c r="B4" s="64"/>
      <c r="C4" s="64"/>
      <c r="D4" s="64"/>
      <c r="E4" s="64"/>
      <c r="F4" s="64"/>
      <c r="G4" s="64"/>
      <c r="H4" s="65"/>
      <c r="I4" s="65"/>
      <c r="J4" s="64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</row>
    <row r="5" spans="1:46" ht="58" x14ac:dyDescent="0.35">
      <c r="A5" s="89"/>
      <c r="B5" s="90" t="s">
        <v>98</v>
      </c>
      <c r="C5" s="45"/>
      <c r="D5" s="45"/>
      <c r="E5" s="45"/>
      <c r="F5" s="45"/>
      <c r="G5" s="91" t="s">
        <v>99</v>
      </c>
      <c r="H5" s="116" t="s">
        <v>100</v>
      </c>
      <c r="I5" s="117"/>
      <c r="J5" s="92" t="s">
        <v>139</v>
      </c>
      <c r="K5" s="92" t="s">
        <v>140</v>
      </c>
      <c r="L5" s="92" t="s">
        <v>141</v>
      </c>
      <c r="M5" s="92" t="s">
        <v>142</v>
      </c>
      <c r="N5" s="92" t="s">
        <v>143</v>
      </c>
      <c r="O5" s="92" t="s">
        <v>144</v>
      </c>
      <c r="P5" s="92" t="s">
        <v>145</v>
      </c>
      <c r="Q5" s="92" t="s">
        <v>146</v>
      </c>
      <c r="R5" s="92" t="s">
        <v>147</v>
      </c>
      <c r="S5" s="92" t="s">
        <v>148</v>
      </c>
      <c r="T5" s="92" t="s">
        <v>149</v>
      </c>
      <c r="U5" s="92" t="s">
        <v>150</v>
      </c>
      <c r="V5" s="92" t="s">
        <v>151</v>
      </c>
      <c r="W5" s="92" t="s">
        <v>152</v>
      </c>
      <c r="X5" s="92" t="s">
        <v>153</v>
      </c>
      <c r="Y5" s="92" t="s">
        <v>154</v>
      </c>
      <c r="Z5" s="92" t="s">
        <v>155</v>
      </c>
      <c r="AA5" s="92" t="s">
        <v>156</v>
      </c>
      <c r="AB5" s="92" t="s">
        <v>157</v>
      </c>
      <c r="AC5" s="92" t="s">
        <v>158</v>
      </c>
      <c r="AD5" s="92" t="s">
        <v>159</v>
      </c>
      <c r="AE5" s="92" t="s">
        <v>160</v>
      </c>
      <c r="AF5" s="92" t="s">
        <v>161</v>
      </c>
      <c r="AG5" s="92" t="s">
        <v>162</v>
      </c>
      <c r="AH5" s="92" t="s">
        <v>163</v>
      </c>
      <c r="AI5" s="92" t="s">
        <v>164</v>
      </c>
      <c r="AJ5" s="92" t="s">
        <v>165</v>
      </c>
      <c r="AK5" s="92" t="s">
        <v>166</v>
      </c>
      <c r="AL5" s="92" t="s">
        <v>167</v>
      </c>
      <c r="AM5" s="92" t="s">
        <v>168</v>
      </c>
      <c r="AN5" s="92" t="s">
        <v>169</v>
      </c>
      <c r="AO5" s="92" t="s">
        <v>170</v>
      </c>
      <c r="AP5" s="92" t="s">
        <v>171</v>
      </c>
      <c r="AQ5" s="92" t="s">
        <v>173</v>
      </c>
      <c r="AR5" s="117"/>
      <c r="AS5" s="91" t="s">
        <v>101</v>
      </c>
      <c r="AT5" s="38"/>
    </row>
    <row r="6" spans="1:46" x14ac:dyDescent="0.35">
      <c r="A6" s="64"/>
      <c r="B6" s="64"/>
      <c r="C6" s="64"/>
      <c r="D6" s="64"/>
      <c r="E6" s="64"/>
      <c r="F6" s="64"/>
      <c r="G6" s="64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4"/>
      <c r="AT6" s="38"/>
    </row>
    <row r="7" spans="1:46" x14ac:dyDescent="0.35">
      <c r="A7" s="64"/>
      <c r="B7" s="95" t="s">
        <v>13</v>
      </c>
      <c r="C7" s="95"/>
      <c r="D7" s="95"/>
      <c r="E7" s="95"/>
      <c r="F7" s="95"/>
      <c r="G7" s="95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5"/>
      <c r="AT7" s="38"/>
    </row>
    <row r="8" spans="1:46" x14ac:dyDescent="0.35">
      <c r="A8" s="64"/>
      <c r="B8" s="64"/>
      <c r="C8" s="64"/>
      <c r="D8" s="64"/>
      <c r="E8" s="64"/>
      <c r="F8" s="64"/>
      <c r="G8" s="64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4"/>
      <c r="AT8" s="38"/>
    </row>
    <row r="9" spans="1:46" x14ac:dyDescent="0.35">
      <c r="A9" s="64"/>
      <c r="B9" s="64"/>
      <c r="C9" s="97" t="s">
        <v>518</v>
      </c>
      <c r="D9" s="97"/>
      <c r="E9" s="64"/>
      <c r="F9" s="64"/>
      <c r="G9" s="64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4"/>
      <c r="AT9" s="38"/>
    </row>
    <row r="10" spans="1:46" x14ac:dyDescent="0.35">
      <c r="A10" s="64"/>
      <c r="B10" s="64"/>
      <c r="C10" s="97" t="s">
        <v>519</v>
      </c>
      <c r="D10" s="97"/>
      <c r="E10" s="64"/>
      <c r="F10" s="64"/>
      <c r="G10" s="64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4"/>
      <c r="AT10" s="65"/>
    </row>
    <row r="11" spans="1:46" x14ac:dyDescent="0.35">
      <c r="A11" s="64"/>
      <c r="B11" s="64"/>
      <c r="C11" s="97"/>
      <c r="D11" s="97"/>
      <c r="E11" s="64"/>
      <c r="F11" s="64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4"/>
      <c r="AT11" s="38"/>
    </row>
    <row r="12" spans="1:46" x14ac:dyDescent="0.35">
      <c r="A12" s="64"/>
      <c r="B12" s="95" t="s">
        <v>520</v>
      </c>
      <c r="C12" s="95"/>
      <c r="D12" s="95"/>
      <c r="E12" s="95"/>
      <c r="F12" s="95"/>
      <c r="G12" s="95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5"/>
      <c r="AT12" s="38"/>
    </row>
    <row r="13" spans="1:46" x14ac:dyDescent="0.35">
      <c r="A13" s="64"/>
      <c r="B13" s="64"/>
      <c r="C13" s="64"/>
      <c r="D13" s="64"/>
      <c r="E13" s="64"/>
      <c r="F13" s="64"/>
      <c r="G13" s="64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4"/>
      <c r="AT13" s="38"/>
    </row>
    <row r="14" spans="1:46" x14ac:dyDescent="0.35">
      <c r="A14" s="64"/>
      <c r="B14" s="64"/>
      <c r="C14" s="97" t="s">
        <v>521</v>
      </c>
      <c r="D14" s="97"/>
      <c r="E14" s="64"/>
      <c r="F14" s="64"/>
      <c r="G14" s="64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4"/>
      <c r="AT14" s="38"/>
    </row>
    <row r="15" spans="1:46" x14ac:dyDescent="0.35">
      <c r="A15" s="64"/>
      <c r="B15" s="64"/>
      <c r="C15" s="97"/>
      <c r="D15" s="97"/>
      <c r="E15" s="64"/>
      <c r="F15" s="64"/>
      <c r="G15" s="64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4"/>
      <c r="AT15" s="38"/>
    </row>
    <row r="16" spans="1:46" s="1" customFormat="1" x14ac:dyDescent="0.35">
      <c r="A16" s="64"/>
      <c r="B16" s="64"/>
      <c r="C16" s="98" t="s">
        <v>522</v>
      </c>
      <c r="D16" s="98"/>
      <c r="E16" s="98"/>
      <c r="F16" s="98"/>
      <c r="G16" s="98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8"/>
      <c r="AT16" s="38"/>
    </row>
    <row r="17" spans="1:46" s="1" customFormat="1" x14ac:dyDescent="0.35">
      <c r="A17" s="64"/>
      <c r="B17" s="64"/>
      <c r="C17" s="97"/>
      <c r="D17" s="97"/>
      <c r="E17" s="64"/>
      <c r="F17" s="64"/>
      <c r="G17" s="64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4"/>
      <c r="AT17" s="38"/>
    </row>
    <row r="18" spans="1:46" x14ac:dyDescent="0.35">
      <c r="A18" s="64"/>
      <c r="B18" s="64"/>
      <c r="C18" s="64"/>
      <c r="D18" s="64"/>
      <c r="E18" s="100" t="s">
        <v>523</v>
      </c>
      <c r="F18" s="64"/>
      <c r="G18" s="64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5"/>
      <c r="AR18" s="65"/>
      <c r="AS18" s="64"/>
      <c r="AT18" s="38"/>
    </row>
    <row r="19" spans="1:46" x14ac:dyDescent="0.35">
      <c r="A19" s="64"/>
      <c r="B19" s="64"/>
      <c r="C19" s="64"/>
      <c r="D19" s="64"/>
      <c r="E19" s="64"/>
      <c r="F19" s="101" t="str">
        <f>'DNO inputs'!J284</f>
        <v>LV</v>
      </c>
      <c r="G19" s="101" t="str">
        <f>'DNO inputs'!G285</f>
        <v>£ per year</v>
      </c>
      <c r="H19" s="131"/>
      <c r="I19" s="131"/>
      <c r="J19" s="121"/>
      <c r="K19" s="140">
        <f>'DNO inputs'!J286</f>
        <v>3700000</v>
      </c>
      <c r="L19" s="140">
        <f>'DNO inputs'!J287</f>
        <v>0</v>
      </c>
      <c r="M19" s="140">
        <f>'DNO inputs'!J288</f>
        <v>2300000</v>
      </c>
      <c r="N19" s="140">
        <f>'DNO inputs'!J289</f>
        <v>1200000.0000000002</v>
      </c>
      <c r="O19" s="140">
        <f>'DNO inputs'!J290</f>
        <v>400000</v>
      </c>
      <c r="P19" s="140">
        <f>'DNO inputs'!J291</f>
        <v>0</v>
      </c>
      <c r="Q19" s="140">
        <f>'DNO inputs'!J292</f>
        <v>0</v>
      </c>
      <c r="R19" s="140">
        <f>'DNO inputs'!J293</f>
        <v>0</v>
      </c>
      <c r="S19" s="140">
        <f>'DNO inputs'!J294</f>
        <v>0</v>
      </c>
      <c r="T19" s="140">
        <f>'DNO inputs'!J295</f>
        <v>0</v>
      </c>
      <c r="U19" s="140">
        <f>'DNO inputs'!J296</f>
        <v>0</v>
      </c>
      <c r="V19" s="140">
        <f>'DNO inputs'!J297</f>
        <v>0</v>
      </c>
      <c r="W19" s="140">
        <f>'DNO inputs'!J298</f>
        <v>0</v>
      </c>
      <c r="X19" s="140">
        <f>'DNO inputs'!J299</f>
        <v>0</v>
      </c>
      <c r="Y19" s="140">
        <f>'DNO inputs'!J300</f>
        <v>0</v>
      </c>
      <c r="Z19" s="140">
        <f>'DNO inputs'!J301</f>
        <v>0</v>
      </c>
      <c r="AA19" s="140">
        <f>'DNO inputs'!J302</f>
        <v>0</v>
      </c>
      <c r="AB19" s="140">
        <f>'DNO inputs'!J303</f>
        <v>0</v>
      </c>
      <c r="AC19" s="140">
        <f>'DNO inputs'!J304</f>
        <v>0</v>
      </c>
      <c r="AD19" s="140">
        <f>'DNO inputs'!J305</f>
        <v>0</v>
      </c>
      <c r="AE19" s="140">
        <f>'DNO inputs'!J306</f>
        <v>0</v>
      </c>
      <c r="AF19" s="140">
        <f>'DNO inputs'!J307</f>
        <v>0</v>
      </c>
      <c r="AG19" s="140">
        <f>'DNO inputs'!J308</f>
        <v>0</v>
      </c>
      <c r="AH19" s="140">
        <f>'DNO inputs'!J309</f>
        <v>0</v>
      </c>
      <c r="AI19" s="140">
        <f>'DNO inputs'!J310</f>
        <v>0</v>
      </c>
      <c r="AJ19" s="140">
        <f>'DNO inputs'!J311</f>
        <v>0</v>
      </c>
      <c r="AK19" s="140">
        <f>'DNO inputs'!J312</f>
        <v>0</v>
      </c>
      <c r="AL19" s="140">
        <f>'DNO inputs'!J313</f>
        <v>0</v>
      </c>
      <c r="AM19" s="140">
        <f>'DNO inputs'!J314</f>
        <v>0</v>
      </c>
      <c r="AN19" s="140">
        <f>'DNO inputs'!J315</f>
        <v>0</v>
      </c>
      <c r="AO19" s="140">
        <f>'DNO inputs'!J316</f>
        <v>0</v>
      </c>
      <c r="AP19" s="140">
        <f>'DNO inputs'!J317</f>
        <v>0</v>
      </c>
      <c r="AQ19" s="140">
        <f>'DNO inputs'!J318</f>
        <v>0</v>
      </c>
      <c r="AR19" s="65"/>
      <c r="AS19" s="64"/>
      <c r="AT19" s="38"/>
    </row>
    <row r="20" spans="1:46" x14ac:dyDescent="0.35">
      <c r="A20" s="64"/>
      <c r="B20" s="64"/>
      <c r="C20" s="64"/>
      <c r="D20" s="64"/>
      <c r="E20" s="64"/>
      <c r="F20" s="103" t="str">
        <f>'DNO inputs'!K284</f>
        <v>HV/LV</v>
      </c>
      <c r="G20" s="103" t="str">
        <f>G$19</f>
        <v>£ per year</v>
      </c>
      <c r="H20" s="118"/>
      <c r="I20" s="118"/>
      <c r="J20" s="144"/>
      <c r="K20" s="136">
        <f>'DNO inputs'!K286</f>
        <v>4300000</v>
      </c>
      <c r="L20" s="136">
        <f>'DNO inputs'!K287</f>
        <v>0</v>
      </c>
      <c r="M20" s="136">
        <f>'DNO inputs'!K288</f>
        <v>500000</v>
      </c>
      <c r="N20" s="136">
        <f>'DNO inputs'!K289</f>
        <v>899999.99999999988</v>
      </c>
      <c r="O20" s="136">
        <f>'DNO inputs'!K290</f>
        <v>0</v>
      </c>
      <c r="P20" s="136">
        <f>'DNO inputs'!K291</f>
        <v>0</v>
      </c>
      <c r="Q20" s="136">
        <f>'DNO inputs'!K292</f>
        <v>0</v>
      </c>
      <c r="R20" s="136">
        <f>'DNO inputs'!K293</f>
        <v>0</v>
      </c>
      <c r="S20" s="136">
        <f>'DNO inputs'!K294</f>
        <v>0</v>
      </c>
      <c r="T20" s="136">
        <f>'DNO inputs'!K295</f>
        <v>0</v>
      </c>
      <c r="U20" s="136">
        <f>'DNO inputs'!K296</f>
        <v>0</v>
      </c>
      <c r="V20" s="136">
        <f>'DNO inputs'!K297</f>
        <v>0</v>
      </c>
      <c r="W20" s="136">
        <f>'DNO inputs'!K298</f>
        <v>0</v>
      </c>
      <c r="X20" s="136">
        <f>'DNO inputs'!K299</f>
        <v>0</v>
      </c>
      <c r="Y20" s="136">
        <f>'DNO inputs'!K300</f>
        <v>0</v>
      </c>
      <c r="Z20" s="136">
        <f>'DNO inputs'!K301</f>
        <v>0</v>
      </c>
      <c r="AA20" s="136">
        <f>'DNO inputs'!K302</f>
        <v>0</v>
      </c>
      <c r="AB20" s="136">
        <f>'DNO inputs'!K303</f>
        <v>0</v>
      </c>
      <c r="AC20" s="136">
        <f>'DNO inputs'!K304</f>
        <v>0</v>
      </c>
      <c r="AD20" s="136">
        <f>'DNO inputs'!K305</f>
        <v>0</v>
      </c>
      <c r="AE20" s="136">
        <f>'DNO inputs'!K306</f>
        <v>0</v>
      </c>
      <c r="AF20" s="136">
        <f>'DNO inputs'!K307</f>
        <v>0</v>
      </c>
      <c r="AG20" s="136">
        <f>'DNO inputs'!K308</f>
        <v>0</v>
      </c>
      <c r="AH20" s="136">
        <f>'DNO inputs'!K309</f>
        <v>0</v>
      </c>
      <c r="AI20" s="136">
        <f>'DNO inputs'!K310</f>
        <v>0</v>
      </c>
      <c r="AJ20" s="136">
        <f>'DNO inputs'!K311</f>
        <v>0</v>
      </c>
      <c r="AK20" s="136">
        <f>'DNO inputs'!K312</f>
        <v>0</v>
      </c>
      <c r="AL20" s="136">
        <f>'DNO inputs'!K313</f>
        <v>0</v>
      </c>
      <c r="AM20" s="136">
        <f>'DNO inputs'!K314</f>
        <v>0</v>
      </c>
      <c r="AN20" s="136">
        <f>'DNO inputs'!K315</f>
        <v>0</v>
      </c>
      <c r="AO20" s="136">
        <f>'DNO inputs'!K316</f>
        <v>0</v>
      </c>
      <c r="AP20" s="136">
        <f>'DNO inputs'!K317</f>
        <v>0</v>
      </c>
      <c r="AQ20" s="136">
        <f>'DNO inputs'!K318</f>
        <v>0</v>
      </c>
      <c r="AR20" s="65"/>
      <c r="AS20" s="64"/>
      <c r="AT20" s="38"/>
    </row>
    <row r="21" spans="1:46" x14ac:dyDescent="0.35">
      <c r="A21" s="64"/>
      <c r="B21" s="64"/>
      <c r="C21" s="64"/>
      <c r="D21" s="64"/>
      <c r="E21" s="64"/>
      <c r="F21" s="103" t="str">
        <f>'DNO inputs'!L284</f>
        <v>HV</v>
      </c>
      <c r="G21" s="103" t="str">
        <f>G$19</f>
        <v>£ per year</v>
      </c>
      <c r="H21" s="118"/>
      <c r="I21" s="118"/>
      <c r="J21" s="144"/>
      <c r="K21" s="136">
        <f>'DNO inputs'!L286</f>
        <v>12500000</v>
      </c>
      <c r="L21" s="136">
        <f>'DNO inputs'!L287</f>
        <v>0</v>
      </c>
      <c r="M21" s="136">
        <f>'DNO inputs'!L288</f>
        <v>1900000</v>
      </c>
      <c r="N21" s="136">
        <f>'DNO inputs'!L289</f>
        <v>900000</v>
      </c>
      <c r="O21" s="136">
        <f>'DNO inputs'!L290</f>
        <v>2000000</v>
      </c>
      <c r="P21" s="136">
        <f>'DNO inputs'!L291</f>
        <v>0</v>
      </c>
      <c r="Q21" s="136">
        <f>'DNO inputs'!L292</f>
        <v>0</v>
      </c>
      <c r="R21" s="136">
        <f>'DNO inputs'!L293</f>
        <v>0</v>
      </c>
      <c r="S21" s="136">
        <f>'DNO inputs'!L294</f>
        <v>0</v>
      </c>
      <c r="T21" s="136">
        <f>'DNO inputs'!L295</f>
        <v>0</v>
      </c>
      <c r="U21" s="136">
        <f>'DNO inputs'!L296</f>
        <v>0</v>
      </c>
      <c r="V21" s="136">
        <f>'DNO inputs'!L297</f>
        <v>0</v>
      </c>
      <c r="W21" s="136">
        <f>'DNO inputs'!L298</f>
        <v>0</v>
      </c>
      <c r="X21" s="136">
        <f>'DNO inputs'!L299</f>
        <v>0</v>
      </c>
      <c r="Y21" s="136">
        <f>'DNO inputs'!L300</f>
        <v>0</v>
      </c>
      <c r="Z21" s="136">
        <f>'DNO inputs'!L301</f>
        <v>0</v>
      </c>
      <c r="AA21" s="136">
        <f>'DNO inputs'!L302</f>
        <v>0</v>
      </c>
      <c r="AB21" s="136">
        <f>'DNO inputs'!L303</f>
        <v>0</v>
      </c>
      <c r="AC21" s="136">
        <f>'DNO inputs'!L304</f>
        <v>0</v>
      </c>
      <c r="AD21" s="136">
        <f>'DNO inputs'!L305</f>
        <v>0</v>
      </c>
      <c r="AE21" s="136">
        <f>'DNO inputs'!L306</f>
        <v>0</v>
      </c>
      <c r="AF21" s="136">
        <f>'DNO inputs'!L307</f>
        <v>0</v>
      </c>
      <c r="AG21" s="136">
        <f>'DNO inputs'!L308</f>
        <v>0</v>
      </c>
      <c r="AH21" s="136">
        <f>'DNO inputs'!L309</f>
        <v>0</v>
      </c>
      <c r="AI21" s="136">
        <f>'DNO inputs'!L310</f>
        <v>0</v>
      </c>
      <c r="AJ21" s="136">
        <f>'DNO inputs'!L311</f>
        <v>0</v>
      </c>
      <c r="AK21" s="136">
        <f>'DNO inputs'!L312</f>
        <v>0</v>
      </c>
      <c r="AL21" s="136">
        <f>'DNO inputs'!L313</f>
        <v>0</v>
      </c>
      <c r="AM21" s="136">
        <f>'DNO inputs'!L314</f>
        <v>0</v>
      </c>
      <c r="AN21" s="136">
        <f>'DNO inputs'!L315</f>
        <v>0</v>
      </c>
      <c r="AO21" s="136">
        <f>'DNO inputs'!L316</f>
        <v>0</v>
      </c>
      <c r="AP21" s="136">
        <f>'DNO inputs'!L317</f>
        <v>0</v>
      </c>
      <c r="AQ21" s="136">
        <f>'DNO inputs'!L318</f>
        <v>0</v>
      </c>
      <c r="AR21" s="65"/>
      <c r="AS21" s="64"/>
      <c r="AT21" s="38"/>
    </row>
    <row r="22" spans="1:46" x14ac:dyDescent="0.35">
      <c r="A22" s="64"/>
      <c r="B22" s="64"/>
      <c r="C22" s="64"/>
      <c r="D22" s="64"/>
      <c r="E22" s="64"/>
      <c r="F22" s="105" t="str">
        <f>'DNO inputs'!M284</f>
        <v>EHV and 132kV</v>
      </c>
      <c r="G22" s="105" t="str">
        <f>G$19</f>
        <v>£ per year</v>
      </c>
      <c r="H22" s="132"/>
      <c r="I22" s="132"/>
      <c r="J22" s="164"/>
      <c r="K22" s="141">
        <f>'DNO inputs'!M286</f>
        <v>7800000.0000000009</v>
      </c>
      <c r="L22" s="141">
        <f>'DNO inputs'!M287</f>
        <v>0</v>
      </c>
      <c r="M22" s="141">
        <f>'DNO inputs'!M288</f>
        <v>500000</v>
      </c>
      <c r="N22" s="141">
        <f>'DNO inputs'!M289</f>
        <v>800000</v>
      </c>
      <c r="O22" s="141">
        <f>'DNO inputs'!M290</f>
        <v>200000</v>
      </c>
      <c r="P22" s="141">
        <f>'DNO inputs'!M291</f>
        <v>0</v>
      </c>
      <c r="Q22" s="141">
        <f>'DNO inputs'!M292</f>
        <v>0</v>
      </c>
      <c r="R22" s="141">
        <f>'DNO inputs'!M293</f>
        <v>0</v>
      </c>
      <c r="S22" s="141">
        <f>'DNO inputs'!M294</f>
        <v>0</v>
      </c>
      <c r="T22" s="141">
        <f>'DNO inputs'!M295</f>
        <v>0</v>
      </c>
      <c r="U22" s="141">
        <f>'DNO inputs'!M296</f>
        <v>0</v>
      </c>
      <c r="V22" s="141">
        <f>'DNO inputs'!M297</f>
        <v>0</v>
      </c>
      <c r="W22" s="141">
        <f>'DNO inputs'!M298</f>
        <v>0</v>
      </c>
      <c r="X22" s="141">
        <f>'DNO inputs'!M299</f>
        <v>0</v>
      </c>
      <c r="Y22" s="141">
        <f>'DNO inputs'!M300</f>
        <v>0</v>
      </c>
      <c r="Z22" s="141">
        <f>'DNO inputs'!M301</f>
        <v>0</v>
      </c>
      <c r="AA22" s="141">
        <f>'DNO inputs'!M302</f>
        <v>0</v>
      </c>
      <c r="AB22" s="141">
        <f>'DNO inputs'!M303</f>
        <v>0</v>
      </c>
      <c r="AC22" s="141">
        <f>'DNO inputs'!M304</f>
        <v>0</v>
      </c>
      <c r="AD22" s="141">
        <f>'DNO inputs'!M305</f>
        <v>0</v>
      </c>
      <c r="AE22" s="141">
        <f>'DNO inputs'!M306</f>
        <v>0</v>
      </c>
      <c r="AF22" s="141">
        <f>'DNO inputs'!M307</f>
        <v>0</v>
      </c>
      <c r="AG22" s="141">
        <f>'DNO inputs'!M308</f>
        <v>0</v>
      </c>
      <c r="AH22" s="141">
        <f>'DNO inputs'!M309</f>
        <v>0</v>
      </c>
      <c r="AI22" s="141">
        <f>'DNO inputs'!M310</f>
        <v>0</v>
      </c>
      <c r="AJ22" s="141">
        <f>'DNO inputs'!M311</f>
        <v>0</v>
      </c>
      <c r="AK22" s="141">
        <f>'DNO inputs'!M312</f>
        <v>0</v>
      </c>
      <c r="AL22" s="141">
        <f>'DNO inputs'!M313</f>
        <v>0</v>
      </c>
      <c r="AM22" s="141">
        <f>'DNO inputs'!M314</f>
        <v>0</v>
      </c>
      <c r="AN22" s="141">
        <f>'DNO inputs'!M315</f>
        <v>0</v>
      </c>
      <c r="AO22" s="141">
        <f>'DNO inputs'!M316</f>
        <v>0</v>
      </c>
      <c r="AP22" s="141">
        <f>'DNO inputs'!M317</f>
        <v>0</v>
      </c>
      <c r="AQ22" s="141">
        <f>'DNO inputs'!M318</f>
        <v>0</v>
      </c>
      <c r="AR22" s="65"/>
      <c r="AS22" s="64"/>
      <c r="AT22" s="38"/>
    </row>
    <row r="23" spans="1:46" x14ac:dyDescent="0.35">
      <c r="A23" s="64"/>
      <c r="B23" s="64"/>
      <c r="C23" s="64"/>
      <c r="D23" s="64"/>
      <c r="E23" s="64"/>
      <c r="F23" s="64"/>
      <c r="G23" s="64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4"/>
      <c r="AT23" s="38"/>
    </row>
    <row r="24" spans="1:46" x14ac:dyDescent="0.35">
      <c r="A24" s="64"/>
      <c r="B24" s="64"/>
      <c r="C24" s="64"/>
      <c r="D24" s="64"/>
      <c r="E24" s="100" t="s">
        <v>524</v>
      </c>
      <c r="F24" s="64"/>
      <c r="G24" s="64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4"/>
      <c r="AT24" s="38"/>
    </row>
    <row r="25" spans="1:46" x14ac:dyDescent="0.35">
      <c r="A25" s="64"/>
      <c r="B25" s="64"/>
      <c r="C25" s="64"/>
      <c r="D25" s="64"/>
      <c r="E25" s="64"/>
      <c r="F25" s="101" t="str">
        <f>'DNO inputs'!F326</f>
        <v>LV</v>
      </c>
      <c r="G25" s="101" t="str">
        <f>'DNO inputs'!G326</f>
        <v>£ per year</v>
      </c>
      <c r="H25" s="131"/>
      <c r="I25" s="131"/>
      <c r="J25" s="140">
        <f>'DNO inputs'!H326</f>
        <v>3359999.9999999995</v>
      </c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65"/>
      <c r="AS25" s="64"/>
      <c r="AT25" s="38"/>
    </row>
    <row r="26" spans="1:46" x14ac:dyDescent="0.35">
      <c r="A26" s="64"/>
      <c r="B26" s="64"/>
      <c r="C26" s="64"/>
      <c r="D26" s="64"/>
      <c r="E26" s="64"/>
      <c r="F26" s="103" t="str">
        <f>'DNO inputs'!F327</f>
        <v>HV/LV</v>
      </c>
      <c r="G26" s="103" t="str">
        <f>'DNO inputs'!G327</f>
        <v>£ per year</v>
      </c>
      <c r="H26" s="118"/>
      <c r="I26" s="118"/>
      <c r="J26" s="136">
        <f>'DNO inputs'!H327</f>
        <v>0</v>
      </c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65"/>
      <c r="AS26" s="64"/>
      <c r="AT26" s="38"/>
    </row>
    <row r="27" spans="1:46" x14ac:dyDescent="0.35">
      <c r="A27" s="64"/>
      <c r="B27" s="64"/>
      <c r="C27" s="64"/>
      <c r="D27" s="64"/>
      <c r="E27" s="64"/>
      <c r="F27" s="103" t="str">
        <f>'DNO inputs'!F328</f>
        <v>HV</v>
      </c>
      <c r="G27" s="103" t="str">
        <f>'DNO inputs'!G328</f>
        <v>£ per year</v>
      </c>
      <c r="H27" s="118"/>
      <c r="I27" s="118"/>
      <c r="J27" s="136">
        <f>'DNO inputs'!H328</f>
        <v>889999.99999999988</v>
      </c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65"/>
      <c r="AS27" s="64"/>
      <c r="AT27" s="38"/>
    </row>
    <row r="28" spans="1:46" x14ac:dyDescent="0.35">
      <c r="A28" s="64"/>
      <c r="B28" s="64"/>
      <c r="C28" s="64"/>
      <c r="D28" s="64"/>
      <c r="E28" s="64"/>
      <c r="F28" s="105" t="str">
        <f>'DNO inputs'!F329</f>
        <v>EHV and 132kV</v>
      </c>
      <c r="G28" s="105" t="str">
        <f>'DNO inputs'!G329</f>
        <v>£ per year</v>
      </c>
      <c r="H28" s="132"/>
      <c r="I28" s="132"/>
      <c r="J28" s="141">
        <f>'DNO inputs'!H329</f>
        <v>5650000</v>
      </c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65"/>
      <c r="AS28" s="64"/>
      <c r="AT28" s="38"/>
    </row>
    <row r="29" spans="1:46" x14ac:dyDescent="0.35">
      <c r="A29" s="64"/>
      <c r="B29" s="64"/>
      <c r="C29" s="64"/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4"/>
      <c r="AT29" s="38"/>
    </row>
    <row r="30" spans="1:46" x14ac:dyDescent="0.35">
      <c r="A30" s="103"/>
      <c r="B30" s="64"/>
      <c r="C30" s="64"/>
      <c r="D30" s="64"/>
      <c r="E30" s="100" t="s">
        <v>525</v>
      </c>
      <c r="F30" s="64"/>
      <c r="G30" s="64"/>
      <c r="H30" s="65"/>
      <c r="I30" s="120" t="s">
        <v>114</v>
      </c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103" t="s">
        <v>526</v>
      </c>
      <c r="AT30" s="38"/>
    </row>
    <row r="31" spans="1:46" x14ac:dyDescent="0.35">
      <c r="A31" s="64"/>
      <c r="B31" s="64"/>
      <c r="C31" s="64"/>
      <c r="D31" s="64"/>
      <c r="E31" s="64"/>
      <c r="F31" s="101" t="s">
        <v>295</v>
      </c>
      <c r="G31" s="101" t="str">
        <f>G$19</f>
        <v>£ per year</v>
      </c>
      <c r="H31" s="131"/>
      <c r="I31" s="131"/>
      <c r="J31" s="145">
        <f t="shared" ref="J31:AQ31" si="0">J19 + J25</f>
        <v>3359999.9999999995</v>
      </c>
      <c r="K31" s="145">
        <f t="shared" si="0"/>
        <v>3700000</v>
      </c>
      <c r="L31" s="145">
        <f t="shared" si="0"/>
        <v>0</v>
      </c>
      <c r="M31" s="145">
        <f t="shared" si="0"/>
        <v>2300000</v>
      </c>
      <c r="N31" s="145">
        <f t="shared" si="0"/>
        <v>1200000.0000000002</v>
      </c>
      <c r="O31" s="145">
        <f t="shared" si="0"/>
        <v>400000</v>
      </c>
      <c r="P31" s="145">
        <f t="shared" si="0"/>
        <v>0</v>
      </c>
      <c r="Q31" s="145">
        <f t="shared" si="0"/>
        <v>0</v>
      </c>
      <c r="R31" s="145">
        <f t="shared" si="0"/>
        <v>0</v>
      </c>
      <c r="S31" s="145">
        <f t="shared" si="0"/>
        <v>0</v>
      </c>
      <c r="T31" s="145">
        <f t="shared" si="0"/>
        <v>0</v>
      </c>
      <c r="U31" s="145">
        <f t="shared" si="0"/>
        <v>0</v>
      </c>
      <c r="V31" s="145">
        <f t="shared" si="0"/>
        <v>0</v>
      </c>
      <c r="W31" s="145">
        <f t="shared" si="0"/>
        <v>0</v>
      </c>
      <c r="X31" s="145">
        <f t="shared" si="0"/>
        <v>0</v>
      </c>
      <c r="Y31" s="145">
        <f t="shared" si="0"/>
        <v>0</v>
      </c>
      <c r="Z31" s="145">
        <f t="shared" si="0"/>
        <v>0</v>
      </c>
      <c r="AA31" s="145">
        <f t="shared" si="0"/>
        <v>0</v>
      </c>
      <c r="AB31" s="145">
        <f t="shared" si="0"/>
        <v>0</v>
      </c>
      <c r="AC31" s="145">
        <f t="shared" si="0"/>
        <v>0</v>
      </c>
      <c r="AD31" s="145">
        <f t="shared" si="0"/>
        <v>0</v>
      </c>
      <c r="AE31" s="145">
        <f t="shared" si="0"/>
        <v>0</v>
      </c>
      <c r="AF31" s="145">
        <f t="shared" si="0"/>
        <v>0</v>
      </c>
      <c r="AG31" s="145">
        <f t="shared" si="0"/>
        <v>0</v>
      </c>
      <c r="AH31" s="145">
        <f t="shared" si="0"/>
        <v>0</v>
      </c>
      <c r="AI31" s="145">
        <f t="shared" si="0"/>
        <v>0</v>
      </c>
      <c r="AJ31" s="145">
        <f t="shared" si="0"/>
        <v>0</v>
      </c>
      <c r="AK31" s="145">
        <f t="shared" si="0"/>
        <v>0</v>
      </c>
      <c r="AL31" s="145">
        <f t="shared" si="0"/>
        <v>0</v>
      </c>
      <c r="AM31" s="145">
        <f t="shared" si="0"/>
        <v>0</v>
      </c>
      <c r="AN31" s="145">
        <f t="shared" si="0"/>
        <v>0</v>
      </c>
      <c r="AO31" s="145">
        <f t="shared" si="0"/>
        <v>0</v>
      </c>
      <c r="AP31" s="145">
        <f t="shared" ref="AP31" si="1">AP19 + AP25</f>
        <v>0</v>
      </c>
      <c r="AQ31" s="145">
        <f t="shared" si="0"/>
        <v>0</v>
      </c>
      <c r="AR31" s="65"/>
      <c r="AS31" s="64"/>
      <c r="AT31" s="38"/>
    </row>
    <row r="32" spans="1:46" x14ac:dyDescent="0.35">
      <c r="A32" s="64"/>
      <c r="B32" s="64"/>
      <c r="C32" s="64"/>
      <c r="D32" s="64"/>
      <c r="E32" s="64"/>
      <c r="F32" s="103" t="s">
        <v>190</v>
      </c>
      <c r="G32" s="103" t="str">
        <f>G$19</f>
        <v>£ per year</v>
      </c>
      <c r="H32" s="118"/>
      <c r="I32" s="118"/>
      <c r="J32" s="146">
        <f t="shared" ref="J32:AQ32" si="2">J20 + J26</f>
        <v>0</v>
      </c>
      <c r="K32" s="146">
        <f t="shared" si="2"/>
        <v>4300000</v>
      </c>
      <c r="L32" s="146">
        <f t="shared" si="2"/>
        <v>0</v>
      </c>
      <c r="M32" s="146">
        <f t="shared" si="2"/>
        <v>500000</v>
      </c>
      <c r="N32" s="146">
        <f t="shared" si="2"/>
        <v>899999.99999999988</v>
      </c>
      <c r="O32" s="146">
        <f t="shared" si="2"/>
        <v>0</v>
      </c>
      <c r="P32" s="146">
        <f t="shared" si="2"/>
        <v>0</v>
      </c>
      <c r="Q32" s="146">
        <f t="shared" si="2"/>
        <v>0</v>
      </c>
      <c r="R32" s="146">
        <f t="shared" si="2"/>
        <v>0</v>
      </c>
      <c r="S32" s="146">
        <f t="shared" si="2"/>
        <v>0</v>
      </c>
      <c r="T32" s="146">
        <f t="shared" si="2"/>
        <v>0</v>
      </c>
      <c r="U32" s="146">
        <f t="shared" si="2"/>
        <v>0</v>
      </c>
      <c r="V32" s="146">
        <f t="shared" si="2"/>
        <v>0</v>
      </c>
      <c r="W32" s="146">
        <f t="shared" si="2"/>
        <v>0</v>
      </c>
      <c r="X32" s="146">
        <f t="shared" si="2"/>
        <v>0</v>
      </c>
      <c r="Y32" s="146">
        <f t="shared" si="2"/>
        <v>0</v>
      </c>
      <c r="Z32" s="146">
        <f t="shared" si="2"/>
        <v>0</v>
      </c>
      <c r="AA32" s="146">
        <f t="shared" si="2"/>
        <v>0</v>
      </c>
      <c r="AB32" s="146">
        <f t="shared" si="2"/>
        <v>0</v>
      </c>
      <c r="AC32" s="146">
        <f t="shared" si="2"/>
        <v>0</v>
      </c>
      <c r="AD32" s="146">
        <f t="shared" si="2"/>
        <v>0</v>
      </c>
      <c r="AE32" s="146">
        <f t="shared" si="2"/>
        <v>0</v>
      </c>
      <c r="AF32" s="146">
        <f t="shared" si="2"/>
        <v>0</v>
      </c>
      <c r="AG32" s="146">
        <f t="shared" si="2"/>
        <v>0</v>
      </c>
      <c r="AH32" s="146">
        <f t="shared" si="2"/>
        <v>0</v>
      </c>
      <c r="AI32" s="146">
        <f t="shared" si="2"/>
        <v>0</v>
      </c>
      <c r="AJ32" s="146">
        <f t="shared" si="2"/>
        <v>0</v>
      </c>
      <c r="AK32" s="146">
        <f t="shared" si="2"/>
        <v>0</v>
      </c>
      <c r="AL32" s="146">
        <f t="shared" si="2"/>
        <v>0</v>
      </c>
      <c r="AM32" s="146">
        <f t="shared" si="2"/>
        <v>0</v>
      </c>
      <c r="AN32" s="146">
        <f t="shared" si="2"/>
        <v>0</v>
      </c>
      <c r="AO32" s="146">
        <f t="shared" si="2"/>
        <v>0</v>
      </c>
      <c r="AP32" s="146">
        <f t="shared" ref="AP32" si="3">AP20 + AP26</f>
        <v>0</v>
      </c>
      <c r="AQ32" s="146">
        <f t="shared" si="2"/>
        <v>0</v>
      </c>
      <c r="AR32" s="65"/>
      <c r="AS32" s="64"/>
      <c r="AT32" s="38"/>
    </row>
    <row r="33" spans="1:46" x14ac:dyDescent="0.35">
      <c r="A33" s="64"/>
      <c r="B33" s="64"/>
      <c r="C33" s="64"/>
      <c r="D33" s="64"/>
      <c r="E33" s="64"/>
      <c r="F33" s="103" t="s">
        <v>191</v>
      </c>
      <c r="G33" s="103" t="str">
        <f>G$19</f>
        <v>£ per year</v>
      </c>
      <c r="H33" s="118"/>
      <c r="I33" s="118"/>
      <c r="J33" s="146">
        <f t="shared" ref="J33:AQ33" si="4">J21 + J27</f>
        <v>889999.99999999988</v>
      </c>
      <c r="K33" s="146">
        <f t="shared" si="4"/>
        <v>12500000</v>
      </c>
      <c r="L33" s="146">
        <f t="shared" si="4"/>
        <v>0</v>
      </c>
      <c r="M33" s="146">
        <f t="shared" si="4"/>
        <v>1900000</v>
      </c>
      <c r="N33" s="146">
        <f t="shared" si="4"/>
        <v>900000</v>
      </c>
      <c r="O33" s="146">
        <f t="shared" si="4"/>
        <v>2000000</v>
      </c>
      <c r="P33" s="146">
        <f t="shared" si="4"/>
        <v>0</v>
      </c>
      <c r="Q33" s="146">
        <f t="shared" si="4"/>
        <v>0</v>
      </c>
      <c r="R33" s="146">
        <f t="shared" si="4"/>
        <v>0</v>
      </c>
      <c r="S33" s="146">
        <f t="shared" si="4"/>
        <v>0</v>
      </c>
      <c r="T33" s="146">
        <f t="shared" si="4"/>
        <v>0</v>
      </c>
      <c r="U33" s="146">
        <f t="shared" si="4"/>
        <v>0</v>
      </c>
      <c r="V33" s="146">
        <f t="shared" si="4"/>
        <v>0</v>
      </c>
      <c r="W33" s="146">
        <f t="shared" si="4"/>
        <v>0</v>
      </c>
      <c r="X33" s="146">
        <f t="shared" si="4"/>
        <v>0</v>
      </c>
      <c r="Y33" s="146">
        <f t="shared" si="4"/>
        <v>0</v>
      </c>
      <c r="Z33" s="146">
        <f t="shared" si="4"/>
        <v>0</v>
      </c>
      <c r="AA33" s="146">
        <f t="shared" si="4"/>
        <v>0</v>
      </c>
      <c r="AB33" s="146">
        <f t="shared" si="4"/>
        <v>0</v>
      </c>
      <c r="AC33" s="146">
        <f t="shared" si="4"/>
        <v>0</v>
      </c>
      <c r="AD33" s="146">
        <f t="shared" si="4"/>
        <v>0</v>
      </c>
      <c r="AE33" s="146">
        <f t="shared" si="4"/>
        <v>0</v>
      </c>
      <c r="AF33" s="146">
        <f t="shared" si="4"/>
        <v>0</v>
      </c>
      <c r="AG33" s="146">
        <f t="shared" si="4"/>
        <v>0</v>
      </c>
      <c r="AH33" s="146">
        <f t="shared" si="4"/>
        <v>0</v>
      </c>
      <c r="AI33" s="146">
        <f t="shared" si="4"/>
        <v>0</v>
      </c>
      <c r="AJ33" s="146">
        <f t="shared" si="4"/>
        <v>0</v>
      </c>
      <c r="AK33" s="146">
        <f t="shared" si="4"/>
        <v>0</v>
      </c>
      <c r="AL33" s="146">
        <f t="shared" si="4"/>
        <v>0</v>
      </c>
      <c r="AM33" s="146">
        <f t="shared" si="4"/>
        <v>0</v>
      </c>
      <c r="AN33" s="146">
        <f t="shared" si="4"/>
        <v>0</v>
      </c>
      <c r="AO33" s="146">
        <f t="shared" si="4"/>
        <v>0</v>
      </c>
      <c r="AP33" s="146">
        <f t="shared" ref="AP33" si="5">AP21 + AP27</f>
        <v>0</v>
      </c>
      <c r="AQ33" s="146">
        <f t="shared" si="4"/>
        <v>0</v>
      </c>
      <c r="AR33" s="65"/>
      <c r="AS33" s="64"/>
      <c r="AT33" s="38"/>
    </row>
    <row r="34" spans="1:46" x14ac:dyDescent="0.35">
      <c r="A34" s="64"/>
      <c r="B34" s="64"/>
      <c r="C34" s="64"/>
      <c r="D34" s="64"/>
      <c r="E34" s="64"/>
      <c r="F34" s="105" t="s">
        <v>193</v>
      </c>
      <c r="G34" s="105" t="str">
        <f>G$19</f>
        <v>£ per year</v>
      </c>
      <c r="H34" s="132"/>
      <c r="I34" s="132"/>
      <c r="J34" s="213">
        <f t="shared" ref="J34:AQ34" si="6">J22 + J28</f>
        <v>5650000</v>
      </c>
      <c r="K34" s="213">
        <f t="shared" si="6"/>
        <v>7800000.0000000009</v>
      </c>
      <c r="L34" s="213">
        <f t="shared" si="6"/>
        <v>0</v>
      </c>
      <c r="M34" s="213">
        <f t="shared" si="6"/>
        <v>500000</v>
      </c>
      <c r="N34" s="213">
        <f t="shared" si="6"/>
        <v>800000</v>
      </c>
      <c r="O34" s="213">
        <f t="shared" si="6"/>
        <v>200000</v>
      </c>
      <c r="P34" s="213">
        <f t="shared" si="6"/>
        <v>0</v>
      </c>
      <c r="Q34" s="213">
        <f t="shared" si="6"/>
        <v>0</v>
      </c>
      <c r="R34" s="213">
        <f t="shared" si="6"/>
        <v>0</v>
      </c>
      <c r="S34" s="213">
        <f t="shared" si="6"/>
        <v>0</v>
      </c>
      <c r="T34" s="213">
        <f t="shared" si="6"/>
        <v>0</v>
      </c>
      <c r="U34" s="213">
        <f t="shared" si="6"/>
        <v>0</v>
      </c>
      <c r="V34" s="213">
        <f t="shared" si="6"/>
        <v>0</v>
      </c>
      <c r="W34" s="213">
        <f t="shared" si="6"/>
        <v>0</v>
      </c>
      <c r="X34" s="213">
        <f t="shared" si="6"/>
        <v>0</v>
      </c>
      <c r="Y34" s="213">
        <f t="shared" si="6"/>
        <v>0</v>
      </c>
      <c r="Z34" s="213">
        <f t="shared" si="6"/>
        <v>0</v>
      </c>
      <c r="AA34" s="213">
        <f t="shared" si="6"/>
        <v>0</v>
      </c>
      <c r="AB34" s="213">
        <f t="shared" si="6"/>
        <v>0</v>
      </c>
      <c r="AC34" s="213">
        <f t="shared" si="6"/>
        <v>0</v>
      </c>
      <c r="AD34" s="213">
        <f t="shared" si="6"/>
        <v>0</v>
      </c>
      <c r="AE34" s="213">
        <f t="shared" si="6"/>
        <v>0</v>
      </c>
      <c r="AF34" s="213">
        <f t="shared" si="6"/>
        <v>0</v>
      </c>
      <c r="AG34" s="213">
        <f t="shared" si="6"/>
        <v>0</v>
      </c>
      <c r="AH34" s="213">
        <f t="shared" si="6"/>
        <v>0</v>
      </c>
      <c r="AI34" s="213">
        <f t="shared" si="6"/>
        <v>0</v>
      </c>
      <c r="AJ34" s="213">
        <f t="shared" si="6"/>
        <v>0</v>
      </c>
      <c r="AK34" s="213">
        <f t="shared" si="6"/>
        <v>0</v>
      </c>
      <c r="AL34" s="213">
        <f t="shared" si="6"/>
        <v>0</v>
      </c>
      <c r="AM34" s="213">
        <f t="shared" si="6"/>
        <v>0</v>
      </c>
      <c r="AN34" s="213">
        <f t="shared" si="6"/>
        <v>0</v>
      </c>
      <c r="AO34" s="213">
        <f t="shared" si="6"/>
        <v>0</v>
      </c>
      <c r="AP34" s="213">
        <f t="shared" ref="AP34" si="7">AP22 + AP28</f>
        <v>0</v>
      </c>
      <c r="AQ34" s="213">
        <f t="shared" si="6"/>
        <v>0</v>
      </c>
      <c r="AR34" s="65"/>
      <c r="AS34" s="64"/>
      <c r="AT34" s="38"/>
    </row>
    <row r="35" spans="1:46" x14ac:dyDescent="0.35">
      <c r="A35" s="64"/>
      <c r="B35" s="64"/>
      <c r="C35" s="64"/>
      <c r="D35" s="64"/>
      <c r="E35" s="64"/>
      <c r="F35" s="64"/>
      <c r="G35" s="64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4"/>
      <c r="AT35" s="38"/>
    </row>
    <row r="36" spans="1:46" s="1" customFormat="1" x14ac:dyDescent="0.35">
      <c r="A36" s="64"/>
      <c r="B36" s="64"/>
      <c r="C36" s="98" t="s">
        <v>527</v>
      </c>
      <c r="D36" s="98"/>
      <c r="E36" s="98"/>
      <c r="F36" s="98"/>
      <c r="G36" s="98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8"/>
      <c r="AT36" s="38"/>
    </row>
    <row r="37" spans="1:46" s="1" customFormat="1" x14ac:dyDescent="0.35">
      <c r="A37" s="64"/>
      <c r="B37" s="64"/>
      <c r="C37" s="64"/>
      <c r="D37" s="64"/>
      <c r="E37" s="97"/>
      <c r="F37" s="64"/>
      <c r="G37" s="64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4"/>
      <c r="AT37" s="38"/>
    </row>
    <row r="38" spans="1:46" x14ac:dyDescent="0.35">
      <c r="A38" s="64"/>
      <c r="B38" s="64"/>
      <c r="C38" s="64"/>
      <c r="D38" s="64"/>
      <c r="E38" s="103" t="str">
        <f>MEAV!F75</f>
        <v>Services share of LV MEAV</v>
      </c>
      <c r="F38" s="64"/>
      <c r="G38" s="103" t="str">
        <f>MEAV!G75</f>
        <v>%</v>
      </c>
      <c r="H38" s="147">
        <f>MEAV!H75</f>
        <v>0.43325375953697992</v>
      </c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65"/>
      <c r="AS38" s="64"/>
      <c r="AT38" s="38"/>
    </row>
    <row r="39" spans="1:46" x14ac:dyDescent="0.35">
      <c r="A39" s="64"/>
      <c r="B39" s="64"/>
      <c r="C39" s="64"/>
      <c r="D39" s="64"/>
      <c r="E39" s="97"/>
      <c r="F39" s="64"/>
      <c r="G39" s="64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4"/>
      <c r="AT39" s="38"/>
    </row>
    <row r="40" spans="1:46" x14ac:dyDescent="0.35">
      <c r="A40" s="64"/>
      <c r="B40" s="64"/>
      <c r="C40" s="64"/>
      <c r="D40" s="64"/>
      <c r="E40" s="103" t="str">
        <f>'Fixed inputs'!E53</f>
        <v>Allocation rules allocation key, by cost category</v>
      </c>
      <c r="F40" s="64"/>
      <c r="G40" s="103" t="str">
        <f>'Fixed inputs'!G54</f>
        <v>option</v>
      </c>
      <c r="H40" s="118"/>
      <c r="I40" s="118"/>
      <c r="J40" s="144"/>
      <c r="K40" s="136" t="str">
        <f>'Fixed inputs'!H55</f>
        <v>MEAV</v>
      </c>
      <c r="L40" s="136" t="str">
        <f>'Fixed inputs'!H56</f>
        <v>MEAV</v>
      </c>
      <c r="M40" s="136" t="str">
        <f>'Fixed inputs'!H57</f>
        <v>MEAV</v>
      </c>
      <c r="N40" s="136" t="str">
        <f>'Fixed inputs'!H58</f>
        <v>MEAV</v>
      </c>
      <c r="O40" s="136" t="str">
        <f>'Fixed inputs'!H59</f>
        <v>MEAV</v>
      </c>
      <c r="P40" s="136" t="str">
        <f>'Fixed inputs'!H60</f>
        <v>MEAV</v>
      </c>
      <c r="Q40" s="136" t="str">
        <f>'Fixed inputs'!H61</f>
        <v>MEAV</v>
      </c>
      <c r="R40" s="136" t="str">
        <f>'Fixed inputs'!H62</f>
        <v>MEAV</v>
      </c>
      <c r="S40" s="136" t="str">
        <f>'Fixed inputs'!H63</f>
        <v>MEAV</v>
      </c>
      <c r="T40" s="136" t="str">
        <f>'Fixed inputs'!H64</f>
        <v>MEAV</v>
      </c>
      <c r="U40" s="136" t="str">
        <f>'Fixed inputs'!H65</f>
        <v>MEAV</v>
      </c>
      <c r="V40" s="136" t="str">
        <f>'Fixed inputs'!H66</f>
        <v>MEAV</v>
      </c>
      <c r="W40" s="136" t="str">
        <f>'Fixed inputs'!H67</f>
        <v>MEAV</v>
      </c>
      <c r="X40" s="136" t="str">
        <f>'Fixed inputs'!H68</f>
        <v>MEAV</v>
      </c>
      <c r="Y40" s="136" t="str">
        <f>'Fixed inputs'!H69</f>
        <v>Do not allocate</v>
      </c>
      <c r="Z40" s="136" t="str">
        <f>'Fixed inputs'!H70</f>
        <v>Do not allocate</v>
      </c>
      <c r="AA40" s="136" t="str">
        <f>'Fixed inputs'!H71</f>
        <v>MEAV</v>
      </c>
      <c r="AB40" s="136" t="str">
        <f>'Fixed inputs'!H72</f>
        <v>MEAV</v>
      </c>
      <c r="AC40" s="136" t="str">
        <f>'Fixed inputs'!H73</f>
        <v>MEAV</v>
      </c>
      <c r="AD40" s="136" t="str">
        <f>'Fixed inputs'!H74</f>
        <v>MEAV</v>
      </c>
      <c r="AE40" s="136" t="str">
        <f>'Fixed inputs'!H75</f>
        <v>Do not allocate</v>
      </c>
      <c r="AF40" s="136" t="str">
        <f>'Fixed inputs'!H76</f>
        <v>Do not allocate</v>
      </c>
      <c r="AG40" s="136" t="str">
        <f>'Fixed inputs'!H77</f>
        <v>Do not allocate</v>
      </c>
      <c r="AH40" s="136" t="str">
        <f>'Fixed inputs'!H78</f>
        <v>Do not allocate</v>
      </c>
      <c r="AI40" s="136" t="str">
        <f>'Fixed inputs'!H79</f>
        <v>Do not allocate</v>
      </c>
      <c r="AJ40" s="136" t="str">
        <f>'Fixed inputs'!H80</f>
        <v>Do not allocate</v>
      </c>
      <c r="AK40" s="136" t="str">
        <f>'Fixed inputs'!H81</f>
        <v>Do not allocate</v>
      </c>
      <c r="AL40" s="136" t="str">
        <f>'Fixed inputs'!H82</f>
        <v>Do not allocate</v>
      </c>
      <c r="AM40" s="136" t="str">
        <f>'Fixed inputs'!H83</f>
        <v>Do not allocate</v>
      </c>
      <c r="AN40" s="136" t="str">
        <f>'Fixed inputs'!H84</f>
        <v>Deduct from revenue</v>
      </c>
      <c r="AO40" s="136" t="str">
        <f>'Fixed inputs'!H85</f>
        <v>Do not allocate</v>
      </c>
      <c r="AP40" s="136" t="str">
        <f>'Fixed inputs'!H86</f>
        <v>LV Services</v>
      </c>
      <c r="AQ40" s="136" t="str">
        <f>'Fixed inputs'!H87</f>
        <v>Do not allocate</v>
      </c>
      <c r="AR40" s="65"/>
      <c r="AS40" s="64"/>
      <c r="AT40" s="38"/>
    </row>
    <row r="41" spans="1:46" x14ac:dyDescent="0.35">
      <c r="A41" s="64"/>
      <c r="B41" s="64"/>
      <c r="C41" s="64"/>
      <c r="D41" s="64"/>
      <c r="E41" s="103" t="str">
        <f>'Fixed inputs'!E49</f>
        <v>MEAV allocation option name</v>
      </c>
      <c r="F41" s="64"/>
      <c r="G41" s="103" t="str">
        <f>'Fixed inputs'!G55</f>
        <v>option</v>
      </c>
      <c r="H41" s="136" t="str">
        <f>'Fixed inputs'!H49</f>
        <v>MEAV</v>
      </c>
      <c r="I41" s="14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65"/>
      <c r="AS41" s="64"/>
      <c r="AT41" s="38"/>
    </row>
    <row r="42" spans="1:46" x14ac:dyDescent="0.35">
      <c r="A42" s="103"/>
      <c r="B42" s="64"/>
      <c r="C42" s="64"/>
      <c r="D42" s="64"/>
      <c r="E42" s="108" t="s">
        <v>528</v>
      </c>
      <c r="F42" s="89"/>
      <c r="G42" s="103" t="s">
        <v>182</v>
      </c>
      <c r="H42" s="149"/>
      <c r="I42" s="150" t="s">
        <v>114</v>
      </c>
      <c r="J42" s="151">
        <f t="shared" ref="J42:AQ42" si="8">IF($H41 = J40, 1, 0)</f>
        <v>0</v>
      </c>
      <c r="K42" s="151">
        <f t="shared" si="8"/>
        <v>1</v>
      </c>
      <c r="L42" s="151">
        <f t="shared" si="8"/>
        <v>1</v>
      </c>
      <c r="M42" s="151">
        <f t="shared" si="8"/>
        <v>1</v>
      </c>
      <c r="N42" s="151">
        <f t="shared" si="8"/>
        <v>1</v>
      </c>
      <c r="O42" s="151">
        <f t="shared" si="8"/>
        <v>1</v>
      </c>
      <c r="P42" s="151">
        <f t="shared" si="8"/>
        <v>1</v>
      </c>
      <c r="Q42" s="151">
        <f t="shared" si="8"/>
        <v>1</v>
      </c>
      <c r="R42" s="151">
        <f t="shared" si="8"/>
        <v>1</v>
      </c>
      <c r="S42" s="151">
        <f t="shared" si="8"/>
        <v>1</v>
      </c>
      <c r="T42" s="151">
        <f t="shared" si="8"/>
        <v>1</v>
      </c>
      <c r="U42" s="151">
        <f t="shared" si="8"/>
        <v>1</v>
      </c>
      <c r="V42" s="151">
        <f t="shared" si="8"/>
        <v>1</v>
      </c>
      <c r="W42" s="151">
        <f t="shared" si="8"/>
        <v>1</v>
      </c>
      <c r="X42" s="151">
        <f t="shared" si="8"/>
        <v>1</v>
      </c>
      <c r="Y42" s="151">
        <f t="shared" si="8"/>
        <v>0</v>
      </c>
      <c r="Z42" s="151">
        <f t="shared" si="8"/>
        <v>0</v>
      </c>
      <c r="AA42" s="151">
        <f t="shared" si="8"/>
        <v>1</v>
      </c>
      <c r="AB42" s="151">
        <f t="shared" si="8"/>
        <v>1</v>
      </c>
      <c r="AC42" s="151">
        <f t="shared" si="8"/>
        <v>1</v>
      </c>
      <c r="AD42" s="151">
        <f t="shared" si="8"/>
        <v>1</v>
      </c>
      <c r="AE42" s="151">
        <f t="shared" si="8"/>
        <v>0</v>
      </c>
      <c r="AF42" s="151">
        <f t="shared" si="8"/>
        <v>0</v>
      </c>
      <c r="AG42" s="151">
        <f t="shared" si="8"/>
        <v>0</v>
      </c>
      <c r="AH42" s="151">
        <f t="shared" si="8"/>
        <v>0</v>
      </c>
      <c r="AI42" s="151">
        <f t="shared" si="8"/>
        <v>0</v>
      </c>
      <c r="AJ42" s="151">
        <f t="shared" si="8"/>
        <v>0</v>
      </c>
      <c r="AK42" s="151">
        <f t="shared" si="8"/>
        <v>0</v>
      </c>
      <c r="AL42" s="151">
        <f t="shared" si="8"/>
        <v>0</v>
      </c>
      <c r="AM42" s="151">
        <f t="shared" si="8"/>
        <v>0</v>
      </c>
      <c r="AN42" s="151">
        <f t="shared" si="8"/>
        <v>0</v>
      </c>
      <c r="AO42" s="151">
        <f t="shared" si="8"/>
        <v>0</v>
      </c>
      <c r="AP42" s="151">
        <f t="shared" ref="AP42" si="9">IF($H41 = AP40, 1, 0)</f>
        <v>0</v>
      </c>
      <c r="AQ42" s="151">
        <f t="shared" si="8"/>
        <v>0</v>
      </c>
      <c r="AR42" s="65"/>
      <c r="AS42" s="103" t="s">
        <v>529</v>
      </c>
      <c r="AT42" s="38"/>
    </row>
    <row r="43" spans="1:46" x14ac:dyDescent="0.35">
      <c r="A43" s="64"/>
      <c r="B43" s="64"/>
      <c r="C43" s="64"/>
      <c r="D43" s="64"/>
      <c r="E43" s="97"/>
      <c r="F43" s="64"/>
      <c r="G43" s="64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4"/>
      <c r="AT43" s="38"/>
    </row>
    <row r="44" spans="1:46" x14ac:dyDescent="0.35">
      <c r="A44" s="103"/>
      <c r="B44" s="64"/>
      <c r="C44" s="64"/>
      <c r="D44" s="64"/>
      <c r="E44" s="100" t="s">
        <v>530</v>
      </c>
      <c r="F44" s="64"/>
      <c r="G44" s="64"/>
      <c r="H44" s="65"/>
      <c r="I44" s="120" t="s">
        <v>114</v>
      </c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103" t="s">
        <v>529</v>
      </c>
      <c r="AT44" s="38"/>
    </row>
    <row r="45" spans="1:46" x14ac:dyDescent="0.35">
      <c r="A45" s="64"/>
      <c r="B45" s="64"/>
      <c r="C45" s="64"/>
      <c r="D45" s="64"/>
      <c r="E45" s="64"/>
      <c r="F45" s="101" t="s">
        <v>188</v>
      </c>
      <c r="G45" s="101" t="str">
        <f>G$19</f>
        <v>£ per year</v>
      </c>
      <c r="H45" s="131"/>
      <c r="I45" s="131"/>
      <c r="J45" s="145">
        <f>$H38 * J$31 * J42</f>
        <v>0</v>
      </c>
      <c r="K45" s="145">
        <f t="shared" ref="K45:AQ45" si="10">$H38 * K$31 * K42</f>
        <v>1603038.9102868256</v>
      </c>
      <c r="L45" s="145">
        <f t="shared" si="10"/>
        <v>0</v>
      </c>
      <c r="M45" s="145">
        <f t="shared" si="10"/>
        <v>996483.64693505387</v>
      </c>
      <c r="N45" s="145">
        <f t="shared" si="10"/>
        <v>519904.51144437602</v>
      </c>
      <c r="O45" s="145">
        <f t="shared" si="10"/>
        <v>173301.50381479197</v>
      </c>
      <c r="P45" s="145">
        <f t="shared" si="10"/>
        <v>0</v>
      </c>
      <c r="Q45" s="145">
        <f t="shared" si="10"/>
        <v>0</v>
      </c>
      <c r="R45" s="145">
        <f t="shared" si="10"/>
        <v>0</v>
      </c>
      <c r="S45" s="145">
        <f t="shared" si="10"/>
        <v>0</v>
      </c>
      <c r="T45" s="145">
        <f t="shared" si="10"/>
        <v>0</v>
      </c>
      <c r="U45" s="145">
        <f t="shared" si="10"/>
        <v>0</v>
      </c>
      <c r="V45" s="145">
        <f t="shared" si="10"/>
        <v>0</v>
      </c>
      <c r="W45" s="145">
        <f t="shared" si="10"/>
        <v>0</v>
      </c>
      <c r="X45" s="145">
        <f t="shared" si="10"/>
        <v>0</v>
      </c>
      <c r="Y45" s="145">
        <f t="shared" si="10"/>
        <v>0</v>
      </c>
      <c r="Z45" s="145">
        <f t="shared" si="10"/>
        <v>0</v>
      </c>
      <c r="AA45" s="145">
        <f t="shared" si="10"/>
        <v>0</v>
      </c>
      <c r="AB45" s="145">
        <f t="shared" si="10"/>
        <v>0</v>
      </c>
      <c r="AC45" s="145">
        <f t="shared" si="10"/>
        <v>0</v>
      </c>
      <c r="AD45" s="145">
        <f t="shared" si="10"/>
        <v>0</v>
      </c>
      <c r="AE45" s="145">
        <f t="shared" si="10"/>
        <v>0</v>
      </c>
      <c r="AF45" s="145">
        <f t="shared" si="10"/>
        <v>0</v>
      </c>
      <c r="AG45" s="145">
        <f t="shared" si="10"/>
        <v>0</v>
      </c>
      <c r="AH45" s="145">
        <f t="shared" si="10"/>
        <v>0</v>
      </c>
      <c r="AI45" s="145">
        <f t="shared" si="10"/>
        <v>0</v>
      </c>
      <c r="AJ45" s="145">
        <f t="shared" si="10"/>
        <v>0</v>
      </c>
      <c r="AK45" s="145">
        <f t="shared" si="10"/>
        <v>0</v>
      </c>
      <c r="AL45" s="145">
        <f t="shared" si="10"/>
        <v>0</v>
      </c>
      <c r="AM45" s="145">
        <f t="shared" si="10"/>
        <v>0</v>
      </c>
      <c r="AN45" s="145">
        <f t="shared" si="10"/>
        <v>0</v>
      </c>
      <c r="AO45" s="145">
        <f t="shared" si="10"/>
        <v>0</v>
      </c>
      <c r="AP45" s="145">
        <f t="shared" ref="AP45" si="11">$H38 * AP$31 * AP42</f>
        <v>0</v>
      </c>
      <c r="AQ45" s="145">
        <f t="shared" si="10"/>
        <v>0</v>
      </c>
      <c r="AR45" s="65"/>
      <c r="AS45" s="64"/>
      <c r="AT45" s="38"/>
    </row>
    <row r="46" spans="1:46" x14ac:dyDescent="0.35">
      <c r="A46" s="64"/>
      <c r="B46" s="64"/>
      <c r="C46" s="64"/>
      <c r="D46" s="64"/>
      <c r="E46" s="64"/>
      <c r="F46" s="103" t="s">
        <v>189</v>
      </c>
      <c r="G46" s="103" t="str">
        <f>G$19</f>
        <v>£ per year</v>
      </c>
      <c r="H46" s="118"/>
      <c r="I46" s="118"/>
      <c r="J46" s="214">
        <f>J$31 - J45</f>
        <v>3359999.9999999995</v>
      </c>
      <c r="K46" s="214">
        <f t="shared" ref="K46:AQ46" si="12">K$31 - K45</f>
        <v>2096961.0897131744</v>
      </c>
      <c r="L46" s="214">
        <f t="shared" si="12"/>
        <v>0</v>
      </c>
      <c r="M46" s="214">
        <f t="shared" si="12"/>
        <v>1303516.3530649461</v>
      </c>
      <c r="N46" s="214">
        <f t="shared" si="12"/>
        <v>680095.48855562415</v>
      </c>
      <c r="O46" s="214">
        <f t="shared" si="12"/>
        <v>226698.49618520803</v>
      </c>
      <c r="P46" s="214">
        <f t="shared" si="12"/>
        <v>0</v>
      </c>
      <c r="Q46" s="214">
        <f t="shared" si="12"/>
        <v>0</v>
      </c>
      <c r="R46" s="214">
        <f t="shared" si="12"/>
        <v>0</v>
      </c>
      <c r="S46" s="214">
        <f t="shared" si="12"/>
        <v>0</v>
      </c>
      <c r="T46" s="214">
        <f t="shared" si="12"/>
        <v>0</v>
      </c>
      <c r="U46" s="214">
        <f t="shared" si="12"/>
        <v>0</v>
      </c>
      <c r="V46" s="214">
        <f t="shared" si="12"/>
        <v>0</v>
      </c>
      <c r="W46" s="214">
        <f t="shared" si="12"/>
        <v>0</v>
      </c>
      <c r="X46" s="214">
        <f t="shared" si="12"/>
        <v>0</v>
      </c>
      <c r="Y46" s="214">
        <f t="shared" si="12"/>
        <v>0</v>
      </c>
      <c r="Z46" s="214">
        <f t="shared" si="12"/>
        <v>0</v>
      </c>
      <c r="AA46" s="214">
        <f t="shared" si="12"/>
        <v>0</v>
      </c>
      <c r="AB46" s="214">
        <f t="shared" si="12"/>
        <v>0</v>
      </c>
      <c r="AC46" s="214">
        <f t="shared" si="12"/>
        <v>0</v>
      </c>
      <c r="AD46" s="214">
        <f t="shared" si="12"/>
        <v>0</v>
      </c>
      <c r="AE46" s="214">
        <f t="shared" si="12"/>
        <v>0</v>
      </c>
      <c r="AF46" s="214">
        <f t="shared" si="12"/>
        <v>0</v>
      </c>
      <c r="AG46" s="214">
        <f t="shared" si="12"/>
        <v>0</v>
      </c>
      <c r="AH46" s="214">
        <f t="shared" si="12"/>
        <v>0</v>
      </c>
      <c r="AI46" s="214">
        <f t="shared" si="12"/>
        <v>0</v>
      </c>
      <c r="AJ46" s="214">
        <f t="shared" si="12"/>
        <v>0</v>
      </c>
      <c r="AK46" s="214">
        <f t="shared" si="12"/>
        <v>0</v>
      </c>
      <c r="AL46" s="214">
        <f t="shared" si="12"/>
        <v>0</v>
      </c>
      <c r="AM46" s="214">
        <f t="shared" si="12"/>
        <v>0</v>
      </c>
      <c r="AN46" s="214">
        <f t="shared" si="12"/>
        <v>0</v>
      </c>
      <c r="AO46" s="214">
        <f t="shared" si="12"/>
        <v>0</v>
      </c>
      <c r="AP46" s="214">
        <f t="shared" ref="AP46" si="13">AP$31 - AP45</f>
        <v>0</v>
      </c>
      <c r="AQ46" s="214">
        <f t="shared" si="12"/>
        <v>0</v>
      </c>
      <c r="AR46" s="65"/>
      <c r="AS46" s="64"/>
      <c r="AT46" s="38"/>
    </row>
    <row r="47" spans="1:46" x14ac:dyDescent="0.35">
      <c r="A47" s="64"/>
      <c r="B47" s="64"/>
      <c r="C47" s="64"/>
      <c r="D47" s="64"/>
      <c r="E47" s="64"/>
      <c r="F47" s="103" t="s">
        <v>190</v>
      </c>
      <c r="G47" s="103" t="str">
        <f>G$19</f>
        <v>£ per year</v>
      </c>
      <c r="H47" s="118"/>
      <c r="I47" s="118"/>
      <c r="J47" s="146">
        <f t="shared" ref="J47:AQ47" si="14">J32</f>
        <v>0</v>
      </c>
      <c r="K47" s="146">
        <f t="shared" si="14"/>
        <v>4300000</v>
      </c>
      <c r="L47" s="146">
        <f t="shared" si="14"/>
        <v>0</v>
      </c>
      <c r="M47" s="146">
        <f t="shared" si="14"/>
        <v>500000</v>
      </c>
      <c r="N47" s="146">
        <f t="shared" si="14"/>
        <v>899999.99999999988</v>
      </c>
      <c r="O47" s="146">
        <f t="shared" si="14"/>
        <v>0</v>
      </c>
      <c r="P47" s="146">
        <f t="shared" si="14"/>
        <v>0</v>
      </c>
      <c r="Q47" s="146">
        <f t="shared" si="14"/>
        <v>0</v>
      </c>
      <c r="R47" s="146">
        <f t="shared" si="14"/>
        <v>0</v>
      </c>
      <c r="S47" s="146">
        <f t="shared" si="14"/>
        <v>0</v>
      </c>
      <c r="T47" s="146">
        <f t="shared" si="14"/>
        <v>0</v>
      </c>
      <c r="U47" s="146">
        <f t="shared" si="14"/>
        <v>0</v>
      </c>
      <c r="V47" s="146">
        <f t="shared" si="14"/>
        <v>0</v>
      </c>
      <c r="W47" s="146">
        <f t="shared" si="14"/>
        <v>0</v>
      </c>
      <c r="X47" s="146">
        <f t="shared" si="14"/>
        <v>0</v>
      </c>
      <c r="Y47" s="146">
        <f t="shared" si="14"/>
        <v>0</v>
      </c>
      <c r="Z47" s="146">
        <f t="shared" si="14"/>
        <v>0</v>
      </c>
      <c r="AA47" s="146">
        <f t="shared" si="14"/>
        <v>0</v>
      </c>
      <c r="AB47" s="146">
        <f t="shared" si="14"/>
        <v>0</v>
      </c>
      <c r="AC47" s="146">
        <f t="shared" si="14"/>
        <v>0</v>
      </c>
      <c r="AD47" s="146">
        <f t="shared" si="14"/>
        <v>0</v>
      </c>
      <c r="AE47" s="146">
        <f t="shared" si="14"/>
        <v>0</v>
      </c>
      <c r="AF47" s="146">
        <f t="shared" si="14"/>
        <v>0</v>
      </c>
      <c r="AG47" s="146">
        <f t="shared" si="14"/>
        <v>0</v>
      </c>
      <c r="AH47" s="146">
        <f t="shared" si="14"/>
        <v>0</v>
      </c>
      <c r="AI47" s="146">
        <f t="shared" si="14"/>
        <v>0</v>
      </c>
      <c r="AJ47" s="146">
        <f t="shared" si="14"/>
        <v>0</v>
      </c>
      <c r="AK47" s="146">
        <f t="shared" si="14"/>
        <v>0</v>
      </c>
      <c r="AL47" s="146">
        <f t="shared" si="14"/>
        <v>0</v>
      </c>
      <c r="AM47" s="146">
        <f t="shared" si="14"/>
        <v>0</v>
      </c>
      <c r="AN47" s="146">
        <f t="shared" si="14"/>
        <v>0</v>
      </c>
      <c r="AO47" s="146">
        <f t="shared" si="14"/>
        <v>0</v>
      </c>
      <c r="AP47" s="146">
        <f t="shared" ref="AP47" si="15">AP32</f>
        <v>0</v>
      </c>
      <c r="AQ47" s="146">
        <f t="shared" si="14"/>
        <v>0</v>
      </c>
      <c r="AR47" s="65"/>
      <c r="AS47" s="64"/>
      <c r="AT47" s="38"/>
    </row>
    <row r="48" spans="1:46" x14ac:dyDescent="0.35">
      <c r="A48" s="64"/>
      <c r="B48" s="64"/>
      <c r="C48" s="64"/>
      <c r="D48" s="64"/>
      <c r="E48" s="64"/>
      <c r="F48" s="103" t="s">
        <v>191</v>
      </c>
      <c r="G48" s="103" t="str">
        <f>G$19</f>
        <v>£ per year</v>
      </c>
      <c r="H48" s="118"/>
      <c r="I48" s="118"/>
      <c r="J48" s="146">
        <f t="shared" ref="J48:AQ48" si="16">J33</f>
        <v>889999.99999999988</v>
      </c>
      <c r="K48" s="146">
        <f t="shared" si="16"/>
        <v>12500000</v>
      </c>
      <c r="L48" s="146">
        <f t="shared" si="16"/>
        <v>0</v>
      </c>
      <c r="M48" s="146">
        <f t="shared" si="16"/>
        <v>1900000</v>
      </c>
      <c r="N48" s="146">
        <f t="shared" si="16"/>
        <v>900000</v>
      </c>
      <c r="O48" s="146">
        <f t="shared" si="16"/>
        <v>2000000</v>
      </c>
      <c r="P48" s="146">
        <f t="shared" si="16"/>
        <v>0</v>
      </c>
      <c r="Q48" s="146">
        <f t="shared" si="16"/>
        <v>0</v>
      </c>
      <c r="R48" s="146">
        <f t="shared" si="16"/>
        <v>0</v>
      </c>
      <c r="S48" s="146">
        <f t="shared" si="16"/>
        <v>0</v>
      </c>
      <c r="T48" s="146">
        <f t="shared" si="16"/>
        <v>0</v>
      </c>
      <c r="U48" s="146">
        <f t="shared" si="16"/>
        <v>0</v>
      </c>
      <c r="V48" s="146">
        <f t="shared" si="16"/>
        <v>0</v>
      </c>
      <c r="W48" s="146">
        <f t="shared" si="16"/>
        <v>0</v>
      </c>
      <c r="X48" s="146">
        <f t="shared" si="16"/>
        <v>0</v>
      </c>
      <c r="Y48" s="146">
        <f t="shared" si="16"/>
        <v>0</v>
      </c>
      <c r="Z48" s="146">
        <f t="shared" si="16"/>
        <v>0</v>
      </c>
      <c r="AA48" s="146">
        <f t="shared" si="16"/>
        <v>0</v>
      </c>
      <c r="AB48" s="146">
        <f t="shared" si="16"/>
        <v>0</v>
      </c>
      <c r="AC48" s="146">
        <f t="shared" si="16"/>
        <v>0</v>
      </c>
      <c r="AD48" s="146">
        <f t="shared" si="16"/>
        <v>0</v>
      </c>
      <c r="AE48" s="146">
        <f t="shared" si="16"/>
        <v>0</v>
      </c>
      <c r="AF48" s="146">
        <f t="shared" si="16"/>
        <v>0</v>
      </c>
      <c r="AG48" s="146">
        <f t="shared" si="16"/>
        <v>0</v>
      </c>
      <c r="AH48" s="146">
        <f t="shared" si="16"/>
        <v>0</v>
      </c>
      <c r="AI48" s="146">
        <f t="shared" si="16"/>
        <v>0</v>
      </c>
      <c r="AJ48" s="146">
        <f t="shared" si="16"/>
        <v>0</v>
      </c>
      <c r="AK48" s="146">
        <f t="shared" si="16"/>
        <v>0</v>
      </c>
      <c r="AL48" s="146">
        <f t="shared" si="16"/>
        <v>0</v>
      </c>
      <c r="AM48" s="146">
        <f t="shared" si="16"/>
        <v>0</v>
      </c>
      <c r="AN48" s="146">
        <f t="shared" si="16"/>
        <v>0</v>
      </c>
      <c r="AO48" s="146">
        <f t="shared" si="16"/>
        <v>0</v>
      </c>
      <c r="AP48" s="146">
        <f t="shared" ref="AP48" si="17">AP33</f>
        <v>0</v>
      </c>
      <c r="AQ48" s="146">
        <f t="shared" si="16"/>
        <v>0</v>
      </c>
      <c r="AR48" s="65"/>
      <c r="AS48" s="64"/>
      <c r="AT48" s="38"/>
    </row>
    <row r="49" spans="1:46" x14ac:dyDescent="0.35">
      <c r="A49" s="64"/>
      <c r="B49" s="64"/>
      <c r="C49" s="64"/>
      <c r="D49" s="64"/>
      <c r="E49" s="64"/>
      <c r="F49" s="105" t="s">
        <v>193</v>
      </c>
      <c r="G49" s="105" t="str">
        <f>G$19</f>
        <v>£ per year</v>
      </c>
      <c r="H49" s="132"/>
      <c r="I49" s="132"/>
      <c r="J49" s="213">
        <f t="shared" ref="J49:AQ49" si="18">J34</f>
        <v>5650000</v>
      </c>
      <c r="K49" s="213">
        <f t="shared" si="18"/>
        <v>7800000.0000000009</v>
      </c>
      <c r="L49" s="213">
        <f t="shared" si="18"/>
        <v>0</v>
      </c>
      <c r="M49" s="213">
        <f t="shared" si="18"/>
        <v>500000</v>
      </c>
      <c r="N49" s="213">
        <f t="shared" si="18"/>
        <v>800000</v>
      </c>
      <c r="O49" s="213">
        <f t="shared" si="18"/>
        <v>200000</v>
      </c>
      <c r="P49" s="213">
        <f t="shared" si="18"/>
        <v>0</v>
      </c>
      <c r="Q49" s="213">
        <f t="shared" si="18"/>
        <v>0</v>
      </c>
      <c r="R49" s="213">
        <f t="shared" si="18"/>
        <v>0</v>
      </c>
      <c r="S49" s="213">
        <f t="shared" si="18"/>
        <v>0</v>
      </c>
      <c r="T49" s="213">
        <f t="shared" si="18"/>
        <v>0</v>
      </c>
      <c r="U49" s="213">
        <f t="shared" si="18"/>
        <v>0</v>
      </c>
      <c r="V49" s="213">
        <f t="shared" si="18"/>
        <v>0</v>
      </c>
      <c r="W49" s="213">
        <f t="shared" si="18"/>
        <v>0</v>
      </c>
      <c r="X49" s="213">
        <f t="shared" si="18"/>
        <v>0</v>
      </c>
      <c r="Y49" s="213">
        <f t="shared" si="18"/>
        <v>0</v>
      </c>
      <c r="Z49" s="213">
        <f t="shared" si="18"/>
        <v>0</v>
      </c>
      <c r="AA49" s="213">
        <f t="shared" si="18"/>
        <v>0</v>
      </c>
      <c r="AB49" s="213">
        <f t="shared" si="18"/>
        <v>0</v>
      </c>
      <c r="AC49" s="213">
        <f t="shared" si="18"/>
        <v>0</v>
      </c>
      <c r="AD49" s="213">
        <f t="shared" si="18"/>
        <v>0</v>
      </c>
      <c r="AE49" s="213">
        <f t="shared" si="18"/>
        <v>0</v>
      </c>
      <c r="AF49" s="213">
        <f t="shared" si="18"/>
        <v>0</v>
      </c>
      <c r="AG49" s="213">
        <f t="shared" si="18"/>
        <v>0</v>
      </c>
      <c r="AH49" s="213">
        <f t="shared" si="18"/>
        <v>0</v>
      </c>
      <c r="AI49" s="213">
        <f t="shared" si="18"/>
        <v>0</v>
      </c>
      <c r="AJ49" s="213">
        <f t="shared" si="18"/>
        <v>0</v>
      </c>
      <c r="AK49" s="213">
        <f t="shared" si="18"/>
        <v>0</v>
      </c>
      <c r="AL49" s="213">
        <f t="shared" si="18"/>
        <v>0</v>
      </c>
      <c r="AM49" s="213">
        <f t="shared" si="18"/>
        <v>0</v>
      </c>
      <c r="AN49" s="213">
        <f t="shared" si="18"/>
        <v>0</v>
      </c>
      <c r="AO49" s="213">
        <f t="shared" si="18"/>
        <v>0</v>
      </c>
      <c r="AP49" s="213">
        <f t="shared" ref="AP49" si="19">AP34</f>
        <v>0</v>
      </c>
      <c r="AQ49" s="213">
        <f t="shared" si="18"/>
        <v>0</v>
      </c>
      <c r="AR49" s="65"/>
      <c r="AS49" s="64"/>
      <c r="AT49" s="38"/>
    </row>
    <row r="50" spans="1:46" x14ac:dyDescent="0.35">
      <c r="A50" s="64"/>
      <c r="B50" s="64"/>
      <c r="C50" s="64"/>
      <c r="D50" s="64"/>
      <c r="E50" s="64"/>
      <c r="F50" s="64"/>
      <c r="G50" s="64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4"/>
      <c r="AT50" s="38"/>
    </row>
    <row r="51" spans="1:46" x14ac:dyDescent="0.35">
      <c r="A51" s="64"/>
      <c r="B51" s="64"/>
      <c r="C51" s="64"/>
      <c r="D51" s="64"/>
      <c r="E51" s="103" t="s">
        <v>531</v>
      </c>
      <c r="F51" s="64"/>
      <c r="G51" s="103" t="s">
        <v>416</v>
      </c>
      <c r="H51" s="118"/>
      <c r="I51" s="118"/>
      <c r="J51" s="118">
        <f t="shared" ref="J51:AQ51" si="20">SUM(J45:J49)</f>
        <v>9900000</v>
      </c>
      <c r="K51" s="118">
        <f t="shared" si="20"/>
        <v>28300000</v>
      </c>
      <c r="L51" s="118">
        <f t="shared" si="20"/>
        <v>0</v>
      </c>
      <c r="M51" s="118">
        <f t="shared" si="20"/>
        <v>5200000</v>
      </c>
      <c r="N51" s="118">
        <f t="shared" si="20"/>
        <v>3800000</v>
      </c>
      <c r="O51" s="118">
        <f t="shared" si="20"/>
        <v>2600000</v>
      </c>
      <c r="P51" s="118">
        <f t="shared" si="20"/>
        <v>0</v>
      </c>
      <c r="Q51" s="118">
        <f t="shared" si="20"/>
        <v>0</v>
      </c>
      <c r="R51" s="118">
        <f t="shared" si="20"/>
        <v>0</v>
      </c>
      <c r="S51" s="118">
        <f t="shared" si="20"/>
        <v>0</v>
      </c>
      <c r="T51" s="118">
        <f t="shared" si="20"/>
        <v>0</v>
      </c>
      <c r="U51" s="118">
        <f t="shared" si="20"/>
        <v>0</v>
      </c>
      <c r="V51" s="118">
        <f t="shared" si="20"/>
        <v>0</v>
      </c>
      <c r="W51" s="118">
        <f t="shared" si="20"/>
        <v>0</v>
      </c>
      <c r="X51" s="118">
        <f t="shared" si="20"/>
        <v>0</v>
      </c>
      <c r="Y51" s="118">
        <f t="shared" si="20"/>
        <v>0</v>
      </c>
      <c r="Z51" s="118">
        <f t="shared" si="20"/>
        <v>0</v>
      </c>
      <c r="AA51" s="118">
        <f t="shared" si="20"/>
        <v>0</v>
      </c>
      <c r="AB51" s="118">
        <f t="shared" si="20"/>
        <v>0</v>
      </c>
      <c r="AC51" s="118">
        <f t="shared" si="20"/>
        <v>0</v>
      </c>
      <c r="AD51" s="118">
        <f t="shared" si="20"/>
        <v>0</v>
      </c>
      <c r="AE51" s="118">
        <f t="shared" si="20"/>
        <v>0</v>
      </c>
      <c r="AF51" s="118">
        <f t="shared" si="20"/>
        <v>0</v>
      </c>
      <c r="AG51" s="118">
        <f t="shared" si="20"/>
        <v>0</v>
      </c>
      <c r="AH51" s="118">
        <f t="shared" si="20"/>
        <v>0</v>
      </c>
      <c r="AI51" s="118">
        <f t="shared" si="20"/>
        <v>0</v>
      </c>
      <c r="AJ51" s="118">
        <f t="shared" si="20"/>
        <v>0</v>
      </c>
      <c r="AK51" s="118">
        <f t="shared" si="20"/>
        <v>0</v>
      </c>
      <c r="AL51" s="118">
        <f t="shared" si="20"/>
        <v>0</v>
      </c>
      <c r="AM51" s="118">
        <f t="shared" si="20"/>
        <v>0</v>
      </c>
      <c r="AN51" s="118">
        <f t="shared" si="20"/>
        <v>0</v>
      </c>
      <c r="AO51" s="118">
        <f t="shared" si="20"/>
        <v>0</v>
      </c>
      <c r="AP51" s="118">
        <f t="shared" ref="AP51" si="21">SUM(AP45:AP49)</f>
        <v>0</v>
      </c>
      <c r="AQ51" s="118">
        <f t="shared" si="20"/>
        <v>0</v>
      </c>
      <c r="AR51" s="65"/>
      <c r="AS51" s="64"/>
      <c r="AT51" s="38"/>
    </row>
    <row r="52" spans="1:46" x14ac:dyDescent="0.35">
      <c r="A52" s="64"/>
      <c r="B52" s="64"/>
      <c r="C52" s="64"/>
      <c r="D52" s="64"/>
      <c r="E52" s="97"/>
      <c r="F52" s="64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4"/>
      <c r="AT52" s="38"/>
    </row>
    <row r="53" spans="1:46" x14ac:dyDescent="0.35">
      <c r="A53" s="64"/>
      <c r="B53" s="95" t="s">
        <v>532</v>
      </c>
      <c r="C53" s="95"/>
      <c r="D53" s="95"/>
      <c r="E53" s="95"/>
      <c r="F53" s="95"/>
      <c r="G53" s="95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5"/>
      <c r="AT53" s="38"/>
    </row>
    <row r="54" spans="1:46" x14ac:dyDescent="0.35">
      <c r="A54" s="64"/>
      <c r="B54" s="64"/>
      <c r="C54" s="64"/>
      <c r="D54" s="64"/>
      <c r="E54" s="64"/>
      <c r="F54" s="64"/>
      <c r="G54" s="64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4"/>
      <c r="AT54" s="38"/>
    </row>
    <row r="55" spans="1:46" x14ac:dyDescent="0.35">
      <c r="A55" s="64"/>
      <c r="B55" s="64"/>
      <c r="C55" s="97" t="s">
        <v>533</v>
      </c>
      <c r="D55" s="97"/>
      <c r="E55" s="64"/>
      <c r="F55" s="64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4"/>
      <c r="AT55" s="38"/>
    </row>
    <row r="56" spans="1:46" x14ac:dyDescent="0.35">
      <c r="A56" s="64"/>
      <c r="B56" s="64"/>
      <c r="C56" s="97" t="s">
        <v>534</v>
      </c>
      <c r="D56" s="97"/>
      <c r="E56" s="64"/>
      <c r="F56" s="64"/>
      <c r="G56" s="64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5"/>
      <c r="AS56" s="64"/>
      <c r="AT56" s="38"/>
    </row>
    <row r="57" spans="1:46" x14ac:dyDescent="0.35">
      <c r="A57" s="64"/>
      <c r="B57" s="64"/>
      <c r="C57" s="97"/>
      <c r="D57" s="97"/>
      <c r="E57" s="64"/>
      <c r="F57" s="64"/>
      <c r="G57" s="64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4"/>
      <c r="AT57" s="38"/>
    </row>
    <row r="58" spans="1:46" x14ac:dyDescent="0.35">
      <c r="A58" s="64"/>
      <c r="B58" s="89"/>
      <c r="C58" s="98" t="s">
        <v>535</v>
      </c>
      <c r="D58" s="98"/>
      <c r="E58" s="98"/>
      <c r="F58" s="98"/>
      <c r="G58" s="98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K58" s="99"/>
      <c r="AL58" s="99"/>
      <c r="AM58" s="99"/>
      <c r="AN58" s="99"/>
      <c r="AO58" s="99"/>
      <c r="AP58" s="99"/>
      <c r="AQ58" s="99"/>
      <c r="AR58" s="99"/>
      <c r="AS58" s="98"/>
      <c r="AT58" s="38"/>
    </row>
    <row r="59" spans="1:46" x14ac:dyDescent="0.35">
      <c r="A59" s="64"/>
      <c r="B59" s="64"/>
      <c r="C59" s="97"/>
      <c r="D59" s="97"/>
      <c r="E59" s="64"/>
      <c r="F59" s="64"/>
      <c r="G59" s="64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4"/>
      <c r="AT59" s="38"/>
    </row>
    <row r="60" spans="1:46" x14ac:dyDescent="0.35">
      <c r="A60" s="64"/>
      <c r="B60" s="64"/>
      <c r="C60" s="64"/>
      <c r="D60" s="97"/>
      <c r="E60" s="103" t="str">
        <f>'DNO inputs'!E243</f>
        <v>2007/08 RRP expenditure, by cost category</v>
      </c>
      <c r="F60" s="64"/>
      <c r="G60" s="103" t="str">
        <f>'DNO inputs'!G244</f>
        <v>£ per year</v>
      </c>
      <c r="H60" s="118"/>
      <c r="I60" s="118"/>
      <c r="J60" s="136">
        <f>'DNO inputs'!H244</f>
        <v>2499999.9999999949</v>
      </c>
      <c r="K60" s="136">
        <f>'DNO inputs'!H245</f>
        <v>28300000</v>
      </c>
      <c r="L60" s="136">
        <f>'DNO inputs'!H246</f>
        <v>3300000</v>
      </c>
      <c r="M60" s="136">
        <f>'DNO inputs'!H247</f>
        <v>5000000</v>
      </c>
      <c r="N60" s="136">
        <f>'DNO inputs'!H248</f>
        <v>6699999.9999999991</v>
      </c>
      <c r="O60" s="136">
        <f>'DNO inputs'!H249</f>
        <v>2600000</v>
      </c>
      <c r="P60" s="136">
        <f>'DNO inputs'!H250</f>
        <v>99999.999999999971</v>
      </c>
      <c r="Q60" s="136">
        <f>'DNO inputs'!H251</f>
        <v>1500000</v>
      </c>
      <c r="R60" s="136">
        <f>'DNO inputs'!H252</f>
        <v>1700000.0000000002</v>
      </c>
      <c r="S60" s="136">
        <f>'DNO inputs'!H253</f>
        <v>11500000</v>
      </c>
      <c r="T60" s="136">
        <f>'DNO inputs'!H254</f>
        <v>1700000.0000000002</v>
      </c>
      <c r="U60" s="136">
        <f>'DNO inputs'!H255</f>
        <v>600000.00000000012</v>
      </c>
      <c r="V60" s="136">
        <f>'DNO inputs'!H256</f>
        <v>1100000</v>
      </c>
      <c r="W60" s="136">
        <f>'DNO inputs'!H257</f>
        <v>899999.99999999988</v>
      </c>
      <c r="X60" s="136">
        <f>'DNO inputs'!H258</f>
        <v>5400000</v>
      </c>
      <c r="Y60" s="136">
        <f>'DNO inputs'!H259</f>
        <v>7800000.0000000009</v>
      </c>
      <c r="Z60" s="136">
        <f>'DNO inputs'!H260</f>
        <v>2500000</v>
      </c>
      <c r="AA60" s="136">
        <f>'DNO inputs'!H261</f>
        <v>1100000</v>
      </c>
      <c r="AB60" s="136">
        <f>'DNO inputs'!H262</f>
        <v>799999.99999999988</v>
      </c>
      <c r="AC60" s="136">
        <f>'DNO inputs'!H263</f>
        <v>4400000</v>
      </c>
      <c r="AD60" s="136">
        <f>'DNO inputs'!H264</f>
        <v>2000000</v>
      </c>
      <c r="AE60" s="136">
        <f>'DNO inputs'!H265</f>
        <v>1599999.9999999998</v>
      </c>
      <c r="AF60" s="136">
        <f>'DNO inputs'!H266</f>
        <v>0</v>
      </c>
      <c r="AG60" s="136">
        <f>'DNO inputs'!H267</f>
        <v>8900000</v>
      </c>
      <c r="AH60" s="136">
        <f>'DNO inputs'!H268</f>
        <v>7800000</v>
      </c>
      <c r="AI60" s="136">
        <f>'DNO inputs'!H269</f>
        <v>-400000</v>
      </c>
      <c r="AJ60" s="136">
        <f>'DNO inputs'!H270</f>
        <v>500000</v>
      </c>
      <c r="AK60" s="136">
        <f>'DNO inputs'!H271</f>
        <v>2400000.0000000005</v>
      </c>
      <c r="AL60" s="136">
        <f>'DNO inputs'!H272</f>
        <v>32600000</v>
      </c>
      <c r="AM60" s="136">
        <f>'DNO inputs'!H273</f>
        <v>13300000</v>
      </c>
      <c r="AN60" s="136">
        <f>'DNO inputs'!H274</f>
        <v>6000000</v>
      </c>
      <c r="AO60" s="136">
        <f>'DNO inputs'!H275</f>
        <v>0</v>
      </c>
      <c r="AP60" s="136">
        <f>'DNO inputs'!H276</f>
        <v>300000</v>
      </c>
      <c r="AQ60" s="136">
        <f>'DNO inputs'!H277</f>
        <v>19399999.999999959</v>
      </c>
      <c r="AR60" s="65"/>
      <c r="AS60" s="64"/>
      <c r="AT60" s="38"/>
    </row>
    <row r="61" spans="1:46" x14ac:dyDescent="0.35">
      <c r="A61" s="64"/>
      <c r="B61" s="64"/>
      <c r="C61" s="64"/>
      <c r="D61" s="64"/>
      <c r="E61" s="97"/>
      <c r="F61" s="64"/>
      <c r="G61" s="64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4"/>
      <c r="AT61" s="38"/>
    </row>
    <row r="62" spans="1:46" x14ac:dyDescent="0.35">
      <c r="A62" s="103"/>
      <c r="B62" s="64"/>
      <c r="C62" s="64"/>
      <c r="D62" s="64"/>
      <c r="E62" s="103" t="s">
        <v>536</v>
      </c>
      <c r="F62" s="64"/>
      <c r="G62" s="103" t="str">
        <f>G$19</f>
        <v>£ per year</v>
      </c>
      <c r="H62" s="118"/>
      <c r="I62" s="129" t="s">
        <v>114</v>
      </c>
      <c r="J62" s="118">
        <f>J60 - J51</f>
        <v>-7400000.0000000056</v>
      </c>
      <c r="K62" s="118">
        <f t="shared" ref="K62:AQ62" si="22">K60 - K51</f>
        <v>0</v>
      </c>
      <c r="L62" s="118">
        <f t="shared" si="22"/>
        <v>3300000</v>
      </c>
      <c r="M62" s="118">
        <f t="shared" si="22"/>
        <v>-200000</v>
      </c>
      <c r="N62" s="118">
        <f t="shared" si="22"/>
        <v>2899999.9999999991</v>
      </c>
      <c r="O62" s="118">
        <f t="shared" si="22"/>
        <v>0</v>
      </c>
      <c r="P62" s="118">
        <f t="shared" si="22"/>
        <v>99999.999999999971</v>
      </c>
      <c r="Q62" s="118">
        <f t="shared" si="22"/>
        <v>1500000</v>
      </c>
      <c r="R62" s="118">
        <f t="shared" si="22"/>
        <v>1700000.0000000002</v>
      </c>
      <c r="S62" s="118">
        <f t="shared" si="22"/>
        <v>11500000</v>
      </c>
      <c r="T62" s="118">
        <f t="shared" si="22"/>
        <v>1700000.0000000002</v>
      </c>
      <c r="U62" s="118">
        <f t="shared" si="22"/>
        <v>600000.00000000012</v>
      </c>
      <c r="V62" s="118">
        <f t="shared" si="22"/>
        <v>1100000</v>
      </c>
      <c r="W62" s="118">
        <f t="shared" si="22"/>
        <v>899999.99999999988</v>
      </c>
      <c r="X62" s="118">
        <f t="shared" si="22"/>
        <v>5400000</v>
      </c>
      <c r="Y62" s="118">
        <f t="shared" si="22"/>
        <v>7800000.0000000009</v>
      </c>
      <c r="Z62" s="118">
        <f t="shared" si="22"/>
        <v>2500000</v>
      </c>
      <c r="AA62" s="118">
        <f t="shared" si="22"/>
        <v>1100000</v>
      </c>
      <c r="AB62" s="118">
        <f t="shared" si="22"/>
        <v>799999.99999999988</v>
      </c>
      <c r="AC62" s="118">
        <f t="shared" si="22"/>
        <v>4400000</v>
      </c>
      <c r="AD62" s="118">
        <f t="shared" si="22"/>
        <v>2000000</v>
      </c>
      <c r="AE62" s="118">
        <f t="shared" si="22"/>
        <v>1599999.9999999998</v>
      </c>
      <c r="AF62" s="118">
        <f t="shared" si="22"/>
        <v>0</v>
      </c>
      <c r="AG62" s="118">
        <f t="shared" si="22"/>
        <v>8900000</v>
      </c>
      <c r="AH62" s="118">
        <f t="shared" si="22"/>
        <v>7800000</v>
      </c>
      <c r="AI62" s="118">
        <f t="shared" si="22"/>
        <v>-400000</v>
      </c>
      <c r="AJ62" s="118">
        <f t="shared" si="22"/>
        <v>500000</v>
      </c>
      <c r="AK62" s="118">
        <f t="shared" si="22"/>
        <v>2400000.0000000005</v>
      </c>
      <c r="AL62" s="118">
        <f t="shared" si="22"/>
        <v>32600000</v>
      </c>
      <c r="AM62" s="118">
        <f t="shared" si="22"/>
        <v>13300000</v>
      </c>
      <c r="AN62" s="118">
        <f t="shared" si="22"/>
        <v>6000000</v>
      </c>
      <c r="AO62" s="118">
        <f t="shared" si="22"/>
        <v>0</v>
      </c>
      <c r="AP62" s="118">
        <f t="shared" ref="AP62" si="23">AP60 - AP51</f>
        <v>300000</v>
      </c>
      <c r="AQ62" s="118">
        <f t="shared" si="22"/>
        <v>19399999.999999959</v>
      </c>
      <c r="AR62" s="65"/>
      <c r="AS62" s="103" t="s">
        <v>342</v>
      </c>
      <c r="AT62" s="38"/>
    </row>
    <row r="63" spans="1:46" x14ac:dyDescent="0.35">
      <c r="A63" s="64"/>
      <c r="B63" s="64"/>
      <c r="C63" s="64"/>
      <c r="D63" s="64"/>
      <c r="E63" s="97"/>
      <c r="F63" s="64"/>
      <c r="G63" s="64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4"/>
      <c r="AT63" s="38"/>
    </row>
    <row r="64" spans="1:46" x14ac:dyDescent="0.35">
      <c r="A64" s="64"/>
      <c r="B64" s="64"/>
      <c r="C64" s="64"/>
      <c r="D64" s="64"/>
      <c r="E64" s="103" t="str">
        <f>'Fixed inputs'!E53</f>
        <v>Allocation rules allocation key, by cost category</v>
      </c>
      <c r="F64" s="64"/>
      <c r="G64" s="103" t="str">
        <f>'Fixed inputs'!G54</f>
        <v>option</v>
      </c>
      <c r="H64" s="118"/>
      <c r="I64" s="118"/>
      <c r="J64" s="144"/>
      <c r="K64" s="136" t="str">
        <f>'Fixed inputs'!H55</f>
        <v>MEAV</v>
      </c>
      <c r="L64" s="136" t="str">
        <f>'Fixed inputs'!H56</f>
        <v>MEAV</v>
      </c>
      <c r="M64" s="136" t="str">
        <f>'Fixed inputs'!H57</f>
        <v>MEAV</v>
      </c>
      <c r="N64" s="136" t="str">
        <f>'Fixed inputs'!H58</f>
        <v>MEAV</v>
      </c>
      <c r="O64" s="136" t="str">
        <f>'Fixed inputs'!H59</f>
        <v>MEAV</v>
      </c>
      <c r="P64" s="136" t="str">
        <f>'Fixed inputs'!H60</f>
        <v>MEAV</v>
      </c>
      <c r="Q64" s="136" t="str">
        <f>'Fixed inputs'!H61</f>
        <v>MEAV</v>
      </c>
      <c r="R64" s="136" t="str">
        <f>'Fixed inputs'!H62</f>
        <v>MEAV</v>
      </c>
      <c r="S64" s="136" t="str">
        <f>'Fixed inputs'!H63</f>
        <v>MEAV</v>
      </c>
      <c r="T64" s="136" t="str">
        <f>'Fixed inputs'!H64</f>
        <v>MEAV</v>
      </c>
      <c r="U64" s="136" t="str">
        <f>'Fixed inputs'!H65</f>
        <v>MEAV</v>
      </c>
      <c r="V64" s="136" t="str">
        <f>'Fixed inputs'!H66</f>
        <v>MEAV</v>
      </c>
      <c r="W64" s="136" t="str">
        <f>'Fixed inputs'!H67</f>
        <v>MEAV</v>
      </c>
      <c r="X64" s="136" t="str">
        <f>'Fixed inputs'!H68</f>
        <v>MEAV</v>
      </c>
      <c r="Y64" s="136" t="str">
        <f>'Fixed inputs'!H69</f>
        <v>Do not allocate</v>
      </c>
      <c r="Z64" s="136" t="str">
        <f>'Fixed inputs'!H70</f>
        <v>Do not allocate</v>
      </c>
      <c r="AA64" s="136" t="str">
        <f>'Fixed inputs'!H71</f>
        <v>MEAV</v>
      </c>
      <c r="AB64" s="136" t="str">
        <f>'Fixed inputs'!H72</f>
        <v>MEAV</v>
      </c>
      <c r="AC64" s="136" t="str">
        <f>'Fixed inputs'!H73</f>
        <v>MEAV</v>
      </c>
      <c r="AD64" s="136" t="str">
        <f>'Fixed inputs'!H74</f>
        <v>MEAV</v>
      </c>
      <c r="AE64" s="136" t="str">
        <f>'Fixed inputs'!H75</f>
        <v>Do not allocate</v>
      </c>
      <c r="AF64" s="136" t="str">
        <f>'Fixed inputs'!H76</f>
        <v>Do not allocate</v>
      </c>
      <c r="AG64" s="136" t="str">
        <f>'Fixed inputs'!H77</f>
        <v>Do not allocate</v>
      </c>
      <c r="AH64" s="136" t="str">
        <f>'Fixed inputs'!H78</f>
        <v>Do not allocate</v>
      </c>
      <c r="AI64" s="136" t="str">
        <f>'Fixed inputs'!H79</f>
        <v>Do not allocate</v>
      </c>
      <c r="AJ64" s="136" t="str">
        <f>'Fixed inputs'!H80</f>
        <v>Do not allocate</v>
      </c>
      <c r="AK64" s="136" t="str">
        <f>'Fixed inputs'!H81</f>
        <v>Do not allocate</v>
      </c>
      <c r="AL64" s="136" t="str">
        <f>'Fixed inputs'!H82</f>
        <v>Do not allocate</v>
      </c>
      <c r="AM64" s="136" t="str">
        <f>'Fixed inputs'!H83</f>
        <v>Do not allocate</v>
      </c>
      <c r="AN64" s="136" t="str">
        <f>'Fixed inputs'!H84</f>
        <v>Deduct from revenue</v>
      </c>
      <c r="AO64" s="136" t="str">
        <f>'Fixed inputs'!H85</f>
        <v>Do not allocate</v>
      </c>
      <c r="AP64" s="136" t="str">
        <f>'Fixed inputs'!H86</f>
        <v>LV Services</v>
      </c>
      <c r="AQ64" s="136" t="str">
        <f>'Fixed inputs'!H87</f>
        <v>Do not allocate</v>
      </c>
      <c r="AR64" s="65"/>
      <c r="AS64" s="64"/>
      <c r="AT64" s="38"/>
    </row>
    <row r="65" spans="1:46" x14ac:dyDescent="0.35">
      <c r="A65" s="64"/>
      <c r="B65" s="64"/>
      <c r="C65" s="64"/>
      <c r="D65" s="64"/>
      <c r="E65" s="97"/>
      <c r="F65" s="64"/>
      <c r="G65" s="64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4"/>
      <c r="AT65" s="38"/>
    </row>
    <row r="66" spans="1:46" x14ac:dyDescent="0.35">
      <c r="A66" s="64"/>
      <c r="B66" s="64"/>
      <c r="C66" s="64"/>
      <c r="D66" s="64"/>
      <c r="E66" s="103" t="str">
        <f>'Fixed inputs'!E49</f>
        <v>MEAV allocation option name</v>
      </c>
      <c r="F66" s="64"/>
      <c r="G66" s="103" t="s">
        <v>127</v>
      </c>
      <c r="H66" s="136" t="str">
        <f>'Fixed inputs'!H49</f>
        <v>MEAV</v>
      </c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8"/>
      <c r="AB66" s="118"/>
      <c r="AC66" s="118"/>
      <c r="AD66" s="118"/>
      <c r="AE66" s="118"/>
      <c r="AF66" s="118"/>
      <c r="AG66" s="118"/>
      <c r="AH66" s="118"/>
      <c r="AI66" s="118"/>
      <c r="AJ66" s="118"/>
      <c r="AK66" s="118"/>
      <c r="AL66" s="118"/>
      <c r="AM66" s="118"/>
      <c r="AN66" s="118"/>
      <c r="AO66" s="118"/>
      <c r="AP66" s="118"/>
      <c r="AQ66" s="118"/>
      <c r="AR66" s="65"/>
      <c r="AS66" s="64"/>
      <c r="AT66" s="38"/>
    </row>
    <row r="67" spans="1:46" x14ac:dyDescent="0.35">
      <c r="A67" s="103"/>
      <c r="B67" s="64"/>
      <c r="C67" s="64"/>
      <c r="D67" s="64"/>
      <c r="E67" s="108" t="s">
        <v>528</v>
      </c>
      <c r="F67" s="89"/>
      <c r="G67" s="103" t="s">
        <v>182</v>
      </c>
      <c r="H67" s="149"/>
      <c r="I67" s="150" t="s">
        <v>114</v>
      </c>
      <c r="J67" s="151">
        <f t="shared" ref="J67:AQ67" si="24">IF($H66 = J64, 1, 0)</f>
        <v>0</v>
      </c>
      <c r="K67" s="151">
        <f t="shared" si="24"/>
        <v>1</v>
      </c>
      <c r="L67" s="151">
        <f t="shared" si="24"/>
        <v>1</v>
      </c>
      <c r="M67" s="151">
        <f t="shared" si="24"/>
        <v>1</v>
      </c>
      <c r="N67" s="151">
        <f t="shared" si="24"/>
        <v>1</v>
      </c>
      <c r="O67" s="151">
        <f t="shared" si="24"/>
        <v>1</v>
      </c>
      <c r="P67" s="151">
        <f t="shared" si="24"/>
        <v>1</v>
      </c>
      <c r="Q67" s="151">
        <f t="shared" si="24"/>
        <v>1</v>
      </c>
      <c r="R67" s="151">
        <f t="shared" si="24"/>
        <v>1</v>
      </c>
      <c r="S67" s="151">
        <f t="shared" si="24"/>
        <v>1</v>
      </c>
      <c r="T67" s="151">
        <f t="shared" si="24"/>
        <v>1</v>
      </c>
      <c r="U67" s="151">
        <f t="shared" si="24"/>
        <v>1</v>
      </c>
      <c r="V67" s="151">
        <f t="shared" si="24"/>
        <v>1</v>
      </c>
      <c r="W67" s="151">
        <f t="shared" si="24"/>
        <v>1</v>
      </c>
      <c r="X67" s="151">
        <f t="shared" si="24"/>
        <v>1</v>
      </c>
      <c r="Y67" s="151">
        <f t="shared" si="24"/>
        <v>0</v>
      </c>
      <c r="Z67" s="151">
        <f t="shared" si="24"/>
        <v>0</v>
      </c>
      <c r="AA67" s="151">
        <f t="shared" si="24"/>
        <v>1</v>
      </c>
      <c r="AB67" s="151">
        <f t="shared" si="24"/>
        <v>1</v>
      </c>
      <c r="AC67" s="151">
        <f t="shared" si="24"/>
        <v>1</v>
      </c>
      <c r="AD67" s="151">
        <f t="shared" si="24"/>
        <v>1</v>
      </c>
      <c r="AE67" s="151">
        <f t="shared" si="24"/>
        <v>0</v>
      </c>
      <c r="AF67" s="151">
        <f t="shared" si="24"/>
        <v>0</v>
      </c>
      <c r="AG67" s="151">
        <f t="shared" si="24"/>
        <v>0</v>
      </c>
      <c r="AH67" s="151">
        <f t="shared" si="24"/>
        <v>0</v>
      </c>
      <c r="AI67" s="151">
        <f t="shared" si="24"/>
        <v>0</v>
      </c>
      <c r="AJ67" s="151">
        <f t="shared" si="24"/>
        <v>0</v>
      </c>
      <c r="AK67" s="151">
        <f t="shared" si="24"/>
        <v>0</v>
      </c>
      <c r="AL67" s="151">
        <f t="shared" si="24"/>
        <v>0</v>
      </c>
      <c r="AM67" s="151">
        <f t="shared" si="24"/>
        <v>0</v>
      </c>
      <c r="AN67" s="151">
        <f t="shared" si="24"/>
        <v>0</v>
      </c>
      <c r="AO67" s="151">
        <f t="shared" si="24"/>
        <v>0</v>
      </c>
      <c r="AP67" s="151">
        <f t="shared" ref="AP67" si="25">IF($H66 = AP64, 1, 0)</f>
        <v>0</v>
      </c>
      <c r="AQ67" s="151">
        <f t="shared" si="24"/>
        <v>0</v>
      </c>
      <c r="AR67" s="65"/>
      <c r="AS67" s="103" t="s">
        <v>342</v>
      </c>
      <c r="AT67" s="38"/>
    </row>
    <row r="68" spans="1:46" x14ac:dyDescent="0.35">
      <c r="A68" s="64"/>
      <c r="B68" s="64"/>
      <c r="C68" s="64"/>
      <c r="D68" s="64"/>
      <c r="E68" s="97"/>
      <c r="F68" s="64"/>
      <c r="G68" s="64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4"/>
      <c r="AT68" s="38"/>
    </row>
    <row r="69" spans="1:46" x14ac:dyDescent="0.35">
      <c r="A69" s="103"/>
      <c r="B69" s="64"/>
      <c r="C69" s="64"/>
      <c r="D69" s="64"/>
      <c r="E69" s="103" t="s">
        <v>537</v>
      </c>
      <c r="F69" s="64"/>
      <c r="G69" s="103" t="str">
        <f>G$19</f>
        <v>£ per year</v>
      </c>
      <c r="H69" s="118"/>
      <c r="I69" s="129" t="s">
        <v>114</v>
      </c>
      <c r="J69" s="118">
        <f>J62 * J67</f>
        <v>0</v>
      </c>
      <c r="K69" s="118">
        <f t="shared" ref="K69:AQ69" si="26">K62 * K67</f>
        <v>0</v>
      </c>
      <c r="L69" s="118">
        <f t="shared" si="26"/>
        <v>3300000</v>
      </c>
      <c r="M69" s="118">
        <f t="shared" si="26"/>
        <v>-200000</v>
      </c>
      <c r="N69" s="118">
        <f t="shared" si="26"/>
        <v>2899999.9999999991</v>
      </c>
      <c r="O69" s="118">
        <f t="shared" si="26"/>
        <v>0</v>
      </c>
      <c r="P69" s="118">
        <f t="shared" si="26"/>
        <v>99999.999999999971</v>
      </c>
      <c r="Q69" s="118">
        <f t="shared" si="26"/>
        <v>1500000</v>
      </c>
      <c r="R69" s="118">
        <f t="shared" si="26"/>
        <v>1700000.0000000002</v>
      </c>
      <c r="S69" s="118">
        <f t="shared" si="26"/>
        <v>11500000</v>
      </c>
      <c r="T69" s="118">
        <f t="shared" si="26"/>
        <v>1700000.0000000002</v>
      </c>
      <c r="U69" s="118">
        <f t="shared" si="26"/>
        <v>600000.00000000012</v>
      </c>
      <c r="V69" s="118">
        <f t="shared" si="26"/>
        <v>1100000</v>
      </c>
      <c r="W69" s="118">
        <f t="shared" si="26"/>
        <v>899999.99999999988</v>
      </c>
      <c r="X69" s="118">
        <f t="shared" si="26"/>
        <v>5400000</v>
      </c>
      <c r="Y69" s="118">
        <f t="shared" si="26"/>
        <v>0</v>
      </c>
      <c r="Z69" s="118">
        <f t="shared" si="26"/>
        <v>0</v>
      </c>
      <c r="AA69" s="118">
        <f t="shared" si="26"/>
        <v>1100000</v>
      </c>
      <c r="AB69" s="118">
        <f t="shared" si="26"/>
        <v>799999.99999999988</v>
      </c>
      <c r="AC69" s="118">
        <f t="shared" si="26"/>
        <v>4400000</v>
      </c>
      <c r="AD69" s="118">
        <f t="shared" si="26"/>
        <v>2000000</v>
      </c>
      <c r="AE69" s="118">
        <f t="shared" si="26"/>
        <v>0</v>
      </c>
      <c r="AF69" s="118">
        <f t="shared" si="26"/>
        <v>0</v>
      </c>
      <c r="AG69" s="118">
        <f t="shared" si="26"/>
        <v>0</v>
      </c>
      <c r="AH69" s="118">
        <f t="shared" si="26"/>
        <v>0</v>
      </c>
      <c r="AI69" s="118">
        <f t="shared" si="26"/>
        <v>0</v>
      </c>
      <c r="AJ69" s="118">
        <f t="shared" si="26"/>
        <v>0</v>
      </c>
      <c r="AK69" s="118">
        <f t="shared" si="26"/>
        <v>0</v>
      </c>
      <c r="AL69" s="118">
        <f t="shared" si="26"/>
        <v>0</v>
      </c>
      <c r="AM69" s="118">
        <f t="shared" si="26"/>
        <v>0</v>
      </c>
      <c r="AN69" s="118">
        <f t="shared" si="26"/>
        <v>0</v>
      </c>
      <c r="AO69" s="118">
        <f t="shared" si="26"/>
        <v>0</v>
      </c>
      <c r="AP69" s="118">
        <f t="shared" ref="AP69" si="27">AP62 * AP67</f>
        <v>0</v>
      </c>
      <c r="AQ69" s="118">
        <f t="shared" si="26"/>
        <v>0</v>
      </c>
      <c r="AR69" s="65"/>
      <c r="AS69" s="103" t="s">
        <v>342</v>
      </c>
      <c r="AT69" s="38"/>
    </row>
    <row r="70" spans="1:46" x14ac:dyDescent="0.35">
      <c r="A70" s="64"/>
      <c r="B70" s="64"/>
      <c r="C70" s="64"/>
      <c r="D70" s="64"/>
      <c r="E70" s="97"/>
      <c r="F70" s="64"/>
      <c r="G70" s="64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4"/>
      <c r="AT70" s="38"/>
    </row>
    <row r="71" spans="1:46" x14ac:dyDescent="0.35">
      <c r="A71" s="64"/>
      <c r="B71" s="89"/>
      <c r="C71" s="98" t="s">
        <v>538</v>
      </c>
      <c r="D71" s="98"/>
      <c r="E71" s="98"/>
      <c r="F71" s="98"/>
      <c r="G71" s="98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8"/>
      <c r="AT71" s="38"/>
    </row>
    <row r="72" spans="1:46" x14ac:dyDescent="0.35">
      <c r="A72" s="64"/>
      <c r="B72" s="64"/>
      <c r="C72" s="97"/>
      <c r="D72" s="97"/>
      <c r="E72" s="64"/>
      <c r="F72" s="64"/>
      <c r="G72" s="64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4"/>
      <c r="AT72" s="38"/>
    </row>
    <row r="73" spans="1:46" x14ac:dyDescent="0.35">
      <c r="A73" s="64"/>
      <c r="B73" s="64"/>
      <c r="C73" s="64"/>
      <c r="D73" s="97"/>
      <c r="E73" s="100" t="str">
        <f>MEAV!E65</f>
        <v>Share of total MEAV, by network level</v>
      </c>
      <c r="F73" s="64"/>
      <c r="G73" s="64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4"/>
      <c r="AT73" s="38"/>
    </row>
    <row r="74" spans="1:46" x14ac:dyDescent="0.35">
      <c r="A74" s="64"/>
      <c r="B74" s="64"/>
      <c r="C74" s="64"/>
      <c r="D74" s="64"/>
      <c r="E74" s="64"/>
      <c r="F74" s="101" t="str">
        <f>MEAV!F66</f>
        <v>LV services</v>
      </c>
      <c r="G74" s="101" t="str">
        <f>MEAV!G66</f>
        <v>%</v>
      </c>
      <c r="H74" s="152">
        <f>MEAV!H66</f>
        <v>0.18481576262026078</v>
      </c>
      <c r="I74" s="123"/>
      <c r="J74" s="123"/>
      <c r="K74" s="123"/>
      <c r="L74" s="123"/>
      <c r="M74" s="123"/>
      <c r="N74" s="123"/>
      <c r="O74" s="123"/>
      <c r="P74" s="123"/>
      <c r="Q74" s="123"/>
      <c r="R74" s="123"/>
      <c r="S74" s="123"/>
      <c r="T74" s="123"/>
      <c r="U74" s="123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23"/>
      <c r="AK74" s="123"/>
      <c r="AL74" s="123"/>
      <c r="AM74" s="123"/>
      <c r="AN74" s="123"/>
      <c r="AO74" s="123"/>
      <c r="AP74" s="123"/>
      <c r="AQ74" s="123"/>
      <c r="AR74" s="65"/>
      <c r="AS74" s="64"/>
      <c r="AT74" s="38"/>
    </row>
    <row r="75" spans="1:46" x14ac:dyDescent="0.35">
      <c r="A75" s="64"/>
      <c r="B75" s="64"/>
      <c r="C75" s="64"/>
      <c r="D75" s="64"/>
      <c r="E75" s="64"/>
      <c r="F75" s="103" t="str">
        <f>MEAV!F67</f>
        <v>LV mains</v>
      </c>
      <c r="G75" s="103" t="str">
        <f>MEAV!G67</f>
        <v>%</v>
      </c>
      <c r="H75" s="147">
        <f>MEAV!H67</f>
        <v>0.24176048409892326</v>
      </c>
      <c r="I75" s="123"/>
      <c r="J75" s="123"/>
      <c r="K75" s="123"/>
      <c r="L75" s="123"/>
      <c r="M75" s="123"/>
      <c r="N75" s="123"/>
      <c r="O75" s="123"/>
      <c r="P75" s="123"/>
      <c r="Q75" s="123"/>
      <c r="R75" s="123"/>
      <c r="S75" s="123"/>
      <c r="T75" s="123"/>
      <c r="U75" s="123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23"/>
      <c r="AK75" s="123"/>
      <c r="AL75" s="123"/>
      <c r="AM75" s="123"/>
      <c r="AN75" s="123"/>
      <c r="AO75" s="123"/>
      <c r="AP75" s="123"/>
      <c r="AQ75" s="123"/>
      <c r="AR75" s="65"/>
      <c r="AS75" s="64"/>
      <c r="AT75" s="38"/>
    </row>
    <row r="76" spans="1:46" x14ac:dyDescent="0.35">
      <c r="A76" s="64"/>
      <c r="B76" s="64"/>
      <c r="C76" s="64"/>
      <c r="D76" s="64"/>
      <c r="E76" s="64"/>
      <c r="F76" s="103" t="str">
        <f>MEAV!F68</f>
        <v>HV/LV</v>
      </c>
      <c r="G76" s="103" t="str">
        <f>MEAV!G68</f>
        <v>%</v>
      </c>
      <c r="H76" s="147">
        <f>MEAV!H68</f>
        <v>7.0309585104294817E-2</v>
      </c>
      <c r="I76" s="123"/>
      <c r="J76" s="123"/>
      <c r="K76" s="123"/>
      <c r="L76" s="123"/>
      <c r="M76" s="123"/>
      <c r="N76" s="123"/>
      <c r="O76" s="123"/>
      <c r="P76" s="123"/>
      <c r="Q76" s="123"/>
      <c r="R76" s="123"/>
      <c r="S76" s="123"/>
      <c r="T76" s="123"/>
      <c r="U76" s="123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23"/>
      <c r="AK76" s="123"/>
      <c r="AL76" s="123"/>
      <c r="AM76" s="123"/>
      <c r="AN76" s="123"/>
      <c r="AO76" s="123"/>
      <c r="AP76" s="123"/>
      <c r="AQ76" s="123"/>
      <c r="AR76" s="65"/>
      <c r="AS76" s="64"/>
      <c r="AT76" s="38"/>
    </row>
    <row r="77" spans="1:46" x14ac:dyDescent="0.35">
      <c r="A77" s="64"/>
      <c r="B77" s="64"/>
      <c r="C77" s="64"/>
      <c r="D77" s="64"/>
      <c r="E77" s="64"/>
      <c r="F77" s="103" t="str">
        <f>MEAV!F69</f>
        <v>HV</v>
      </c>
      <c r="G77" s="103" t="str">
        <f>MEAV!G69</f>
        <v>%</v>
      </c>
      <c r="H77" s="147">
        <f>MEAV!H69</f>
        <v>0.32976976649010548</v>
      </c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65"/>
      <c r="AS77" s="64"/>
      <c r="AT77" s="38"/>
    </row>
    <row r="78" spans="1:46" x14ac:dyDescent="0.35">
      <c r="A78" s="64"/>
      <c r="B78" s="64"/>
      <c r="C78" s="64"/>
      <c r="D78" s="64"/>
      <c r="E78" s="64"/>
      <c r="F78" s="105" t="str">
        <f>MEAV!F70</f>
        <v>EHV and 132kV</v>
      </c>
      <c r="G78" s="105" t="str">
        <f>MEAV!G70</f>
        <v>%</v>
      </c>
      <c r="H78" s="153">
        <f>MEAV!H70</f>
        <v>0.17334440168641563</v>
      </c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65"/>
      <c r="AS78" s="64"/>
      <c r="AT78" s="38"/>
    </row>
    <row r="79" spans="1:46" x14ac:dyDescent="0.35">
      <c r="A79" s="64"/>
      <c r="B79" s="64"/>
      <c r="C79" s="64"/>
      <c r="D79" s="64"/>
      <c r="E79" s="64"/>
      <c r="F79" s="64"/>
      <c r="G79" s="64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4"/>
      <c r="AT79" s="38"/>
    </row>
    <row r="80" spans="1:46" x14ac:dyDescent="0.35">
      <c r="A80" s="64"/>
      <c r="B80" s="64"/>
      <c r="C80" s="64"/>
      <c r="D80" s="64"/>
      <c r="E80" s="100" t="str">
        <f>MEAV!E136</f>
        <v>Share of total adjusted MEAV, by network level</v>
      </c>
      <c r="F80" s="64"/>
      <c r="G80" s="64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4"/>
      <c r="AT80" s="38"/>
    </row>
    <row r="81" spans="1:46" x14ac:dyDescent="0.35">
      <c r="A81" s="64"/>
      <c r="B81" s="64"/>
      <c r="C81" s="64"/>
      <c r="D81" s="64"/>
      <c r="E81" s="64"/>
      <c r="F81" s="101" t="str">
        <f>MEAV!F137</f>
        <v>LV services</v>
      </c>
      <c r="G81" s="101" t="str">
        <f>MEAV!G137</f>
        <v>%</v>
      </c>
      <c r="H81" s="152">
        <f>MEAV!H137</f>
        <v>0.19496530074131543</v>
      </c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65"/>
      <c r="AS81" s="64"/>
      <c r="AT81" s="38"/>
    </row>
    <row r="82" spans="1:46" x14ac:dyDescent="0.35">
      <c r="A82" s="64"/>
      <c r="B82" s="64"/>
      <c r="C82" s="64"/>
      <c r="D82" s="64"/>
      <c r="E82" s="64"/>
      <c r="F82" s="103" t="str">
        <f>MEAV!F138</f>
        <v>LV mains</v>
      </c>
      <c r="G82" s="103" t="str">
        <f>MEAV!G138</f>
        <v>%</v>
      </c>
      <c r="H82" s="147">
        <f>MEAV!H138</f>
        <v>0.25503725884333922</v>
      </c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65"/>
      <c r="AS82" s="64"/>
      <c r="AT82" s="38"/>
    </row>
    <row r="83" spans="1:46" x14ac:dyDescent="0.35">
      <c r="A83" s="64"/>
      <c r="B83" s="64"/>
      <c r="C83" s="64"/>
      <c r="D83" s="64"/>
      <c r="E83" s="64"/>
      <c r="F83" s="103" t="str">
        <f>MEAV!F139</f>
        <v>HV/LV</v>
      </c>
      <c r="G83" s="103" t="str">
        <f>MEAV!G139</f>
        <v>%</v>
      </c>
      <c r="H83" s="147">
        <f>MEAV!H139</f>
        <v>7.4170780730545727E-2</v>
      </c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65"/>
      <c r="AS83" s="64"/>
      <c r="AT83" s="38"/>
    </row>
    <row r="84" spans="1:46" x14ac:dyDescent="0.35">
      <c r="A84" s="64"/>
      <c r="B84" s="64"/>
      <c r="C84" s="64"/>
      <c r="D84" s="64"/>
      <c r="E84" s="64"/>
      <c r="F84" s="103" t="str">
        <f>MEAV!F140</f>
        <v>HV</v>
      </c>
      <c r="G84" s="103" t="str">
        <f>MEAV!G140</f>
        <v>%</v>
      </c>
      <c r="H84" s="147">
        <f>MEAV!H140</f>
        <v>0.34787975217914918</v>
      </c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65"/>
      <c r="AS84" s="64"/>
      <c r="AT84" s="38"/>
    </row>
    <row r="85" spans="1:46" x14ac:dyDescent="0.35">
      <c r="A85" s="64"/>
      <c r="B85" s="64"/>
      <c r="C85" s="64"/>
      <c r="D85" s="64"/>
      <c r="E85" s="64"/>
      <c r="F85" s="105" t="str">
        <f>MEAV!F141</f>
        <v>EHV and 132kV</v>
      </c>
      <c r="G85" s="105" t="str">
        <f>MEAV!G141</f>
        <v>%</v>
      </c>
      <c r="H85" s="153">
        <f>MEAV!H141</f>
        <v>0.12794690750565049</v>
      </c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65"/>
      <c r="AS85" s="64"/>
      <c r="AT85" s="38"/>
    </row>
    <row r="86" spans="1:46" x14ac:dyDescent="0.35">
      <c r="A86" s="64"/>
      <c r="B86" s="64"/>
      <c r="C86" s="64"/>
      <c r="D86" s="64"/>
      <c r="E86" s="64"/>
      <c r="F86" s="64"/>
      <c r="G86" s="64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4"/>
      <c r="AT86" s="38"/>
    </row>
    <row r="87" spans="1:46" x14ac:dyDescent="0.35">
      <c r="A87" s="64"/>
      <c r="B87" s="89"/>
      <c r="C87" s="98" t="s">
        <v>539</v>
      </c>
      <c r="D87" s="98"/>
      <c r="E87" s="98"/>
      <c r="F87" s="98"/>
      <c r="G87" s="98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99"/>
      <c r="AC87" s="99"/>
      <c r="AD87" s="99"/>
      <c r="AE87" s="99"/>
      <c r="AF87" s="99"/>
      <c r="AG87" s="99"/>
      <c r="AH87" s="99"/>
      <c r="AI87" s="99"/>
      <c r="AJ87" s="99"/>
      <c r="AK87" s="99"/>
      <c r="AL87" s="99"/>
      <c r="AM87" s="99"/>
      <c r="AN87" s="99"/>
      <c r="AO87" s="99"/>
      <c r="AP87" s="99"/>
      <c r="AQ87" s="99"/>
      <c r="AR87" s="99"/>
      <c r="AS87" s="98"/>
      <c r="AT87" s="38"/>
    </row>
    <row r="88" spans="1:46" x14ac:dyDescent="0.35">
      <c r="A88" s="64"/>
      <c r="B88" s="64"/>
      <c r="C88" s="97"/>
      <c r="D88" s="97"/>
      <c r="E88" s="64"/>
      <c r="F88" s="64"/>
      <c r="G88" s="64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4"/>
      <c r="AT88" s="38"/>
    </row>
    <row r="89" spans="1:46" x14ac:dyDescent="0.35">
      <c r="A89" s="103"/>
      <c r="B89" s="64"/>
      <c r="C89" s="64"/>
      <c r="D89" s="97"/>
      <c r="E89" s="100" t="s">
        <v>540</v>
      </c>
      <c r="F89" s="64"/>
      <c r="G89" s="64"/>
      <c r="H89" s="65"/>
      <c r="I89" s="120" t="s">
        <v>114</v>
      </c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103" t="s">
        <v>342</v>
      </c>
      <c r="AT89" s="38"/>
    </row>
    <row r="90" spans="1:46" x14ac:dyDescent="0.35">
      <c r="A90" s="64"/>
      <c r="B90" s="64"/>
      <c r="C90" s="64"/>
      <c r="D90" s="64"/>
      <c r="E90" s="64"/>
      <c r="F90" s="101" t="s">
        <v>188</v>
      </c>
      <c r="G90" s="101" t="str">
        <f>G$19</f>
        <v>£ per year</v>
      </c>
      <c r="H90" s="131"/>
      <c r="I90" s="131"/>
      <c r="J90" s="145">
        <f t="shared" ref="J90:AQ90" si="28">J$69 * $H74</f>
        <v>0</v>
      </c>
      <c r="K90" s="145">
        <f t="shared" si="28"/>
        <v>0</v>
      </c>
      <c r="L90" s="145">
        <f t="shared" si="28"/>
        <v>609892.01664686063</v>
      </c>
      <c r="M90" s="145">
        <f t="shared" si="28"/>
        <v>-36963.152524052159</v>
      </c>
      <c r="N90" s="145">
        <f t="shared" si="28"/>
        <v>535965.71159875614</v>
      </c>
      <c r="O90" s="145">
        <f t="shared" si="28"/>
        <v>0</v>
      </c>
      <c r="P90" s="145">
        <f t="shared" si="28"/>
        <v>18481.576262026072</v>
      </c>
      <c r="Q90" s="145">
        <f t="shared" si="28"/>
        <v>277223.64393039118</v>
      </c>
      <c r="R90" s="145">
        <f t="shared" si="28"/>
        <v>314186.79645444336</v>
      </c>
      <c r="S90" s="145">
        <f t="shared" si="28"/>
        <v>2125381.2701329989</v>
      </c>
      <c r="T90" s="145">
        <f t="shared" si="28"/>
        <v>314186.79645444336</v>
      </c>
      <c r="U90" s="145">
        <f t="shared" si="28"/>
        <v>110889.45757215649</v>
      </c>
      <c r="V90" s="145">
        <f t="shared" si="28"/>
        <v>203297.33888228686</v>
      </c>
      <c r="W90" s="145">
        <f t="shared" si="28"/>
        <v>166334.18635823467</v>
      </c>
      <c r="X90" s="145">
        <f t="shared" si="28"/>
        <v>998005.11814940826</v>
      </c>
      <c r="Y90" s="145">
        <f t="shared" si="28"/>
        <v>0</v>
      </c>
      <c r="Z90" s="145">
        <f t="shared" si="28"/>
        <v>0</v>
      </c>
      <c r="AA90" s="145">
        <f t="shared" si="28"/>
        <v>203297.33888228686</v>
      </c>
      <c r="AB90" s="145">
        <f t="shared" si="28"/>
        <v>147852.61009620861</v>
      </c>
      <c r="AC90" s="145">
        <f t="shared" si="28"/>
        <v>813189.35552914743</v>
      </c>
      <c r="AD90" s="145">
        <f t="shared" si="28"/>
        <v>369631.52524052159</v>
      </c>
      <c r="AE90" s="145">
        <f t="shared" si="28"/>
        <v>0</v>
      </c>
      <c r="AF90" s="145">
        <f t="shared" si="28"/>
        <v>0</v>
      </c>
      <c r="AG90" s="145">
        <f t="shared" si="28"/>
        <v>0</v>
      </c>
      <c r="AH90" s="145">
        <f t="shared" si="28"/>
        <v>0</v>
      </c>
      <c r="AI90" s="145">
        <f t="shared" si="28"/>
        <v>0</v>
      </c>
      <c r="AJ90" s="145">
        <f t="shared" si="28"/>
        <v>0</v>
      </c>
      <c r="AK90" s="145">
        <f t="shared" si="28"/>
        <v>0</v>
      </c>
      <c r="AL90" s="145">
        <f t="shared" si="28"/>
        <v>0</v>
      </c>
      <c r="AM90" s="145">
        <f t="shared" si="28"/>
        <v>0</v>
      </c>
      <c r="AN90" s="145">
        <f t="shared" si="28"/>
        <v>0</v>
      </c>
      <c r="AO90" s="145">
        <f t="shared" si="28"/>
        <v>0</v>
      </c>
      <c r="AP90" s="145">
        <f t="shared" ref="AP90" si="29">AP$69 * $H74</f>
        <v>0</v>
      </c>
      <c r="AQ90" s="145">
        <f t="shared" si="28"/>
        <v>0</v>
      </c>
      <c r="AR90" s="65"/>
      <c r="AS90" s="64"/>
      <c r="AT90" s="38"/>
    </row>
    <row r="91" spans="1:46" x14ac:dyDescent="0.35">
      <c r="A91" s="64"/>
      <c r="B91" s="64"/>
      <c r="C91" s="64"/>
      <c r="D91" s="64"/>
      <c r="E91" s="64"/>
      <c r="F91" s="103" t="s">
        <v>189</v>
      </c>
      <c r="G91" s="103" t="str">
        <f>G$19</f>
        <v>£ per year</v>
      </c>
      <c r="H91" s="118"/>
      <c r="I91" s="118"/>
      <c r="J91" s="146">
        <f t="shared" ref="J91:AQ91" si="30">J$69 * $H75</f>
        <v>0</v>
      </c>
      <c r="K91" s="146">
        <f t="shared" si="30"/>
        <v>0</v>
      </c>
      <c r="L91" s="146">
        <f t="shared" si="30"/>
        <v>797809.5975264468</v>
      </c>
      <c r="M91" s="146">
        <f t="shared" si="30"/>
        <v>-48352.096819784652</v>
      </c>
      <c r="N91" s="146">
        <f t="shared" si="30"/>
        <v>701105.40388687723</v>
      </c>
      <c r="O91" s="146">
        <f t="shared" si="30"/>
        <v>0</v>
      </c>
      <c r="P91" s="146">
        <f t="shared" si="30"/>
        <v>24176.048409892319</v>
      </c>
      <c r="Q91" s="146">
        <f t="shared" si="30"/>
        <v>362640.72614838486</v>
      </c>
      <c r="R91" s="146">
        <f t="shared" si="30"/>
        <v>410992.82296816958</v>
      </c>
      <c r="S91" s="146">
        <f t="shared" si="30"/>
        <v>2780245.5671376176</v>
      </c>
      <c r="T91" s="146">
        <f t="shared" si="30"/>
        <v>410992.82296816958</v>
      </c>
      <c r="U91" s="146">
        <f t="shared" si="30"/>
        <v>145056.29045935397</v>
      </c>
      <c r="V91" s="146">
        <f t="shared" si="30"/>
        <v>265936.53250881558</v>
      </c>
      <c r="W91" s="146">
        <f t="shared" si="30"/>
        <v>217584.43568903091</v>
      </c>
      <c r="X91" s="146">
        <f t="shared" si="30"/>
        <v>1305506.6141341855</v>
      </c>
      <c r="Y91" s="146">
        <f t="shared" si="30"/>
        <v>0</v>
      </c>
      <c r="Z91" s="146">
        <f t="shared" si="30"/>
        <v>0</v>
      </c>
      <c r="AA91" s="146">
        <f t="shared" si="30"/>
        <v>265936.53250881558</v>
      </c>
      <c r="AB91" s="146">
        <f t="shared" si="30"/>
        <v>193408.38727913858</v>
      </c>
      <c r="AC91" s="146">
        <f t="shared" si="30"/>
        <v>1063746.1300352623</v>
      </c>
      <c r="AD91" s="146">
        <f t="shared" si="30"/>
        <v>483520.96819784649</v>
      </c>
      <c r="AE91" s="146">
        <f t="shared" si="30"/>
        <v>0</v>
      </c>
      <c r="AF91" s="146">
        <f t="shared" si="30"/>
        <v>0</v>
      </c>
      <c r="AG91" s="146">
        <f t="shared" si="30"/>
        <v>0</v>
      </c>
      <c r="AH91" s="146">
        <f t="shared" si="30"/>
        <v>0</v>
      </c>
      <c r="AI91" s="146">
        <f t="shared" si="30"/>
        <v>0</v>
      </c>
      <c r="AJ91" s="146">
        <f t="shared" si="30"/>
        <v>0</v>
      </c>
      <c r="AK91" s="146">
        <f t="shared" si="30"/>
        <v>0</v>
      </c>
      <c r="AL91" s="146">
        <f t="shared" si="30"/>
        <v>0</v>
      </c>
      <c r="AM91" s="146">
        <f t="shared" si="30"/>
        <v>0</v>
      </c>
      <c r="AN91" s="146">
        <f t="shared" si="30"/>
        <v>0</v>
      </c>
      <c r="AO91" s="146">
        <f t="shared" si="30"/>
        <v>0</v>
      </c>
      <c r="AP91" s="146">
        <f t="shared" ref="AP91" si="31">AP$69 * $H75</f>
        <v>0</v>
      </c>
      <c r="AQ91" s="146">
        <f t="shared" si="30"/>
        <v>0</v>
      </c>
      <c r="AR91" s="65"/>
      <c r="AS91" s="64"/>
      <c r="AT91" s="38"/>
    </row>
    <row r="92" spans="1:46" x14ac:dyDescent="0.35">
      <c r="A92" s="64"/>
      <c r="B92" s="64"/>
      <c r="C92" s="64"/>
      <c r="D92" s="64"/>
      <c r="E92" s="64"/>
      <c r="F92" s="103" t="s">
        <v>190</v>
      </c>
      <c r="G92" s="103" t="str">
        <f>G$19</f>
        <v>£ per year</v>
      </c>
      <c r="H92" s="118"/>
      <c r="I92" s="118"/>
      <c r="J92" s="146">
        <f t="shared" ref="J92:AQ92" si="32">J$69 * $H76</f>
        <v>0</v>
      </c>
      <c r="K92" s="146">
        <f t="shared" si="32"/>
        <v>0</v>
      </c>
      <c r="L92" s="146">
        <f t="shared" si="32"/>
        <v>232021.63084417291</v>
      </c>
      <c r="M92" s="146">
        <f t="shared" si="32"/>
        <v>-14061.917020858964</v>
      </c>
      <c r="N92" s="146">
        <f t="shared" si="32"/>
        <v>203897.79680245489</v>
      </c>
      <c r="O92" s="146">
        <f t="shared" si="32"/>
        <v>0</v>
      </c>
      <c r="P92" s="146">
        <f t="shared" si="32"/>
        <v>7030.9585104294792</v>
      </c>
      <c r="Q92" s="146">
        <f t="shared" si="32"/>
        <v>105464.37765644223</v>
      </c>
      <c r="R92" s="146">
        <f t="shared" si="32"/>
        <v>119526.29467730121</v>
      </c>
      <c r="S92" s="146">
        <f t="shared" si="32"/>
        <v>808560.22869939043</v>
      </c>
      <c r="T92" s="146">
        <f t="shared" si="32"/>
        <v>119526.29467730121</v>
      </c>
      <c r="U92" s="146">
        <f t="shared" si="32"/>
        <v>42185.751062576899</v>
      </c>
      <c r="V92" s="146">
        <f t="shared" si="32"/>
        <v>77340.543614724302</v>
      </c>
      <c r="W92" s="146">
        <f t="shared" si="32"/>
        <v>63278.626593865323</v>
      </c>
      <c r="X92" s="146">
        <f t="shared" si="32"/>
        <v>379671.75956319203</v>
      </c>
      <c r="Y92" s="146">
        <f t="shared" si="32"/>
        <v>0</v>
      </c>
      <c r="Z92" s="146">
        <f t="shared" si="32"/>
        <v>0</v>
      </c>
      <c r="AA92" s="146">
        <f t="shared" si="32"/>
        <v>77340.543614724302</v>
      </c>
      <c r="AB92" s="146">
        <f t="shared" si="32"/>
        <v>56247.668083435849</v>
      </c>
      <c r="AC92" s="146">
        <f t="shared" si="32"/>
        <v>309362.17445889721</v>
      </c>
      <c r="AD92" s="146">
        <f t="shared" si="32"/>
        <v>140619.17020858964</v>
      </c>
      <c r="AE92" s="146">
        <f t="shared" si="32"/>
        <v>0</v>
      </c>
      <c r="AF92" s="146">
        <f t="shared" si="32"/>
        <v>0</v>
      </c>
      <c r="AG92" s="146">
        <f t="shared" si="32"/>
        <v>0</v>
      </c>
      <c r="AH92" s="146">
        <f t="shared" si="32"/>
        <v>0</v>
      </c>
      <c r="AI92" s="146">
        <f t="shared" si="32"/>
        <v>0</v>
      </c>
      <c r="AJ92" s="146">
        <f t="shared" si="32"/>
        <v>0</v>
      </c>
      <c r="AK92" s="146">
        <f t="shared" si="32"/>
        <v>0</v>
      </c>
      <c r="AL92" s="146">
        <f t="shared" si="32"/>
        <v>0</v>
      </c>
      <c r="AM92" s="146">
        <f t="shared" si="32"/>
        <v>0</v>
      </c>
      <c r="AN92" s="146">
        <f t="shared" si="32"/>
        <v>0</v>
      </c>
      <c r="AO92" s="146">
        <f t="shared" si="32"/>
        <v>0</v>
      </c>
      <c r="AP92" s="146">
        <f t="shared" ref="AP92" si="33">AP$69 * $H76</f>
        <v>0</v>
      </c>
      <c r="AQ92" s="146">
        <f t="shared" si="32"/>
        <v>0</v>
      </c>
      <c r="AR92" s="65"/>
      <c r="AS92" s="64"/>
      <c r="AT92" s="38"/>
    </row>
    <row r="93" spans="1:46" x14ac:dyDescent="0.35">
      <c r="A93" s="64"/>
      <c r="B93" s="64"/>
      <c r="C93" s="64"/>
      <c r="D93" s="64"/>
      <c r="E93" s="64"/>
      <c r="F93" s="103" t="s">
        <v>191</v>
      </c>
      <c r="G93" s="103" t="str">
        <f>G$19</f>
        <v>£ per year</v>
      </c>
      <c r="H93" s="118"/>
      <c r="I93" s="118"/>
      <c r="J93" s="146">
        <f t="shared" ref="J93:AQ93" si="34">J$69 * $H77</f>
        <v>0</v>
      </c>
      <c r="K93" s="146">
        <f t="shared" si="34"/>
        <v>0</v>
      </c>
      <c r="L93" s="146">
        <f t="shared" si="34"/>
        <v>1088240.229417348</v>
      </c>
      <c r="M93" s="146">
        <f t="shared" si="34"/>
        <v>-65953.953298021093</v>
      </c>
      <c r="N93" s="146">
        <f t="shared" si="34"/>
        <v>956332.3228213056</v>
      </c>
      <c r="O93" s="146">
        <f t="shared" si="34"/>
        <v>0</v>
      </c>
      <c r="P93" s="146">
        <f t="shared" si="34"/>
        <v>32976.976649010539</v>
      </c>
      <c r="Q93" s="146">
        <f t="shared" si="34"/>
        <v>494654.64973515819</v>
      </c>
      <c r="R93" s="146">
        <f t="shared" si="34"/>
        <v>560608.60303317942</v>
      </c>
      <c r="S93" s="146">
        <f t="shared" si="34"/>
        <v>3792352.3146362128</v>
      </c>
      <c r="T93" s="146">
        <f t="shared" si="34"/>
        <v>560608.60303317942</v>
      </c>
      <c r="U93" s="146">
        <f t="shared" si="34"/>
        <v>197861.85989406332</v>
      </c>
      <c r="V93" s="146">
        <f t="shared" si="34"/>
        <v>362746.74313911604</v>
      </c>
      <c r="W93" s="146">
        <f t="shared" si="34"/>
        <v>296792.78984109487</v>
      </c>
      <c r="X93" s="146">
        <f t="shared" si="34"/>
        <v>1780756.7390465697</v>
      </c>
      <c r="Y93" s="146">
        <f t="shared" si="34"/>
        <v>0</v>
      </c>
      <c r="Z93" s="146">
        <f t="shared" si="34"/>
        <v>0</v>
      </c>
      <c r="AA93" s="146">
        <f t="shared" si="34"/>
        <v>362746.74313911604</v>
      </c>
      <c r="AB93" s="146">
        <f t="shared" si="34"/>
        <v>263815.81319208432</v>
      </c>
      <c r="AC93" s="146">
        <f t="shared" si="34"/>
        <v>1450986.9725564641</v>
      </c>
      <c r="AD93" s="146">
        <f t="shared" si="34"/>
        <v>659539.53298021096</v>
      </c>
      <c r="AE93" s="146">
        <f t="shared" si="34"/>
        <v>0</v>
      </c>
      <c r="AF93" s="146">
        <f t="shared" si="34"/>
        <v>0</v>
      </c>
      <c r="AG93" s="146">
        <f t="shared" si="34"/>
        <v>0</v>
      </c>
      <c r="AH93" s="146">
        <f t="shared" si="34"/>
        <v>0</v>
      </c>
      <c r="AI93" s="146">
        <f t="shared" si="34"/>
        <v>0</v>
      </c>
      <c r="AJ93" s="146">
        <f t="shared" si="34"/>
        <v>0</v>
      </c>
      <c r="AK93" s="146">
        <f t="shared" si="34"/>
        <v>0</v>
      </c>
      <c r="AL93" s="146">
        <f t="shared" si="34"/>
        <v>0</v>
      </c>
      <c r="AM93" s="146">
        <f t="shared" si="34"/>
        <v>0</v>
      </c>
      <c r="AN93" s="146">
        <f t="shared" si="34"/>
        <v>0</v>
      </c>
      <c r="AO93" s="146">
        <f t="shared" si="34"/>
        <v>0</v>
      </c>
      <c r="AP93" s="146">
        <f t="shared" ref="AP93" si="35">AP$69 * $H77</f>
        <v>0</v>
      </c>
      <c r="AQ93" s="146">
        <f t="shared" si="34"/>
        <v>0</v>
      </c>
      <c r="AR93" s="65"/>
      <c r="AS93" s="64"/>
      <c r="AT93" s="38"/>
    </row>
    <row r="94" spans="1:46" x14ac:dyDescent="0.35">
      <c r="A94" s="64"/>
      <c r="B94" s="64"/>
      <c r="C94" s="64"/>
      <c r="D94" s="64"/>
      <c r="E94" s="64"/>
      <c r="F94" s="105" t="s">
        <v>193</v>
      </c>
      <c r="G94" s="105" t="str">
        <f>G$19</f>
        <v>£ per year</v>
      </c>
      <c r="H94" s="132"/>
      <c r="I94" s="132"/>
      <c r="J94" s="213">
        <f t="shared" ref="J94:AQ94" si="36">J$69 * $H78</f>
        <v>0</v>
      </c>
      <c r="K94" s="213">
        <f t="shared" si="36"/>
        <v>0</v>
      </c>
      <c r="L94" s="213">
        <f t="shared" si="36"/>
        <v>572036.52556517161</v>
      </c>
      <c r="M94" s="213">
        <f t="shared" si="36"/>
        <v>-34668.880337283124</v>
      </c>
      <c r="N94" s="213">
        <f t="shared" si="36"/>
        <v>502698.76489060518</v>
      </c>
      <c r="O94" s="213">
        <f t="shared" si="36"/>
        <v>0</v>
      </c>
      <c r="P94" s="213">
        <f t="shared" si="36"/>
        <v>17334.440168641559</v>
      </c>
      <c r="Q94" s="213">
        <f t="shared" si="36"/>
        <v>260016.60252962343</v>
      </c>
      <c r="R94" s="213">
        <f t="shared" si="36"/>
        <v>294685.48286690662</v>
      </c>
      <c r="S94" s="213">
        <f t="shared" si="36"/>
        <v>1993460.6193937797</v>
      </c>
      <c r="T94" s="213">
        <f t="shared" si="36"/>
        <v>294685.48286690662</v>
      </c>
      <c r="U94" s="213">
        <f t="shared" si="36"/>
        <v>104006.64101184939</v>
      </c>
      <c r="V94" s="213">
        <f t="shared" si="36"/>
        <v>190678.8418550572</v>
      </c>
      <c r="W94" s="213">
        <f t="shared" si="36"/>
        <v>156009.96151777403</v>
      </c>
      <c r="X94" s="213">
        <f t="shared" si="36"/>
        <v>936059.76910664444</v>
      </c>
      <c r="Y94" s="213">
        <f t="shared" si="36"/>
        <v>0</v>
      </c>
      <c r="Z94" s="213">
        <f t="shared" si="36"/>
        <v>0</v>
      </c>
      <c r="AA94" s="213">
        <f t="shared" si="36"/>
        <v>190678.8418550572</v>
      </c>
      <c r="AB94" s="213">
        <f t="shared" si="36"/>
        <v>138675.52134913247</v>
      </c>
      <c r="AC94" s="213">
        <f t="shared" si="36"/>
        <v>762715.36742022878</v>
      </c>
      <c r="AD94" s="213">
        <f t="shared" si="36"/>
        <v>346688.80337283126</v>
      </c>
      <c r="AE94" s="213">
        <f t="shared" si="36"/>
        <v>0</v>
      </c>
      <c r="AF94" s="213">
        <f t="shared" si="36"/>
        <v>0</v>
      </c>
      <c r="AG94" s="213">
        <f t="shared" si="36"/>
        <v>0</v>
      </c>
      <c r="AH94" s="213">
        <f t="shared" si="36"/>
        <v>0</v>
      </c>
      <c r="AI94" s="213">
        <f t="shared" si="36"/>
        <v>0</v>
      </c>
      <c r="AJ94" s="213">
        <f t="shared" si="36"/>
        <v>0</v>
      </c>
      <c r="AK94" s="213">
        <f t="shared" si="36"/>
        <v>0</v>
      </c>
      <c r="AL94" s="213">
        <f t="shared" si="36"/>
        <v>0</v>
      </c>
      <c r="AM94" s="213">
        <f t="shared" si="36"/>
        <v>0</v>
      </c>
      <c r="AN94" s="213">
        <f t="shared" si="36"/>
        <v>0</v>
      </c>
      <c r="AO94" s="213">
        <f t="shared" si="36"/>
        <v>0</v>
      </c>
      <c r="AP94" s="213">
        <f t="shared" ref="AP94" si="37">AP$69 * $H78</f>
        <v>0</v>
      </c>
      <c r="AQ94" s="213">
        <f t="shared" si="36"/>
        <v>0</v>
      </c>
      <c r="AR94" s="65"/>
      <c r="AS94" s="64"/>
      <c r="AT94" s="38"/>
    </row>
    <row r="95" spans="1:46" x14ac:dyDescent="0.35">
      <c r="A95" s="64"/>
      <c r="B95" s="64"/>
      <c r="C95" s="64"/>
      <c r="D95" s="64"/>
      <c r="E95" s="64"/>
      <c r="F95" s="64"/>
      <c r="G95" s="64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4"/>
      <c r="AT95" s="38"/>
    </row>
    <row r="96" spans="1:46" x14ac:dyDescent="0.35">
      <c r="A96" s="103"/>
      <c r="B96" s="64"/>
      <c r="C96" s="64"/>
      <c r="D96" s="64"/>
      <c r="E96" s="100" t="s">
        <v>541</v>
      </c>
      <c r="F96" s="64"/>
      <c r="G96" s="64"/>
      <c r="H96" s="65"/>
      <c r="I96" s="120" t="s">
        <v>114</v>
      </c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103" t="s">
        <v>342</v>
      </c>
      <c r="AT96" s="38"/>
    </row>
    <row r="97" spans="1:46" x14ac:dyDescent="0.35">
      <c r="A97" s="64"/>
      <c r="B97" s="64"/>
      <c r="C97" s="64"/>
      <c r="D97" s="64"/>
      <c r="E97" s="64"/>
      <c r="F97" s="101" t="s">
        <v>188</v>
      </c>
      <c r="G97" s="101" t="str">
        <f>G$19</f>
        <v>£ per year</v>
      </c>
      <c r="H97" s="131"/>
      <c r="I97" s="131"/>
      <c r="J97" s="145">
        <f t="shared" ref="J97:AQ97" si="38">J$69 * $H81</f>
        <v>0</v>
      </c>
      <c r="K97" s="145">
        <f t="shared" si="38"/>
        <v>0</v>
      </c>
      <c r="L97" s="145">
        <f t="shared" si="38"/>
        <v>643385.49244634097</v>
      </c>
      <c r="M97" s="145">
        <f t="shared" si="38"/>
        <v>-38993.060148263088</v>
      </c>
      <c r="N97" s="145">
        <f t="shared" si="38"/>
        <v>565399.37214981462</v>
      </c>
      <c r="O97" s="145">
        <f t="shared" si="38"/>
        <v>0</v>
      </c>
      <c r="P97" s="145">
        <f t="shared" si="38"/>
        <v>19496.530074131537</v>
      </c>
      <c r="Q97" s="145">
        <f t="shared" si="38"/>
        <v>292447.95111197315</v>
      </c>
      <c r="R97" s="145">
        <f t="shared" si="38"/>
        <v>331441.01126023626</v>
      </c>
      <c r="S97" s="145">
        <f t="shared" si="38"/>
        <v>2242100.9585251273</v>
      </c>
      <c r="T97" s="145">
        <f t="shared" si="38"/>
        <v>331441.01126023626</v>
      </c>
      <c r="U97" s="145">
        <f t="shared" si="38"/>
        <v>116979.18044478928</v>
      </c>
      <c r="V97" s="145">
        <f t="shared" si="38"/>
        <v>214461.83081544697</v>
      </c>
      <c r="W97" s="145">
        <f t="shared" si="38"/>
        <v>175468.77066718385</v>
      </c>
      <c r="X97" s="145">
        <f t="shared" si="38"/>
        <v>1052812.6240031032</v>
      </c>
      <c r="Y97" s="145">
        <f t="shared" si="38"/>
        <v>0</v>
      </c>
      <c r="Z97" s="145">
        <f t="shared" si="38"/>
        <v>0</v>
      </c>
      <c r="AA97" s="145">
        <f t="shared" si="38"/>
        <v>214461.83081544697</v>
      </c>
      <c r="AB97" s="145">
        <f t="shared" si="38"/>
        <v>155972.24059305232</v>
      </c>
      <c r="AC97" s="145">
        <f t="shared" si="38"/>
        <v>857847.32326178788</v>
      </c>
      <c r="AD97" s="145">
        <f t="shared" si="38"/>
        <v>389930.60148263088</v>
      </c>
      <c r="AE97" s="145">
        <f t="shared" si="38"/>
        <v>0</v>
      </c>
      <c r="AF97" s="145">
        <f t="shared" si="38"/>
        <v>0</v>
      </c>
      <c r="AG97" s="145">
        <f t="shared" si="38"/>
        <v>0</v>
      </c>
      <c r="AH97" s="145">
        <f t="shared" si="38"/>
        <v>0</v>
      </c>
      <c r="AI97" s="145">
        <f t="shared" si="38"/>
        <v>0</v>
      </c>
      <c r="AJ97" s="145">
        <f t="shared" si="38"/>
        <v>0</v>
      </c>
      <c r="AK97" s="145">
        <f t="shared" si="38"/>
        <v>0</v>
      </c>
      <c r="AL97" s="145">
        <f t="shared" si="38"/>
        <v>0</v>
      </c>
      <c r="AM97" s="145">
        <f t="shared" si="38"/>
        <v>0</v>
      </c>
      <c r="AN97" s="145">
        <f t="shared" si="38"/>
        <v>0</v>
      </c>
      <c r="AO97" s="145">
        <f t="shared" si="38"/>
        <v>0</v>
      </c>
      <c r="AP97" s="145">
        <f t="shared" ref="AP97" si="39">AP$69 * $H81</f>
        <v>0</v>
      </c>
      <c r="AQ97" s="145">
        <f t="shared" si="38"/>
        <v>0</v>
      </c>
      <c r="AR97" s="65"/>
      <c r="AS97" s="64"/>
      <c r="AT97" s="38"/>
    </row>
    <row r="98" spans="1:46" x14ac:dyDescent="0.35">
      <c r="A98" s="64"/>
      <c r="B98" s="64"/>
      <c r="C98" s="64"/>
      <c r="D98" s="64"/>
      <c r="E98" s="64"/>
      <c r="F98" s="103" t="s">
        <v>189</v>
      </c>
      <c r="G98" s="103" t="str">
        <f>G$19</f>
        <v>£ per year</v>
      </c>
      <c r="H98" s="118"/>
      <c r="I98" s="118"/>
      <c r="J98" s="146">
        <f t="shared" ref="J98:AQ98" si="40">J$69 * $H82</f>
        <v>0</v>
      </c>
      <c r="K98" s="146">
        <f t="shared" si="40"/>
        <v>0</v>
      </c>
      <c r="L98" s="146">
        <f t="shared" si="40"/>
        <v>841622.95418301946</v>
      </c>
      <c r="M98" s="146">
        <f t="shared" si="40"/>
        <v>-51007.451768667845</v>
      </c>
      <c r="N98" s="146">
        <f t="shared" si="40"/>
        <v>739608.05064568354</v>
      </c>
      <c r="O98" s="146">
        <f t="shared" si="40"/>
        <v>0</v>
      </c>
      <c r="P98" s="146">
        <f t="shared" si="40"/>
        <v>25503.725884333915</v>
      </c>
      <c r="Q98" s="146">
        <f t="shared" si="40"/>
        <v>382555.88826500881</v>
      </c>
      <c r="R98" s="146">
        <f t="shared" si="40"/>
        <v>433563.34003367671</v>
      </c>
      <c r="S98" s="146">
        <f t="shared" si="40"/>
        <v>2932928.4766984009</v>
      </c>
      <c r="T98" s="146">
        <f t="shared" si="40"/>
        <v>433563.34003367671</v>
      </c>
      <c r="U98" s="146">
        <f t="shared" si="40"/>
        <v>153022.35530600356</v>
      </c>
      <c r="V98" s="146">
        <f t="shared" si="40"/>
        <v>280540.98472767312</v>
      </c>
      <c r="W98" s="146">
        <f t="shared" si="40"/>
        <v>229533.53295900527</v>
      </c>
      <c r="X98" s="146">
        <f t="shared" si="40"/>
        <v>1377201.1977540317</v>
      </c>
      <c r="Y98" s="146">
        <f t="shared" si="40"/>
        <v>0</v>
      </c>
      <c r="Z98" s="146">
        <f t="shared" si="40"/>
        <v>0</v>
      </c>
      <c r="AA98" s="146">
        <f t="shared" si="40"/>
        <v>280540.98472767312</v>
      </c>
      <c r="AB98" s="146">
        <f t="shared" si="40"/>
        <v>204029.80707467135</v>
      </c>
      <c r="AC98" s="146">
        <f t="shared" si="40"/>
        <v>1122163.9389106925</v>
      </c>
      <c r="AD98" s="146">
        <f t="shared" si="40"/>
        <v>510074.51768667845</v>
      </c>
      <c r="AE98" s="146">
        <f t="shared" si="40"/>
        <v>0</v>
      </c>
      <c r="AF98" s="146">
        <f t="shared" si="40"/>
        <v>0</v>
      </c>
      <c r="AG98" s="146">
        <f t="shared" si="40"/>
        <v>0</v>
      </c>
      <c r="AH98" s="146">
        <f t="shared" si="40"/>
        <v>0</v>
      </c>
      <c r="AI98" s="146">
        <f t="shared" si="40"/>
        <v>0</v>
      </c>
      <c r="AJ98" s="146">
        <f t="shared" si="40"/>
        <v>0</v>
      </c>
      <c r="AK98" s="146">
        <f t="shared" si="40"/>
        <v>0</v>
      </c>
      <c r="AL98" s="146">
        <f t="shared" si="40"/>
        <v>0</v>
      </c>
      <c r="AM98" s="146">
        <f t="shared" si="40"/>
        <v>0</v>
      </c>
      <c r="AN98" s="146">
        <f t="shared" si="40"/>
        <v>0</v>
      </c>
      <c r="AO98" s="146">
        <f t="shared" si="40"/>
        <v>0</v>
      </c>
      <c r="AP98" s="146">
        <f t="shared" ref="AP98" si="41">AP$69 * $H82</f>
        <v>0</v>
      </c>
      <c r="AQ98" s="146">
        <f t="shared" si="40"/>
        <v>0</v>
      </c>
      <c r="AR98" s="65"/>
      <c r="AS98" s="64"/>
      <c r="AT98" s="38"/>
    </row>
    <row r="99" spans="1:46" x14ac:dyDescent="0.35">
      <c r="A99" s="64"/>
      <c r="B99" s="64"/>
      <c r="C99" s="64"/>
      <c r="D99" s="64"/>
      <c r="E99" s="64"/>
      <c r="F99" s="103" t="s">
        <v>190</v>
      </c>
      <c r="G99" s="103" t="str">
        <f>G$19</f>
        <v>£ per year</v>
      </c>
      <c r="H99" s="118"/>
      <c r="I99" s="118"/>
      <c r="J99" s="146">
        <f t="shared" ref="J99:AQ99" si="42">J$69 * $H83</f>
        <v>0</v>
      </c>
      <c r="K99" s="146">
        <f t="shared" si="42"/>
        <v>0</v>
      </c>
      <c r="L99" s="146">
        <f t="shared" si="42"/>
        <v>244763.57641080089</v>
      </c>
      <c r="M99" s="146">
        <f t="shared" si="42"/>
        <v>-14834.156146109146</v>
      </c>
      <c r="N99" s="146">
        <f t="shared" si="42"/>
        <v>215095.26411858253</v>
      </c>
      <c r="O99" s="146">
        <f t="shared" si="42"/>
        <v>0</v>
      </c>
      <c r="P99" s="146">
        <f t="shared" si="42"/>
        <v>7417.0780730545703</v>
      </c>
      <c r="Q99" s="146">
        <f t="shared" si="42"/>
        <v>111256.17109581859</v>
      </c>
      <c r="R99" s="146">
        <f t="shared" si="42"/>
        <v>126090.32724192775</v>
      </c>
      <c r="S99" s="146">
        <f t="shared" si="42"/>
        <v>852963.97840127582</v>
      </c>
      <c r="T99" s="146">
        <f t="shared" si="42"/>
        <v>126090.32724192775</v>
      </c>
      <c r="U99" s="146">
        <f t="shared" si="42"/>
        <v>44502.468438327443</v>
      </c>
      <c r="V99" s="146">
        <f t="shared" si="42"/>
        <v>81587.858803600306</v>
      </c>
      <c r="W99" s="146">
        <f t="shared" si="42"/>
        <v>66753.702657491143</v>
      </c>
      <c r="X99" s="146">
        <f t="shared" si="42"/>
        <v>400522.21594494692</v>
      </c>
      <c r="Y99" s="146">
        <f t="shared" si="42"/>
        <v>0</v>
      </c>
      <c r="Z99" s="146">
        <f t="shared" si="42"/>
        <v>0</v>
      </c>
      <c r="AA99" s="146">
        <f t="shared" si="42"/>
        <v>81587.858803600306</v>
      </c>
      <c r="AB99" s="146">
        <f t="shared" si="42"/>
        <v>59336.624584436569</v>
      </c>
      <c r="AC99" s="146">
        <f t="shared" si="42"/>
        <v>326351.43521440122</v>
      </c>
      <c r="AD99" s="146">
        <f t="shared" si="42"/>
        <v>148341.56146109145</v>
      </c>
      <c r="AE99" s="146">
        <f t="shared" si="42"/>
        <v>0</v>
      </c>
      <c r="AF99" s="146">
        <f t="shared" si="42"/>
        <v>0</v>
      </c>
      <c r="AG99" s="146">
        <f t="shared" si="42"/>
        <v>0</v>
      </c>
      <c r="AH99" s="146">
        <f t="shared" si="42"/>
        <v>0</v>
      </c>
      <c r="AI99" s="146">
        <f t="shared" si="42"/>
        <v>0</v>
      </c>
      <c r="AJ99" s="146">
        <f t="shared" si="42"/>
        <v>0</v>
      </c>
      <c r="AK99" s="146">
        <f t="shared" si="42"/>
        <v>0</v>
      </c>
      <c r="AL99" s="146">
        <f t="shared" si="42"/>
        <v>0</v>
      </c>
      <c r="AM99" s="146">
        <f t="shared" si="42"/>
        <v>0</v>
      </c>
      <c r="AN99" s="146">
        <f t="shared" si="42"/>
        <v>0</v>
      </c>
      <c r="AO99" s="146">
        <f t="shared" si="42"/>
        <v>0</v>
      </c>
      <c r="AP99" s="146">
        <f t="shared" ref="AP99" si="43">AP$69 * $H83</f>
        <v>0</v>
      </c>
      <c r="AQ99" s="146">
        <f t="shared" si="42"/>
        <v>0</v>
      </c>
      <c r="AR99" s="65"/>
      <c r="AS99" s="64"/>
      <c r="AT99" s="38"/>
    </row>
    <row r="100" spans="1:46" x14ac:dyDescent="0.35">
      <c r="A100" s="64"/>
      <c r="B100" s="64"/>
      <c r="C100" s="64"/>
      <c r="D100" s="64"/>
      <c r="E100" s="64"/>
      <c r="F100" s="103" t="s">
        <v>191</v>
      </c>
      <c r="G100" s="103" t="str">
        <f>G$19</f>
        <v>£ per year</v>
      </c>
      <c r="H100" s="118"/>
      <c r="I100" s="118"/>
      <c r="J100" s="146">
        <f t="shared" ref="J100:AQ100" si="44">J$69 * $H84</f>
        <v>0</v>
      </c>
      <c r="K100" s="146">
        <f t="shared" si="44"/>
        <v>0</v>
      </c>
      <c r="L100" s="146">
        <f t="shared" si="44"/>
        <v>1148003.1821911924</v>
      </c>
      <c r="M100" s="146">
        <f t="shared" si="44"/>
        <v>-69575.950435829844</v>
      </c>
      <c r="N100" s="146">
        <f t="shared" si="44"/>
        <v>1008851.2813195323</v>
      </c>
      <c r="O100" s="146">
        <f t="shared" si="44"/>
        <v>0</v>
      </c>
      <c r="P100" s="146">
        <f t="shared" si="44"/>
        <v>34787.975217914907</v>
      </c>
      <c r="Q100" s="146">
        <f t="shared" si="44"/>
        <v>521819.62826872378</v>
      </c>
      <c r="R100" s="146">
        <f t="shared" si="44"/>
        <v>591395.57870455366</v>
      </c>
      <c r="S100" s="146">
        <f t="shared" si="44"/>
        <v>4000617.1500602155</v>
      </c>
      <c r="T100" s="146">
        <f t="shared" si="44"/>
        <v>591395.57870455366</v>
      </c>
      <c r="U100" s="146">
        <f t="shared" si="44"/>
        <v>208727.85130748956</v>
      </c>
      <c r="V100" s="146">
        <f t="shared" si="44"/>
        <v>382667.7273970641</v>
      </c>
      <c r="W100" s="146">
        <f t="shared" si="44"/>
        <v>313091.77696123422</v>
      </c>
      <c r="X100" s="146">
        <f t="shared" si="44"/>
        <v>1878550.6617674057</v>
      </c>
      <c r="Y100" s="146">
        <f t="shared" si="44"/>
        <v>0</v>
      </c>
      <c r="Z100" s="146">
        <f t="shared" si="44"/>
        <v>0</v>
      </c>
      <c r="AA100" s="146">
        <f t="shared" si="44"/>
        <v>382667.7273970641</v>
      </c>
      <c r="AB100" s="146">
        <f t="shared" si="44"/>
        <v>278303.80174331932</v>
      </c>
      <c r="AC100" s="146">
        <f t="shared" si="44"/>
        <v>1530670.9095882564</v>
      </c>
      <c r="AD100" s="146">
        <f t="shared" si="44"/>
        <v>695759.50435829838</v>
      </c>
      <c r="AE100" s="146">
        <f t="shared" si="44"/>
        <v>0</v>
      </c>
      <c r="AF100" s="146">
        <f t="shared" si="44"/>
        <v>0</v>
      </c>
      <c r="AG100" s="146">
        <f t="shared" si="44"/>
        <v>0</v>
      </c>
      <c r="AH100" s="146">
        <f t="shared" si="44"/>
        <v>0</v>
      </c>
      <c r="AI100" s="146">
        <f t="shared" si="44"/>
        <v>0</v>
      </c>
      <c r="AJ100" s="146">
        <f t="shared" si="44"/>
        <v>0</v>
      </c>
      <c r="AK100" s="146">
        <f t="shared" si="44"/>
        <v>0</v>
      </c>
      <c r="AL100" s="146">
        <f t="shared" si="44"/>
        <v>0</v>
      </c>
      <c r="AM100" s="146">
        <f t="shared" si="44"/>
        <v>0</v>
      </c>
      <c r="AN100" s="146">
        <f t="shared" si="44"/>
        <v>0</v>
      </c>
      <c r="AO100" s="146">
        <f t="shared" si="44"/>
        <v>0</v>
      </c>
      <c r="AP100" s="146">
        <f t="shared" ref="AP100" si="45">AP$69 * $H84</f>
        <v>0</v>
      </c>
      <c r="AQ100" s="146">
        <f t="shared" si="44"/>
        <v>0</v>
      </c>
      <c r="AR100" s="65"/>
      <c r="AS100" s="64"/>
      <c r="AT100" s="38"/>
    </row>
    <row r="101" spans="1:46" x14ac:dyDescent="0.35">
      <c r="A101" s="64"/>
      <c r="B101" s="64"/>
      <c r="C101" s="64"/>
      <c r="D101" s="64"/>
      <c r="E101" s="64"/>
      <c r="F101" s="105" t="s">
        <v>193</v>
      </c>
      <c r="G101" s="105" t="str">
        <f>G$19</f>
        <v>£ per year</v>
      </c>
      <c r="H101" s="132"/>
      <c r="I101" s="132"/>
      <c r="J101" s="213">
        <f t="shared" ref="J101:AQ101" si="46">J$69 * $H85</f>
        <v>0</v>
      </c>
      <c r="K101" s="213">
        <f t="shared" si="46"/>
        <v>0</v>
      </c>
      <c r="L101" s="213">
        <f t="shared" si="46"/>
        <v>422224.79476864665</v>
      </c>
      <c r="M101" s="213">
        <f t="shared" si="46"/>
        <v>-25589.381501130098</v>
      </c>
      <c r="N101" s="213">
        <f t="shared" si="46"/>
        <v>371046.0317663863</v>
      </c>
      <c r="O101" s="213">
        <f t="shared" si="46"/>
        <v>0</v>
      </c>
      <c r="P101" s="213">
        <f t="shared" si="46"/>
        <v>12794.690750565045</v>
      </c>
      <c r="Q101" s="213">
        <f t="shared" si="46"/>
        <v>191920.36125847575</v>
      </c>
      <c r="R101" s="213">
        <f t="shared" si="46"/>
        <v>217509.74275960587</v>
      </c>
      <c r="S101" s="213">
        <f t="shared" si="46"/>
        <v>1471389.4363149807</v>
      </c>
      <c r="T101" s="213">
        <f t="shared" si="46"/>
        <v>217509.74275960587</v>
      </c>
      <c r="U101" s="213">
        <f t="shared" si="46"/>
        <v>76768.144503390315</v>
      </c>
      <c r="V101" s="213">
        <f t="shared" si="46"/>
        <v>140741.59825621554</v>
      </c>
      <c r="W101" s="213">
        <f t="shared" si="46"/>
        <v>115152.21675508542</v>
      </c>
      <c r="X101" s="213">
        <f t="shared" si="46"/>
        <v>690913.3005305127</v>
      </c>
      <c r="Y101" s="213">
        <f t="shared" si="46"/>
        <v>0</v>
      </c>
      <c r="Z101" s="213">
        <f t="shared" si="46"/>
        <v>0</v>
      </c>
      <c r="AA101" s="213">
        <f t="shared" si="46"/>
        <v>140741.59825621554</v>
      </c>
      <c r="AB101" s="213">
        <f t="shared" si="46"/>
        <v>102357.52600452038</v>
      </c>
      <c r="AC101" s="213">
        <f t="shared" si="46"/>
        <v>562966.39302486216</v>
      </c>
      <c r="AD101" s="213">
        <f t="shared" si="46"/>
        <v>255893.81501130099</v>
      </c>
      <c r="AE101" s="213">
        <f t="shared" si="46"/>
        <v>0</v>
      </c>
      <c r="AF101" s="213">
        <f t="shared" si="46"/>
        <v>0</v>
      </c>
      <c r="AG101" s="213">
        <f t="shared" si="46"/>
        <v>0</v>
      </c>
      <c r="AH101" s="213">
        <f t="shared" si="46"/>
        <v>0</v>
      </c>
      <c r="AI101" s="213">
        <f t="shared" si="46"/>
        <v>0</v>
      </c>
      <c r="AJ101" s="213">
        <f t="shared" si="46"/>
        <v>0</v>
      </c>
      <c r="AK101" s="213">
        <f t="shared" si="46"/>
        <v>0</v>
      </c>
      <c r="AL101" s="213">
        <f t="shared" si="46"/>
        <v>0</v>
      </c>
      <c r="AM101" s="213">
        <f t="shared" si="46"/>
        <v>0</v>
      </c>
      <c r="AN101" s="213">
        <f t="shared" si="46"/>
        <v>0</v>
      </c>
      <c r="AO101" s="213">
        <f t="shared" si="46"/>
        <v>0</v>
      </c>
      <c r="AP101" s="213">
        <f t="shared" ref="AP101" si="47">AP$69 * $H85</f>
        <v>0</v>
      </c>
      <c r="AQ101" s="213">
        <f t="shared" si="46"/>
        <v>0</v>
      </c>
      <c r="AR101" s="65"/>
      <c r="AS101" s="64"/>
      <c r="AT101" s="38"/>
    </row>
    <row r="102" spans="1:46" x14ac:dyDescent="0.35">
      <c r="A102" s="64"/>
      <c r="B102" s="64"/>
      <c r="C102" s="64"/>
      <c r="D102" s="64"/>
      <c r="E102" s="64"/>
      <c r="F102" s="64"/>
      <c r="G102" s="64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4"/>
      <c r="AT102" s="38"/>
    </row>
    <row r="103" spans="1:46" s="17" customFormat="1" x14ac:dyDescent="0.35">
      <c r="A103" s="64"/>
      <c r="B103" s="95" t="s">
        <v>542</v>
      </c>
      <c r="C103" s="95"/>
      <c r="D103" s="95"/>
      <c r="E103" s="95"/>
      <c r="F103" s="95"/>
      <c r="G103" s="95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96"/>
      <c r="Z103" s="96"/>
      <c r="AA103" s="96"/>
      <c r="AB103" s="96"/>
      <c r="AC103" s="96"/>
      <c r="AD103" s="96"/>
      <c r="AE103" s="96"/>
      <c r="AF103" s="96"/>
      <c r="AG103" s="96"/>
      <c r="AH103" s="96"/>
      <c r="AI103" s="96"/>
      <c r="AJ103" s="96"/>
      <c r="AK103" s="96"/>
      <c r="AL103" s="96"/>
      <c r="AM103" s="96"/>
      <c r="AN103" s="96"/>
      <c r="AO103" s="96"/>
      <c r="AP103" s="96"/>
      <c r="AQ103" s="96"/>
      <c r="AR103" s="96"/>
      <c r="AS103" s="95"/>
      <c r="AT103" s="38"/>
    </row>
    <row r="104" spans="1:46" s="17" customFormat="1" x14ac:dyDescent="0.35">
      <c r="A104" s="64"/>
      <c r="B104" s="64"/>
      <c r="C104" s="64"/>
      <c r="D104" s="64"/>
      <c r="E104" s="64"/>
      <c r="F104" s="64"/>
      <c r="G104" s="64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65"/>
      <c r="AD104" s="65"/>
      <c r="AE104" s="65"/>
      <c r="AF104" s="65"/>
      <c r="AG104" s="65"/>
      <c r="AH104" s="65"/>
      <c r="AI104" s="65"/>
      <c r="AJ104" s="65"/>
      <c r="AK104" s="65"/>
      <c r="AL104" s="65"/>
      <c r="AM104" s="65"/>
      <c r="AN104" s="65"/>
      <c r="AO104" s="65"/>
      <c r="AP104" s="65"/>
      <c r="AQ104" s="65"/>
      <c r="AR104" s="65"/>
      <c r="AS104" s="64"/>
      <c r="AT104" s="38"/>
    </row>
    <row r="105" spans="1:46" s="17" customFormat="1" x14ac:dyDescent="0.35">
      <c r="A105" s="64"/>
      <c r="B105" s="64"/>
      <c r="C105" s="97" t="s">
        <v>543</v>
      </c>
      <c r="D105" s="97"/>
      <c r="E105" s="64"/>
      <c r="F105" s="64"/>
      <c r="G105" s="64"/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  <c r="AE105" s="65"/>
      <c r="AF105" s="65"/>
      <c r="AG105" s="65"/>
      <c r="AH105" s="65"/>
      <c r="AI105" s="65"/>
      <c r="AJ105" s="65"/>
      <c r="AK105" s="65"/>
      <c r="AL105" s="65"/>
      <c r="AM105" s="65"/>
      <c r="AN105" s="65"/>
      <c r="AO105" s="65"/>
      <c r="AP105" s="65"/>
      <c r="AQ105" s="65"/>
      <c r="AR105" s="65"/>
      <c r="AS105" s="64"/>
      <c r="AT105" s="38"/>
    </row>
    <row r="106" spans="1:46" s="17" customFormat="1" x14ac:dyDescent="0.35">
      <c r="A106" s="64"/>
      <c r="B106" s="64"/>
      <c r="C106" s="97"/>
      <c r="D106" s="97"/>
      <c r="E106" s="64"/>
      <c r="F106" s="64"/>
      <c r="G106" s="64"/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  <c r="AE106" s="65"/>
      <c r="AF106" s="65"/>
      <c r="AG106" s="65"/>
      <c r="AH106" s="65"/>
      <c r="AI106" s="65"/>
      <c r="AJ106" s="65"/>
      <c r="AK106" s="65"/>
      <c r="AL106" s="65"/>
      <c r="AM106" s="65"/>
      <c r="AN106" s="65"/>
      <c r="AO106" s="65"/>
      <c r="AP106" s="65"/>
      <c r="AQ106" s="65"/>
      <c r="AR106" s="65"/>
      <c r="AS106" s="64"/>
      <c r="AT106" s="38"/>
    </row>
    <row r="107" spans="1:46" s="1" customFormat="1" x14ac:dyDescent="0.35">
      <c r="A107" s="64"/>
      <c r="B107" s="64"/>
      <c r="C107" s="98" t="s">
        <v>544</v>
      </c>
      <c r="D107" s="98"/>
      <c r="E107" s="98"/>
      <c r="F107" s="98"/>
      <c r="G107" s="98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99"/>
      <c r="AK107" s="99"/>
      <c r="AL107" s="99"/>
      <c r="AM107" s="99"/>
      <c r="AN107" s="99"/>
      <c r="AO107" s="99"/>
      <c r="AP107" s="99"/>
      <c r="AQ107" s="99"/>
      <c r="AR107" s="99"/>
      <c r="AS107" s="98"/>
      <c r="AT107" s="38"/>
    </row>
    <row r="108" spans="1:46" s="17" customFormat="1" x14ac:dyDescent="0.35">
      <c r="A108" s="64"/>
      <c r="B108" s="64"/>
      <c r="C108" s="97"/>
      <c r="D108" s="97"/>
      <c r="E108" s="64"/>
      <c r="F108" s="64"/>
      <c r="G108" s="64"/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4"/>
      <c r="AT108" s="38"/>
    </row>
    <row r="109" spans="1:46" s="17" customFormat="1" x14ac:dyDescent="0.35">
      <c r="A109" s="64"/>
      <c r="B109" s="64"/>
      <c r="C109" s="97"/>
      <c r="D109" s="97"/>
      <c r="E109" s="64" t="s">
        <v>536</v>
      </c>
      <c r="F109" s="64"/>
      <c r="G109" s="64"/>
      <c r="H109" s="65"/>
      <c r="I109" s="65" t="s">
        <v>114</v>
      </c>
      <c r="J109" s="118">
        <f t="shared" ref="J109:AQ109" si="48">J62-J69</f>
        <v>-7400000.0000000056</v>
      </c>
      <c r="K109" s="118">
        <f t="shared" si="48"/>
        <v>0</v>
      </c>
      <c r="L109" s="118">
        <f t="shared" si="48"/>
        <v>0</v>
      </c>
      <c r="M109" s="118">
        <f t="shared" si="48"/>
        <v>0</v>
      </c>
      <c r="N109" s="118">
        <f t="shared" si="48"/>
        <v>0</v>
      </c>
      <c r="O109" s="118">
        <f t="shared" si="48"/>
        <v>0</v>
      </c>
      <c r="P109" s="118">
        <f t="shared" si="48"/>
        <v>0</v>
      </c>
      <c r="Q109" s="118">
        <f t="shared" si="48"/>
        <v>0</v>
      </c>
      <c r="R109" s="118">
        <f t="shared" si="48"/>
        <v>0</v>
      </c>
      <c r="S109" s="118">
        <f t="shared" si="48"/>
        <v>0</v>
      </c>
      <c r="T109" s="118">
        <f t="shared" si="48"/>
        <v>0</v>
      </c>
      <c r="U109" s="118">
        <f t="shared" si="48"/>
        <v>0</v>
      </c>
      <c r="V109" s="118">
        <f t="shared" si="48"/>
        <v>0</v>
      </c>
      <c r="W109" s="118">
        <f t="shared" si="48"/>
        <v>0</v>
      </c>
      <c r="X109" s="118">
        <f t="shared" si="48"/>
        <v>0</v>
      </c>
      <c r="Y109" s="118">
        <f t="shared" si="48"/>
        <v>7800000.0000000009</v>
      </c>
      <c r="Z109" s="118">
        <f t="shared" si="48"/>
        <v>2500000</v>
      </c>
      <c r="AA109" s="118">
        <f t="shared" si="48"/>
        <v>0</v>
      </c>
      <c r="AB109" s="118">
        <f t="shared" si="48"/>
        <v>0</v>
      </c>
      <c r="AC109" s="118">
        <f t="shared" si="48"/>
        <v>0</v>
      </c>
      <c r="AD109" s="118">
        <f t="shared" si="48"/>
        <v>0</v>
      </c>
      <c r="AE109" s="118">
        <f t="shared" si="48"/>
        <v>1599999.9999999998</v>
      </c>
      <c r="AF109" s="118">
        <f t="shared" si="48"/>
        <v>0</v>
      </c>
      <c r="AG109" s="118">
        <f t="shared" si="48"/>
        <v>8900000</v>
      </c>
      <c r="AH109" s="118">
        <f t="shared" si="48"/>
        <v>7800000</v>
      </c>
      <c r="AI109" s="118">
        <f t="shared" si="48"/>
        <v>-400000</v>
      </c>
      <c r="AJ109" s="118">
        <f t="shared" si="48"/>
        <v>500000</v>
      </c>
      <c r="AK109" s="118">
        <f t="shared" si="48"/>
        <v>2400000.0000000005</v>
      </c>
      <c r="AL109" s="118">
        <f t="shared" si="48"/>
        <v>32600000</v>
      </c>
      <c r="AM109" s="118">
        <f t="shared" si="48"/>
        <v>13300000</v>
      </c>
      <c r="AN109" s="118">
        <f t="shared" si="48"/>
        <v>6000000</v>
      </c>
      <c r="AO109" s="118">
        <f t="shared" si="48"/>
        <v>0</v>
      </c>
      <c r="AP109" s="118">
        <f t="shared" si="48"/>
        <v>300000</v>
      </c>
      <c r="AQ109" s="118">
        <f t="shared" si="48"/>
        <v>19399999.999999959</v>
      </c>
      <c r="AR109" s="65"/>
      <c r="AS109" s="64" t="s">
        <v>172</v>
      </c>
      <c r="AT109" s="38"/>
    </row>
    <row r="110" spans="1:46" s="1" customFormat="1" x14ac:dyDescent="0.35">
      <c r="A110" s="64"/>
      <c r="B110" s="64"/>
      <c r="C110" s="97"/>
      <c r="D110" s="97"/>
      <c r="E110" s="64"/>
      <c r="F110" s="64"/>
      <c r="G110" s="64"/>
      <c r="H110" s="65"/>
      <c r="I110" s="65"/>
      <c r="J110" s="65"/>
      <c r="K110" s="65"/>
      <c r="L110" s="65"/>
      <c r="M110" s="65"/>
      <c r="N110" s="65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  <c r="AE110" s="65"/>
      <c r="AF110" s="65"/>
      <c r="AG110" s="65"/>
      <c r="AH110" s="65"/>
      <c r="AI110" s="65"/>
      <c r="AJ110" s="65"/>
      <c r="AK110" s="65"/>
      <c r="AL110" s="65"/>
      <c r="AM110" s="65"/>
      <c r="AN110" s="65"/>
      <c r="AO110" s="65"/>
      <c r="AP110" s="65"/>
      <c r="AQ110" s="65"/>
      <c r="AR110" s="65"/>
      <c r="AS110" s="64"/>
      <c r="AT110" s="38"/>
    </row>
    <row r="111" spans="1:46" s="17" customFormat="1" x14ac:dyDescent="0.35">
      <c r="A111" s="64"/>
      <c r="B111" s="64"/>
      <c r="C111" s="64"/>
      <c r="D111" s="64"/>
      <c r="E111" s="103" t="str">
        <f>'Fixed inputs'!E53</f>
        <v>Allocation rules allocation key, by cost category</v>
      </c>
      <c r="F111" s="64"/>
      <c r="G111" s="103" t="str">
        <f>'Fixed inputs'!G100</f>
        <v>%</v>
      </c>
      <c r="H111" s="118"/>
      <c r="I111" s="118"/>
      <c r="J111" s="144"/>
      <c r="K111" s="136" t="str">
        <f>'Fixed inputs'!H55</f>
        <v>MEAV</v>
      </c>
      <c r="L111" s="136" t="str">
        <f>'Fixed inputs'!H56</f>
        <v>MEAV</v>
      </c>
      <c r="M111" s="136" t="str">
        <f>'Fixed inputs'!H57</f>
        <v>MEAV</v>
      </c>
      <c r="N111" s="136" t="str">
        <f>'Fixed inputs'!H58</f>
        <v>MEAV</v>
      </c>
      <c r="O111" s="136" t="str">
        <f>'Fixed inputs'!H59</f>
        <v>MEAV</v>
      </c>
      <c r="P111" s="136" t="str">
        <f>'Fixed inputs'!H60</f>
        <v>MEAV</v>
      </c>
      <c r="Q111" s="136" t="str">
        <f>'Fixed inputs'!H61</f>
        <v>MEAV</v>
      </c>
      <c r="R111" s="136" t="str">
        <f>'Fixed inputs'!H62</f>
        <v>MEAV</v>
      </c>
      <c r="S111" s="136" t="str">
        <f>'Fixed inputs'!H63</f>
        <v>MEAV</v>
      </c>
      <c r="T111" s="136" t="str">
        <f>'Fixed inputs'!H64</f>
        <v>MEAV</v>
      </c>
      <c r="U111" s="136" t="str">
        <f>'Fixed inputs'!H65</f>
        <v>MEAV</v>
      </c>
      <c r="V111" s="136" t="str">
        <f>'Fixed inputs'!H66</f>
        <v>MEAV</v>
      </c>
      <c r="W111" s="136" t="str">
        <f>'Fixed inputs'!H67</f>
        <v>MEAV</v>
      </c>
      <c r="X111" s="136" t="str">
        <f>'Fixed inputs'!H68</f>
        <v>MEAV</v>
      </c>
      <c r="Y111" s="136" t="str">
        <f>'Fixed inputs'!H69</f>
        <v>Do not allocate</v>
      </c>
      <c r="Z111" s="136" t="str">
        <f>'Fixed inputs'!H70</f>
        <v>Do not allocate</v>
      </c>
      <c r="AA111" s="136" t="str">
        <f>'Fixed inputs'!H71</f>
        <v>MEAV</v>
      </c>
      <c r="AB111" s="136" t="str">
        <f>'Fixed inputs'!H72</f>
        <v>MEAV</v>
      </c>
      <c r="AC111" s="136" t="str">
        <f>'Fixed inputs'!H73</f>
        <v>MEAV</v>
      </c>
      <c r="AD111" s="136" t="str">
        <f>'Fixed inputs'!H74</f>
        <v>MEAV</v>
      </c>
      <c r="AE111" s="136" t="str">
        <f>'Fixed inputs'!H75</f>
        <v>Do not allocate</v>
      </c>
      <c r="AF111" s="136" t="str">
        <f>'Fixed inputs'!H76</f>
        <v>Do not allocate</v>
      </c>
      <c r="AG111" s="136" t="str">
        <f>'Fixed inputs'!H77</f>
        <v>Do not allocate</v>
      </c>
      <c r="AH111" s="136" t="str">
        <f>'Fixed inputs'!H78</f>
        <v>Do not allocate</v>
      </c>
      <c r="AI111" s="136" t="str">
        <f>'Fixed inputs'!H79</f>
        <v>Do not allocate</v>
      </c>
      <c r="AJ111" s="136" t="str">
        <f>'Fixed inputs'!H80</f>
        <v>Do not allocate</v>
      </c>
      <c r="AK111" s="136" t="str">
        <f>'Fixed inputs'!H81</f>
        <v>Do not allocate</v>
      </c>
      <c r="AL111" s="136" t="str">
        <f>'Fixed inputs'!H82</f>
        <v>Do not allocate</v>
      </c>
      <c r="AM111" s="136" t="str">
        <f>'Fixed inputs'!H83</f>
        <v>Do not allocate</v>
      </c>
      <c r="AN111" s="136" t="str">
        <f>'Fixed inputs'!H84</f>
        <v>Deduct from revenue</v>
      </c>
      <c r="AO111" s="136" t="str">
        <f>'Fixed inputs'!H85</f>
        <v>Do not allocate</v>
      </c>
      <c r="AP111" s="136" t="str">
        <f>'Fixed inputs'!H86</f>
        <v>LV Services</v>
      </c>
      <c r="AQ111" s="136" t="str">
        <f>'Fixed inputs'!H87</f>
        <v>Do not allocate</v>
      </c>
      <c r="AR111" s="65"/>
      <c r="AS111" s="64"/>
      <c r="AT111" s="38"/>
    </row>
    <row r="112" spans="1:46" s="17" customFormat="1" x14ac:dyDescent="0.35">
      <c r="A112" s="64"/>
      <c r="B112" s="64"/>
      <c r="C112" s="64"/>
      <c r="D112" s="64"/>
      <c r="E112" s="97"/>
      <c r="F112" s="64"/>
      <c r="G112" s="64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  <c r="AE112" s="65"/>
      <c r="AF112" s="65"/>
      <c r="AG112" s="65"/>
      <c r="AH112" s="65"/>
      <c r="AI112" s="65"/>
      <c r="AJ112" s="65"/>
      <c r="AK112" s="65"/>
      <c r="AL112" s="65"/>
      <c r="AM112" s="65"/>
      <c r="AN112" s="65"/>
      <c r="AO112" s="65"/>
      <c r="AP112" s="65"/>
      <c r="AQ112" s="65"/>
      <c r="AR112" s="65"/>
      <c r="AS112" s="64"/>
      <c r="AT112" s="38"/>
    </row>
    <row r="113" spans="1:46" s="17" customFormat="1" x14ac:dyDescent="0.35">
      <c r="A113" s="64"/>
      <c r="B113" s="64"/>
      <c r="C113" s="64"/>
      <c r="D113" s="64"/>
      <c r="E113" s="103" t="str">
        <f>'Fixed inputs'!E51</f>
        <v>LV Services allocation option name</v>
      </c>
      <c r="F113" s="64"/>
      <c r="G113" s="103" t="s">
        <v>127</v>
      </c>
      <c r="H113" s="136" t="str">
        <f>'Fixed inputs'!H51</f>
        <v>LV Services</v>
      </c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18"/>
      <c r="U113" s="118"/>
      <c r="V113" s="118"/>
      <c r="W113" s="118"/>
      <c r="X113" s="118"/>
      <c r="Y113" s="118"/>
      <c r="Z113" s="118"/>
      <c r="AA113" s="118"/>
      <c r="AB113" s="118"/>
      <c r="AC113" s="118"/>
      <c r="AD113" s="118"/>
      <c r="AE113" s="118"/>
      <c r="AF113" s="118"/>
      <c r="AG113" s="118"/>
      <c r="AH113" s="118"/>
      <c r="AI113" s="118"/>
      <c r="AJ113" s="118"/>
      <c r="AK113" s="118"/>
      <c r="AL113" s="118"/>
      <c r="AM113" s="118"/>
      <c r="AN113" s="118"/>
      <c r="AO113" s="118"/>
      <c r="AP113" s="118"/>
      <c r="AQ113" s="118"/>
      <c r="AR113" s="65"/>
      <c r="AS113" s="64"/>
      <c r="AT113" s="38"/>
    </row>
    <row r="114" spans="1:46" s="17" customFormat="1" x14ac:dyDescent="0.35">
      <c r="A114" s="103"/>
      <c r="B114" s="64"/>
      <c r="C114" s="64"/>
      <c r="D114" s="64"/>
      <c r="E114" s="191" t="s">
        <v>545</v>
      </c>
      <c r="F114" s="89"/>
      <c r="G114" s="103" t="s">
        <v>182</v>
      </c>
      <c r="H114" s="149"/>
      <c r="I114" s="150" t="s">
        <v>114</v>
      </c>
      <c r="J114" s="151">
        <f t="shared" ref="J114:AQ114" si="49">IF($H113 = J111, 1, 0)</f>
        <v>0</v>
      </c>
      <c r="K114" s="151">
        <f t="shared" si="49"/>
        <v>0</v>
      </c>
      <c r="L114" s="151">
        <f t="shared" si="49"/>
        <v>0</v>
      </c>
      <c r="M114" s="151">
        <f t="shared" si="49"/>
        <v>0</v>
      </c>
      <c r="N114" s="151">
        <f t="shared" si="49"/>
        <v>0</v>
      </c>
      <c r="O114" s="151">
        <f t="shared" si="49"/>
        <v>0</v>
      </c>
      <c r="P114" s="151">
        <f t="shared" si="49"/>
        <v>0</v>
      </c>
      <c r="Q114" s="151">
        <f t="shared" si="49"/>
        <v>0</v>
      </c>
      <c r="R114" s="151">
        <f t="shared" si="49"/>
        <v>0</v>
      </c>
      <c r="S114" s="151">
        <f t="shared" si="49"/>
        <v>0</v>
      </c>
      <c r="T114" s="151">
        <f t="shared" si="49"/>
        <v>0</v>
      </c>
      <c r="U114" s="151">
        <f t="shared" si="49"/>
        <v>0</v>
      </c>
      <c r="V114" s="151">
        <f t="shared" si="49"/>
        <v>0</v>
      </c>
      <c r="W114" s="151">
        <f t="shared" si="49"/>
        <v>0</v>
      </c>
      <c r="X114" s="151">
        <f t="shared" si="49"/>
        <v>0</v>
      </c>
      <c r="Y114" s="151">
        <f t="shared" si="49"/>
        <v>0</v>
      </c>
      <c r="Z114" s="151">
        <f t="shared" si="49"/>
        <v>0</v>
      </c>
      <c r="AA114" s="151">
        <f t="shared" si="49"/>
        <v>0</v>
      </c>
      <c r="AB114" s="151">
        <f t="shared" si="49"/>
        <v>0</v>
      </c>
      <c r="AC114" s="151">
        <f t="shared" si="49"/>
        <v>0</v>
      </c>
      <c r="AD114" s="151">
        <f t="shared" si="49"/>
        <v>0</v>
      </c>
      <c r="AE114" s="151">
        <f t="shared" si="49"/>
        <v>0</v>
      </c>
      <c r="AF114" s="151">
        <f t="shared" si="49"/>
        <v>0</v>
      </c>
      <c r="AG114" s="151">
        <f t="shared" si="49"/>
        <v>0</v>
      </c>
      <c r="AH114" s="151">
        <f t="shared" si="49"/>
        <v>0</v>
      </c>
      <c r="AI114" s="151">
        <f t="shared" si="49"/>
        <v>0</v>
      </c>
      <c r="AJ114" s="151">
        <f t="shared" si="49"/>
        <v>0</v>
      </c>
      <c r="AK114" s="151">
        <f t="shared" si="49"/>
        <v>0</v>
      </c>
      <c r="AL114" s="151">
        <f t="shared" si="49"/>
        <v>0</v>
      </c>
      <c r="AM114" s="151">
        <f t="shared" si="49"/>
        <v>0</v>
      </c>
      <c r="AN114" s="151">
        <f t="shared" si="49"/>
        <v>0</v>
      </c>
      <c r="AO114" s="151">
        <f t="shared" si="49"/>
        <v>0</v>
      </c>
      <c r="AP114" s="151">
        <f t="shared" si="49"/>
        <v>1</v>
      </c>
      <c r="AQ114" s="151">
        <f t="shared" si="49"/>
        <v>0</v>
      </c>
      <c r="AR114" s="65"/>
      <c r="AS114" s="64" t="s">
        <v>172</v>
      </c>
      <c r="AT114" s="38"/>
    </row>
    <row r="115" spans="1:46" s="17" customFormat="1" x14ac:dyDescent="0.35">
      <c r="A115" s="64"/>
      <c r="B115" s="64"/>
      <c r="C115" s="64"/>
      <c r="D115" s="64"/>
      <c r="E115" s="97"/>
      <c r="F115" s="64"/>
      <c r="G115" s="64"/>
      <c r="H115" s="65"/>
      <c r="I115" s="65"/>
      <c r="J115" s="65"/>
      <c r="K115" s="65"/>
      <c r="L115" s="65"/>
      <c r="M115" s="65"/>
      <c r="N115" s="65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  <c r="AE115" s="65"/>
      <c r="AF115" s="65"/>
      <c r="AG115" s="65"/>
      <c r="AH115" s="65"/>
      <c r="AI115" s="65"/>
      <c r="AJ115" s="65"/>
      <c r="AK115" s="65"/>
      <c r="AL115" s="65"/>
      <c r="AM115" s="65"/>
      <c r="AN115" s="65"/>
      <c r="AO115" s="65"/>
      <c r="AP115" s="65"/>
      <c r="AQ115" s="65"/>
      <c r="AR115" s="65"/>
      <c r="AS115" s="64"/>
      <c r="AT115" s="38"/>
    </row>
    <row r="116" spans="1:46" s="17" customFormat="1" x14ac:dyDescent="0.35">
      <c r="A116" s="103"/>
      <c r="B116" s="64"/>
      <c r="C116" s="64"/>
      <c r="D116" s="64"/>
      <c r="E116" s="187" t="s">
        <v>546</v>
      </c>
      <c r="F116" s="64"/>
      <c r="G116" s="103" t="str">
        <f>G$19</f>
        <v>£ per year</v>
      </c>
      <c r="H116" s="118"/>
      <c r="I116" s="129" t="s">
        <v>114</v>
      </c>
      <c r="J116" s="118">
        <f>J109 * J114</f>
        <v>0</v>
      </c>
      <c r="K116" s="118">
        <f t="shared" ref="K116:AQ116" si="50">K109 * K114</f>
        <v>0</v>
      </c>
      <c r="L116" s="118">
        <f t="shared" si="50"/>
        <v>0</v>
      </c>
      <c r="M116" s="118">
        <f t="shared" si="50"/>
        <v>0</v>
      </c>
      <c r="N116" s="118">
        <f t="shared" si="50"/>
        <v>0</v>
      </c>
      <c r="O116" s="118">
        <f t="shared" si="50"/>
        <v>0</v>
      </c>
      <c r="P116" s="118">
        <f t="shared" si="50"/>
        <v>0</v>
      </c>
      <c r="Q116" s="118">
        <f t="shared" si="50"/>
        <v>0</v>
      </c>
      <c r="R116" s="118">
        <f t="shared" si="50"/>
        <v>0</v>
      </c>
      <c r="S116" s="118">
        <f t="shared" si="50"/>
        <v>0</v>
      </c>
      <c r="T116" s="118">
        <f t="shared" si="50"/>
        <v>0</v>
      </c>
      <c r="U116" s="118">
        <f t="shared" si="50"/>
        <v>0</v>
      </c>
      <c r="V116" s="118">
        <f t="shared" si="50"/>
        <v>0</v>
      </c>
      <c r="W116" s="118">
        <f t="shared" si="50"/>
        <v>0</v>
      </c>
      <c r="X116" s="118">
        <f t="shared" si="50"/>
        <v>0</v>
      </c>
      <c r="Y116" s="118">
        <f t="shared" si="50"/>
        <v>0</v>
      </c>
      <c r="Z116" s="118">
        <f t="shared" si="50"/>
        <v>0</v>
      </c>
      <c r="AA116" s="118">
        <f t="shared" si="50"/>
        <v>0</v>
      </c>
      <c r="AB116" s="118">
        <f t="shared" si="50"/>
        <v>0</v>
      </c>
      <c r="AC116" s="118">
        <f t="shared" si="50"/>
        <v>0</v>
      </c>
      <c r="AD116" s="118">
        <f t="shared" si="50"/>
        <v>0</v>
      </c>
      <c r="AE116" s="118">
        <f t="shared" si="50"/>
        <v>0</v>
      </c>
      <c r="AF116" s="118">
        <f t="shared" si="50"/>
        <v>0</v>
      </c>
      <c r="AG116" s="118">
        <f t="shared" si="50"/>
        <v>0</v>
      </c>
      <c r="AH116" s="118">
        <f t="shared" si="50"/>
        <v>0</v>
      </c>
      <c r="AI116" s="118">
        <f t="shared" si="50"/>
        <v>0</v>
      </c>
      <c r="AJ116" s="118">
        <f t="shared" si="50"/>
        <v>0</v>
      </c>
      <c r="AK116" s="118">
        <f t="shared" si="50"/>
        <v>0</v>
      </c>
      <c r="AL116" s="118">
        <f t="shared" si="50"/>
        <v>0</v>
      </c>
      <c r="AM116" s="118">
        <f t="shared" si="50"/>
        <v>0</v>
      </c>
      <c r="AN116" s="118">
        <f t="shared" si="50"/>
        <v>0</v>
      </c>
      <c r="AO116" s="118">
        <f t="shared" si="50"/>
        <v>0</v>
      </c>
      <c r="AP116" s="118">
        <f t="shared" si="50"/>
        <v>300000</v>
      </c>
      <c r="AQ116" s="118">
        <f t="shared" si="50"/>
        <v>0</v>
      </c>
      <c r="AR116" s="65"/>
      <c r="AS116" s="64" t="s">
        <v>172</v>
      </c>
      <c r="AT116" s="38"/>
    </row>
    <row r="117" spans="1:46" s="17" customFormat="1" x14ac:dyDescent="0.35">
      <c r="A117" s="103"/>
      <c r="B117" s="64"/>
      <c r="C117" s="64"/>
      <c r="D117" s="64"/>
      <c r="E117" s="187"/>
      <c r="F117" s="64"/>
      <c r="G117" s="103"/>
      <c r="H117" s="118"/>
      <c r="I117" s="129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8"/>
      <c r="AL117" s="118"/>
      <c r="AM117" s="118"/>
      <c r="AN117" s="118"/>
      <c r="AO117" s="118"/>
      <c r="AP117" s="118"/>
      <c r="AQ117" s="118"/>
      <c r="AR117" s="65"/>
      <c r="AS117" s="64"/>
      <c r="AT117" s="38"/>
    </row>
    <row r="118" spans="1:46" s="17" customFormat="1" x14ac:dyDescent="0.35">
      <c r="A118" s="103"/>
      <c r="B118" s="64"/>
      <c r="C118" s="64"/>
      <c r="D118" s="64"/>
      <c r="E118" s="187" t="s">
        <v>547</v>
      </c>
      <c r="F118" s="64"/>
      <c r="G118" s="187" t="s">
        <v>67</v>
      </c>
      <c r="H118" s="194"/>
      <c r="I118" s="195"/>
      <c r="J118" s="124">
        <f>IF( AND( SUM( J19:J22 ) &lt;&gt; 0, J114 &lt;&gt; 0), 1, 0)</f>
        <v>0</v>
      </c>
      <c r="K118" s="124">
        <f t="shared" ref="K118:AQ118" si="51">IF( AND( SUM( K19:K22 ) &lt;&gt; 0, K114 &lt;&gt; 0), 1, 0)</f>
        <v>0</v>
      </c>
      <c r="L118" s="124">
        <f t="shared" si="51"/>
        <v>0</v>
      </c>
      <c r="M118" s="124">
        <f t="shared" si="51"/>
        <v>0</v>
      </c>
      <c r="N118" s="124">
        <f t="shared" si="51"/>
        <v>0</v>
      </c>
      <c r="O118" s="124">
        <f t="shared" si="51"/>
        <v>0</v>
      </c>
      <c r="P118" s="124">
        <f t="shared" si="51"/>
        <v>0</v>
      </c>
      <c r="Q118" s="124">
        <f t="shared" si="51"/>
        <v>0</v>
      </c>
      <c r="R118" s="124">
        <f t="shared" si="51"/>
        <v>0</v>
      </c>
      <c r="S118" s="124">
        <f t="shared" si="51"/>
        <v>0</v>
      </c>
      <c r="T118" s="124">
        <f t="shared" si="51"/>
        <v>0</v>
      </c>
      <c r="U118" s="124">
        <f t="shared" si="51"/>
        <v>0</v>
      </c>
      <c r="V118" s="124">
        <f t="shared" si="51"/>
        <v>0</v>
      </c>
      <c r="W118" s="124">
        <f t="shared" si="51"/>
        <v>0</v>
      </c>
      <c r="X118" s="124">
        <f t="shared" si="51"/>
        <v>0</v>
      </c>
      <c r="Y118" s="124">
        <f t="shared" si="51"/>
        <v>0</v>
      </c>
      <c r="Z118" s="124">
        <f t="shared" si="51"/>
        <v>0</v>
      </c>
      <c r="AA118" s="124">
        <f t="shared" si="51"/>
        <v>0</v>
      </c>
      <c r="AB118" s="124">
        <f t="shared" si="51"/>
        <v>0</v>
      </c>
      <c r="AC118" s="124">
        <f t="shared" si="51"/>
        <v>0</v>
      </c>
      <c r="AD118" s="124">
        <f t="shared" si="51"/>
        <v>0</v>
      </c>
      <c r="AE118" s="124">
        <f t="shared" si="51"/>
        <v>0</v>
      </c>
      <c r="AF118" s="124">
        <f t="shared" si="51"/>
        <v>0</v>
      </c>
      <c r="AG118" s="124">
        <f t="shared" si="51"/>
        <v>0</v>
      </c>
      <c r="AH118" s="124">
        <f t="shared" si="51"/>
        <v>0</v>
      </c>
      <c r="AI118" s="124">
        <f t="shared" si="51"/>
        <v>0</v>
      </c>
      <c r="AJ118" s="124">
        <f t="shared" si="51"/>
        <v>0</v>
      </c>
      <c r="AK118" s="124">
        <f t="shared" si="51"/>
        <v>0</v>
      </c>
      <c r="AL118" s="124">
        <f t="shared" si="51"/>
        <v>0</v>
      </c>
      <c r="AM118" s="124">
        <f t="shared" si="51"/>
        <v>0</v>
      </c>
      <c r="AN118" s="124">
        <f t="shared" si="51"/>
        <v>0</v>
      </c>
      <c r="AO118" s="124">
        <f t="shared" si="51"/>
        <v>0</v>
      </c>
      <c r="AP118" s="124">
        <f t="shared" si="51"/>
        <v>0</v>
      </c>
      <c r="AQ118" s="124">
        <f t="shared" si="51"/>
        <v>0</v>
      </c>
      <c r="AR118" s="65"/>
      <c r="AS118" s="64"/>
      <c r="AT118" s="38"/>
    </row>
    <row r="119" spans="1:46" s="17" customFormat="1" x14ac:dyDescent="0.35">
      <c r="A119" s="103"/>
      <c r="B119" s="64"/>
      <c r="C119" s="64"/>
      <c r="D119" s="64"/>
      <c r="E119" s="187" t="s">
        <v>478</v>
      </c>
      <c r="F119" s="64"/>
      <c r="G119" s="187" t="s">
        <v>67</v>
      </c>
      <c r="H119" s="124">
        <f>SUM(J118:AQ118)</f>
        <v>0</v>
      </c>
      <c r="I119" s="195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  <c r="AB119" s="194"/>
      <c r="AC119" s="194"/>
      <c r="AD119" s="194"/>
      <c r="AE119" s="194"/>
      <c r="AF119" s="194"/>
      <c r="AG119" s="194"/>
      <c r="AH119" s="194"/>
      <c r="AI119" s="194"/>
      <c r="AJ119" s="194"/>
      <c r="AK119" s="194"/>
      <c r="AL119" s="194"/>
      <c r="AM119" s="194"/>
      <c r="AN119" s="194"/>
      <c r="AO119" s="194"/>
      <c r="AP119" s="194"/>
      <c r="AQ119" s="194"/>
      <c r="AR119" s="65"/>
      <c r="AS119" s="64"/>
      <c r="AT119" s="38"/>
    </row>
    <row r="120" spans="1:46" s="17" customFormat="1" x14ac:dyDescent="0.35">
      <c r="A120" s="64"/>
      <c r="B120" s="64"/>
      <c r="C120" s="64"/>
      <c r="D120" s="64"/>
      <c r="E120" s="97"/>
      <c r="F120" s="64"/>
      <c r="G120" s="64"/>
      <c r="H120" s="65"/>
      <c r="I120" s="65"/>
      <c r="J120" s="65"/>
      <c r="K120" s="65"/>
      <c r="L120" s="65"/>
      <c r="M120" s="65"/>
      <c r="N120" s="65"/>
      <c r="O120" s="65"/>
      <c r="P120" s="65"/>
      <c r="Q120" s="65"/>
      <c r="R120" s="65"/>
      <c r="S120" s="65"/>
      <c r="T120" s="65"/>
      <c r="U120" s="65"/>
      <c r="V120" s="65"/>
      <c r="W120" s="65"/>
      <c r="X120" s="65"/>
      <c r="Y120" s="65"/>
      <c r="Z120" s="65"/>
      <c r="AA120" s="65"/>
      <c r="AB120" s="65"/>
      <c r="AC120" s="65"/>
      <c r="AD120" s="65"/>
      <c r="AE120" s="65"/>
      <c r="AF120" s="65"/>
      <c r="AG120" s="65"/>
      <c r="AH120" s="65"/>
      <c r="AI120" s="65"/>
      <c r="AJ120" s="65"/>
      <c r="AK120" s="65"/>
      <c r="AL120" s="65"/>
      <c r="AM120" s="65"/>
      <c r="AN120" s="65"/>
      <c r="AO120" s="65"/>
      <c r="AP120" s="65"/>
      <c r="AQ120" s="65"/>
      <c r="AR120" s="65"/>
      <c r="AS120" s="64"/>
      <c r="AT120" s="38"/>
    </row>
    <row r="121" spans="1:46" x14ac:dyDescent="0.35">
      <c r="A121" s="64"/>
      <c r="B121" s="95" t="s">
        <v>548</v>
      </c>
      <c r="C121" s="95"/>
      <c r="D121" s="95"/>
      <c r="E121" s="95"/>
      <c r="F121" s="95"/>
      <c r="G121" s="95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96"/>
      <c r="Z121" s="96"/>
      <c r="AA121" s="96"/>
      <c r="AB121" s="96"/>
      <c r="AC121" s="96"/>
      <c r="AD121" s="96"/>
      <c r="AE121" s="96"/>
      <c r="AF121" s="96"/>
      <c r="AG121" s="96"/>
      <c r="AH121" s="96"/>
      <c r="AI121" s="96"/>
      <c r="AJ121" s="96"/>
      <c r="AK121" s="96"/>
      <c r="AL121" s="96"/>
      <c r="AM121" s="96"/>
      <c r="AN121" s="96"/>
      <c r="AO121" s="96"/>
      <c r="AP121" s="96"/>
      <c r="AQ121" s="96"/>
      <c r="AR121" s="96"/>
      <c r="AS121" s="95"/>
      <c r="AT121" s="38"/>
    </row>
    <row r="122" spans="1:46" x14ac:dyDescent="0.35">
      <c r="A122" s="64"/>
      <c r="B122" s="64"/>
      <c r="C122" s="64"/>
      <c r="D122" s="64"/>
      <c r="E122" s="64"/>
      <c r="F122" s="64"/>
      <c r="G122" s="64"/>
      <c r="H122" s="65"/>
      <c r="I122" s="65"/>
      <c r="J122" s="65"/>
      <c r="K122" s="65"/>
      <c r="L122" s="65"/>
      <c r="M122" s="65"/>
      <c r="N122" s="65"/>
      <c r="O122" s="65"/>
      <c r="P122" s="65"/>
      <c r="Q122" s="65"/>
      <c r="R122" s="65"/>
      <c r="S122" s="65"/>
      <c r="T122" s="65"/>
      <c r="U122" s="65"/>
      <c r="V122" s="65"/>
      <c r="W122" s="65"/>
      <c r="X122" s="65"/>
      <c r="Y122" s="65"/>
      <c r="Z122" s="65"/>
      <c r="AA122" s="65"/>
      <c r="AB122" s="65"/>
      <c r="AC122" s="65"/>
      <c r="AD122" s="65"/>
      <c r="AE122" s="65"/>
      <c r="AF122" s="65"/>
      <c r="AG122" s="65"/>
      <c r="AH122" s="65"/>
      <c r="AI122" s="65"/>
      <c r="AJ122" s="65"/>
      <c r="AK122" s="65"/>
      <c r="AL122" s="65"/>
      <c r="AM122" s="65"/>
      <c r="AN122" s="65"/>
      <c r="AO122" s="65"/>
      <c r="AP122" s="65"/>
      <c r="AQ122" s="65"/>
      <c r="AR122" s="65"/>
      <c r="AS122" s="64"/>
      <c r="AT122" s="38"/>
    </row>
    <row r="123" spans="1:46" x14ac:dyDescent="0.35">
      <c r="A123" s="64"/>
      <c r="B123" s="64"/>
      <c r="C123" s="97" t="s">
        <v>549</v>
      </c>
      <c r="D123" s="97"/>
      <c r="E123" s="64"/>
      <c r="F123" s="64"/>
      <c r="G123" s="64"/>
      <c r="H123" s="65"/>
      <c r="I123" s="65"/>
      <c r="J123" s="65"/>
      <c r="K123" s="65"/>
      <c r="L123" s="65"/>
      <c r="M123" s="65"/>
      <c r="N123" s="65"/>
      <c r="O123" s="65"/>
      <c r="P123" s="65"/>
      <c r="Q123" s="65"/>
      <c r="R123" s="65"/>
      <c r="S123" s="65"/>
      <c r="T123" s="65"/>
      <c r="U123" s="65"/>
      <c r="V123" s="65"/>
      <c r="W123" s="65"/>
      <c r="X123" s="65"/>
      <c r="Y123" s="65"/>
      <c r="Z123" s="65"/>
      <c r="AA123" s="65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4"/>
      <c r="AT123" s="38"/>
    </row>
    <row r="124" spans="1:46" x14ac:dyDescent="0.35">
      <c r="A124" s="64"/>
      <c r="B124" s="64"/>
      <c r="C124" s="97" t="s">
        <v>550</v>
      </c>
      <c r="D124" s="97"/>
      <c r="E124" s="64"/>
      <c r="F124" s="64"/>
      <c r="G124" s="64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4"/>
      <c r="AT124" s="38"/>
    </row>
    <row r="125" spans="1:46" x14ac:dyDescent="0.35">
      <c r="A125" s="64"/>
      <c r="B125" s="64"/>
      <c r="C125" s="97"/>
      <c r="D125" s="97"/>
      <c r="E125" s="64"/>
      <c r="F125" s="64"/>
      <c r="G125" s="64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5"/>
      <c r="U125" s="65"/>
      <c r="V125" s="65"/>
      <c r="W125" s="65"/>
      <c r="X125" s="65"/>
      <c r="Y125" s="65"/>
      <c r="Z125" s="65"/>
      <c r="AA125" s="65"/>
      <c r="AB125" s="65"/>
      <c r="AC125" s="65"/>
      <c r="AD125" s="65"/>
      <c r="AE125" s="65"/>
      <c r="AF125" s="65"/>
      <c r="AG125" s="65"/>
      <c r="AH125" s="65"/>
      <c r="AI125" s="65"/>
      <c r="AJ125" s="65"/>
      <c r="AK125" s="65"/>
      <c r="AL125" s="65"/>
      <c r="AM125" s="65"/>
      <c r="AN125" s="65"/>
      <c r="AO125" s="65"/>
      <c r="AP125" s="65"/>
      <c r="AQ125" s="65"/>
      <c r="AR125" s="65"/>
      <c r="AS125" s="64"/>
      <c r="AT125" s="38"/>
    </row>
    <row r="126" spans="1:46" s="17" customFormat="1" x14ac:dyDescent="0.35">
      <c r="A126" s="64"/>
      <c r="B126" s="64"/>
      <c r="C126" s="98" t="s">
        <v>551</v>
      </c>
      <c r="D126" s="98"/>
      <c r="E126" s="98"/>
      <c r="F126" s="98"/>
      <c r="G126" s="98"/>
      <c r="H126" s="99"/>
      <c r="I126" s="99"/>
      <c r="J126" s="99"/>
      <c r="K126" s="99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  <c r="AA126" s="99"/>
      <c r="AB126" s="99"/>
      <c r="AC126" s="99"/>
      <c r="AD126" s="99"/>
      <c r="AE126" s="99"/>
      <c r="AF126" s="99"/>
      <c r="AG126" s="99"/>
      <c r="AH126" s="99"/>
      <c r="AI126" s="99"/>
      <c r="AJ126" s="99"/>
      <c r="AK126" s="99"/>
      <c r="AL126" s="99"/>
      <c r="AM126" s="99"/>
      <c r="AN126" s="99"/>
      <c r="AO126" s="99"/>
      <c r="AP126" s="99"/>
      <c r="AQ126" s="99"/>
      <c r="AR126" s="99"/>
      <c r="AS126" s="98"/>
      <c r="AT126" s="38"/>
    </row>
    <row r="127" spans="1:46" s="17" customFormat="1" x14ac:dyDescent="0.35">
      <c r="A127" s="64"/>
      <c r="B127" s="64"/>
      <c r="C127" s="97"/>
      <c r="D127" s="97"/>
      <c r="E127" s="64"/>
      <c r="F127" s="64"/>
      <c r="G127" s="64"/>
      <c r="H127" s="65"/>
      <c r="I127" s="65"/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65"/>
      <c r="AA127" s="65"/>
      <c r="AB127" s="65"/>
      <c r="AC127" s="65"/>
      <c r="AD127" s="65"/>
      <c r="AE127" s="65"/>
      <c r="AF127" s="65"/>
      <c r="AG127" s="65"/>
      <c r="AH127" s="65"/>
      <c r="AI127" s="65"/>
      <c r="AJ127" s="65"/>
      <c r="AK127" s="65"/>
      <c r="AL127" s="65"/>
      <c r="AM127" s="65"/>
      <c r="AN127" s="65"/>
      <c r="AO127" s="65"/>
      <c r="AP127" s="65"/>
      <c r="AQ127" s="65"/>
      <c r="AR127" s="65"/>
      <c r="AS127" s="64"/>
      <c r="AT127" s="38"/>
    </row>
    <row r="128" spans="1:46" x14ac:dyDescent="0.35">
      <c r="A128" s="103"/>
      <c r="B128" s="64"/>
      <c r="C128" s="64"/>
      <c r="D128" s="64"/>
      <c r="E128" s="100" t="s">
        <v>552</v>
      </c>
      <c r="F128" s="64"/>
      <c r="G128" s="64"/>
      <c r="H128" s="65"/>
      <c r="I128" s="120" t="s">
        <v>114</v>
      </c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5"/>
      <c r="AI128" s="65"/>
      <c r="AJ128" s="65"/>
      <c r="AK128" s="65"/>
      <c r="AL128" s="65"/>
      <c r="AM128" s="65"/>
      <c r="AN128" s="65"/>
      <c r="AO128" s="65"/>
      <c r="AP128" s="65"/>
      <c r="AQ128" s="65"/>
      <c r="AR128" s="65"/>
      <c r="AS128" s="103" t="s">
        <v>553</v>
      </c>
      <c r="AT128" s="38"/>
    </row>
    <row r="129" spans="1:46" x14ac:dyDescent="0.35">
      <c r="A129" s="64"/>
      <c r="B129" s="64"/>
      <c r="C129" s="64"/>
      <c r="D129" s="64"/>
      <c r="E129" s="64"/>
      <c r="F129" s="101" t="s">
        <v>554</v>
      </c>
      <c r="G129" s="101" t="str">
        <f>G$19</f>
        <v>£ per year</v>
      </c>
      <c r="H129" s="131"/>
      <c r="I129" s="131"/>
      <c r="J129" s="192">
        <f t="shared" ref="J129:AQ129" si="52">J45 + J90 + J116</f>
        <v>0</v>
      </c>
      <c r="K129" s="192">
        <f t="shared" si="52"/>
        <v>1603038.9102868256</v>
      </c>
      <c r="L129" s="192">
        <f t="shared" si="52"/>
        <v>609892.01664686063</v>
      </c>
      <c r="M129" s="192">
        <f t="shared" si="52"/>
        <v>959520.49441100168</v>
      </c>
      <c r="N129" s="192">
        <f t="shared" si="52"/>
        <v>1055870.2230431321</v>
      </c>
      <c r="O129" s="192">
        <f t="shared" si="52"/>
        <v>173301.50381479197</v>
      </c>
      <c r="P129" s="192">
        <f t="shared" si="52"/>
        <v>18481.576262026072</v>
      </c>
      <c r="Q129" s="192">
        <f t="shared" si="52"/>
        <v>277223.64393039118</v>
      </c>
      <c r="R129" s="192">
        <f t="shared" si="52"/>
        <v>314186.79645444336</v>
      </c>
      <c r="S129" s="192">
        <f t="shared" si="52"/>
        <v>2125381.2701329989</v>
      </c>
      <c r="T129" s="192">
        <f t="shared" si="52"/>
        <v>314186.79645444336</v>
      </c>
      <c r="U129" s="192">
        <f t="shared" si="52"/>
        <v>110889.45757215649</v>
      </c>
      <c r="V129" s="192">
        <f t="shared" si="52"/>
        <v>203297.33888228686</v>
      </c>
      <c r="W129" s="192">
        <f t="shared" si="52"/>
        <v>166334.18635823467</v>
      </c>
      <c r="X129" s="192">
        <f t="shared" si="52"/>
        <v>998005.11814940826</v>
      </c>
      <c r="Y129" s="192">
        <f t="shared" si="52"/>
        <v>0</v>
      </c>
      <c r="Z129" s="192">
        <f t="shared" si="52"/>
        <v>0</v>
      </c>
      <c r="AA129" s="192">
        <f t="shared" si="52"/>
        <v>203297.33888228686</v>
      </c>
      <c r="AB129" s="192">
        <f t="shared" si="52"/>
        <v>147852.61009620861</v>
      </c>
      <c r="AC129" s="192">
        <f t="shared" si="52"/>
        <v>813189.35552914743</v>
      </c>
      <c r="AD129" s="192">
        <f t="shared" si="52"/>
        <v>369631.52524052159</v>
      </c>
      <c r="AE129" s="192">
        <f t="shared" si="52"/>
        <v>0</v>
      </c>
      <c r="AF129" s="192">
        <f t="shared" si="52"/>
        <v>0</v>
      </c>
      <c r="AG129" s="192">
        <f t="shared" si="52"/>
        <v>0</v>
      </c>
      <c r="AH129" s="192">
        <f t="shared" si="52"/>
        <v>0</v>
      </c>
      <c r="AI129" s="192">
        <f t="shared" si="52"/>
        <v>0</v>
      </c>
      <c r="AJ129" s="192">
        <f t="shared" si="52"/>
        <v>0</v>
      </c>
      <c r="AK129" s="192">
        <f t="shared" si="52"/>
        <v>0</v>
      </c>
      <c r="AL129" s="192">
        <f t="shared" si="52"/>
        <v>0</v>
      </c>
      <c r="AM129" s="192">
        <f t="shared" si="52"/>
        <v>0</v>
      </c>
      <c r="AN129" s="192">
        <f t="shared" si="52"/>
        <v>0</v>
      </c>
      <c r="AO129" s="192">
        <f t="shared" si="52"/>
        <v>0</v>
      </c>
      <c r="AP129" s="192">
        <f t="shared" si="52"/>
        <v>300000</v>
      </c>
      <c r="AQ129" s="192">
        <f t="shared" si="52"/>
        <v>0</v>
      </c>
      <c r="AR129" s="65"/>
      <c r="AS129" s="64"/>
      <c r="AT129" s="38"/>
    </row>
    <row r="130" spans="1:46" x14ac:dyDescent="0.35">
      <c r="A130" s="64"/>
      <c r="B130" s="64"/>
      <c r="C130" s="64"/>
      <c r="D130" s="64"/>
      <c r="E130" s="64"/>
      <c r="F130" s="103" t="s">
        <v>555</v>
      </c>
      <c r="G130" s="103" t="str">
        <f>G$19</f>
        <v>£ per year</v>
      </c>
      <c r="H130" s="118"/>
      <c r="I130" s="118"/>
      <c r="J130" s="154">
        <f t="shared" ref="J130:AQ130" si="53">J46 + J91</f>
        <v>3359999.9999999995</v>
      </c>
      <c r="K130" s="154">
        <f t="shared" si="53"/>
        <v>2096961.0897131744</v>
      </c>
      <c r="L130" s="154">
        <f t="shared" si="53"/>
        <v>797809.5975264468</v>
      </c>
      <c r="M130" s="154">
        <f t="shared" si="53"/>
        <v>1255164.2562451614</v>
      </c>
      <c r="N130" s="154">
        <f t="shared" si="53"/>
        <v>1381200.8924425014</v>
      </c>
      <c r="O130" s="154">
        <f t="shared" si="53"/>
        <v>226698.49618520803</v>
      </c>
      <c r="P130" s="154">
        <f t="shared" si="53"/>
        <v>24176.048409892319</v>
      </c>
      <c r="Q130" s="154">
        <f t="shared" si="53"/>
        <v>362640.72614838486</v>
      </c>
      <c r="R130" s="154">
        <f t="shared" si="53"/>
        <v>410992.82296816958</v>
      </c>
      <c r="S130" s="154">
        <f t="shared" si="53"/>
        <v>2780245.5671376176</v>
      </c>
      <c r="T130" s="154">
        <f t="shared" si="53"/>
        <v>410992.82296816958</v>
      </c>
      <c r="U130" s="154">
        <f t="shared" si="53"/>
        <v>145056.29045935397</v>
      </c>
      <c r="V130" s="154">
        <f t="shared" si="53"/>
        <v>265936.53250881558</v>
      </c>
      <c r="W130" s="154">
        <f t="shared" si="53"/>
        <v>217584.43568903091</v>
      </c>
      <c r="X130" s="154">
        <f t="shared" si="53"/>
        <v>1305506.6141341855</v>
      </c>
      <c r="Y130" s="154">
        <f t="shared" si="53"/>
        <v>0</v>
      </c>
      <c r="Z130" s="154">
        <f t="shared" si="53"/>
        <v>0</v>
      </c>
      <c r="AA130" s="154">
        <f t="shared" si="53"/>
        <v>265936.53250881558</v>
      </c>
      <c r="AB130" s="154">
        <f t="shared" si="53"/>
        <v>193408.38727913858</v>
      </c>
      <c r="AC130" s="154">
        <f t="shared" si="53"/>
        <v>1063746.1300352623</v>
      </c>
      <c r="AD130" s="154">
        <f t="shared" si="53"/>
        <v>483520.96819784649</v>
      </c>
      <c r="AE130" s="154">
        <f t="shared" si="53"/>
        <v>0</v>
      </c>
      <c r="AF130" s="154">
        <f t="shared" si="53"/>
        <v>0</v>
      </c>
      <c r="AG130" s="154">
        <f t="shared" si="53"/>
        <v>0</v>
      </c>
      <c r="AH130" s="154">
        <f t="shared" si="53"/>
        <v>0</v>
      </c>
      <c r="AI130" s="154">
        <f t="shared" si="53"/>
        <v>0</v>
      </c>
      <c r="AJ130" s="154">
        <f t="shared" si="53"/>
        <v>0</v>
      </c>
      <c r="AK130" s="154">
        <f t="shared" si="53"/>
        <v>0</v>
      </c>
      <c r="AL130" s="154">
        <f t="shared" si="53"/>
        <v>0</v>
      </c>
      <c r="AM130" s="154">
        <f t="shared" si="53"/>
        <v>0</v>
      </c>
      <c r="AN130" s="154">
        <f t="shared" si="53"/>
        <v>0</v>
      </c>
      <c r="AO130" s="154">
        <f t="shared" si="53"/>
        <v>0</v>
      </c>
      <c r="AP130" s="154">
        <f t="shared" si="53"/>
        <v>0</v>
      </c>
      <c r="AQ130" s="154">
        <f t="shared" si="53"/>
        <v>0</v>
      </c>
      <c r="AR130" s="65"/>
      <c r="AS130" s="64"/>
      <c r="AT130" s="38"/>
    </row>
    <row r="131" spans="1:46" x14ac:dyDescent="0.35">
      <c r="A131" s="64"/>
      <c r="B131" s="64"/>
      <c r="C131" s="64"/>
      <c r="D131" s="64"/>
      <c r="E131" s="64"/>
      <c r="F131" s="103" t="s">
        <v>556</v>
      </c>
      <c r="G131" s="103" t="str">
        <f>G$19</f>
        <v>£ per year</v>
      </c>
      <c r="H131" s="118"/>
      <c r="I131" s="118"/>
      <c r="J131" s="154">
        <f t="shared" ref="J131:AQ131" si="54">J47 + J92</f>
        <v>0</v>
      </c>
      <c r="K131" s="154">
        <f t="shared" si="54"/>
        <v>4300000</v>
      </c>
      <c r="L131" s="154">
        <f t="shared" si="54"/>
        <v>232021.63084417291</v>
      </c>
      <c r="M131" s="154">
        <f t="shared" si="54"/>
        <v>485938.08297914104</v>
      </c>
      <c r="N131" s="154">
        <f t="shared" si="54"/>
        <v>1103897.7968024549</v>
      </c>
      <c r="O131" s="154">
        <f t="shared" si="54"/>
        <v>0</v>
      </c>
      <c r="P131" s="154">
        <f t="shared" si="54"/>
        <v>7030.9585104294792</v>
      </c>
      <c r="Q131" s="154">
        <f t="shared" si="54"/>
        <v>105464.37765644223</v>
      </c>
      <c r="R131" s="154">
        <f t="shared" si="54"/>
        <v>119526.29467730121</v>
      </c>
      <c r="S131" s="154">
        <f t="shared" si="54"/>
        <v>808560.22869939043</v>
      </c>
      <c r="T131" s="154">
        <f t="shared" si="54"/>
        <v>119526.29467730121</v>
      </c>
      <c r="U131" s="154">
        <f t="shared" si="54"/>
        <v>42185.751062576899</v>
      </c>
      <c r="V131" s="154">
        <f t="shared" si="54"/>
        <v>77340.543614724302</v>
      </c>
      <c r="W131" s="154">
        <f t="shared" si="54"/>
        <v>63278.626593865323</v>
      </c>
      <c r="X131" s="154">
        <f t="shared" si="54"/>
        <v>379671.75956319203</v>
      </c>
      <c r="Y131" s="154">
        <f t="shared" si="54"/>
        <v>0</v>
      </c>
      <c r="Z131" s="154">
        <f t="shared" si="54"/>
        <v>0</v>
      </c>
      <c r="AA131" s="154">
        <f t="shared" si="54"/>
        <v>77340.543614724302</v>
      </c>
      <c r="AB131" s="154">
        <f t="shared" si="54"/>
        <v>56247.668083435849</v>
      </c>
      <c r="AC131" s="154">
        <f t="shared" si="54"/>
        <v>309362.17445889721</v>
      </c>
      <c r="AD131" s="154">
        <f t="shared" si="54"/>
        <v>140619.17020858964</v>
      </c>
      <c r="AE131" s="154">
        <f t="shared" si="54"/>
        <v>0</v>
      </c>
      <c r="AF131" s="154">
        <f t="shared" si="54"/>
        <v>0</v>
      </c>
      <c r="AG131" s="154">
        <f t="shared" si="54"/>
        <v>0</v>
      </c>
      <c r="AH131" s="154">
        <f t="shared" si="54"/>
        <v>0</v>
      </c>
      <c r="AI131" s="154">
        <f t="shared" si="54"/>
        <v>0</v>
      </c>
      <c r="AJ131" s="154">
        <f t="shared" si="54"/>
        <v>0</v>
      </c>
      <c r="AK131" s="154">
        <f t="shared" si="54"/>
        <v>0</v>
      </c>
      <c r="AL131" s="154">
        <f t="shared" si="54"/>
        <v>0</v>
      </c>
      <c r="AM131" s="154">
        <f t="shared" si="54"/>
        <v>0</v>
      </c>
      <c r="AN131" s="154">
        <f t="shared" si="54"/>
        <v>0</v>
      </c>
      <c r="AO131" s="154">
        <f t="shared" si="54"/>
        <v>0</v>
      </c>
      <c r="AP131" s="154">
        <f t="shared" si="54"/>
        <v>0</v>
      </c>
      <c r="AQ131" s="154">
        <f t="shared" si="54"/>
        <v>0</v>
      </c>
      <c r="AR131" s="65"/>
      <c r="AS131" s="64"/>
      <c r="AT131" s="38"/>
    </row>
    <row r="132" spans="1:46" x14ac:dyDescent="0.35">
      <c r="A132" s="64"/>
      <c r="B132" s="64"/>
      <c r="C132" s="64"/>
      <c r="D132" s="64"/>
      <c r="E132" s="64"/>
      <c r="F132" s="103" t="s">
        <v>557</v>
      </c>
      <c r="G132" s="103" t="str">
        <f>G$19</f>
        <v>£ per year</v>
      </c>
      <c r="H132" s="118"/>
      <c r="I132" s="118"/>
      <c r="J132" s="154">
        <f t="shared" ref="J132:AQ132" si="55">J48 + J93</f>
        <v>889999.99999999988</v>
      </c>
      <c r="K132" s="154">
        <f t="shared" si="55"/>
        <v>12500000</v>
      </c>
      <c r="L132" s="154">
        <f t="shared" si="55"/>
        <v>1088240.229417348</v>
      </c>
      <c r="M132" s="154">
        <f t="shared" si="55"/>
        <v>1834046.0467019789</v>
      </c>
      <c r="N132" s="154">
        <f t="shared" si="55"/>
        <v>1856332.3228213056</v>
      </c>
      <c r="O132" s="154">
        <f t="shared" si="55"/>
        <v>2000000</v>
      </c>
      <c r="P132" s="154">
        <f t="shared" si="55"/>
        <v>32976.976649010539</v>
      </c>
      <c r="Q132" s="154">
        <f t="shared" si="55"/>
        <v>494654.64973515819</v>
      </c>
      <c r="R132" s="154">
        <f t="shared" si="55"/>
        <v>560608.60303317942</v>
      </c>
      <c r="S132" s="154">
        <f t="shared" si="55"/>
        <v>3792352.3146362128</v>
      </c>
      <c r="T132" s="154">
        <f t="shared" si="55"/>
        <v>560608.60303317942</v>
      </c>
      <c r="U132" s="154">
        <f t="shared" si="55"/>
        <v>197861.85989406332</v>
      </c>
      <c r="V132" s="154">
        <f t="shared" si="55"/>
        <v>362746.74313911604</v>
      </c>
      <c r="W132" s="154">
        <f t="shared" si="55"/>
        <v>296792.78984109487</v>
      </c>
      <c r="X132" s="154">
        <f t="shared" si="55"/>
        <v>1780756.7390465697</v>
      </c>
      <c r="Y132" s="154">
        <f t="shared" si="55"/>
        <v>0</v>
      </c>
      <c r="Z132" s="154">
        <f t="shared" si="55"/>
        <v>0</v>
      </c>
      <c r="AA132" s="154">
        <f t="shared" si="55"/>
        <v>362746.74313911604</v>
      </c>
      <c r="AB132" s="154">
        <f t="shared" si="55"/>
        <v>263815.81319208432</v>
      </c>
      <c r="AC132" s="154">
        <f t="shared" si="55"/>
        <v>1450986.9725564641</v>
      </c>
      <c r="AD132" s="154">
        <f t="shared" si="55"/>
        <v>659539.53298021096</v>
      </c>
      <c r="AE132" s="154">
        <f t="shared" si="55"/>
        <v>0</v>
      </c>
      <c r="AF132" s="154">
        <f t="shared" si="55"/>
        <v>0</v>
      </c>
      <c r="AG132" s="154">
        <f t="shared" si="55"/>
        <v>0</v>
      </c>
      <c r="AH132" s="154">
        <f t="shared" si="55"/>
        <v>0</v>
      </c>
      <c r="AI132" s="154">
        <f t="shared" si="55"/>
        <v>0</v>
      </c>
      <c r="AJ132" s="154">
        <f t="shared" si="55"/>
        <v>0</v>
      </c>
      <c r="AK132" s="154">
        <f t="shared" si="55"/>
        <v>0</v>
      </c>
      <c r="AL132" s="154">
        <f t="shared" si="55"/>
        <v>0</v>
      </c>
      <c r="AM132" s="154">
        <f t="shared" si="55"/>
        <v>0</v>
      </c>
      <c r="AN132" s="154">
        <f t="shared" si="55"/>
        <v>0</v>
      </c>
      <c r="AO132" s="154">
        <f t="shared" si="55"/>
        <v>0</v>
      </c>
      <c r="AP132" s="154">
        <f t="shared" si="55"/>
        <v>0</v>
      </c>
      <c r="AQ132" s="154">
        <f t="shared" si="55"/>
        <v>0</v>
      </c>
      <c r="AR132" s="65"/>
      <c r="AS132" s="64"/>
      <c r="AT132" s="38"/>
    </row>
    <row r="133" spans="1:46" x14ac:dyDescent="0.35">
      <c r="A133" s="64"/>
      <c r="B133" s="64"/>
      <c r="C133" s="64"/>
      <c r="D133" s="64"/>
      <c r="E133" s="64"/>
      <c r="F133" s="105" t="s">
        <v>558</v>
      </c>
      <c r="G133" s="105" t="str">
        <f>G$19</f>
        <v>£ per year</v>
      </c>
      <c r="H133" s="132"/>
      <c r="I133" s="132"/>
      <c r="J133" s="215">
        <f t="shared" ref="J133:AQ133" si="56">J49 + J94</f>
        <v>5650000</v>
      </c>
      <c r="K133" s="215">
        <f t="shared" si="56"/>
        <v>7800000.0000000009</v>
      </c>
      <c r="L133" s="215">
        <f t="shared" si="56"/>
        <v>572036.52556517161</v>
      </c>
      <c r="M133" s="215">
        <f t="shared" si="56"/>
        <v>465331.11966271687</v>
      </c>
      <c r="N133" s="215">
        <f t="shared" si="56"/>
        <v>1302698.7648906051</v>
      </c>
      <c r="O133" s="215">
        <f t="shared" si="56"/>
        <v>200000</v>
      </c>
      <c r="P133" s="215">
        <f t="shared" si="56"/>
        <v>17334.440168641559</v>
      </c>
      <c r="Q133" s="215">
        <f t="shared" si="56"/>
        <v>260016.60252962343</v>
      </c>
      <c r="R133" s="215">
        <f t="shared" si="56"/>
        <v>294685.48286690662</v>
      </c>
      <c r="S133" s="215">
        <f t="shared" si="56"/>
        <v>1993460.6193937797</v>
      </c>
      <c r="T133" s="215">
        <f t="shared" si="56"/>
        <v>294685.48286690662</v>
      </c>
      <c r="U133" s="215">
        <f t="shared" si="56"/>
        <v>104006.64101184939</v>
      </c>
      <c r="V133" s="215">
        <f t="shared" si="56"/>
        <v>190678.8418550572</v>
      </c>
      <c r="W133" s="215">
        <f t="shared" si="56"/>
        <v>156009.96151777403</v>
      </c>
      <c r="X133" s="215">
        <f t="shared" si="56"/>
        <v>936059.76910664444</v>
      </c>
      <c r="Y133" s="215">
        <f t="shared" si="56"/>
        <v>0</v>
      </c>
      <c r="Z133" s="215">
        <f t="shared" si="56"/>
        <v>0</v>
      </c>
      <c r="AA133" s="215">
        <f t="shared" si="56"/>
        <v>190678.8418550572</v>
      </c>
      <c r="AB133" s="215">
        <f t="shared" si="56"/>
        <v>138675.52134913247</v>
      </c>
      <c r="AC133" s="215">
        <f t="shared" si="56"/>
        <v>762715.36742022878</v>
      </c>
      <c r="AD133" s="215">
        <f t="shared" si="56"/>
        <v>346688.80337283126</v>
      </c>
      <c r="AE133" s="215">
        <f t="shared" si="56"/>
        <v>0</v>
      </c>
      <c r="AF133" s="215">
        <f t="shared" si="56"/>
        <v>0</v>
      </c>
      <c r="AG133" s="215">
        <f t="shared" si="56"/>
        <v>0</v>
      </c>
      <c r="AH133" s="215">
        <f t="shared" si="56"/>
        <v>0</v>
      </c>
      <c r="AI133" s="215">
        <f t="shared" si="56"/>
        <v>0</v>
      </c>
      <c r="AJ133" s="215">
        <f t="shared" si="56"/>
        <v>0</v>
      </c>
      <c r="AK133" s="215">
        <f t="shared" si="56"/>
        <v>0</v>
      </c>
      <c r="AL133" s="215">
        <f t="shared" si="56"/>
        <v>0</v>
      </c>
      <c r="AM133" s="215">
        <f t="shared" si="56"/>
        <v>0</v>
      </c>
      <c r="AN133" s="215">
        <f t="shared" si="56"/>
        <v>0</v>
      </c>
      <c r="AO133" s="215">
        <f t="shared" si="56"/>
        <v>0</v>
      </c>
      <c r="AP133" s="215">
        <f t="shared" si="56"/>
        <v>0</v>
      </c>
      <c r="AQ133" s="215">
        <f t="shared" si="56"/>
        <v>0</v>
      </c>
      <c r="AR133" s="65"/>
      <c r="AS133" s="64"/>
      <c r="AT133" s="38"/>
    </row>
    <row r="134" spans="1:46" x14ac:dyDescent="0.35">
      <c r="A134" s="64"/>
      <c r="B134" s="64"/>
      <c r="C134" s="64"/>
      <c r="D134" s="64"/>
      <c r="E134" s="64"/>
      <c r="F134" s="64"/>
      <c r="G134" s="64"/>
      <c r="H134" s="65"/>
      <c r="I134" s="65"/>
      <c r="J134" s="65"/>
      <c r="K134" s="65"/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65"/>
      <c r="AA134" s="65"/>
      <c r="AB134" s="65"/>
      <c r="AC134" s="65"/>
      <c r="AD134" s="65"/>
      <c r="AE134" s="65"/>
      <c r="AF134" s="65"/>
      <c r="AG134" s="65"/>
      <c r="AH134" s="65"/>
      <c r="AI134" s="65"/>
      <c r="AJ134" s="65"/>
      <c r="AK134" s="65"/>
      <c r="AL134" s="65"/>
      <c r="AM134" s="65"/>
      <c r="AN134" s="65"/>
      <c r="AO134" s="65"/>
      <c r="AP134" s="65"/>
      <c r="AQ134" s="65"/>
      <c r="AR134" s="65"/>
      <c r="AS134" s="64"/>
      <c r="AT134" s="38"/>
    </row>
    <row r="135" spans="1:46" x14ac:dyDescent="0.35">
      <c r="A135" s="103"/>
      <c r="B135" s="64"/>
      <c r="C135" s="64"/>
      <c r="D135" s="64"/>
      <c r="E135" s="100" t="s">
        <v>559</v>
      </c>
      <c r="F135" s="64"/>
      <c r="G135" s="64"/>
      <c r="H135" s="65"/>
      <c r="I135" s="120" t="s">
        <v>114</v>
      </c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103" t="s">
        <v>553</v>
      </c>
      <c r="AT135" s="38"/>
    </row>
    <row r="136" spans="1:46" x14ac:dyDescent="0.35">
      <c r="A136" s="64"/>
      <c r="B136" s="64"/>
      <c r="C136" s="64"/>
      <c r="D136" s="64"/>
      <c r="E136" s="64"/>
      <c r="F136" s="101" t="s">
        <v>560</v>
      </c>
      <c r="G136" s="101" t="str">
        <f>G$19</f>
        <v>£ per year</v>
      </c>
      <c r="H136" s="131"/>
      <c r="I136" s="131"/>
      <c r="J136" s="192">
        <f t="shared" ref="J136:AQ136" si="57">J45 + J97 + J116</f>
        <v>0</v>
      </c>
      <c r="K136" s="192">
        <f t="shared" si="57"/>
        <v>1603038.9102868256</v>
      </c>
      <c r="L136" s="192">
        <f t="shared" si="57"/>
        <v>643385.49244634097</v>
      </c>
      <c r="M136" s="192">
        <f t="shared" si="57"/>
        <v>957490.58678679075</v>
      </c>
      <c r="N136" s="192">
        <f t="shared" si="57"/>
        <v>1085303.8835941907</v>
      </c>
      <c r="O136" s="192">
        <f t="shared" si="57"/>
        <v>173301.50381479197</v>
      </c>
      <c r="P136" s="192">
        <f t="shared" si="57"/>
        <v>19496.530074131537</v>
      </c>
      <c r="Q136" s="192">
        <f t="shared" si="57"/>
        <v>292447.95111197315</v>
      </c>
      <c r="R136" s="192">
        <f t="shared" si="57"/>
        <v>331441.01126023626</v>
      </c>
      <c r="S136" s="192">
        <f t="shared" si="57"/>
        <v>2242100.9585251273</v>
      </c>
      <c r="T136" s="192">
        <f t="shared" si="57"/>
        <v>331441.01126023626</v>
      </c>
      <c r="U136" s="192">
        <f t="shared" si="57"/>
        <v>116979.18044478928</v>
      </c>
      <c r="V136" s="192">
        <f t="shared" si="57"/>
        <v>214461.83081544697</v>
      </c>
      <c r="W136" s="192">
        <f t="shared" si="57"/>
        <v>175468.77066718385</v>
      </c>
      <c r="X136" s="192">
        <f t="shared" si="57"/>
        <v>1052812.6240031032</v>
      </c>
      <c r="Y136" s="192">
        <f t="shared" si="57"/>
        <v>0</v>
      </c>
      <c r="Z136" s="192">
        <f t="shared" si="57"/>
        <v>0</v>
      </c>
      <c r="AA136" s="192">
        <f t="shared" si="57"/>
        <v>214461.83081544697</v>
      </c>
      <c r="AB136" s="192">
        <f t="shared" si="57"/>
        <v>155972.24059305232</v>
      </c>
      <c r="AC136" s="192">
        <f t="shared" si="57"/>
        <v>857847.32326178788</v>
      </c>
      <c r="AD136" s="192">
        <f t="shared" si="57"/>
        <v>389930.60148263088</v>
      </c>
      <c r="AE136" s="192">
        <f t="shared" si="57"/>
        <v>0</v>
      </c>
      <c r="AF136" s="192">
        <f t="shared" si="57"/>
        <v>0</v>
      </c>
      <c r="AG136" s="192">
        <f t="shared" si="57"/>
        <v>0</v>
      </c>
      <c r="AH136" s="192">
        <f t="shared" si="57"/>
        <v>0</v>
      </c>
      <c r="AI136" s="192">
        <f t="shared" si="57"/>
        <v>0</v>
      </c>
      <c r="AJ136" s="192">
        <f t="shared" si="57"/>
        <v>0</v>
      </c>
      <c r="AK136" s="192">
        <f t="shared" si="57"/>
        <v>0</v>
      </c>
      <c r="AL136" s="192">
        <f t="shared" si="57"/>
        <v>0</v>
      </c>
      <c r="AM136" s="192">
        <f t="shared" si="57"/>
        <v>0</v>
      </c>
      <c r="AN136" s="192">
        <f t="shared" si="57"/>
        <v>0</v>
      </c>
      <c r="AO136" s="192">
        <f t="shared" si="57"/>
        <v>0</v>
      </c>
      <c r="AP136" s="192">
        <f t="shared" si="57"/>
        <v>300000</v>
      </c>
      <c r="AQ136" s="192">
        <f t="shared" si="57"/>
        <v>0</v>
      </c>
      <c r="AR136" s="65"/>
      <c r="AS136" s="64"/>
      <c r="AT136" s="38"/>
    </row>
    <row r="137" spans="1:46" x14ac:dyDescent="0.35">
      <c r="A137" s="64"/>
      <c r="B137" s="64"/>
      <c r="C137" s="64"/>
      <c r="D137" s="64"/>
      <c r="E137" s="64"/>
      <c r="F137" s="103" t="s">
        <v>561</v>
      </c>
      <c r="G137" s="103" t="str">
        <f>G$19</f>
        <v>£ per year</v>
      </c>
      <c r="H137" s="118"/>
      <c r="I137" s="118"/>
      <c r="J137" s="154">
        <f t="shared" ref="J137:AQ137" si="58">J46 + J98</f>
        <v>3359999.9999999995</v>
      </c>
      <c r="K137" s="154">
        <f t="shared" si="58"/>
        <v>2096961.0897131744</v>
      </c>
      <c r="L137" s="154">
        <f t="shared" si="58"/>
        <v>841622.95418301946</v>
      </c>
      <c r="M137" s="154">
        <f t="shared" si="58"/>
        <v>1252508.9012962782</v>
      </c>
      <c r="N137" s="154">
        <f t="shared" si="58"/>
        <v>1419703.5392013076</v>
      </c>
      <c r="O137" s="154">
        <f t="shared" si="58"/>
        <v>226698.49618520803</v>
      </c>
      <c r="P137" s="154">
        <f t="shared" si="58"/>
        <v>25503.725884333915</v>
      </c>
      <c r="Q137" s="154">
        <f t="shared" si="58"/>
        <v>382555.88826500881</v>
      </c>
      <c r="R137" s="154">
        <f t="shared" si="58"/>
        <v>433563.34003367671</v>
      </c>
      <c r="S137" s="154">
        <f t="shared" si="58"/>
        <v>2932928.4766984009</v>
      </c>
      <c r="T137" s="154">
        <f t="shared" si="58"/>
        <v>433563.34003367671</v>
      </c>
      <c r="U137" s="154">
        <f t="shared" si="58"/>
        <v>153022.35530600356</v>
      </c>
      <c r="V137" s="154">
        <f t="shared" si="58"/>
        <v>280540.98472767312</v>
      </c>
      <c r="W137" s="154">
        <f t="shared" si="58"/>
        <v>229533.53295900527</v>
      </c>
      <c r="X137" s="154">
        <f t="shared" si="58"/>
        <v>1377201.1977540317</v>
      </c>
      <c r="Y137" s="154">
        <f t="shared" si="58"/>
        <v>0</v>
      </c>
      <c r="Z137" s="154">
        <f t="shared" si="58"/>
        <v>0</v>
      </c>
      <c r="AA137" s="154">
        <f t="shared" si="58"/>
        <v>280540.98472767312</v>
      </c>
      <c r="AB137" s="154">
        <f t="shared" si="58"/>
        <v>204029.80707467135</v>
      </c>
      <c r="AC137" s="154">
        <f t="shared" si="58"/>
        <v>1122163.9389106925</v>
      </c>
      <c r="AD137" s="154">
        <f t="shared" si="58"/>
        <v>510074.51768667845</v>
      </c>
      <c r="AE137" s="154">
        <f t="shared" si="58"/>
        <v>0</v>
      </c>
      <c r="AF137" s="154">
        <f t="shared" si="58"/>
        <v>0</v>
      </c>
      <c r="AG137" s="154">
        <f t="shared" si="58"/>
        <v>0</v>
      </c>
      <c r="AH137" s="154">
        <f t="shared" si="58"/>
        <v>0</v>
      </c>
      <c r="AI137" s="154">
        <f t="shared" si="58"/>
        <v>0</v>
      </c>
      <c r="AJ137" s="154">
        <f t="shared" si="58"/>
        <v>0</v>
      </c>
      <c r="AK137" s="154">
        <f t="shared" si="58"/>
        <v>0</v>
      </c>
      <c r="AL137" s="154">
        <f t="shared" si="58"/>
        <v>0</v>
      </c>
      <c r="AM137" s="154">
        <f t="shared" si="58"/>
        <v>0</v>
      </c>
      <c r="AN137" s="154">
        <f t="shared" si="58"/>
        <v>0</v>
      </c>
      <c r="AO137" s="154">
        <f t="shared" si="58"/>
        <v>0</v>
      </c>
      <c r="AP137" s="154">
        <f t="shared" ref="AP137" si="59">AP46 + AP98</f>
        <v>0</v>
      </c>
      <c r="AQ137" s="154">
        <f t="shared" si="58"/>
        <v>0</v>
      </c>
      <c r="AR137" s="65"/>
      <c r="AS137" s="64"/>
      <c r="AT137" s="38"/>
    </row>
    <row r="138" spans="1:46" x14ac:dyDescent="0.35">
      <c r="A138" s="64"/>
      <c r="B138" s="64"/>
      <c r="C138" s="64"/>
      <c r="D138" s="64"/>
      <c r="E138" s="64"/>
      <c r="F138" s="103" t="s">
        <v>562</v>
      </c>
      <c r="G138" s="103" t="str">
        <f>G$19</f>
        <v>£ per year</v>
      </c>
      <c r="H138" s="118"/>
      <c r="I138" s="118"/>
      <c r="J138" s="154">
        <f t="shared" ref="J138:AQ138" si="60">J47 + J99</f>
        <v>0</v>
      </c>
      <c r="K138" s="154">
        <f t="shared" si="60"/>
        <v>4300000</v>
      </c>
      <c r="L138" s="154">
        <f t="shared" si="60"/>
        <v>244763.57641080089</v>
      </c>
      <c r="M138" s="154">
        <f t="shared" si="60"/>
        <v>485165.84385389084</v>
      </c>
      <c r="N138" s="154">
        <f t="shared" si="60"/>
        <v>1115095.2641185825</v>
      </c>
      <c r="O138" s="154">
        <f t="shared" si="60"/>
        <v>0</v>
      </c>
      <c r="P138" s="154">
        <f t="shared" si="60"/>
        <v>7417.0780730545703</v>
      </c>
      <c r="Q138" s="154">
        <f t="shared" si="60"/>
        <v>111256.17109581859</v>
      </c>
      <c r="R138" s="154">
        <f t="shared" si="60"/>
        <v>126090.32724192775</v>
      </c>
      <c r="S138" s="154">
        <f t="shared" si="60"/>
        <v>852963.97840127582</v>
      </c>
      <c r="T138" s="154">
        <f t="shared" si="60"/>
        <v>126090.32724192775</v>
      </c>
      <c r="U138" s="154">
        <f t="shared" si="60"/>
        <v>44502.468438327443</v>
      </c>
      <c r="V138" s="154">
        <f t="shared" si="60"/>
        <v>81587.858803600306</v>
      </c>
      <c r="W138" s="154">
        <f t="shared" si="60"/>
        <v>66753.702657491143</v>
      </c>
      <c r="X138" s="154">
        <f t="shared" si="60"/>
        <v>400522.21594494692</v>
      </c>
      <c r="Y138" s="154">
        <f t="shared" si="60"/>
        <v>0</v>
      </c>
      <c r="Z138" s="154">
        <f t="shared" si="60"/>
        <v>0</v>
      </c>
      <c r="AA138" s="154">
        <f t="shared" si="60"/>
        <v>81587.858803600306</v>
      </c>
      <c r="AB138" s="154">
        <f t="shared" si="60"/>
        <v>59336.624584436569</v>
      </c>
      <c r="AC138" s="154">
        <f t="shared" si="60"/>
        <v>326351.43521440122</v>
      </c>
      <c r="AD138" s="154">
        <f t="shared" si="60"/>
        <v>148341.56146109145</v>
      </c>
      <c r="AE138" s="154">
        <f t="shared" si="60"/>
        <v>0</v>
      </c>
      <c r="AF138" s="154">
        <f t="shared" si="60"/>
        <v>0</v>
      </c>
      <c r="AG138" s="154">
        <f t="shared" si="60"/>
        <v>0</v>
      </c>
      <c r="AH138" s="154">
        <f t="shared" si="60"/>
        <v>0</v>
      </c>
      <c r="AI138" s="154">
        <f t="shared" si="60"/>
        <v>0</v>
      </c>
      <c r="AJ138" s="154">
        <f t="shared" si="60"/>
        <v>0</v>
      </c>
      <c r="AK138" s="154">
        <f t="shared" si="60"/>
        <v>0</v>
      </c>
      <c r="AL138" s="154">
        <f t="shared" si="60"/>
        <v>0</v>
      </c>
      <c r="AM138" s="154">
        <f t="shared" si="60"/>
        <v>0</v>
      </c>
      <c r="AN138" s="154">
        <f t="shared" si="60"/>
        <v>0</v>
      </c>
      <c r="AO138" s="154">
        <f t="shared" si="60"/>
        <v>0</v>
      </c>
      <c r="AP138" s="154">
        <f t="shared" ref="AP138" si="61">AP47 + AP99</f>
        <v>0</v>
      </c>
      <c r="AQ138" s="154">
        <f t="shared" si="60"/>
        <v>0</v>
      </c>
      <c r="AR138" s="65"/>
      <c r="AS138" s="64"/>
      <c r="AT138" s="38"/>
    </row>
    <row r="139" spans="1:46" x14ac:dyDescent="0.35">
      <c r="A139" s="64"/>
      <c r="B139" s="64"/>
      <c r="C139" s="64"/>
      <c r="D139" s="64"/>
      <c r="E139" s="64"/>
      <c r="F139" s="103" t="s">
        <v>563</v>
      </c>
      <c r="G139" s="103" t="str">
        <f>G$19</f>
        <v>£ per year</v>
      </c>
      <c r="H139" s="118"/>
      <c r="I139" s="118"/>
      <c r="J139" s="154">
        <f t="shared" ref="J139:AQ139" si="62">J48 + J100</f>
        <v>889999.99999999988</v>
      </c>
      <c r="K139" s="154">
        <f t="shared" si="62"/>
        <v>12500000</v>
      </c>
      <c r="L139" s="154">
        <f t="shared" si="62"/>
        <v>1148003.1821911924</v>
      </c>
      <c r="M139" s="154">
        <f t="shared" si="62"/>
        <v>1830424.0495641702</v>
      </c>
      <c r="N139" s="154">
        <f t="shared" si="62"/>
        <v>1908851.2813195323</v>
      </c>
      <c r="O139" s="154">
        <f t="shared" si="62"/>
        <v>2000000</v>
      </c>
      <c r="P139" s="154">
        <f t="shared" si="62"/>
        <v>34787.975217914907</v>
      </c>
      <c r="Q139" s="154">
        <f t="shared" si="62"/>
        <v>521819.62826872378</v>
      </c>
      <c r="R139" s="154">
        <f t="shared" si="62"/>
        <v>591395.57870455366</v>
      </c>
      <c r="S139" s="154">
        <f t="shared" si="62"/>
        <v>4000617.1500602155</v>
      </c>
      <c r="T139" s="154">
        <f t="shared" si="62"/>
        <v>591395.57870455366</v>
      </c>
      <c r="U139" s="154">
        <f t="shared" si="62"/>
        <v>208727.85130748956</v>
      </c>
      <c r="V139" s="154">
        <f t="shared" si="62"/>
        <v>382667.7273970641</v>
      </c>
      <c r="W139" s="154">
        <f t="shared" si="62"/>
        <v>313091.77696123422</v>
      </c>
      <c r="X139" s="154">
        <f t="shared" si="62"/>
        <v>1878550.6617674057</v>
      </c>
      <c r="Y139" s="154">
        <f t="shared" si="62"/>
        <v>0</v>
      </c>
      <c r="Z139" s="154">
        <f t="shared" si="62"/>
        <v>0</v>
      </c>
      <c r="AA139" s="154">
        <f t="shared" si="62"/>
        <v>382667.7273970641</v>
      </c>
      <c r="AB139" s="154">
        <f t="shared" si="62"/>
        <v>278303.80174331932</v>
      </c>
      <c r="AC139" s="154">
        <f t="shared" si="62"/>
        <v>1530670.9095882564</v>
      </c>
      <c r="AD139" s="154">
        <f t="shared" si="62"/>
        <v>695759.50435829838</v>
      </c>
      <c r="AE139" s="154">
        <f t="shared" si="62"/>
        <v>0</v>
      </c>
      <c r="AF139" s="154">
        <f t="shared" si="62"/>
        <v>0</v>
      </c>
      <c r="AG139" s="154">
        <f t="shared" si="62"/>
        <v>0</v>
      </c>
      <c r="AH139" s="154">
        <f t="shared" si="62"/>
        <v>0</v>
      </c>
      <c r="AI139" s="154">
        <f t="shared" si="62"/>
        <v>0</v>
      </c>
      <c r="AJ139" s="154">
        <f t="shared" si="62"/>
        <v>0</v>
      </c>
      <c r="AK139" s="154">
        <f t="shared" si="62"/>
        <v>0</v>
      </c>
      <c r="AL139" s="154">
        <f t="shared" si="62"/>
        <v>0</v>
      </c>
      <c r="AM139" s="154">
        <f t="shared" si="62"/>
        <v>0</v>
      </c>
      <c r="AN139" s="154">
        <f t="shared" si="62"/>
        <v>0</v>
      </c>
      <c r="AO139" s="154">
        <f t="shared" si="62"/>
        <v>0</v>
      </c>
      <c r="AP139" s="154">
        <f t="shared" ref="AP139" si="63">AP48 + AP100</f>
        <v>0</v>
      </c>
      <c r="AQ139" s="154">
        <f t="shared" si="62"/>
        <v>0</v>
      </c>
      <c r="AR139" s="65"/>
      <c r="AS139" s="64"/>
      <c r="AT139" s="38"/>
    </row>
    <row r="140" spans="1:46" x14ac:dyDescent="0.35">
      <c r="A140" s="64"/>
      <c r="B140" s="64"/>
      <c r="C140" s="64"/>
      <c r="D140" s="64"/>
      <c r="E140" s="64"/>
      <c r="F140" s="105" t="s">
        <v>564</v>
      </c>
      <c r="G140" s="105" t="str">
        <f>G$19</f>
        <v>£ per year</v>
      </c>
      <c r="H140" s="132"/>
      <c r="I140" s="132"/>
      <c r="J140" s="215">
        <f t="shared" ref="J140:AQ140" si="64">J49 + J101</f>
        <v>5650000</v>
      </c>
      <c r="K140" s="215">
        <f t="shared" si="64"/>
        <v>7800000.0000000009</v>
      </c>
      <c r="L140" s="215">
        <f t="shared" si="64"/>
        <v>422224.79476864665</v>
      </c>
      <c r="M140" s="215">
        <f t="shared" si="64"/>
        <v>474410.61849886988</v>
      </c>
      <c r="N140" s="215">
        <f t="shared" si="64"/>
        <v>1171046.0317663862</v>
      </c>
      <c r="O140" s="215">
        <f t="shared" si="64"/>
        <v>200000</v>
      </c>
      <c r="P140" s="215">
        <f t="shared" si="64"/>
        <v>12794.690750565045</v>
      </c>
      <c r="Q140" s="215">
        <f t="shared" si="64"/>
        <v>191920.36125847575</v>
      </c>
      <c r="R140" s="215">
        <f t="shared" si="64"/>
        <v>217509.74275960587</v>
      </c>
      <c r="S140" s="215">
        <f t="shared" si="64"/>
        <v>1471389.4363149807</v>
      </c>
      <c r="T140" s="215">
        <f t="shared" si="64"/>
        <v>217509.74275960587</v>
      </c>
      <c r="U140" s="215">
        <f t="shared" si="64"/>
        <v>76768.144503390315</v>
      </c>
      <c r="V140" s="215">
        <f t="shared" si="64"/>
        <v>140741.59825621554</v>
      </c>
      <c r="W140" s="215">
        <f t="shared" si="64"/>
        <v>115152.21675508542</v>
      </c>
      <c r="X140" s="215">
        <f t="shared" si="64"/>
        <v>690913.3005305127</v>
      </c>
      <c r="Y140" s="215">
        <f t="shared" si="64"/>
        <v>0</v>
      </c>
      <c r="Z140" s="215">
        <f t="shared" si="64"/>
        <v>0</v>
      </c>
      <c r="AA140" s="215">
        <f t="shared" si="64"/>
        <v>140741.59825621554</v>
      </c>
      <c r="AB140" s="215">
        <f t="shared" si="64"/>
        <v>102357.52600452038</v>
      </c>
      <c r="AC140" s="215">
        <f t="shared" si="64"/>
        <v>562966.39302486216</v>
      </c>
      <c r="AD140" s="215">
        <f t="shared" si="64"/>
        <v>255893.81501130099</v>
      </c>
      <c r="AE140" s="215">
        <f t="shared" si="64"/>
        <v>0</v>
      </c>
      <c r="AF140" s="215">
        <f t="shared" si="64"/>
        <v>0</v>
      </c>
      <c r="AG140" s="215">
        <f t="shared" si="64"/>
        <v>0</v>
      </c>
      <c r="AH140" s="215">
        <f t="shared" si="64"/>
        <v>0</v>
      </c>
      <c r="AI140" s="215">
        <f t="shared" si="64"/>
        <v>0</v>
      </c>
      <c r="AJ140" s="215">
        <f t="shared" si="64"/>
        <v>0</v>
      </c>
      <c r="AK140" s="215">
        <f t="shared" si="64"/>
        <v>0</v>
      </c>
      <c r="AL140" s="215">
        <f t="shared" si="64"/>
        <v>0</v>
      </c>
      <c r="AM140" s="215">
        <f t="shared" si="64"/>
        <v>0</v>
      </c>
      <c r="AN140" s="215">
        <f t="shared" si="64"/>
        <v>0</v>
      </c>
      <c r="AO140" s="215">
        <f t="shared" si="64"/>
        <v>0</v>
      </c>
      <c r="AP140" s="215">
        <f t="shared" ref="AP140" si="65">AP49 + AP101</f>
        <v>0</v>
      </c>
      <c r="AQ140" s="215">
        <f t="shared" si="64"/>
        <v>0</v>
      </c>
      <c r="AR140" s="65"/>
      <c r="AS140" s="64"/>
      <c r="AT140" s="38"/>
    </row>
    <row r="141" spans="1:46" x14ac:dyDescent="0.35">
      <c r="A141" s="64"/>
      <c r="B141" s="64"/>
      <c r="C141" s="64"/>
      <c r="D141" s="64"/>
      <c r="E141" s="64"/>
      <c r="F141" s="64"/>
      <c r="G141" s="64"/>
      <c r="H141" s="65"/>
      <c r="I141" s="65"/>
      <c r="J141" s="65"/>
      <c r="K141" s="65"/>
      <c r="L141" s="65"/>
      <c r="M141" s="65"/>
      <c r="N141" s="65"/>
      <c r="O141" s="65"/>
      <c r="P141" s="65"/>
      <c r="Q141" s="65"/>
      <c r="R141" s="65"/>
      <c r="S141" s="65"/>
      <c r="T141" s="65"/>
      <c r="U141" s="65"/>
      <c r="V141" s="65"/>
      <c r="W141" s="65"/>
      <c r="X141" s="65"/>
      <c r="Y141" s="65"/>
      <c r="Z141" s="65"/>
      <c r="AA141" s="65"/>
      <c r="AB141" s="65"/>
      <c r="AC141" s="65"/>
      <c r="AD141" s="65"/>
      <c r="AE141" s="65"/>
      <c r="AF141" s="65"/>
      <c r="AG141" s="65"/>
      <c r="AH141" s="65"/>
      <c r="AI141" s="65"/>
      <c r="AJ141" s="65"/>
      <c r="AK141" s="65"/>
      <c r="AL141" s="65"/>
      <c r="AM141" s="65"/>
      <c r="AN141" s="65"/>
      <c r="AO141" s="65"/>
      <c r="AP141" s="65"/>
      <c r="AQ141" s="65"/>
      <c r="AR141" s="65"/>
      <c r="AS141" s="64"/>
      <c r="AT141" s="38"/>
    </row>
    <row r="142" spans="1:46" x14ac:dyDescent="0.35">
      <c r="A142" s="64"/>
      <c r="B142" s="64"/>
      <c r="C142" s="97"/>
      <c r="D142" s="97"/>
      <c r="E142" s="103" t="s">
        <v>565</v>
      </c>
      <c r="F142" s="64"/>
      <c r="G142" s="103" t="s">
        <v>67</v>
      </c>
      <c r="H142" s="124">
        <f>IF(SUM(J129:AQ133) = 0, 1, 0) + IF(SUM(J136:AQ140) = 0, 1, 0)</f>
        <v>0</v>
      </c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65"/>
      <c r="AS142" s="64"/>
      <c r="AT142" s="38"/>
    </row>
    <row r="143" spans="1:46" x14ac:dyDescent="0.35">
      <c r="A143" s="64"/>
      <c r="B143" s="64"/>
      <c r="C143" s="64"/>
      <c r="D143" s="64"/>
      <c r="E143" s="103" t="s">
        <v>566</v>
      </c>
      <c r="F143" s="64"/>
      <c r="G143" s="103" t="s">
        <v>67</v>
      </c>
      <c r="H143" s="124">
        <f>IF(ROUND(SUM(J129:AQ133) - SUM(J136:AQ140), 2) = 0, 0, 1)</f>
        <v>0</v>
      </c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65"/>
      <c r="AS143" s="64"/>
      <c r="AT143" s="38"/>
    </row>
    <row r="144" spans="1:46" x14ac:dyDescent="0.35">
      <c r="A144" s="64"/>
      <c r="B144" s="64"/>
      <c r="C144" s="64"/>
      <c r="D144" s="64"/>
      <c r="E144" s="64"/>
      <c r="F144" s="64"/>
      <c r="G144" s="64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5"/>
      <c r="AL144" s="65"/>
      <c r="AM144" s="65"/>
      <c r="AN144" s="65"/>
      <c r="AO144" s="65"/>
      <c r="AP144" s="65"/>
      <c r="AQ144" s="65"/>
      <c r="AR144" s="65"/>
      <c r="AS144" s="64"/>
      <c r="AT144" s="38"/>
    </row>
    <row r="145" spans="1:46" x14ac:dyDescent="0.35">
      <c r="A145" s="64"/>
      <c r="B145" s="95" t="s">
        <v>517</v>
      </c>
      <c r="C145" s="95"/>
      <c r="D145" s="95"/>
      <c r="E145" s="95"/>
      <c r="F145" s="95"/>
      <c r="G145" s="95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5"/>
      <c r="AT145" s="38"/>
    </row>
    <row r="146" spans="1:46" x14ac:dyDescent="0.35">
      <c r="A146" s="64"/>
      <c r="B146" s="64"/>
      <c r="C146" s="64"/>
      <c r="D146" s="64"/>
      <c r="E146" s="97"/>
      <c r="F146" s="64"/>
      <c r="G146" s="64"/>
      <c r="H146" s="65"/>
      <c r="I146" s="65"/>
      <c r="J146" s="65"/>
      <c r="K146" s="65"/>
      <c r="L146" s="65"/>
      <c r="M146" s="65"/>
      <c r="N146" s="65"/>
      <c r="O146" s="65"/>
      <c r="P146" s="65"/>
      <c r="Q146" s="65"/>
      <c r="R146" s="65"/>
      <c r="S146" s="65"/>
      <c r="T146" s="65"/>
      <c r="U146" s="65"/>
      <c r="V146" s="65"/>
      <c r="W146" s="65"/>
      <c r="X146" s="65"/>
      <c r="Y146" s="65"/>
      <c r="Z146" s="65"/>
      <c r="AA146" s="65"/>
      <c r="AB146" s="65"/>
      <c r="AC146" s="65"/>
      <c r="AD146" s="65"/>
      <c r="AE146" s="65"/>
      <c r="AF146" s="65"/>
      <c r="AG146" s="65"/>
      <c r="AH146" s="65"/>
      <c r="AI146" s="65"/>
      <c r="AJ146" s="65"/>
      <c r="AK146" s="65"/>
      <c r="AL146" s="65"/>
      <c r="AM146" s="65"/>
      <c r="AN146" s="65"/>
      <c r="AO146" s="65"/>
      <c r="AP146" s="65"/>
      <c r="AQ146" s="65"/>
      <c r="AR146" s="65"/>
      <c r="AS146" s="64"/>
      <c r="AT146" s="38"/>
    </row>
    <row r="147" spans="1:46" x14ac:dyDescent="0.35">
      <c r="A147" s="64"/>
      <c r="B147" s="64"/>
      <c r="C147" s="97"/>
      <c r="D147" s="97"/>
      <c r="E147" s="103" t="s">
        <v>478</v>
      </c>
      <c r="F147" s="64"/>
      <c r="G147" s="103" t="s">
        <v>67</v>
      </c>
      <c r="H147" s="143">
        <f xml:space="preserve"> H119 + H142 + H143</f>
        <v>0</v>
      </c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65"/>
      <c r="AS147" s="64"/>
      <c r="AT147" s="38"/>
    </row>
    <row r="148" spans="1:46" x14ac:dyDescent="0.35">
      <c r="A148" s="64"/>
      <c r="B148" s="64"/>
      <c r="C148" s="64"/>
      <c r="D148" s="64"/>
      <c r="E148" s="97"/>
      <c r="F148" s="64"/>
      <c r="G148" s="64"/>
      <c r="H148" s="65"/>
      <c r="I148" s="65"/>
      <c r="J148" s="65"/>
      <c r="K148" s="65"/>
      <c r="L148" s="65"/>
      <c r="M148" s="65"/>
      <c r="N148" s="65"/>
      <c r="O148" s="65"/>
      <c r="P148" s="65"/>
      <c r="Q148" s="65"/>
      <c r="R148" s="65"/>
      <c r="S148" s="65"/>
      <c r="T148" s="65"/>
      <c r="U148" s="65"/>
      <c r="V148" s="65"/>
      <c r="W148" s="65"/>
      <c r="X148" s="65"/>
      <c r="Y148" s="65"/>
      <c r="Z148" s="65"/>
      <c r="AA148" s="65"/>
      <c r="AB148" s="65"/>
      <c r="AC148" s="65"/>
      <c r="AD148" s="65"/>
      <c r="AE148" s="65"/>
      <c r="AF148" s="65"/>
      <c r="AG148" s="65"/>
      <c r="AH148" s="65"/>
      <c r="AI148" s="65"/>
      <c r="AJ148" s="65"/>
      <c r="AK148" s="65"/>
      <c r="AL148" s="65"/>
      <c r="AM148" s="65"/>
      <c r="AN148" s="65"/>
      <c r="AO148" s="65"/>
      <c r="AP148" s="65"/>
      <c r="AQ148" s="65"/>
      <c r="AR148" s="65"/>
      <c r="AS148" s="64"/>
      <c r="AT148" s="38"/>
    </row>
    <row r="149" spans="1:46" x14ac:dyDescent="0.35">
      <c r="A149" s="64"/>
      <c r="B149" s="95" t="s">
        <v>81</v>
      </c>
      <c r="C149" s="95"/>
      <c r="D149" s="95"/>
      <c r="E149" s="95"/>
      <c r="F149" s="95"/>
      <c r="G149" s="95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  <c r="AN149" s="96"/>
      <c r="AO149" s="96"/>
      <c r="AP149" s="96"/>
      <c r="AQ149" s="96"/>
      <c r="AR149" s="96"/>
      <c r="AS149" s="95"/>
      <c r="AT149" s="38"/>
    </row>
  </sheetData>
  <sheetProtection sheet="1" objects="1" formatCells="0" formatColumns="0" formatRows="0" sort="0" autoFilter="0"/>
  <conditionalFormatting sqref="H142">
    <cfRule type="cellIs" dxfId="31" priority="5" stopIfTrue="1" operator="greaterThan">
      <formula>0</formula>
    </cfRule>
  </conditionalFormatting>
  <conditionalFormatting sqref="H143">
    <cfRule type="cellIs" dxfId="30" priority="6" stopIfTrue="1" operator="greaterThan">
      <formula>0</formula>
    </cfRule>
  </conditionalFormatting>
  <conditionalFormatting sqref="H147">
    <cfRule type="cellIs" dxfId="29" priority="7" stopIfTrue="1" operator="greaterThan">
      <formula>0</formula>
    </cfRule>
  </conditionalFormatting>
  <conditionalFormatting sqref="A4:AO4 AQ4:XFD4">
    <cfRule type="expression" dxfId="28" priority="4">
      <formula>LEFT($A$4,1) &lt;&gt; "0"</formula>
    </cfRule>
  </conditionalFormatting>
  <conditionalFormatting sqref="AP4">
    <cfRule type="expression" dxfId="27" priority="3">
      <formula>LEFT($A$4,1) &lt;&gt; "0"</formula>
    </cfRule>
  </conditionalFormatting>
  <conditionalFormatting sqref="H119">
    <cfRule type="cellIs" dxfId="26" priority="2" stopIfTrue="1" operator="greaterThan">
      <formula>0</formula>
    </cfRule>
  </conditionalFormatting>
  <conditionalFormatting sqref="J118:AQ118">
    <cfRule type="cellIs" dxfId="25" priority="1" stopIfTrue="1" operator="greaterThan">
      <formula>0</formula>
    </cfRule>
  </conditionalFormatting>
  <hyperlinks>
    <hyperlink ref="B5" location="'Model map'!A1" display="Click here to return to model map" xr:uid="{FE58079A-75BC-4940-9249-4D51F0C5AF1C}"/>
    <hyperlink ref="B5:H5" location="'Model map'!A4" tooltip="Click to return to model map" display="'Model map'!A4" xr:uid="{CC564AFA-0C63-4F0E-BF4E-E9D89C31704B}"/>
    <hyperlink ref="B5:F5" location="'Model map'!A4" tooltip="Click to return to model map" display="'Model map'!A4" xr:uid="{D0116607-6512-432B-9C2C-641F1929A2F8}"/>
    <hyperlink ref="A1" location="Index!A1" display="Index!A1" xr:uid="{60D2E758-B4A4-432E-9359-ACD27A9F0BE3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 tint="0.59999389629810485"/>
  </sheetPr>
  <dimension ref="A1:AT8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41" width="20.7265625" customWidth="1"/>
    <col min="42" max="42" width="20.7265625" style="17" customWidth="1"/>
    <col min="43" max="43" width="20.7265625" customWidth="1"/>
    <col min="44" max="44" width="2.7265625" customWidth="1"/>
    <col min="45" max="45" width="40.7265625" customWidth="1"/>
    <col min="46" max="46" width="2.7265625" customWidth="1"/>
    <col min="47" max="16384" width="9.1796875" hidden="1"/>
  </cols>
  <sheetData>
    <row r="1" spans="1:46" x14ac:dyDescent="0.35">
      <c r="A1" s="84" t="str">
        <f ca="1">MID(CELL("filename",A1),FIND("]",CELL("filename",A1))+1,255)</f>
        <v>Expensed</v>
      </c>
      <c r="B1" s="84"/>
      <c r="C1" s="84"/>
      <c r="D1" s="84"/>
      <c r="E1" s="84"/>
      <c r="F1" s="84"/>
      <c r="G1" s="84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4"/>
      <c r="AT1" s="82"/>
    </row>
    <row r="2" spans="1:46" x14ac:dyDescent="0.35">
      <c r="A2" s="84" t="str">
        <f>Cover!D21&amp;" - "&amp;Cover!D23</f>
        <v xml:space="preserve">Scottish Hydro Electric Power Distribution plc - Final </v>
      </c>
      <c r="B2" s="84"/>
      <c r="C2" s="84"/>
      <c r="D2" s="84"/>
      <c r="E2" s="84"/>
      <c r="F2" s="84"/>
      <c r="G2" s="84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4"/>
      <c r="AT2" s="82"/>
    </row>
    <row r="3" spans="1:46" x14ac:dyDescent="0.35">
      <c r="A3" s="86" t="str">
        <f>Cover!D2&amp;" - "&amp;Cover!D8&amp;" v"&amp;Cover!D10&amp;" - "&amp;Cover!D19</f>
        <v>PCDM charging model - Release for charge setting v4 - 2022/23</v>
      </c>
      <c r="B3" s="87"/>
      <c r="C3" s="87"/>
      <c r="D3" s="87"/>
      <c r="E3" s="87"/>
      <c r="F3" s="87"/>
      <c r="G3" s="87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7"/>
      <c r="AT3" s="83"/>
    </row>
    <row r="4" spans="1:46" s="1" customFormat="1" x14ac:dyDescent="0.35">
      <c r="A4" s="63" t="str">
        <f>H87 &amp; IF(H87 = 1, " issue", " issues") &amp;" identified in checks on this sheet"</f>
        <v>0 issues identified in checks on this sheet</v>
      </c>
      <c r="B4" s="64"/>
      <c r="C4" s="64"/>
      <c r="D4" s="64"/>
      <c r="E4" s="64"/>
      <c r="F4" s="64"/>
      <c r="G4" s="64"/>
      <c r="H4" s="65"/>
      <c r="I4" s="65"/>
      <c r="J4" s="64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</row>
    <row r="5" spans="1:46" ht="58" x14ac:dyDescent="0.35">
      <c r="A5" s="89"/>
      <c r="B5" s="90" t="s">
        <v>98</v>
      </c>
      <c r="C5" s="45"/>
      <c r="D5" s="45"/>
      <c r="E5" s="45"/>
      <c r="F5" s="45"/>
      <c r="G5" s="91" t="s">
        <v>99</v>
      </c>
      <c r="H5" s="116" t="s">
        <v>100</v>
      </c>
      <c r="I5" s="117"/>
      <c r="J5" s="92" t="s">
        <v>139</v>
      </c>
      <c r="K5" s="92" t="s">
        <v>140</v>
      </c>
      <c r="L5" s="92" t="s">
        <v>141</v>
      </c>
      <c r="M5" s="92" t="s">
        <v>142</v>
      </c>
      <c r="N5" s="92" t="s">
        <v>143</v>
      </c>
      <c r="O5" s="92" t="s">
        <v>144</v>
      </c>
      <c r="P5" s="92" t="s">
        <v>145</v>
      </c>
      <c r="Q5" s="92" t="s">
        <v>146</v>
      </c>
      <c r="R5" s="92" t="s">
        <v>147</v>
      </c>
      <c r="S5" s="92" t="s">
        <v>148</v>
      </c>
      <c r="T5" s="92" t="s">
        <v>149</v>
      </c>
      <c r="U5" s="92" t="s">
        <v>150</v>
      </c>
      <c r="V5" s="92" t="s">
        <v>151</v>
      </c>
      <c r="W5" s="92" t="s">
        <v>152</v>
      </c>
      <c r="X5" s="92" t="s">
        <v>153</v>
      </c>
      <c r="Y5" s="92" t="s">
        <v>154</v>
      </c>
      <c r="Z5" s="92" t="s">
        <v>155</v>
      </c>
      <c r="AA5" s="92" t="s">
        <v>156</v>
      </c>
      <c r="AB5" s="92" t="s">
        <v>157</v>
      </c>
      <c r="AC5" s="92" t="s">
        <v>158</v>
      </c>
      <c r="AD5" s="92" t="s">
        <v>159</v>
      </c>
      <c r="AE5" s="92" t="s">
        <v>160</v>
      </c>
      <c r="AF5" s="92" t="s">
        <v>161</v>
      </c>
      <c r="AG5" s="92" t="s">
        <v>162</v>
      </c>
      <c r="AH5" s="92" t="s">
        <v>163</v>
      </c>
      <c r="AI5" s="92" t="s">
        <v>164</v>
      </c>
      <c r="AJ5" s="92" t="s">
        <v>165</v>
      </c>
      <c r="AK5" s="92" t="s">
        <v>166</v>
      </c>
      <c r="AL5" s="92" t="s">
        <v>167</v>
      </c>
      <c r="AM5" s="92" t="s">
        <v>168</v>
      </c>
      <c r="AN5" s="92" t="s">
        <v>169</v>
      </c>
      <c r="AO5" s="92" t="s">
        <v>170</v>
      </c>
      <c r="AP5" s="92" t="s">
        <v>171</v>
      </c>
      <c r="AQ5" s="92" t="s">
        <v>173</v>
      </c>
      <c r="AR5" s="117"/>
      <c r="AS5" s="91" t="s">
        <v>101</v>
      </c>
      <c r="AT5" s="38"/>
    </row>
    <row r="6" spans="1:46" x14ac:dyDescent="0.35">
      <c r="A6" s="64"/>
      <c r="B6" s="64"/>
      <c r="C6" s="64"/>
      <c r="D6" s="64"/>
      <c r="E6" s="64"/>
      <c r="F6" s="64"/>
      <c r="G6" s="64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4"/>
      <c r="AT6" s="38"/>
    </row>
    <row r="7" spans="1:46" x14ac:dyDescent="0.35">
      <c r="A7" s="64"/>
      <c r="B7" s="95" t="s">
        <v>13</v>
      </c>
      <c r="C7" s="95"/>
      <c r="D7" s="95"/>
      <c r="E7" s="95"/>
      <c r="F7" s="95"/>
      <c r="G7" s="95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5"/>
      <c r="AT7" s="38"/>
    </row>
    <row r="8" spans="1:46" x14ac:dyDescent="0.35">
      <c r="A8" s="64"/>
      <c r="B8" s="64"/>
      <c r="C8" s="64"/>
      <c r="D8" s="64"/>
      <c r="E8" s="64"/>
      <c r="F8" s="64"/>
      <c r="G8" s="64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4"/>
      <c r="AT8" s="38"/>
    </row>
    <row r="9" spans="1:46" x14ac:dyDescent="0.35">
      <c r="A9" s="64"/>
      <c r="B9" s="64"/>
      <c r="C9" s="97" t="s">
        <v>567</v>
      </c>
      <c r="D9" s="97"/>
      <c r="E9" s="64"/>
      <c r="F9" s="64"/>
      <c r="G9" s="64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4"/>
      <c r="AT9" s="38"/>
    </row>
    <row r="10" spans="1:46" x14ac:dyDescent="0.35">
      <c r="A10" s="64"/>
      <c r="B10" s="64"/>
      <c r="C10" s="97" t="s">
        <v>568</v>
      </c>
      <c r="D10" s="97"/>
      <c r="E10" s="64"/>
      <c r="F10" s="64"/>
      <c r="G10" s="64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4"/>
      <c r="AT10" s="38"/>
    </row>
    <row r="11" spans="1:46" x14ac:dyDescent="0.35">
      <c r="A11" s="64"/>
      <c r="B11" s="64"/>
      <c r="C11" s="97" t="s">
        <v>569</v>
      </c>
      <c r="D11" s="97"/>
      <c r="E11" s="64"/>
      <c r="F11" s="64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4"/>
      <c r="AT11" s="65"/>
    </row>
    <row r="12" spans="1:46" x14ac:dyDescent="0.35">
      <c r="A12" s="64"/>
      <c r="B12" s="64"/>
      <c r="C12" s="97"/>
      <c r="D12" s="97"/>
      <c r="E12" s="64"/>
      <c r="F12" s="64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4"/>
      <c r="AT12" s="38"/>
    </row>
    <row r="13" spans="1:46" x14ac:dyDescent="0.35">
      <c r="A13" s="64"/>
      <c r="B13" s="95" t="s">
        <v>570</v>
      </c>
      <c r="C13" s="95"/>
      <c r="D13" s="95"/>
      <c r="E13" s="95"/>
      <c r="F13" s="95"/>
      <c r="G13" s="95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5"/>
      <c r="AT13" s="38"/>
    </row>
    <row r="14" spans="1:46" x14ac:dyDescent="0.35">
      <c r="A14" s="64"/>
      <c r="B14" s="64"/>
      <c r="C14" s="64"/>
      <c r="D14" s="64"/>
      <c r="E14" s="64"/>
      <c r="F14" s="64"/>
      <c r="G14" s="64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4"/>
      <c r="AT14" s="38"/>
    </row>
    <row r="15" spans="1:46" x14ac:dyDescent="0.35">
      <c r="A15" s="64"/>
      <c r="B15" s="64"/>
      <c r="C15" s="97" t="s">
        <v>571</v>
      </c>
      <c r="D15" s="97"/>
      <c r="E15" s="64"/>
      <c r="F15" s="64"/>
      <c r="G15" s="64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4"/>
      <c r="AT15" s="38"/>
    </row>
    <row r="16" spans="1:46" x14ac:dyDescent="0.35">
      <c r="A16" s="64"/>
      <c r="B16" s="64"/>
      <c r="C16" s="97" t="s">
        <v>572</v>
      </c>
      <c r="D16" s="97"/>
      <c r="E16" s="64"/>
      <c r="F16" s="64"/>
      <c r="G16" s="64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4"/>
      <c r="AT16" s="38"/>
    </row>
    <row r="17" spans="1:46" x14ac:dyDescent="0.35">
      <c r="A17" s="64"/>
      <c r="B17" s="64"/>
      <c r="C17" s="97"/>
      <c r="D17" s="97"/>
      <c r="E17" s="64"/>
      <c r="F17" s="64"/>
      <c r="G17" s="64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4"/>
      <c r="AT17" s="38"/>
    </row>
    <row r="18" spans="1:46" x14ac:dyDescent="0.35">
      <c r="A18" s="64"/>
      <c r="B18" s="89"/>
      <c r="C18" s="98" t="s">
        <v>573</v>
      </c>
      <c r="D18" s="98"/>
      <c r="E18" s="98"/>
      <c r="F18" s="98"/>
      <c r="G18" s="98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8"/>
      <c r="AT18" s="38"/>
    </row>
    <row r="19" spans="1:46" x14ac:dyDescent="0.35">
      <c r="A19" s="64"/>
      <c r="B19" s="64"/>
      <c r="C19" s="97"/>
      <c r="D19" s="97"/>
      <c r="E19" s="64"/>
      <c r="F19" s="64"/>
      <c r="G19" s="64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4"/>
      <c r="AT19" s="38"/>
    </row>
    <row r="20" spans="1:46" x14ac:dyDescent="0.35">
      <c r="A20" s="64"/>
      <c r="B20" s="64"/>
      <c r="C20" s="64"/>
      <c r="D20" s="97"/>
      <c r="E20" s="100" t="str">
        <f>Expenditure!E128</f>
        <v>Total expenditure allocated, by network level and cost category (EDCM)</v>
      </c>
      <c r="F20" s="64"/>
      <c r="G20" s="64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4"/>
      <c r="AT20" s="38"/>
    </row>
    <row r="21" spans="1:46" x14ac:dyDescent="0.35">
      <c r="A21" s="64"/>
      <c r="B21" s="64"/>
      <c r="C21" s="64"/>
      <c r="D21" s="64"/>
      <c r="E21" s="64"/>
      <c r="F21" s="101" t="str">
        <f>Expenditure!F129</f>
        <v>LV services (EDCM)</v>
      </c>
      <c r="G21" s="101" t="str">
        <f>Expenditure!G129</f>
        <v>£ per year</v>
      </c>
      <c r="H21" s="131"/>
      <c r="I21" s="131"/>
      <c r="J21" s="140">
        <f>Expenditure!J129</f>
        <v>0</v>
      </c>
      <c r="K21" s="140">
        <f>Expenditure!K129</f>
        <v>1603038.9102868256</v>
      </c>
      <c r="L21" s="140">
        <f>Expenditure!L129</f>
        <v>609892.01664686063</v>
      </c>
      <c r="M21" s="140">
        <f>Expenditure!M129</f>
        <v>959520.49441100168</v>
      </c>
      <c r="N21" s="140">
        <f>Expenditure!N129</f>
        <v>1055870.2230431321</v>
      </c>
      <c r="O21" s="140">
        <f>Expenditure!O129</f>
        <v>173301.50381479197</v>
      </c>
      <c r="P21" s="140">
        <f>Expenditure!P129</f>
        <v>18481.576262026072</v>
      </c>
      <c r="Q21" s="140">
        <f>Expenditure!Q129</f>
        <v>277223.64393039118</v>
      </c>
      <c r="R21" s="140">
        <f>Expenditure!R129</f>
        <v>314186.79645444336</v>
      </c>
      <c r="S21" s="140">
        <f>Expenditure!S129</f>
        <v>2125381.2701329989</v>
      </c>
      <c r="T21" s="140">
        <f>Expenditure!T129</f>
        <v>314186.79645444336</v>
      </c>
      <c r="U21" s="140">
        <f>Expenditure!U129</f>
        <v>110889.45757215649</v>
      </c>
      <c r="V21" s="140">
        <f>Expenditure!V129</f>
        <v>203297.33888228686</v>
      </c>
      <c r="W21" s="140">
        <f>Expenditure!W129</f>
        <v>166334.18635823467</v>
      </c>
      <c r="X21" s="140">
        <f>Expenditure!X129</f>
        <v>998005.11814940826</v>
      </c>
      <c r="Y21" s="140">
        <f>Expenditure!Y129</f>
        <v>0</v>
      </c>
      <c r="Z21" s="140">
        <f>Expenditure!Z129</f>
        <v>0</v>
      </c>
      <c r="AA21" s="140">
        <f>Expenditure!AA129</f>
        <v>203297.33888228686</v>
      </c>
      <c r="AB21" s="140">
        <f>Expenditure!AB129</f>
        <v>147852.61009620861</v>
      </c>
      <c r="AC21" s="140">
        <f>Expenditure!AC129</f>
        <v>813189.35552914743</v>
      </c>
      <c r="AD21" s="140">
        <f>Expenditure!AD129</f>
        <v>369631.52524052159</v>
      </c>
      <c r="AE21" s="140">
        <f>Expenditure!AE129</f>
        <v>0</v>
      </c>
      <c r="AF21" s="140">
        <f>Expenditure!AF129</f>
        <v>0</v>
      </c>
      <c r="AG21" s="140">
        <f>Expenditure!AG129</f>
        <v>0</v>
      </c>
      <c r="AH21" s="140">
        <f>Expenditure!AH129</f>
        <v>0</v>
      </c>
      <c r="AI21" s="140">
        <f>Expenditure!AI129</f>
        <v>0</v>
      </c>
      <c r="AJ21" s="140">
        <f>Expenditure!AJ129</f>
        <v>0</v>
      </c>
      <c r="AK21" s="140">
        <f>Expenditure!AK129</f>
        <v>0</v>
      </c>
      <c r="AL21" s="140">
        <f>Expenditure!AL129</f>
        <v>0</v>
      </c>
      <c r="AM21" s="140">
        <f>Expenditure!AM129</f>
        <v>0</v>
      </c>
      <c r="AN21" s="140">
        <f>Expenditure!AN129</f>
        <v>0</v>
      </c>
      <c r="AO21" s="140">
        <f>Expenditure!AO129</f>
        <v>0</v>
      </c>
      <c r="AP21" s="140">
        <f>Expenditure!AP129</f>
        <v>300000</v>
      </c>
      <c r="AQ21" s="140">
        <f>Expenditure!AQ129</f>
        <v>0</v>
      </c>
      <c r="AR21" s="65"/>
      <c r="AS21" s="64"/>
      <c r="AT21" s="38"/>
    </row>
    <row r="22" spans="1:46" x14ac:dyDescent="0.35">
      <c r="A22" s="64"/>
      <c r="B22" s="64"/>
      <c r="C22" s="64"/>
      <c r="D22" s="64"/>
      <c r="E22" s="64"/>
      <c r="F22" s="103" t="str">
        <f>Expenditure!F130</f>
        <v>LV mains (EDCM)</v>
      </c>
      <c r="G22" s="103" t="str">
        <f>Expenditure!G130</f>
        <v>£ per year</v>
      </c>
      <c r="H22" s="118"/>
      <c r="I22" s="118"/>
      <c r="J22" s="136">
        <f>Expenditure!J130</f>
        <v>3359999.9999999995</v>
      </c>
      <c r="K22" s="136">
        <f>Expenditure!K130</f>
        <v>2096961.0897131744</v>
      </c>
      <c r="L22" s="136">
        <f>Expenditure!L130</f>
        <v>797809.5975264468</v>
      </c>
      <c r="M22" s="136">
        <f>Expenditure!M130</f>
        <v>1255164.2562451614</v>
      </c>
      <c r="N22" s="136">
        <f>Expenditure!N130</f>
        <v>1381200.8924425014</v>
      </c>
      <c r="O22" s="136">
        <f>Expenditure!O130</f>
        <v>226698.49618520803</v>
      </c>
      <c r="P22" s="136">
        <f>Expenditure!P130</f>
        <v>24176.048409892319</v>
      </c>
      <c r="Q22" s="136">
        <f>Expenditure!Q130</f>
        <v>362640.72614838486</v>
      </c>
      <c r="R22" s="136">
        <f>Expenditure!R130</f>
        <v>410992.82296816958</v>
      </c>
      <c r="S22" s="136">
        <f>Expenditure!S130</f>
        <v>2780245.5671376176</v>
      </c>
      <c r="T22" s="136">
        <f>Expenditure!T130</f>
        <v>410992.82296816958</v>
      </c>
      <c r="U22" s="136">
        <f>Expenditure!U130</f>
        <v>145056.29045935397</v>
      </c>
      <c r="V22" s="136">
        <f>Expenditure!V130</f>
        <v>265936.53250881558</v>
      </c>
      <c r="W22" s="136">
        <f>Expenditure!W130</f>
        <v>217584.43568903091</v>
      </c>
      <c r="X22" s="136">
        <f>Expenditure!X130</f>
        <v>1305506.6141341855</v>
      </c>
      <c r="Y22" s="136">
        <f>Expenditure!Y130</f>
        <v>0</v>
      </c>
      <c r="Z22" s="136">
        <f>Expenditure!Z130</f>
        <v>0</v>
      </c>
      <c r="AA22" s="136">
        <f>Expenditure!AA130</f>
        <v>265936.53250881558</v>
      </c>
      <c r="AB22" s="136">
        <f>Expenditure!AB130</f>
        <v>193408.38727913858</v>
      </c>
      <c r="AC22" s="136">
        <f>Expenditure!AC130</f>
        <v>1063746.1300352623</v>
      </c>
      <c r="AD22" s="136">
        <f>Expenditure!AD130</f>
        <v>483520.96819784649</v>
      </c>
      <c r="AE22" s="136">
        <f>Expenditure!AE130</f>
        <v>0</v>
      </c>
      <c r="AF22" s="136">
        <f>Expenditure!AF130</f>
        <v>0</v>
      </c>
      <c r="AG22" s="136">
        <f>Expenditure!AG130</f>
        <v>0</v>
      </c>
      <c r="AH22" s="136">
        <f>Expenditure!AH130</f>
        <v>0</v>
      </c>
      <c r="AI22" s="136">
        <f>Expenditure!AI130</f>
        <v>0</v>
      </c>
      <c r="AJ22" s="136">
        <f>Expenditure!AJ130</f>
        <v>0</v>
      </c>
      <c r="AK22" s="136">
        <f>Expenditure!AK130</f>
        <v>0</v>
      </c>
      <c r="AL22" s="136">
        <f>Expenditure!AL130</f>
        <v>0</v>
      </c>
      <c r="AM22" s="136">
        <f>Expenditure!AM130</f>
        <v>0</v>
      </c>
      <c r="AN22" s="136">
        <f>Expenditure!AN130</f>
        <v>0</v>
      </c>
      <c r="AO22" s="136">
        <f>Expenditure!AO130</f>
        <v>0</v>
      </c>
      <c r="AP22" s="136">
        <f>Expenditure!AP130</f>
        <v>0</v>
      </c>
      <c r="AQ22" s="136">
        <f>Expenditure!AQ130</f>
        <v>0</v>
      </c>
      <c r="AR22" s="65"/>
      <c r="AS22" s="64"/>
      <c r="AT22" s="38"/>
    </row>
    <row r="23" spans="1:46" x14ac:dyDescent="0.35">
      <c r="A23" s="64"/>
      <c r="B23" s="64"/>
      <c r="C23" s="64"/>
      <c r="D23" s="64"/>
      <c r="E23" s="64"/>
      <c r="F23" s="103" t="str">
        <f>Expenditure!F131</f>
        <v>HV/LV (EDCM)</v>
      </c>
      <c r="G23" s="103" t="str">
        <f>Expenditure!G131</f>
        <v>£ per year</v>
      </c>
      <c r="H23" s="118"/>
      <c r="I23" s="118"/>
      <c r="J23" s="136">
        <f>Expenditure!J131</f>
        <v>0</v>
      </c>
      <c r="K23" s="136">
        <f>Expenditure!K131</f>
        <v>4300000</v>
      </c>
      <c r="L23" s="136">
        <f>Expenditure!L131</f>
        <v>232021.63084417291</v>
      </c>
      <c r="M23" s="136">
        <f>Expenditure!M131</f>
        <v>485938.08297914104</v>
      </c>
      <c r="N23" s="136">
        <f>Expenditure!N131</f>
        <v>1103897.7968024549</v>
      </c>
      <c r="O23" s="136">
        <f>Expenditure!O131</f>
        <v>0</v>
      </c>
      <c r="P23" s="136">
        <f>Expenditure!P131</f>
        <v>7030.9585104294792</v>
      </c>
      <c r="Q23" s="136">
        <f>Expenditure!Q131</f>
        <v>105464.37765644223</v>
      </c>
      <c r="R23" s="136">
        <f>Expenditure!R131</f>
        <v>119526.29467730121</v>
      </c>
      <c r="S23" s="136">
        <f>Expenditure!S131</f>
        <v>808560.22869939043</v>
      </c>
      <c r="T23" s="136">
        <f>Expenditure!T131</f>
        <v>119526.29467730121</v>
      </c>
      <c r="U23" s="136">
        <f>Expenditure!U131</f>
        <v>42185.751062576899</v>
      </c>
      <c r="V23" s="136">
        <f>Expenditure!V131</f>
        <v>77340.543614724302</v>
      </c>
      <c r="W23" s="136">
        <f>Expenditure!W131</f>
        <v>63278.626593865323</v>
      </c>
      <c r="X23" s="136">
        <f>Expenditure!X131</f>
        <v>379671.75956319203</v>
      </c>
      <c r="Y23" s="136">
        <f>Expenditure!Y131</f>
        <v>0</v>
      </c>
      <c r="Z23" s="136">
        <f>Expenditure!Z131</f>
        <v>0</v>
      </c>
      <c r="AA23" s="136">
        <f>Expenditure!AA131</f>
        <v>77340.543614724302</v>
      </c>
      <c r="AB23" s="136">
        <f>Expenditure!AB131</f>
        <v>56247.668083435849</v>
      </c>
      <c r="AC23" s="136">
        <f>Expenditure!AC131</f>
        <v>309362.17445889721</v>
      </c>
      <c r="AD23" s="136">
        <f>Expenditure!AD131</f>
        <v>140619.17020858964</v>
      </c>
      <c r="AE23" s="136">
        <f>Expenditure!AE131</f>
        <v>0</v>
      </c>
      <c r="AF23" s="136">
        <f>Expenditure!AF131</f>
        <v>0</v>
      </c>
      <c r="AG23" s="136">
        <f>Expenditure!AG131</f>
        <v>0</v>
      </c>
      <c r="AH23" s="136">
        <f>Expenditure!AH131</f>
        <v>0</v>
      </c>
      <c r="AI23" s="136">
        <f>Expenditure!AI131</f>
        <v>0</v>
      </c>
      <c r="AJ23" s="136">
        <f>Expenditure!AJ131</f>
        <v>0</v>
      </c>
      <c r="AK23" s="136">
        <f>Expenditure!AK131</f>
        <v>0</v>
      </c>
      <c r="AL23" s="136">
        <f>Expenditure!AL131</f>
        <v>0</v>
      </c>
      <c r="AM23" s="136">
        <f>Expenditure!AM131</f>
        <v>0</v>
      </c>
      <c r="AN23" s="136">
        <f>Expenditure!AN131</f>
        <v>0</v>
      </c>
      <c r="AO23" s="136">
        <f>Expenditure!AO131</f>
        <v>0</v>
      </c>
      <c r="AP23" s="136">
        <f>Expenditure!AP131</f>
        <v>0</v>
      </c>
      <c r="AQ23" s="136">
        <f>Expenditure!AQ131</f>
        <v>0</v>
      </c>
      <c r="AR23" s="65"/>
      <c r="AS23" s="64"/>
      <c r="AT23" s="38"/>
    </row>
    <row r="24" spans="1:46" x14ac:dyDescent="0.35">
      <c r="A24" s="64"/>
      <c r="B24" s="64"/>
      <c r="C24" s="64"/>
      <c r="D24" s="64"/>
      <c r="E24" s="64"/>
      <c r="F24" s="103" t="str">
        <f>Expenditure!F132</f>
        <v>HV (EDCM)</v>
      </c>
      <c r="G24" s="103" t="str">
        <f>Expenditure!G132</f>
        <v>£ per year</v>
      </c>
      <c r="H24" s="118"/>
      <c r="I24" s="118"/>
      <c r="J24" s="136">
        <f>Expenditure!J132</f>
        <v>889999.99999999988</v>
      </c>
      <c r="K24" s="136">
        <f>Expenditure!K132</f>
        <v>12500000</v>
      </c>
      <c r="L24" s="136">
        <f>Expenditure!L132</f>
        <v>1088240.229417348</v>
      </c>
      <c r="M24" s="136">
        <f>Expenditure!M132</f>
        <v>1834046.0467019789</v>
      </c>
      <c r="N24" s="136">
        <f>Expenditure!N132</f>
        <v>1856332.3228213056</v>
      </c>
      <c r="O24" s="136">
        <f>Expenditure!O132</f>
        <v>2000000</v>
      </c>
      <c r="P24" s="136">
        <f>Expenditure!P132</f>
        <v>32976.976649010539</v>
      </c>
      <c r="Q24" s="136">
        <f>Expenditure!Q132</f>
        <v>494654.64973515819</v>
      </c>
      <c r="R24" s="136">
        <f>Expenditure!R132</f>
        <v>560608.60303317942</v>
      </c>
      <c r="S24" s="136">
        <f>Expenditure!S132</f>
        <v>3792352.3146362128</v>
      </c>
      <c r="T24" s="136">
        <f>Expenditure!T132</f>
        <v>560608.60303317942</v>
      </c>
      <c r="U24" s="136">
        <f>Expenditure!U132</f>
        <v>197861.85989406332</v>
      </c>
      <c r="V24" s="136">
        <f>Expenditure!V132</f>
        <v>362746.74313911604</v>
      </c>
      <c r="W24" s="136">
        <f>Expenditure!W132</f>
        <v>296792.78984109487</v>
      </c>
      <c r="X24" s="136">
        <f>Expenditure!X132</f>
        <v>1780756.7390465697</v>
      </c>
      <c r="Y24" s="136">
        <f>Expenditure!Y132</f>
        <v>0</v>
      </c>
      <c r="Z24" s="136">
        <f>Expenditure!Z132</f>
        <v>0</v>
      </c>
      <c r="AA24" s="136">
        <f>Expenditure!AA132</f>
        <v>362746.74313911604</v>
      </c>
      <c r="AB24" s="136">
        <f>Expenditure!AB132</f>
        <v>263815.81319208432</v>
      </c>
      <c r="AC24" s="136">
        <f>Expenditure!AC132</f>
        <v>1450986.9725564641</v>
      </c>
      <c r="AD24" s="136">
        <f>Expenditure!AD132</f>
        <v>659539.53298021096</v>
      </c>
      <c r="AE24" s="136">
        <f>Expenditure!AE132</f>
        <v>0</v>
      </c>
      <c r="AF24" s="136">
        <f>Expenditure!AF132</f>
        <v>0</v>
      </c>
      <c r="AG24" s="136">
        <f>Expenditure!AG132</f>
        <v>0</v>
      </c>
      <c r="AH24" s="136">
        <f>Expenditure!AH132</f>
        <v>0</v>
      </c>
      <c r="AI24" s="136">
        <f>Expenditure!AI132</f>
        <v>0</v>
      </c>
      <c r="AJ24" s="136">
        <f>Expenditure!AJ132</f>
        <v>0</v>
      </c>
      <c r="AK24" s="136">
        <f>Expenditure!AK132</f>
        <v>0</v>
      </c>
      <c r="AL24" s="136">
        <f>Expenditure!AL132</f>
        <v>0</v>
      </c>
      <c r="AM24" s="136">
        <f>Expenditure!AM132</f>
        <v>0</v>
      </c>
      <c r="AN24" s="136">
        <f>Expenditure!AN132</f>
        <v>0</v>
      </c>
      <c r="AO24" s="136">
        <f>Expenditure!AO132</f>
        <v>0</v>
      </c>
      <c r="AP24" s="136">
        <f>Expenditure!AP132</f>
        <v>0</v>
      </c>
      <c r="AQ24" s="136">
        <f>Expenditure!AQ132</f>
        <v>0</v>
      </c>
      <c r="AR24" s="65"/>
      <c r="AS24" s="64"/>
      <c r="AT24" s="38"/>
    </row>
    <row r="25" spans="1:46" x14ac:dyDescent="0.35">
      <c r="A25" s="64"/>
      <c r="B25" s="64"/>
      <c r="C25" s="64"/>
      <c r="D25" s="64"/>
      <c r="E25" s="64"/>
      <c r="F25" s="105" t="str">
        <f>Expenditure!F133</f>
        <v>EHV and 132kV (EDCM)</v>
      </c>
      <c r="G25" s="105" t="str">
        <f>Expenditure!G133</f>
        <v>£ per year</v>
      </c>
      <c r="H25" s="132"/>
      <c r="I25" s="132"/>
      <c r="J25" s="141">
        <f>Expenditure!J133</f>
        <v>5650000</v>
      </c>
      <c r="K25" s="141">
        <f>Expenditure!K133</f>
        <v>7800000.0000000009</v>
      </c>
      <c r="L25" s="141">
        <f>Expenditure!L133</f>
        <v>572036.52556517161</v>
      </c>
      <c r="M25" s="141">
        <f>Expenditure!M133</f>
        <v>465331.11966271687</v>
      </c>
      <c r="N25" s="141">
        <f>Expenditure!N133</f>
        <v>1302698.7648906051</v>
      </c>
      <c r="O25" s="141">
        <f>Expenditure!O133</f>
        <v>200000</v>
      </c>
      <c r="P25" s="141">
        <f>Expenditure!P133</f>
        <v>17334.440168641559</v>
      </c>
      <c r="Q25" s="141">
        <f>Expenditure!Q133</f>
        <v>260016.60252962343</v>
      </c>
      <c r="R25" s="141">
        <f>Expenditure!R133</f>
        <v>294685.48286690662</v>
      </c>
      <c r="S25" s="141">
        <f>Expenditure!S133</f>
        <v>1993460.6193937797</v>
      </c>
      <c r="T25" s="141">
        <f>Expenditure!T133</f>
        <v>294685.48286690662</v>
      </c>
      <c r="U25" s="141">
        <f>Expenditure!U133</f>
        <v>104006.64101184939</v>
      </c>
      <c r="V25" s="141">
        <f>Expenditure!V133</f>
        <v>190678.8418550572</v>
      </c>
      <c r="W25" s="141">
        <f>Expenditure!W133</f>
        <v>156009.96151777403</v>
      </c>
      <c r="X25" s="141">
        <f>Expenditure!X133</f>
        <v>936059.76910664444</v>
      </c>
      <c r="Y25" s="141">
        <f>Expenditure!Y133</f>
        <v>0</v>
      </c>
      <c r="Z25" s="141">
        <f>Expenditure!Z133</f>
        <v>0</v>
      </c>
      <c r="AA25" s="141">
        <f>Expenditure!AA133</f>
        <v>190678.8418550572</v>
      </c>
      <c r="AB25" s="141">
        <f>Expenditure!AB133</f>
        <v>138675.52134913247</v>
      </c>
      <c r="AC25" s="141">
        <f>Expenditure!AC133</f>
        <v>762715.36742022878</v>
      </c>
      <c r="AD25" s="141">
        <f>Expenditure!AD133</f>
        <v>346688.80337283126</v>
      </c>
      <c r="AE25" s="141">
        <f>Expenditure!AE133</f>
        <v>0</v>
      </c>
      <c r="AF25" s="141">
        <f>Expenditure!AF133</f>
        <v>0</v>
      </c>
      <c r="AG25" s="141">
        <f>Expenditure!AG133</f>
        <v>0</v>
      </c>
      <c r="AH25" s="141">
        <f>Expenditure!AH133</f>
        <v>0</v>
      </c>
      <c r="AI25" s="141">
        <f>Expenditure!AI133</f>
        <v>0</v>
      </c>
      <c r="AJ25" s="141">
        <f>Expenditure!AJ133</f>
        <v>0</v>
      </c>
      <c r="AK25" s="141">
        <f>Expenditure!AK133</f>
        <v>0</v>
      </c>
      <c r="AL25" s="141">
        <f>Expenditure!AL133</f>
        <v>0</v>
      </c>
      <c r="AM25" s="141">
        <f>Expenditure!AM133</f>
        <v>0</v>
      </c>
      <c r="AN25" s="141">
        <f>Expenditure!AN133</f>
        <v>0</v>
      </c>
      <c r="AO25" s="141">
        <f>Expenditure!AO133</f>
        <v>0</v>
      </c>
      <c r="AP25" s="141">
        <f>Expenditure!AP133</f>
        <v>0</v>
      </c>
      <c r="AQ25" s="141">
        <f>Expenditure!AQ133</f>
        <v>0</v>
      </c>
      <c r="AR25" s="65"/>
      <c r="AS25" s="64"/>
      <c r="AT25" s="38"/>
    </row>
    <row r="26" spans="1:46" x14ac:dyDescent="0.35">
      <c r="A26" s="64"/>
      <c r="B26" s="64"/>
      <c r="C26" s="64"/>
      <c r="D26" s="64"/>
      <c r="E26" s="64"/>
      <c r="F26" s="64"/>
      <c r="G26" s="64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4"/>
      <c r="AT26" s="38"/>
    </row>
    <row r="27" spans="1:46" x14ac:dyDescent="0.35">
      <c r="A27" s="64"/>
      <c r="B27" s="64"/>
      <c r="C27" s="64"/>
      <c r="D27" s="64"/>
      <c r="E27" s="100" t="str">
        <f>Expenditure!E135</f>
        <v>Total expenditure allocated, by network level and cost category (CDCM)</v>
      </c>
      <c r="F27" s="64"/>
      <c r="G27" s="64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4"/>
      <c r="AT27" s="38"/>
    </row>
    <row r="28" spans="1:46" x14ac:dyDescent="0.35">
      <c r="A28" s="64"/>
      <c r="B28" s="64"/>
      <c r="C28" s="64"/>
      <c r="D28" s="64"/>
      <c r="E28" s="64"/>
      <c r="F28" s="101" t="str">
        <f>Expenditure!F136</f>
        <v>LV services (CDCM)</v>
      </c>
      <c r="G28" s="101" t="str">
        <f>Expenditure!G136</f>
        <v>£ per year</v>
      </c>
      <c r="H28" s="131"/>
      <c r="I28" s="131"/>
      <c r="J28" s="140">
        <f>Expenditure!J136</f>
        <v>0</v>
      </c>
      <c r="K28" s="140">
        <f>Expenditure!K136</f>
        <v>1603038.9102868256</v>
      </c>
      <c r="L28" s="140">
        <f>Expenditure!L136</f>
        <v>643385.49244634097</v>
      </c>
      <c r="M28" s="140">
        <f>Expenditure!M136</f>
        <v>957490.58678679075</v>
      </c>
      <c r="N28" s="140">
        <f>Expenditure!N136</f>
        <v>1085303.8835941907</v>
      </c>
      <c r="O28" s="140">
        <f>Expenditure!O136</f>
        <v>173301.50381479197</v>
      </c>
      <c r="P28" s="140">
        <f>Expenditure!P136</f>
        <v>19496.530074131537</v>
      </c>
      <c r="Q28" s="140">
        <f>Expenditure!Q136</f>
        <v>292447.95111197315</v>
      </c>
      <c r="R28" s="140">
        <f>Expenditure!R136</f>
        <v>331441.01126023626</v>
      </c>
      <c r="S28" s="140">
        <f>Expenditure!S136</f>
        <v>2242100.9585251273</v>
      </c>
      <c r="T28" s="140">
        <f>Expenditure!T136</f>
        <v>331441.01126023626</v>
      </c>
      <c r="U28" s="140">
        <f>Expenditure!U136</f>
        <v>116979.18044478928</v>
      </c>
      <c r="V28" s="140">
        <f>Expenditure!V136</f>
        <v>214461.83081544697</v>
      </c>
      <c r="W28" s="140">
        <f>Expenditure!W136</f>
        <v>175468.77066718385</v>
      </c>
      <c r="X28" s="140">
        <f>Expenditure!X136</f>
        <v>1052812.6240031032</v>
      </c>
      <c r="Y28" s="140">
        <f>Expenditure!Y136</f>
        <v>0</v>
      </c>
      <c r="Z28" s="140">
        <f>Expenditure!Z136</f>
        <v>0</v>
      </c>
      <c r="AA28" s="140">
        <f>Expenditure!AA136</f>
        <v>214461.83081544697</v>
      </c>
      <c r="AB28" s="140">
        <f>Expenditure!AB136</f>
        <v>155972.24059305232</v>
      </c>
      <c r="AC28" s="140">
        <f>Expenditure!AC136</f>
        <v>857847.32326178788</v>
      </c>
      <c r="AD28" s="140">
        <f>Expenditure!AD136</f>
        <v>389930.60148263088</v>
      </c>
      <c r="AE28" s="140">
        <f>Expenditure!AE136</f>
        <v>0</v>
      </c>
      <c r="AF28" s="140">
        <f>Expenditure!AF136</f>
        <v>0</v>
      </c>
      <c r="AG28" s="140">
        <f>Expenditure!AG136</f>
        <v>0</v>
      </c>
      <c r="AH28" s="140">
        <f>Expenditure!AH136</f>
        <v>0</v>
      </c>
      <c r="AI28" s="140">
        <f>Expenditure!AI136</f>
        <v>0</v>
      </c>
      <c r="AJ28" s="140">
        <f>Expenditure!AJ136</f>
        <v>0</v>
      </c>
      <c r="AK28" s="140">
        <f>Expenditure!AK136</f>
        <v>0</v>
      </c>
      <c r="AL28" s="140">
        <f>Expenditure!AL136</f>
        <v>0</v>
      </c>
      <c r="AM28" s="140">
        <f>Expenditure!AM136</f>
        <v>0</v>
      </c>
      <c r="AN28" s="140">
        <f>Expenditure!AN136</f>
        <v>0</v>
      </c>
      <c r="AO28" s="140">
        <f>Expenditure!AO136</f>
        <v>0</v>
      </c>
      <c r="AP28" s="140">
        <f>Expenditure!AP136</f>
        <v>300000</v>
      </c>
      <c r="AQ28" s="140">
        <f>Expenditure!AQ136</f>
        <v>0</v>
      </c>
      <c r="AR28" s="65"/>
      <c r="AS28" s="64"/>
      <c r="AT28" s="38"/>
    </row>
    <row r="29" spans="1:46" x14ac:dyDescent="0.35">
      <c r="A29" s="64"/>
      <c r="B29" s="64"/>
      <c r="C29" s="64"/>
      <c r="D29" s="64"/>
      <c r="E29" s="64"/>
      <c r="F29" s="103" t="str">
        <f>Expenditure!F137</f>
        <v>LV mains (CDCM)</v>
      </c>
      <c r="G29" s="103" t="str">
        <f>Expenditure!G137</f>
        <v>£ per year</v>
      </c>
      <c r="H29" s="118"/>
      <c r="I29" s="118"/>
      <c r="J29" s="136">
        <f>Expenditure!J137</f>
        <v>3359999.9999999995</v>
      </c>
      <c r="K29" s="136">
        <f>Expenditure!K137</f>
        <v>2096961.0897131744</v>
      </c>
      <c r="L29" s="136">
        <f>Expenditure!L137</f>
        <v>841622.95418301946</v>
      </c>
      <c r="M29" s="136">
        <f>Expenditure!M137</f>
        <v>1252508.9012962782</v>
      </c>
      <c r="N29" s="136">
        <f>Expenditure!N137</f>
        <v>1419703.5392013076</v>
      </c>
      <c r="O29" s="136">
        <f>Expenditure!O137</f>
        <v>226698.49618520803</v>
      </c>
      <c r="P29" s="136">
        <f>Expenditure!P137</f>
        <v>25503.725884333915</v>
      </c>
      <c r="Q29" s="136">
        <f>Expenditure!Q137</f>
        <v>382555.88826500881</v>
      </c>
      <c r="R29" s="136">
        <f>Expenditure!R137</f>
        <v>433563.34003367671</v>
      </c>
      <c r="S29" s="136">
        <f>Expenditure!S137</f>
        <v>2932928.4766984009</v>
      </c>
      <c r="T29" s="136">
        <f>Expenditure!T137</f>
        <v>433563.34003367671</v>
      </c>
      <c r="U29" s="136">
        <f>Expenditure!U137</f>
        <v>153022.35530600356</v>
      </c>
      <c r="V29" s="136">
        <f>Expenditure!V137</f>
        <v>280540.98472767312</v>
      </c>
      <c r="W29" s="136">
        <f>Expenditure!W137</f>
        <v>229533.53295900527</v>
      </c>
      <c r="X29" s="136">
        <f>Expenditure!X137</f>
        <v>1377201.1977540317</v>
      </c>
      <c r="Y29" s="136">
        <f>Expenditure!Y137</f>
        <v>0</v>
      </c>
      <c r="Z29" s="136">
        <f>Expenditure!Z137</f>
        <v>0</v>
      </c>
      <c r="AA29" s="136">
        <f>Expenditure!AA137</f>
        <v>280540.98472767312</v>
      </c>
      <c r="AB29" s="136">
        <f>Expenditure!AB137</f>
        <v>204029.80707467135</v>
      </c>
      <c r="AC29" s="136">
        <f>Expenditure!AC137</f>
        <v>1122163.9389106925</v>
      </c>
      <c r="AD29" s="136">
        <f>Expenditure!AD137</f>
        <v>510074.51768667845</v>
      </c>
      <c r="AE29" s="136">
        <f>Expenditure!AE137</f>
        <v>0</v>
      </c>
      <c r="AF29" s="136">
        <f>Expenditure!AF137</f>
        <v>0</v>
      </c>
      <c r="AG29" s="136">
        <f>Expenditure!AG137</f>
        <v>0</v>
      </c>
      <c r="AH29" s="136">
        <f>Expenditure!AH137</f>
        <v>0</v>
      </c>
      <c r="AI29" s="136">
        <f>Expenditure!AI137</f>
        <v>0</v>
      </c>
      <c r="AJ29" s="136">
        <f>Expenditure!AJ137</f>
        <v>0</v>
      </c>
      <c r="AK29" s="136">
        <f>Expenditure!AK137</f>
        <v>0</v>
      </c>
      <c r="AL29" s="136">
        <f>Expenditure!AL137</f>
        <v>0</v>
      </c>
      <c r="AM29" s="136">
        <f>Expenditure!AM137</f>
        <v>0</v>
      </c>
      <c r="AN29" s="136">
        <f>Expenditure!AN137</f>
        <v>0</v>
      </c>
      <c r="AO29" s="136">
        <f>Expenditure!AO137</f>
        <v>0</v>
      </c>
      <c r="AP29" s="136">
        <f>Expenditure!AP137</f>
        <v>0</v>
      </c>
      <c r="AQ29" s="136">
        <f>Expenditure!AQ137</f>
        <v>0</v>
      </c>
      <c r="AR29" s="65"/>
      <c r="AS29" s="64"/>
      <c r="AT29" s="38"/>
    </row>
    <row r="30" spans="1:46" x14ac:dyDescent="0.35">
      <c r="A30" s="64"/>
      <c r="B30" s="64"/>
      <c r="C30" s="64"/>
      <c r="D30" s="64"/>
      <c r="E30" s="64"/>
      <c r="F30" s="103" t="str">
        <f>Expenditure!F138</f>
        <v>HV/LV (CDCM)</v>
      </c>
      <c r="G30" s="103" t="str">
        <f>Expenditure!G138</f>
        <v>£ per year</v>
      </c>
      <c r="H30" s="118"/>
      <c r="I30" s="118"/>
      <c r="J30" s="136">
        <f>Expenditure!J138</f>
        <v>0</v>
      </c>
      <c r="K30" s="136">
        <f>Expenditure!K138</f>
        <v>4300000</v>
      </c>
      <c r="L30" s="136">
        <f>Expenditure!L138</f>
        <v>244763.57641080089</v>
      </c>
      <c r="M30" s="136">
        <f>Expenditure!M138</f>
        <v>485165.84385389084</v>
      </c>
      <c r="N30" s="136">
        <f>Expenditure!N138</f>
        <v>1115095.2641185825</v>
      </c>
      <c r="O30" s="136">
        <f>Expenditure!O138</f>
        <v>0</v>
      </c>
      <c r="P30" s="136">
        <f>Expenditure!P138</f>
        <v>7417.0780730545703</v>
      </c>
      <c r="Q30" s="136">
        <f>Expenditure!Q138</f>
        <v>111256.17109581859</v>
      </c>
      <c r="R30" s="136">
        <f>Expenditure!R138</f>
        <v>126090.32724192775</v>
      </c>
      <c r="S30" s="136">
        <f>Expenditure!S138</f>
        <v>852963.97840127582</v>
      </c>
      <c r="T30" s="136">
        <f>Expenditure!T138</f>
        <v>126090.32724192775</v>
      </c>
      <c r="U30" s="136">
        <f>Expenditure!U138</f>
        <v>44502.468438327443</v>
      </c>
      <c r="V30" s="136">
        <f>Expenditure!V138</f>
        <v>81587.858803600306</v>
      </c>
      <c r="W30" s="136">
        <f>Expenditure!W138</f>
        <v>66753.702657491143</v>
      </c>
      <c r="X30" s="136">
        <f>Expenditure!X138</f>
        <v>400522.21594494692</v>
      </c>
      <c r="Y30" s="136">
        <f>Expenditure!Y138</f>
        <v>0</v>
      </c>
      <c r="Z30" s="136">
        <f>Expenditure!Z138</f>
        <v>0</v>
      </c>
      <c r="AA30" s="136">
        <f>Expenditure!AA138</f>
        <v>81587.858803600306</v>
      </c>
      <c r="AB30" s="136">
        <f>Expenditure!AB138</f>
        <v>59336.624584436569</v>
      </c>
      <c r="AC30" s="136">
        <f>Expenditure!AC138</f>
        <v>326351.43521440122</v>
      </c>
      <c r="AD30" s="136">
        <f>Expenditure!AD138</f>
        <v>148341.56146109145</v>
      </c>
      <c r="AE30" s="136">
        <f>Expenditure!AE138</f>
        <v>0</v>
      </c>
      <c r="AF30" s="136">
        <f>Expenditure!AF138</f>
        <v>0</v>
      </c>
      <c r="AG30" s="136">
        <f>Expenditure!AG138</f>
        <v>0</v>
      </c>
      <c r="AH30" s="136">
        <f>Expenditure!AH138</f>
        <v>0</v>
      </c>
      <c r="AI30" s="136">
        <f>Expenditure!AI138</f>
        <v>0</v>
      </c>
      <c r="AJ30" s="136">
        <f>Expenditure!AJ138</f>
        <v>0</v>
      </c>
      <c r="AK30" s="136">
        <f>Expenditure!AK138</f>
        <v>0</v>
      </c>
      <c r="AL30" s="136">
        <f>Expenditure!AL138</f>
        <v>0</v>
      </c>
      <c r="AM30" s="136">
        <f>Expenditure!AM138</f>
        <v>0</v>
      </c>
      <c r="AN30" s="136">
        <f>Expenditure!AN138</f>
        <v>0</v>
      </c>
      <c r="AO30" s="136">
        <f>Expenditure!AO138</f>
        <v>0</v>
      </c>
      <c r="AP30" s="136">
        <f>Expenditure!AP138</f>
        <v>0</v>
      </c>
      <c r="AQ30" s="136">
        <f>Expenditure!AQ138</f>
        <v>0</v>
      </c>
      <c r="AR30" s="65"/>
      <c r="AS30" s="64"/>
      <c r="AT30" s="38"/>
    </row>
    <row r="31" spans="1:46" x14ac:dyDescent="0.35">
      <c r="A31" s="64"/>
      <c r="B31" s="64"/>
      <c r="C31" s="64"/>
      <c r="D31" s="64"/>
      <c r="E31" s="64"/>
      <c r="F31" s="103" t="str">
        <f>Expenditure!F139</f>
        <v>HV (CDCM)</v>
      </c>
      <c r="G31" s="103" t="str">
        <f>Expenditure!G139</f>
        <v>£ per year</v>
      </c>
      <c r="H31" s="118"/>
      <c r="I31" s="118"/>
      <c r="J31" s="136">
        <f>Expenditure!J139</f>
        <v>889999.99999999988</v>
      </c>
      <c r="K31" s="136">
        <f>Expenditure!K139</f>
        <v>12500000</v>
      </c>
      <c r="L31" s="136">
        <f>Expenditure!L139</f>
        <v>1148003.1821911924</v>
      </c>
      <c r="M31" s="136">
        <f>Expenditure!M139</f>
        <v>1830424.0495641702</v>
      </c>
      <c r="N31" s="136">
        <f>Expenditure!N139</f>
        <v>1908851.2813195323</v>
      </c>
      <c r="O31" s="136">
        <f>Expenditure!O139</f>
        <v>2000000</v>
      </c>
      <c r="P31" s="136">
        <f>Expenditure!P139</f>
        <v>34787.975217914907</v>
      </c>
      <c r="Q31" s="136">
        <f>Expenditure!Q139</f>
        <v>521819.62826872378</v>
      </c>
      <c r="R31" s="136">
        <f>Expenditure!R139</f>
        <v>591395.57870455366</v>
      </c>
      <c r="S31" s="136">
        <f>Expenditure!S139</f>
        <v>4000617.1500602155</v>
      </c>
      <c r="T31" s="136">
        <f>Expenditure!T139</f>
        <v>591395.57870455366</v>
      </c>
      <c r="U31" s="136">
        <f>Expenditure!U139</f>
        <v>208727.85130748956</v>
      </c>
      <c r="V31" s="136">
        <f>Expenditure!V139</f>
        <v>382667.7273970641</v>
      </c>
      <c r="W31" s="136">
        <f>Expenditure!W139</f>
        <v>313091.77696123422</v>
      </c>
      <c r="X31" s="136">
        <f>Expenditure!X139</f>
        <v>1878550.6617674057</v>
      </c>
      <c r="Y31" s="136">
        <f>Expenditure!Y139</f>
        <v>0</v>
      </c>
      <c r="Z31" s="136">
        <f>Expenditure!Z139</f>
        <v>0</v>
      </c>
      <c r="AA31" s="136">
        <f>Expenditure!AA139</f>
        <v>382667.7273970641</v>
      </c>
      <c r="AB31" s="136">
        <f>Expenditure!AB139</f>
        <v>278303.80174331932</v>
      </c>
      <c r="AC31" s="136">
        <f>Expenditure!AC139</f>
        <v>1530670.9095882564</v>
      </c>
      <c r="AD31" s="136">
        <f>Expenditure!AD139</f>
        <v>695759.50435829838</v>
      </c>
      <c r="AE31" s="136">
        <f>Expenditure!AE139</f>
        <v>0</v>
      </c>
      <c r="AF31" s="136">
        <f>Expenditure!AF139</f>
        <v>0</v>
      </c>
      <c r="AG31" s="136">
        <f>Expenditure!AG139</f>
        <v>0</v>
      </c>
      <c r="AH31" s="136">
        <f>Expenditure!AH139</f>
        <v>0</v>
      </c>
      <c r="AI31" s="136">
        <f>Expenditure!AI139</f>
        <v>0</v>
      </c>
      <c r="AJ31" s="136">
        <f>Expenditure!AJ139</f>
        <v>0</v>
      </c>
      <c r="AK31" s="136">
        <f>Expenditure!AK139</f>
        <v>0</v>
      </c>
      <c r="AL31" s="136">
        <f>Expenditure!AL139</f>
        <v>0</v>
      </c>
      <c r="AM31" s="136">
        <f>Expenditure!AM139</f>
        <v>0</v>
      </c>
      <c r="AN31" s="136">
        <f>Expenditure!AN139</f>
        <v>0</v>
      </c>
      <c r="AO31" s="136">
        <f>Expenditure!AO139</f>
        <v>0</v>
      </c>
      <c r="AP31" s="136">
        <f>Expenditure!AP139</f>
        <v>0</v>
      </c>
      <c r="AQ31" s="136">
        <f>Expenditure!AQ139</f>
        <v>0</v>
      </c>
      <c r="AR31" s="65"/>
      <c r="AS31" s="64"/>
      <c r="AT31" s="38"/>
    </row>
    <row r="32" spans="1:46" x14ac:dyDescent="0.35">
      <c r="A32" s="64"/>
      <c r="B32" s="64"/>
      <c r="C32" s="64"/>
      <c r="D32" s="64"/>
      <c r="E32" s="64"/>
      <c r="F32" s="105" t="str">
        <f>Expenditure!F140</f>
        <v>EHV and 132kV (CDCM)</v>
      </c>
      <c r="G32" s="105" t="str">
        <f>Expenditure!G140</f>
        <v>£ per year</v>
      </c>
      <c r="H32" s="132"/>
      <c r="I32" s="132"/>
      <c r="J32" s="141">
        <f>Expenditure!J140</f>
        <v>5650000</v>
      </c>
      <c r="K32" s="141">
        <f>Expenditure!K140</f>
        <v>7800000.0000000009</v>
      </c>
      <c r="L32" s="141">
        <f>Expenditure!L140</f>
        <v>422224.79476864665</v>
      </c>
      <c r="M32" s="141">
        <f>Expenditure!M140</f>
        <v>474410.61849886988</v>
      </c>
      <c r="N32" s="141">
        <f>Expenditure!N140</f>
        <v>1171046.0317663862</v>
      </c>
      <c r="O32" s="141">
        <f>Expenditure!O140</f>
        <v>200000</v>
      </c>
      <c r="P32" s="141">
        <f>Expenditure!P140</f>
        <v>12794.690750565045</v>
      </c>
      <c r="Q32" s="141">
        <f>Expenditure!Q140</f>
        <v>191920.36125847575</v>
      </c>
      <c r="R32" s="141">
        <f>Expenditure!R140</f>
        <v>217509.74275960587</v>
      </c>
      <c r="S32" s="141">
        <f>Expenditure!S140</f>
        <v>1471389.4363149807</v>
      </c>
      <c r="T32" s="141">
        <f>Expenditure!T140</f>
        <v>217509.74275960587</v>
      </c>
      <c r="U32" s="141">
        <f>Expenditure!U140</f>
        <v>76768.144503390315</v>
      </c>
      <c r="V32" s="141">
        <f>Expenditure!V140</f>
        <v>140741.59825621554</v>
      </c>
      <c r="W32" s="141">
        <f>Expenditure!W140</f>
        <v>115152.21675508542</v>
      </c>
      <c r="X32" s="141">
        <f>Expenditure!X140</f>
        <v>690913.3005305127</v>
      </c>
      <c r="Y32" s="141">
        <f>Expenditure!Y140</f>
        <v>0</v>
      </c>
      <c r="Z32" s="141">
        <f>Expenditure!Z140</f>
        <v>0</v>
      </c>
      <c r="AA32" s="141">
        <f>Expenditure!AA140</f>
        <v>140741.59825621554</v>
      </c>
      <c r="AB32" s="141">
        <f>Expenditure!AB140</f>
        <v>102357.52600452038</v>
      </c>
      <c r="AC32" s="141">
        <f>Expenditure!AC140</f>
        <v>562966.39302486216</v>
      </c>
      <c r="AD32" s="141">
        <f>Expenditure!AD140</f>
        <v>255893.81501130099</v>
      </c>
      <c r="AE32" s="141">
        <f>Expenditure!AE140</f>
        <v>0</v>
      </c>
      <c r="AF32" s="141">
        <f>Expenditure!AF140</f>
        <v>0</v>
      </c>
      <c r="AG32" s="141">
        <f>Expenditure!AG140</f>
        <v>0</v>
      </c>
      <c r="AH32" s="141">
        <f>Expenditure!AH140</f>
        <v>0</v>
      </c>
      <c r="AI32" s="141">
        <f>Expenditure!AI140</f>
        <v>0</v>
      </c>
      <c r="AJ32" s="141">
        <f>Expenditure!AJ140</f>
        <v>0</v>
      </c>
      <c r="AK32" s="141">
        <f>Expenditure!AK140</f>
        <v>0</v>
      </c>
      <c r="AL32" s="141">
        <f>Expenditure!AL140</f>
        <v>0</v>
      </c>
      <c r="AM32" s="141">
        <f>Expenditure!AM140</f>
        <v>0</v>
      </c>
      <c r="AN32" s="141">
        <f>Expenditure!AN140</f>
        <v>0</v>
      </c>
      <c r="AO32" s="141">
        <f>Expenditure!AO140</f>
        <v>0</v>
      </c>
      <c r="AP32" s="141">
        <f>Expenditure!AP140</f>
        <v>0</v>
      </c>
      <c r="AQ32" s="141">
        <f>Expenditure!AQ140</f>
        <v>0</v>
      </c>
      <c r="AR32" s="65"/>
      <c r="AS32" s="64"/>
      <c r="AT32" s="38"/>
    </row>
    <row r="33" spans="1:46" x14ac:dyDescent="0.35">
      <c r="A33" s="64"/>
      <c r="B33" s="64"/>
      <c r="C33" s="64"/>
      <c r="D33" s="64"/>
      <c r="E33" s="64"/>
      <c r="F33" s="64"/>
      <c r="G33" s="64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4"/>
      <c r="AT33" s="38"/>
    </row>
    <row r="34" spans="1:46" x14ac:dyDescent="0.35">
      <c r="A34" s="64"/>
      <c r="B34" s="89"/>
      <c r="C34" s="98" t="s">
        <v>574</v>
      </c>
      <c r="D34" s="98"/>
      <c r="E34" s="98"/>
      <c r="F34" s="98"/>
      <c r="G34" s="98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8"/>
      <c r="AT34" s="38"/>
    </row>
    <row r="35" spans="1:46" x14ac:dyDescent="0.35">
      <c r="A35" s="64"/>
      <c r="B35" s="64"/>
      <c r="C35" s="97"/>
      <c r="D35" s="97"/>
      <c r="E35" s="64"/>
      <c r="F35" s="64"/>
      <c r="G35" s="64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4"/>
      <c r="AT35" s="38"/>
    </row>
    <row r="36" spans="1:46" x14ac:dyDescent="0.35">
      <c r="A36" s="64"/>
      <c r="B36" s="64"/>
      <c r="C36" s="64"/>
      <c r="D36" s="97"/>
      <c r="E36" s="103" t="s">
        <v>575</v>
      </c>
      <c r="F36" s="64"/>
      <c r="G36" s="103" t="s">
        <v>113</v>
      </c>
      <c r="H36" s="123"/>
      <c r="I36" s="123"/>
      <c r="J36" s="147">
        <f>'Fixed inputs'!H95</f>
        <v>1</v>
      </c>
      <c r="K36" s="147">
        <f>'Fixed inputs'!H96</f>
        <v>1</v>
      </c>
      <c r="L36" s="147">
        <f>'Fixed inputs'!H97</f>
        <v>0.23499999999999999</v>
      </c>
      <c r="M36" s="147">
        <f>'Fixed inputs'!H98</f>
        <v>0.23499999999999999</v>
      </c>
      <c r="N36" s="147">
        <f>'Fixed inputs'!H99</f>
        <v>0.23499999999999999</v>
      </c>
      <c r="O36" s="147">
        <f>'Fixed inputs'!H100</f>
        <v>0.23499999999999999</v>
      </c>
      <c r="P36" s="147">
        <f>'Fixed inputs'!H101</f>
        <v>0.52569999999999995</v>
      </c>
      <c r="Q36" s="147">
        <f>'Fixed inputs'!H102</f>
        <v>0.52569999999999995</v>
      </c>
      <c r="R36" s="147">
        <f>'Fixed inputs'!H103</f>
        <v>0.52569999999999995</v>
      </c>
      <c r="S36" s="147">
        <f>'Fixed inputs'!H104</f>
        <v>0.52569999999999995</v>
      </c>
      <c r="T36" s="147">
        <f>'Fixed inputs'!H105</f>
        <v>0.52569999999999995</v>
      </c>
      <c r="U36" s="147">
        <f>'Fixed inputs'!H106</f>
        <v>0.52569999999999995</v>
      </c>
      <c r="V36" s="147">
        <f>'Fixed inputs'!H107</f>
        <v>0.52569999999999995</v>
      </c>
      <c r="W36" s="147">
        <f>'Fixed inputs'!H108</f>
        <v>0.52569999999999995</v>
      </c>
      <c r="X36" s="147">
        <f>'Fixed inputs'!H109</f>
        <v>0.52569999999999995</v>
      </c>
      <c r="Y36" s="147">
        <f>'Fixed inputs'!H110</f>
        <v>0.52569999999999995</v>
      </c>
      <c r="Z36" s="147">
        <f>'Fixed inputs'!H111</f>
        <v>0.52569999999999995</v>
      </c>
      <c r="AA36" s="147">
        <f>'Fixed inputs'!H112</f>
        <v>0.52569999999999995</v>
      </c>
      <c r="AB36" s="147">
        <f>'Fixed inputs'!H113</f>
        <v>0.52569999999999995</v>
      </c>
      <c r="AC36" s="147">
        <f>'Fixed inputs'!H114</f>
        <v>0.52569999999999995</v>
      </c>
      <c r="AD36" s="147">
        <f>'Fixed inputs'!H115</f>
        <v>0.52569999999999995</v>
      </c>
      <c r="AE36" s="147">
        <f>'Fixed inputs'!H116</f>
        <v>0</v>
      </c>
      <c r="AF36" s="147">
        <f>'Fixed inputs'!H117</f>
        <v>0.57699999999999996</v>
      </c>
      <c r="AG36" s="147">
        <f>'Fixed inputs'!H118</f>
        <v>0</v>
      </c>
      <c r="AH36" s="147">
        <f>'Fixed inputs'!H119</f>
        <v>0</v>
      </c>
      <c r="AI36" s="147">
        <f>'Fixed inputs'!H120</f>
        <v>0</v>
      </c>
      <c r="AJ36" s="147">
        <f>'Fixed inputs'!H121</f>
        <v>0</v>
      </c>
      <c r="AK36" s="147">
        <f>'Fixed inputs'!H122</f>
        <v>0</v>
      </c>
      <c r="AL36" s="147">
        <f>'Fixed inputs'!H123</f>
        <v>0</v>
      </c>
      <c r="AM36" s="147">
        <f>'Fixed inputs'!H124</f>
        <v>0</v>
      </c>
      <c r="AN36" s="147">
        <f>'Fixed inputs'!H125</f>
        <v>0</v>
      </c>
      <c r="AO36" s="147">
        <f>'Fixed inputs'!H126</f>
        <v>0</v>
      </c>
      <c r="AP36" s="147">
        <f>'Fixed inputs'!H127</f>
        <v>0</v>
      </c>
      <c r="AQ36" s="147">
        <f>'Fixed inputs'!H128</f>
        <v>0</v>
      </c>
      <c r="AR36" s="65"/>
      <c r="AS36" s="64"/>
      <c r="AT36" s="38"/>
    </row>
    <row r="37" spans="1:46" x14ac:dyDescent="0.35">
      <c r="A37" s="64"/>
      <c r="B37" s="64"/>
      <c r="C37" s="64"/>
      <c r="D37" s="64"/>
      <c r="E37" s="97"/>
      <c r="F37" s="64"/>
      <c r="G37" s="64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4"/>
      <c r="AT37" s="38"/>
    </row>
    <row r="38" spans="1:46" x14ac:dyDescent="0.35">
      <c r="A38" s="103"/>
      <c r="B38" s="64"/>
      <c r="C38" s="64"/>
      <c r="D38" s="64"/>
      <c r="E38" s="103" t="s">
        <v>576</v>
      </c>
      <c r="F38" s="64"/>
      <c r="G38" s="103" t="s">
        <v>113</v>
      </c>
      <c r="H38" s="123"/>
      <c r="I38" s="119" t="s">
        <v>114</v>
      </c>
      <c r="J38" s="123">
        <f t="shared" ref="J38:AQ38" si="0">1 - J36</f>
        <v>0</v>
      </c>
      <c r="K38" s="123">
        <f t="shared" si="0"/>
        <v>0</v>
      </c>
      <c r="L38" s="123">
        <f t="shared" si="0"/>
        <v>0.76500000000000001</v>
      </c>
      <c r="M38" s="123">
        <f t="shared" si="0"/>
        <v>0.76500000000000001</v>
      </c>
      <c r="N38" s="123">
        <f t="shared" si="0"/>
        <v>0.76500000000000001</v>
      </c>
      <c r="O38" s="123">
        <f t="shared" si="0"/>
        <v>0.76500000000000001</v>
      </c>
      <c r="P38" s="123">
        <f t="shared" si="0"/>
        <v>0.47430000000000005</v>
      </c>
      <c r="Q38" s="123">
        <f t="shared" si="0"/>
        <v>0.47430000000000005</v>
      </c>
      <c r="R38" s="123">
        <f t="shared" si="0"/>
        <v>0.47430000000000005</v>
      </c>
      <c r="S38" s="123">
        <f t="shared" si="0"/>
        <v>0.47430000000000005</v>
      </c>
      <c r="T38" s="123">
        <f t="shared" si="0"/>
        <v>0.47430000000000005</v>
      </c>
      <c r="U38" s="123">
        <f t="shared" si="0"/>
        <v>0.47430000000000005</v>
      </c>
      <c r="V38" s="123">
        <f t="shared" si="0"/>
        <v>0.47430000000000005</v>
      </c>
      <c r="W38" s="123">
        <f t="shared" si="0"/>
        <v>0.47430000000000005</v>
      </c>
      <c r="X38" s="123">
        <f t="shared" si="0"/>
        <v>0.47430000000000005</v>
      </c>
      <c r="Y38" s="123">
        <f t="shared" si="0"/>
        <v>0.47430000000000005</v>
      </c>
      <c r="Z38" s="123">
        <f t="shared" si="0"/>
        <v>0.47430000000000005</v>
      </c>
      <c r="AA38" s="123">
        <f t="shared" si="0"/>
        <v>0.47430000000000005</v>
      </c>
      <c r="AB38" s="123">
        <f t="shared" si="0"/>
        <v>0.47430000000000005</v>
      </c>
      <c r="AC38" s="123">
        <f t="shared" si="0"/>
        <v>0.47430000000000005</v>
      </c>
      <c r="AD38" s="123">
        <f t="shared" si="0"/>
        <v>0.47430000000000005</v>
      </c>
      <c r="AE38" s="123">
        <f t="shared" si="0"/>
        <v>1</v>
      </c>
      <c r="AF38" s="123">
        <f t="shared" si="0"/>
        <v>0.42300000000000004</v>
      </c>
      <c r="AG38" s="123">
        <f t="shared" si="0"/>
        <v>1</v>
      </c>
      <c r="AH38" s="123">
        <f t="shared" si="0"/>
        <v>1</v>
      </c>
      <c r="AI38" s="123">
        <f t="shared" si="0"/>
        <v>1</v>
      </c>
      <c r="AJ38" s="123">
        <f t="shared" si="0"/>
        <v>1</v>
      </c>
      <c r="AK38" s="123">
        <f t="shared" si="0"/>
        <v>1</v>
      </c>
      <c r="AL38" s="123">
        <f t="shared" si="0"/>
        <v>1</v>
      </c>
      <c r="AM38" s="123">
        <f t="shared" si="0"/>
        <v>1</v>
      </c>
      <c r="AN38" s="123">
        <f t="shared" si="0"/>
        <v>1</v>
      </c>
      <c r="AO38" s="123">
        <f t="shared" si="0"/>
        <v>1</v>
      </c>
      <c r="AP38" s="123">
        <f t="shared" ref="AP38" si="1">1 - AP36</f>
        <v>1</v>
      </c>
      <c r="AQ38" s="123">
        <f t="shared" si="0"/>
        <v>1</v>
      </c>
      <c r="AR38" s="65"/>
      <c r="AS38" s="103" t="s">
        <v>577</v>
      </c>
      <c r="AT38" s="38"/>
    </row>
    <row r="39" spans="1:46" x14ac:dyDescent="0.35">
      <c r="A39" s="64"/>
      <c r="B39" s="64"/>
      <c r="C39" s="64"/>
      <c r="D39" s="64"/>
      <c r="E39" s="97"/>
      <c r="F39" s="64"/>
      <c r="G39" s="64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4"/>
      <c r="AT39" s="38"/>
    </row>
    <row r="40" spans="1:46" x14ac:dyDescent="0.35">
      <c r="A40" s="64"/>
      <c r="B40" s="89"/>
      <c r="C40" s="98" t="s">
        <v>578</v>
      </c>
      <c r="D40" s="98"/>
      <c r="E40" s="98"/>
      <c r="F40" s="98"/>
      <c r="G40" s="98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9"/>
      <c r="AS40" s="98"/>
      <c r="AT40" s="38"/>
    </row>
    <row r="41" spans="1:46" x14ac:dyDescent="0.35">
      <c r="A41" s="64"/>
      <c r="B41" s="64"/>
      <c r="C41" s="97"/>
      <c r="D41" s="97"/>
      <c r="E41" s="64"/>
      <c r="F41" s="64"/>
      <c r="G41" s="64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4"/>
      <c r="AT41" s="38"/>
    </row>
    <row r="42" spans="1:46" x14ac:dyDescent="0.35">
      <c r="A42" s="103"/>
      <c r="B42" s="64"/>
      <c r="C42" s="64"/>
      <c r="D42" s="97"/>
      <c r="E42" s="100" t="s">
        <v>579</v>
      </c>
      <c r="F42" s="64"/>
      <c r="G42" s="64"/>
      <c r="H42" s="65"/>
      <c r="I42" s="120" t="s">
        <v>114</v>
      </c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103" t="s">
        <v>577</v>
      </c>
      <c r="AT42" s="38"/>
    </row>
    <row r="43" spans="1:46" x14ac:dyDescent="0.35">
      <c r="A43" s="64"/>
      <c r="B43" s="64"/>
      <c r="C43" s="64"/>
      <c r="D43" s="64"/>
      <c r="E43" s="64"/>
      <c r="F43" s="101" t="s">
        <v>554</v>
      </c>
      <c r="G43" s="101" t="str">
        <f>Expenditure!G$19</f>
        <v>£ per year</v>
      </c>
      <c r="H43" s="131">
        <f>SUMPRODUCT(J21:AQ21, J$38:AQ$38)</f>
        <v>5316103.1537194792</v>
      </c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65"/>
      <c r="AS43" s="64"/>
      <c r="AT43" s="38"/>
    </row>
    <row r="44" spans="1:46" x14ac:dyDescent="0.35">
      <c r="A44" s="64"/>
      <c r="B44" s="64"/>
      <c r="C44" s="64"/>
      <c r="D44" s="64"/>
      <c r="E44" s="64"/>
      <c r="F44" s="103" t="s">
        <v>555</v>
      </c>
      <c r="G44" s="103" t="str">
        <f>Expenditure!G$19</f>
        <v>£ per year</v>
      </c>
      <c r="H44" s="118">
        <f>SUMPRODUCT(J22:AQ22, J$38:AQ$38)</f>
        <v>6561645.5519817909</v>
      </c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65"/>
      <c r="AS44" s="64"/>
      <c r="AT44" s="38"/>
    </row>
    <row r="45" spans="1:46" x14ac:dyDescent="0.35">
      <c r="A45" s="64"/>
      <c r="B45" s="64"/>
      <c r="C45" s="64"/>
      <c r="D45" s="64"/>
      <c r="E45" s="64"/>
      <c r="F45" s="103" t="s">
        <v>556</v>
      </c>
      <c r="G45" s="103" t="str">
        <f>Expenditure!G$19</f>
        <v>£ per year</v>
      </c>
      <c r="H45" s="118">
        <f>SUMPRODUCT(J23:AQ23, J$38:AQ$38)</f>
        <v>2487530.0234796316</v>
      </c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65"/>
      <c r="AS45" s="64"/>
      <c r="AT45" s="38"/>
    </row>
    <row r="46" spans="1:46" x14ac:dyDescent="0.35">
      <c r="A46" s="64"/>
      <c r="B46" s="64"/>
      <c r="C46" s="64"/>
      <c r="D46" s="64"/>
      <c r="E46" s="64"/>
      <c r="F46" s="103" t="s">
        <v>557</v>
      </c>
      <c r="G46" s="103" t="str">
        <f>Expenditure!G$19</f>
        <v>£ per year</v>
      </c>
      <c r="H46" s="118">
        <f>SUMPRODUCT(J24:AQ24, J$38:AQ$38)</f>
        <v>10315884.676266817</v>
      </c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65"/>
      <c r="AS46" s="64"/>
      <c r="AT46" s="38"/>
    </row>
    <row r="47" spans="1:46" x14ac:dyDescent="0.35">
      <c r="A47" s="64"/>
      <c r="B47" s="64"/>
      <c r="C47" s="64"/>
      <c r="D47" s="64"/>
      <c r="E47" s="64"/>
      <c r="F47" s="105" t="s">
        <v>558</v>
      </c>
      <c r="G47" s="105" t="str">
        <f>Expenditure!G$19</f>
        <v>£ per year</v>
      </c>
      <c r="H47" s="132">
        <f>SUMPRODUCT(J25:AQ25, J$38:AQ$38)</f>
        <v>4639876.5945522841</v>
      </c>
      <c r="I47" s="118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65"/>
      <c r="AS47" s="64"/>
      <c r="AT47" s="38"/>
    </row>
    <row r="48" spans="1:46" x14ac:dyDescent="0.35">
      <c r="A48" s="64"/>
      <c r="B48" s="64"/>
      <c r="C48" s="64"/>
      <c r="D48" s="64"/>
      <c r="E48" s="64"/>
      <c r="F48" s="64"/>
      <c r="G48" s="64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4"/>
      <c r="AT48" s="38"/>
    </row>
    <row r="49" spans="1:46" x14ac:dyDescent="0.35">
      <c r="A49" s="103"/>
      <c r="B49" s="64"/>
      <c r="C49" s="64"/>
      <c r="D49" s="64"/>
      <c r="E49" s="103" t="s">
        <v>580</v>
      </c>
      <c r="F49" s="64"/>
      <c r="G49" s="103" t="str">
        <f>Expenditure!G$19</f>
        <v>£ per year</v>
      </c>
      <c r="H49" s="118">
        <f>SUM(H43:H47)</f>
        <v>29321040</v>
      </c>
      <c r="I49" s="129" t="s">
        <v>114</v>
      </c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65"/>
      <c r="AS49" s="103" t="s">
        <v>581</v>
      </c>
      <c r="AT49" s="38"/>
    </row>
    <row r="50" spans="1:46" x14ac:dyDescent="0.35">
      <c r="A50" s="64"/>
      <c r="B50" s="64"/>
      <c r="C50" s="64"/>
      <c r="D50" s="64"/>
      <c r="E50" s="103" t="s">
        <v>582</v>
      </c>
      <c r="F50" s="64"/>
      <c r="G50" s="103" t="s">
        <v>484</v>
      </c>
      <c r="H50" s="118" t="b">
        <f>H49 &gt; 0</f>
        <v>1</v>
      </c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65"/>
      <c r="AS50" s="64"/>
      <c r="AT50" s="38"/>
    </row>
    <row r="51" spans="1:46" x14ac:dyDescent="0.35">
      <c r="A51" s="64"/>
      <c r="B51" s="64"/>
      <c r="C51" s="64"/>
      <c r="D51" s="64"/>
      <c r="E51" s="97"/>
      <c r="F51" s="64"/>
      <c r="G51" s="64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Q51" s="65"/>
      <c r="AR51" s="65"/>
      <c r="AS51" s="64"/>
      <c r="AT51" s="38"/>
    </row>
    <row r="52" spans="1:46" x14ac:dyDescent="0.35">
      <c r="A52" s="103"/>
      <c r="B52" s="64"/>
      <c r="C52" s="64"/>
      <c r="D52" s="64"/>
      <c r="E52" s="100" t="s">
        <v>583</v>
      </c>
      <c r="F52" s="64"/>
      <c r="G52" s="64"/>
      <c r="H52" s="65"/>
      <c r="I52" s="120" t="s">
        <v>114</v>
      </c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103" t="s">
        <v>577</v>
      </c>
      <c r="AT52" s="38"/>
    </row>
    <row r="53" spans="1:46" x14ac:dyDescent="0.35">
      <c r="A53" s="64"/>
      <c r="B53" s="64"/>
      <c r="C53" s="64"/>
      <c r="D53" s="64"/>
      <c r="E53" s="64"/>
      <c r="F53" s="101" t="s">
        <v>560</v>
      </c>
      <c r="G53" s="101" t="str">
        <f>Expenditure!G$19</f>
        <v>£ per year</v>
      </c>
      <c r="H53" s="131">
        <f>SUMPRODUCT(J28:AQ28, J$38:AQ$38)</f>
        <v>5520586.3042258918</v>
      </c>
      <c r="I53" s="118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65"/>
      <c r="AS53" s="64"/>
      <c r="AT53" s="38"/>
    </row>
    <row r="54" spans="1:46" x14ac:dyDescent="0.35">
      <c r="A54" s="64"/>
      <c r="B54" s="64"/>
      <c r="C54" s="64"/>
      <c r="D54" s="64"/>
      <c r="E54" s="64"/>
      <c r="F54" s="103" t="s">
        <v>561</v>
      </c>
      <c r="G54" s="103" t="str">
        <f>Expenditure!G$19</f>
        <v>£ per year</v>
      </c>
      <c r="H54" s="118">
        <f>SUMPRODUCT(J29:AQ29, J$38:AQ$38)</f>
        <v>6829133.26382853</v>
      </c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65"/>
      <c r="AS54" s="64"/>
      <c r="AT54" s="38"/>
    </row>
    <row r="55" spans="1:46" x14ac:dyDescent="0.35">
      <c r="A55" s="64"/>
      <c r="B55" s="64"/>
      <c r="C55" s="64"/>
      <c r="D55" s="64"/>
      <c r="E55" s="64"/>
      <c r="F55" s="103" t="s">
        <v>562</v>
      </c>
      <c r="G55" s="103" t="str">
        <f>Expenditure!G$19</f>
        <v>£ per year</v>
      </c>
      <c r="H55" s="118">
        <f>SUMPRODUCT(J30:AQ30, J$38:AQ$38)</f>
        <v>2565321.6862095343</v>
      </c>
      <c r="I55" s="118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65"/>
      <c r="AS55" s="64"/>
      <c r="AT55" s="38"/>
    </row>
    <row r="56" spans="1:46" x14ac:dyDescent="0.35">
      <c r="A56" s="64"/>
      <c r="B56" s="64"/>
      <c r="C56" s="64"/>
      <c r="D56" s="64"/>
      <c r="E56" s="64"/>
      <c r="F56" s="103" t="s">
        <v>563</v>
      </c>
      <c r="G56" s="103" t="str">
        <f>Expenditure!G$19</f>
        <v>£ per year</v>
      </c>
      <c r="H56" s="118">
        <f>SUMPRODUCT(J31:AQ31, J$38:AQ$38)</f>
        <v>10680747.282343406</v>
      </c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65"/>
      <c r="AS56" s="64"/>
      <c r="AT56" s="38"/>
    </row>
    <row r="57" spans="1:46" x14ac:dyDescent="0.35">
      <c r="A57" s="64"/>
      <c r="B57" s="64"/>
      <c r="C57" s="64"/>
      <c r="D57" s="64"/>
      <c r="E57" s="64"/>
      <c r="F57" s="105" t="s">
        <v>564</v>
      </c>
      <c r="G57" s="105" t="str">
        <f>Expenditure!G$19</f>
        <v>£ per year</v>
      </c>
      <c r="H57" s="132">
        <f>SUMPRODUCT(J32:AQ32, J$38:AQ$38)</f>
        <v>3725251.4633926419</v>
      </c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65"/>
      <c r="AS57" s="64"/>
      <c r="AT57" s="38"/>
    </row>
    <row r="58" spans="1:46" x14ac:dyDescent="0.35">
      <c r="A58" s="64"/>
      <c r="B58" s="64"/>
      <c r="C58" s="64"/>
      <c r="D58" s="64"/>
      <c r="E58" s="64"/>
      <c r="F58" s="64"/>
      <c r="G58" s="64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Q58" s="65"/>
      <c r="AR58" s="65"/>
      <c r="AS58" s="64"/>
      <c r="AT58" s="38"/>
    </row>
    <row r="59" spans="1:46" x14ac:dyDescent="0.35">
      <c r="A59" s="103"/>
      <c r="B59" s="64"/>
      <c r="C59" s="64"/>
      <c r="D59" s="64"/>
      <c r="E59" s="103" t="s">
        <v>584</v>
      </c>
      <c r="F59" s="64"/>
      <c r="G59" s="103" t="str">
        <f>Expenditure!G$19</f>
        <v>£ per year</v>
      </c>
      <c r="H59" s="118">
        <f>SUM(H53:H57)</f>
        <v>29321040.000000004</v>
      </c>
      <c r="I59" s="129" t="s">
        <v>114</v>
      </c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65"/>
      <c r="AS59" s="103" t="s">
        <v>581</v>
      </c>
      <c r="AT59" s="38"/>
    </row>
    <row r="60" spans="1:46" x14ac:dyDescent="0.35">
      <c r="A60" s="64"/>
      <c r="B60" s="64"/>
      <c r="C60" s="64"/>
      <c r="D60" s="64"/>
      <c r="E60" s="103" t="s">
        <v>585</v>
      </c>
      <c r="F60" s="64"/>
      <c r="G60" s="103" t="s">
        <v>484</v>
      </c>
      <c r="H60" s="118" t="b">
        <f>H59 &gt; 0</f>
        <v>1</v>
      </c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18"/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65"/>
      <c r="AS60" s="64"/>
      <c r="AT60" s="38"/>
    </row>
    <row r="61" spans="1:46" x14ac:dyDescent="0.35">
      <c r="A61" s="64"/>
      <c r="B61" s="64"/>
      <c r="C61" s="64"/>
      <c r="D61" s="64"/>
      <c r="E61" s="97"/>
      <c r="F61" s="64"/>
      <c r="G61" s="64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4"/>
      <c r="AT61" s="38"/>
    </row>
    <row r="62" spans="1:46" s="17" customFormat="1" x14ac:dyDescent="0.35">
      <c r="A62" s="64"/>
      <c r="B62" s="64"/>
      <c r="C62" s="64"/>
      <c r="D62" s="64"/>
      <c r="E62" s="103" t="s">
        <v>586</v>
      </c>
      <c r="F62" s="64"/>
      <c r="G62" s="103" t="str">
        <f>Expenditure!G$19</f>
        <v>£ per year</v>
      </c>
      <c r="H62" s="118">
        <f>ABS(H49 - H59)</f>
        <v>3.7252902984619141E-9</v>
      </c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4"/>
      <c r="AT62" s="38"/>
    </row>
    <row r="63" spans="1:46" x14ac:dyDescent="0.35">
      <c r="A63" s="64"/>
      <c r="B63" s="64"/>
      <c r="C63" s="64"/>
      <c r="D63" s="64"/>
      <c r="E63" s="103" t="s">
        <v>587</v>
      </c>
      <c r="F63" s="64"/>
      <c r="G63" s="103" t="s">
        <v>67</v>
      </c>
      <c r="H63" s="124">
        <f>IF(ABS(H62) &lt; 10^-'Fixed inputs'!H$407, 0, 1)</f>
        <v>0</v>
      </c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65"/>
      <c r="AS63" s="64"/>
      <c r="AT63" s="38"/>
    </row>
    <row r="64" spans="1:46" x14ac:dyDescent="0.35">
      <c r="A64" s="64"/>
      <c r="B64" s="64"/>
      <c r="C64" s="64"/>
      <c r="D64" s="64"/>
      <c r="E64" s="97"/>
      <c r="F64" s="64"/>
      <c r="G64" s="64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4"/>
      <c r="AT64" s="38"/>
    </row>
    <row r="65" spans="1:46" x14ac:dyDescent="0.35">
      <c r="A65" s="64"/>
      <c r="B65" s="89"/>
      <c r="C65" s="98" t="s">
        <v>588</v>
      </c>
      <c r="D65" s="98"/>
      <c r="E65" s="98"/>
      <c r="F65" s="98"/>
      <c r="G65" s="98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8"/>
      <c r="AT65" s="38"/>
    </row>
    <row r="66" spans="1:46" x14ac:dyDescent="0.35">
      <c r="A66" s="64"/>
      <c r="B66" s="64"/>
      <c r="C66" s="97"/>
      <c r="D66" s="97"/>
      <c r="E66" s="64"/>
      <c r="F66" s="64"/>
      <c r="G66" s="64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4"/>
      <c r="AT66" s="38"/>
    </row>
    <row r="67" spans="1:46" x14ac:dyDescent="0.35">
      <c r="A67" s="103"/>
      <c r="B67" s="64"/>
      <c r="C67" s="64"/>
      <c r="D67" s="97"/>
      <c r="E67" s="100" t="s">
        <v>589</v>
      </c>
      <c r="F67" s="64"/>
      <c r="G67" s="64"/>
      <c r="H67" s="65"/>
      <c r="I67" s="120" t="s">
        <v>114</v>
      </c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103" t="s">
        <v>581</v>
      </c>
      <c r="AT67" s="38"/>
    </row>
    <row r="68" spans="1:46" x14ac:dyDescent="0.35">
      <c r="A68" s="64"/>
      <c r="B68" s="64"/>
      <c r="C68" s="64"/>
      <c r="D68" s="64"/>
      <c r="E68" s="64"/>
      <c r="F68" s="101" t="s">
        <v>554</v>
      </c>
      <c r="G68" s="101" t="s">
        <v>113</v>
      </c>
      <c r="H68" s="137">
        <f>IF(H$50, H43 / H$49, 0)</f>
        <v>0.18130677335181422</v>
      </c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65"/>
      <c r="AS68" s="64"/>
      <c r="AT68" s="38"/>
    </row>
    <row r="69" spans="1:46" x14ac:dyDescent="0.35">
      <c r="A69" s="64"/>
      <c r="B69" s="64"/>
      <c r="C69" s="64"/>
      <c r="D69" s="64"/>
      <c r="E69" s="64"/>
      <c r="F69" s="103" t="s">
        <v>555</v>
      </c>
      <c r="G69" s="103" t="s">
        <v>113</v>
      </c>
      <c r="H69" s="138">
        <f>IF(H$50, H44 / H$49, 0)</f>
        <v>0.22378624878182327</v>
      </c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23"/>
      <c r="AK69" s="123"/>
      <c r="AL69" s="123"/>
      <c r="AM69" s="123"/>
      <c r="AN69" s="123"/>
      <c r="AO69" s="123"/>
      <c r="AP69" s="123"/>
      <c r="AQ69" s="123"/>
      <c r="AR69" s="65"/>
      <c r="AS69" s="64"/>
      <c r="AT69" s="38"/>
    </row>
    <row r="70" spans="1:46" x14ac:dyDescent="0.35">
      <c r="A70" s="64"/>
      <c r="B70" s="64"/>
      <c r="C70" s="64"/>
      <c r="D70" s="64"/>
      <c r="E70" s="64"/>
      <c r="F70" s="103" t="s">
        <v>556</v>
      </c>
      <c r="G70" s="103" t="s">
        <v>113</v>
      </c>
      <c r="H70" s="138">
        <f>IF(H$50, H45 / H$49, 0)</f>
        <v>8.4837714606290623E-2</v>
      </c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23"/>
      <c r="AK70" s="123"/>
      <c r="AL70" s="123"/>
      <c r="AM70" s="123"/>
      <c r="AN70" s="123"/>
      <c r="AO70" s="123"/>
      <c r="AP70" s="123"/>
      <c r="AQ70" s="123"/>
      <c r="AR70" s="65"/>
      <c r="AS70" s="64"/>
      <c r="AT70" s="38"/>
    </row>
    <row r="71" spans="1:46" x14ac:dyDescent="0.35">
      <c r="A71" s="64"/>
      <c r="B71" s="64"/>
      <c r="C71" s="64"/>
      <c r="D71" s="64"/>
      <c r="E71" s="64"/>
      <c r="F71" s="103" t="s">
        <v>557</v>
      </c>
      <c r="G71" s="103" t="s">
        <v>113</v>
      </c>
      <c r="H71" s="138">
        <f>IF(H$50, H46 / H$49, 0)</f>
        <v>0.35182533348976769</v>
      </c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23"/>
      <c r="AK71" s="123"/>
      <c r="AL71" s="123"/>
      <c r="AM71" s="123"/>
      <c r="AN71" s="123"/>
      <c r="AO71" s="123"/>
      <c r="AP71" s="123"/>
      <c r="AQ71" s="123"/>
      <c r="AR71" s="65"/>
      <c r="AS71" s="64"/>
      <c r="AT71" s="38"/>
    </row>
    <row r="72" spans="1:46" x14ac:dyDescent="0.35">
      <c r="A72" s="64"/>
      <c r="B72" s="64"/>
      <c r="C72" s="64"/>
      <c r="D72" s="64"/>
      <c r="E72" s="64"/>
      <c r="F72" s="105" t="s">
        <v>558</v>
      </c>
      <c r="G72" s="105" t="s">
        <v>113</v>
      </c>
      <c r="H72" s="139">
        <f>IF(H$50, H47 / H$49, 0)</f>
        <v>0.15824392977030433</v>
      </c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23"/>
      <c r="AK72" s="123"/>
      <c r="AL72" s="123"/>
      <c r="AM72" s="123"/>
      <c r="AN72" s="123"/>
      <c r="AO72" s="123"/>
      <c r="AP72" s="123"/>
      <c r="AQ72" s="123"/>
      <c r="AR72" s="65"/>
      <c r="AS72" s="64"/>
      <c r="AT72" s="38"/>
    </row>
    <row r="73" spans="1:46" x14ac:dyDescent="0.35">
      <c r="A73" s="64"/>
      <c r="B73" s="64"/>
      <c r="C73" s="64"/>
      <c r="D73" s="64"/>
      <c r="E73" s="64"/>
      <c r="F73" s="64"/>
      <c r="G73" s="64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4"/>
      <c r="AT73" s="38"/>
    </row>
    <row r="74" spans="1:46" x14ac:dyDescent="0.35">
      <c r="A74" s="64"/>
      <c r="B74" s="64"/>
      <c r="C74" s="64"/>
      <c r="D74" s="64"/>
      <c r="E74" s="103" t="s">
        <v>489</v>
      </c>
      <c r="F74" s="64"/>
      <c r="G74" s="103" t="s">
        <v>67</v>
      </c>
      <c r="H74" s="124">
        <f>IF(SUM(H68:H72)= 1, 0, 1)</f>
        <v>0</v>
      </c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65"/>
      <c r="AS74" s="64"/>
      <c r="AT74" s="38"/>
    </row>
    <row r="75" spans="1:46" x14ac:dyDescent="0.35">
      <c r="A75" s="64"/>
      <c r="B75" s="64"/>
      <c r="C75" s="64"/>
      <c r="D75" s="64"/>
      <c r="E75" s="97"/>
      <c r="F75" s="64"/>
      <c r="G75" s="64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4"/>
      <c r="AT75" s="38"/>
    </row>
    <row r="76" spans="1:46" x14ac:dyDescent="0.35">
      <c r="A76" s="103"/>
      <c r="B76" s="64"/>
      <c r="C76" s="64"/>
      <c r="D76" s="64"/>
      <c r="E76" s="100" t="s">
        <v>590</v>
      </c>
      <c r="F76" s="64"/>
      <c r="G76" s="64"/>
      <c r="H76" s="65"/>
      <c r="I76" s="120" t="s">
        <v>114</v>
      </c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103" t="s">
        <v>581</v>
      </c>
      <c r="AT76" s="38"/>
    </row>
    <row r="77" spans="1:46" x14ac:dyDescent="0.35">
      <c r="A77" s="64"/>
      <c r="B77" s="64"/>
      <c r="C77" s="64"/>
      <c r="D77" s="64"/>
      <c r="E77" s="64"/>
      <c r="F77" s="101" t="s">
        <v>560</v>
      </c>
      <c r="G77" s="101" t="s">
        <v>113</v>
      </c>
      <c r="H77" s="137">
        <f>IF(H$60, H53 / H$59, 0)</f>
        <v>0.18828071256087409</v>
      </c>
      <c r="I77" s="123"/>
      <c r="J77" s="123"/>
      <c r="K77" s="123"/>
      <c r="L77" s="123"/>
      <c r="M77" s="123"/>
      <c r="N77" s="123"/>
      <c r="O77" s="123"/>
      <c r="P77" s="123"/>
      <c r="Q77" s="123"/>
      <c r="R77" s="123"/>
      <c r="S77" s="123"/>
      <c r="T77" s="123"/>
      <c r="U77" s="123"/>
      <c r="V77" s="123"/>
      <c r="W77" s="123"/>
      <c r="X77" s="123"/>
      <c r="Y77" s="123"/>
      <c r="Z77" s="123"/>
      <c r="AA77" s="123"/>
      <c r="AB77" s="123"/>
      <c r="AC77" s="123"/>
      <c r="AD77" s="123"/>
      <c r="AE77" s="123"/>
      <c r="AF77" s="123"/>
      <c r="AG77" s="123"/>
      <c r="AH77" s="123"/>
      <c r="AI77" s="123"/>
      <c r="AJ77" s="123"/>
      <c r="AK77" s="123"/>
      <c r="AL77" s="123"/>
      <c r="AM77" s="123"/>
      <c r="AN77" s="123"/>
      <c r="AO77" s="123"/>
      <c r="AP77" s="123"/>
      <c r="AQ77" s="123"/>
      <c r="AR77" s="65"/>
      <c r="AS77" s="64"/>
      <c r="AT77" s="38"/>
    </row>
    <row r="78" spans="1:46" x14ac:dyDescent="0.35">
      <c r="A78" s="64"/>
      <c r="B78" s="64"/>
      <c r="C78" s="64"/>
      <c r="D78" s="64"/>
      <c r="E78" s="64"/>
      <c r="F78" s="103" t="s">
        <v>561</v>
      </c>
      <c r="G78" s="103" t="s">
        <v>113</v>
      </c>
      <c r="H78" s="138">
        <f>IF(H$60, H54 / H$59, 0)</f>
        <v>0.23290897129939897</v>
      </c>
      <c r="I78" s="123"/>
      <c r="J78" s="123"/>
      <c r="K78" s="123"/>
      <c r="L78" s="123"/>
      <c r="M78" s="123"/>
      <c r="N78" s="123"/>
      <c r="O78" s="123"/>
      <c r="P78" s="123"/>
      <c r="Q78" s="123"/>
      <c r="R78" s="123"/>
      <c r="S78" s="123"/>
      <c r="T78" s="123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65"/>
      <c r="AS78" s="64"/>
      <c r="AT78" s="38"/>
    </row>
    <row r="79" spans="1:46" x14ac:dyDescent="0.35">
      <c r="A79" s="64"/>
      <c r="B79" s="64"/>
      <c r="C79" s="64"/>
      <c r="D79" s="64"/>
      <c r="E79" s="64"/>
      <c r="F79" s="103" t="s">
        <v>562</v>
      </c>
      <c r="G79" s="103" t="s">
        <v>113</v>
      </c>
      <c r="H79" s="138">
        <f>IF(H$60, H55 / H$59, 0)</f>
        <v>8.7490814998701746E-2</v>
      </c>
      <c r="I79" s="123"/>
      <c r="J79" s="123"/>
      <c r="K79" s="123"/>
      <c r="L79" s="123"/>
      <c r="M79" s="123"/>
      <c r="N79" s="123"/>
      <c r="O79" s="123"/>
      <c r="P79" s="123"/>
      <c r="Q79" s="123"/>
      <c r="R79" s="123"/>
      <c r="S79" s="123"/>
      <c r="T79" s="123"/>
      <c r="U79" s="123"/>
      <c r="V79" s="123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  <c r="AI79" s="123"/>
      <c r="AJ79" s="123"/>
      <c r="AK79" s="123"/>
      <c r="AL79" s="123"/>
      <c r="AM79" s="123"/>
      <c r="AN79" s="123"/>
      <c r="AO79" s="123"/>
      <c r="AP79" s="123"/>
      <c r="AQ79" s="123"/>
      <c r="AR79" s="65"/>
      <c r="AS79" s="64"/>
      <c r="AT79" s="38"/>
    </row>
    <row r="80" spans="1:46" x14ac:dyDescent="0.35">
      <c r="A80" s="64"/>
      <c r="B80" s="64"/>
      <c r="C80" s="64"/>
      <c r="D80" s="64"/>
      <c r="E80" s="64"/>
      <c r="F80" s="103" t="s">
        <v>563</v>
      </c>
      <c r="G80" s="103" t="s">
        <v>113</v>
      </c>
      <c r="H80" s="138">
        <f>IF(H$60, H56 / H$59, 0)</f>
        <v>0.36426904647118263</v>
      </c>
      <c r="I80" s="123"/>
      <c r="J80" s="123"/>
      <c r="K80" s="123"/>
      <c r="L80" s="123"/>
      <c r="M80" s="123"/>
      <c r="N80" s="123"/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65"/>
      <c r="AS80" s="64"/>
      <c r="AT80" s="38"/>
    </row>
    <row r="81" spans="1:46" x14ac:dyDescent="0.35">
      <c r="A81" s="64"/>
      <c r="B81" s="64"/>
      <c r="C81" s="64"/>
      <c r="D81" s="64"/>
      <c r="E81" s="64"/>
      <c r="F81" s="105" t="s">
        <v>564</v>
      </c>
      <c r="G81" s="105" t="s">
        <v>113</v>
      </c>
      <c r="H81" s="139">
        <f>IF(H$60, H57 / H$59, 0)</f>
        <v>0.12705045466984258</v>
      </c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  <c r="AI81" s="123"/>
      <c r="AJ81" s="123"/>
      <c r="AK81" s="123"/>
      <c r="AL81" s="123"/>
      <c r="AM81" s="123"/>
      <c r="AN81" s="123"/>
      <c r="AO81" s="123"/>
      <c r="AP81" s="123"/>
      <c r="AQ81" s="123"/>
      <c r="AR81" s="65"/>
      <c r="AS81" s="64"/>
      <c r="AT81" s="38"/>
    </row>
    <row r="82" spans="1:46" x14ac:dyDescent="0.35">
      <c r="A82" s="64"/>
      <c r="B82" s="64"/>
      <c r="C82" s="64"/>
      <c r="D82" s="64"/>
      <c r="E82" s="64"/>
      <c r="F82" s="64"/>
      <c r="G82" s="64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4"/>
      <c r="AT82" s="38"/>
    </row>
    <row r="83" spans="1:46" x14ac:dyDescent="0.35">
      <c r="A83" s="64"/>
      <c r="B83" s="64"/>
      <c r="C83" s="64"/>
      <c r="D83" s="64"/>
      <c r="E83" s="103" t="s">
        <v>489</v>
      </c>
      <c r="F83" s="64"/>
      <c r="G83" s="103" t="s">
        <v>67</v>
      </c>
      <c r="H83" s="124">
        <f>IF(SUM(H77:H81)= 1, 0, 1)</f>
        <v>0</v>
      </c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65"/>
      <c r="AS83" s="64"/>
      <c r="AT83" s="38"/>
    </row>
    <row r="84" spans="1:46" x14ac:dyDescent="0.35">
      <c r="A84" s="64"/>
      <c r="B84" s="64"/>
      <c r="C84" s="64"/>
      <c r="D84" s="64"/>
      <c r="E84" s="97"/>
      <c r="F84" s="64"/>
      <c r="G84" s="64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4"/>
      <c r="AT84" s="38"/>
    </row>
    <row r="85" spans="1:46" x14ac:dyDescent="0.35">
      <c r="A85" s="64"/>
      <c r="B85" s="95" t="s">
        <v>517</v>
      </c>
      <c r="C85" s="95"/>
      <c r="D85" s="95"/>
      <c r="E85" s="95"/>
      <c r="F85" s="95"/>
      <c r="G85" s="95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5"/>
      <c r="AT85" s="38"/>
    </row>
    <row r="86" spans="1:46" x14ac:dyDescent="0.35">
      <c r="A86" s="64"/>
      <c r="B86" s="64"/>
      <c r="C86" s="64"/>
      <c r="D86" s="64"/>
      <c r="E86" s="64"/>
      <c r="F86" s="64"/>
      <c r="G86" s="64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4"/>
      <c r="AT86" s="38"/>
    </row>
    <row r="87" spans="1:46" x14ac:dyDescent="0.35">
      <c r="A87" s="64"/>
      <c r="B87" s="64"/>
      <c r="C87" s="97"/>
      <c r="D87" s="97"/>
      <c r="E87" s="103" t="s">
        <v>478</v>
      </c>
      <c r="F87" s="64"/>
      <c r="G87" s="103" t="s">
        <v>67</v>
      </c>
      <c r="H87" s="143">
        <f>H63 + H74 + H83</f>
        <v>0</v>
      </c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65"/>
      <c r="AS87" s="64"/>
      <c r="AT87" s="38"/>
    </row>
    <row r="88" spans="1:46" x14ac:dyDescent="0.35">
      <c r="A88" s="64"/>
      <c r="B88" s="64"/>
      <c r="C88" s="64"/>
      <c r="D88" s="64"/>
      <c r="E88" s="97"/>
      <c r="F88" s="64"/>
      <c r="G88" s="64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4"/>
      <c r="AT88" s="38"/>
    </row>
    <row r="89" spans="1:46" x14ac:dyDescent="0.35">
      <c r="A89" s="64"/>
      <c r="B89" s="95" t="s">
        <v>81</v>
      </c>
      <c r="C89" s="95"/>
      <c r="D89" s="95"/>
      <c r="E89" s="95"/>
      <c r="F89" s="95"/>
      <c r="G89" s="95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96"/>
      <c r="AM89" s="96"/>
      <c r="AN89" s="96"/>
      <c r="AO89" s="96"/>
      <c r="AP89" s="96"/>
      <c r="AQ89" s="96"/>
      <c r="AR89" s="96"/>
      <c r="AS89" s="95"/>
      <c r="AT89" s="38"/>
    </row>
  </sheetData>
  <sheetProtection sheet="1" objects="1" formatCells="0" formatColumns="0" formatRows="0" sort="0" autoFilter="0"/>
  <conditionalFormatting sqref="H63">
    <cfRule type="cellIs" dxfId="24" priority="3" stopIfTrue="1" operator="greaterThan">
      <formula>0</formula>
    </cfRule>
  </conditionalFormatting>
  <conditionalFormatting sqref="H74">
    <cfRule type="cellIs" dxfId="23" priority="4" stopIfTrue="1" operator="greaterThan">
      <formula>0</formula>
    </cfRule>
  </conditionalFormatting>
  <conditionalFormatting sqref="H83">
    <cfRule type="cellIs" dxfId="22" priority="5" stopIfTrue="1" operator="greaterThan">
      <formula>0</formula>
    </cfRule>
  </conditionalFormatting>
  <conditionalFormatting sqref="H87">
    <cfRule type="cellIs" dxfId="21" priority="6" stopIfTrue="1" operator="greaterThan">
      <formula>0</formula>
    </cfRule>
  </conditionalFormatting>
  <conditionalFormatting sqref="A4:AO4 AQ4:XFD4">
    <cfRule type="expression" dxfId="20" priority="2">
      <formula>LEFT($A$4,1) &lt;&gt; "0"</formula>
    </cfRule>
  </conditionalFormatting>
  <conditionalFormatting sqref="AP4">
    <cfRule type="expression" dxfId="19" priority="1">
      <formula>LEFT($A$4,1) &lt;&gt; "0"</formula>
    </cfRule>
  </conditionalFormatting>
  <hyperlinks>
    <hyperlink ref="B5" location="'Model map'!A1" display="Click here to return to model map" xr:uid="{725980B3-994C-4632-8A8D-995B587C789D}"/>
    <hyperlink ref="B5:H5" location="'Model map'!A4" tooltip="Click to return to model map" display="'Model map'!A4" xr:uid="{653530C5-7F63-49AE-B200-C1CDAF747FFD}"/>
    <hyperlink ref="B5:F5" location="'Model map'!A4" tooltip="Click to return to model map" display="'Model map'!A4" xr:uid="{436A6CDB-5A94-4570-AD91-E1E947278337}"/>
    <hyperlink ref="A1" location="Index!A1" display="Index!A1" xr:uid="{7DF30FA6-8489-4C95-BF97-065F22B4D397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 tint="0.59999389629810485"/>
  </sheetPr>
  <dimension ref="A1:Q69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4" width="20.7265625" customWidth="1"/>
    <col min="15" max="15" width="2.7265625" customWidth="1"/>
    <col min="16" max="16" width="40.7265625" customWidth="1"/>
    <col min="17" max="17" width="2.7265625" customWidth="1"/>
    <col min="18" max="16384" width="9.1796875" hidden="1"/>
  </cols>
  <sheetData>
    <row r="1" spans="1:17" x14ac:dyDescent="0.35">
      <c r="A1" s="84" t="str">
        <f ca="1">MID(CELL("filename",A1),FIND("]",CELL("filename",A1))+1,255)</f>
        <v>Capitalised</v>
      </c>
      <c r="B1" s="84"/>
      <c r="C1" s="84"/>
      <c r="D1" s="84"/>
      <c r="E1" s="84"/>
      <c r="F1" s="84"/>
      <c r="G1" s="84"/>
      <c r="H1" s="85"/>
      <c r="I1" s="85"/>
      <c r="J1" s="85"/>
      <c r="K1" s="85"/>
      <c r="L1" s="85"/>
      <c r="M1" s="85"/>
      <c r="N1" s="85"/>
      <c r="O1" s="85"/>
      <c r="P1" s="84"/>
      <c r="Q1" s="82"/>
    </row>
    <row r="2" spans="1:17" x14ac:dyDescent="0.35">
      <c r="A2" s="84" t="str">
        <f>Cover!D21&amp;" - "&amp;Cover!D23</f>
        <v xml:space="preserve">Scottish Hydro Electric Power Distribution plc - Final </v>
      </c>
      <c r="B2" s="84"/>
      <c r="C2" s="84"/>
      <c r="D2" s="84"/>
      <c r="E2" s="84"/>
      <c r="F2" s="84"/>
      <c r="G2" s="84"/>
      <c r="H2" s="85"/>
      <c r="I2" s="85"/>
      <c r="J2" s="85"/>
      <c r="K2" s="85"/>
      <c r="L2" s="85"/>
      <c r="M2" s="85"/>
      <c r="N2" s="85"/>
      <c r="O2" s="85"/>
      <c r="P2" s="84"/>
      <c r="Q2" s="82"/>
    </row>
    <row r="3" spans="1:17" x14ac:dyDescent="0.35">
      <c r="A3" s="86" t="str">
        <f>Cover!D2&amp;" - "&amp;Cover!D8&amp;" v"&amp;Cover!D10&amp;" - "&amp;Cover!D19</f>
        <v>PCDM charging model - Release for charge setting v4 - 2022/23</v>
      </c>
      <c r="B3" s="87"/>
      <c r="C3" s="87"/>
      <c r="D3" s="87"/>
      <c r="E3" s="87"/>
      <c r="F3" s="87"/>
      <c r="G3" s="87"/>
      <c r="H3" s="88"/>
      <c r="I3" s="88"/>
      <c r="J3" s="88"/>
      <c r="K3" s="88"/>
      <c r="L3" s="88"/>
      <c r="M3" s="88"/>
      <c r="N3" s="88"/>
      <c r="O3" s="88"/>
      <c r="P3" s="87"/>
      <c r="Q3" s="83"/>
    </row>
    <row r="4" spans="1:17" s="1" customFormat="1" x14ac:dyDescent="0.35">
      <c r="A4" s="63" t="str">
        <f>H67 &amp; IF(H67 = 1, " issue", " issues") &amp;" identified in checks on this sheet"</f>
        <v>0 issues identified in checks on this sheet</v>
      </c>
      <c r="B4" s="64"/>
      <c r="C4" s="64"/>
      <c r="D4" s="64"/>
      <c r="E4" s="64"/>
      <c r="F4" s="64"/>
      <c r="G4" s="64"/>
      <c r="H4" s="65"/>
      <c r="I4" s="65"/>
      <c r="J4" s="64"/>
      <c r="K4" s="38"/>
      <c r="L4" s="38"/>
      <c r="M4" s="38"/>
      <c r="N4" s="38"/>
      <c r="O4" s="38"/>
      <c r="P4" s="38"/>
      <c r="Q4" s="38"/>
    </row>
    <row r="5" spans="1:17" x14ac:dyDescent="0.35">
      <c r="A5" s="89"/>
      <c r="B5" s="90" t="s">
        <v>98</v>
      </c>
      <c r="C5" s="45"/>
      <c r="D5" s="45"/>
      <c r="E5" s="45"/>
      <c r="F5" s="45"/>
      <c r="G5" s="91" t="s">
        <v>99</v>
      </c>
      <c r="H5" s="116" t="s">
        <v>100</v>
      </c>
      <c r="I5" s="117"/>
      <c r="J5" s="92" t="s">
        <v>188</v>
      </c>
      <c r="K5" s="92" t="s">
        <v>189</v>
      </c>
      <c r="L5" s="92" t="s">
        <v>190</v>
      </c>
      <c r="M5" s="92" t="s">
        <v>191</v>
      </c>
      <c r="N5" s="92" t="s">
        <v>193</v>
      </c>
      <c r="O5" s="117"/>
      <c r="P5" s="91" t="s">
        <v>101</v>
      </c>
      <c r="Q5" s="38"/>
    </row>
    <row r="6" spans="1:17" x14ac:dyDescent="0.35">
      <c r="A6" s="64"/>
      <c r="B6" s="64"/>
      <c r="C6" s="64"/>
      <c r="D6" s="64"/>
      <c r="E6" s="64"/>
      <c r="F6" s="64"/>
      <c r="G6" s="64"/>
      <c r="H6" s="65"/>
      <c r="I6" s="65"/>
      <c r="J6" s="65"/>
      <c r="K6" s="65"/>
      <c r="L6" s="65"/>
      <c r="M6" s="65"/>
      <c r="N6" s="65"/>
      <c r="O6" s="65"/>
      <c r="P6" s="64"/>
      <c r="Q6" s="38"/>
    </row>
    <row r="7" spans="1:17" x14ac:dyDescent="0.35">
      <c r="A7" s="64"/>
      <c r="B7" s="95" t="s">
        <v>13</v>
      </c>
      <c r="C7" s="95"/>
      <c r="D7" s="95"/>
      <c r="E7" s="95"/>
      <c r="F7" s="95"/>
      <c r="G7" s="95"/>
      <c r="H7" s="96"/>
      <c r="I7" s="96"/>
      <c r="J7" s="96"/>
      <c r="K7" s="96"/>
      <c r="L7" s="96"/>
      <c r="M7" s="96"/>
      <c r="N7" s="96"/>
      <c r="O7" s="96"/>
      <c r="P7" s="95"/>
      <c r="Q7" s="38"/>
    </row>
    <row r="8" spans="1:17" x14ac:dyDescent="0.35">
      <c r="A8" s="64"/>
      <c r="B8" s="64"/>
      <c r="C8" s="97"/>
      <c r="D8" s="97"/>
      <c r="E8" s="97"/>
      <c r="F8" s="64"/>
      <c r="G8" s="64"/>
      <c r="H8" s="65"/>
      <c r="I8" s="65"/>
      <c r="J8" s="65"/>
      <c r="K8" s="65"/>
      <c r="L8" s="65"/>
      <c r="M8" s="65"/>
      <c r="N8" s="65"/>
      <c r="O8" s="65"/>
      <c r="P8" s="64"/>
      <c r="Q8" s="38"/>
    </row>
    <row r="9" spans="1:17" x14ac:dyDescent="0.35">
      <c r="A9" s="64"/>
      <c r="B9" s="64"/>
      <c r="C9" s="97" t="s">
        <v>591</v>
      </c>
      <c r="D9" s="97"/>
      <c r="E9" s="97"/>
      <c r="F9" s="64"/>
      <c r="G9" s="64"/>
      <c r="H9" s="65"/>
      <c r="I9" s="65"/>
      <c r="J9" s="65"/>
      <c r="K9" s="65"/>
      <c r="L9" s="65"/>
      <c r="M9" s="65"/>
      <c r="N9" s="65"/>
      <c r="O9" s="65"/>
      <c r="P9" s="64"/>
      <c r="Q9" s="38"/>
    </row>
    <row r="10" spans="1:17" x14ac:dyDescent="0.35">
      <c r="A10" s="64"/>
      <c r="B10" s="64"/>
      <c r="C10" s="97" t="s">
        <v>592</v>
      </c>
      <c r="D10" s="97"/>
      <c r="E10" s="64"/>
      <c r="F10" s="64"/>
      <c r="G10" s="64"/>
      <c r="H10" s="65"/>
      <c r="I10" s="65"/>
      <c r="J10" s="65"/>
      <c r="K10" s="65"/>
      <c r="L10" s="65"/>
      <c r="M10" s="65"/>
      <c r="N10" s="65"/>
      <c r="O10" s="65"/>
      <c r="P10" s="64"/>
      <c r="Q10" s="38"/>
    </row>
    <row r="11" spans="1:17" x14ac:dyDescent="0.35">
      <c r="A11" s="64"/>
      <c r="B11" s="64"/>
      <c r="C11" s="97" t="s">
        <v>593</v>
      </c>
      <c r="D11" s="97"/>
      <c r="E11" s="64"/>
      <c r="F11" s="64"/>
      <c r="G11" s="64"/>
      <c r="H11" s="65"/>
      <c r="I11" s="65"/>
      <c r="J11" s="65"/>
      <c r="K11" s="65"/>
      <c r="L11" s="65"/>
      <c r="M11" s="65"/>
      <c r="N11" s="65"/>
      <c r="O11" s="65"/>
      <c r="P11" s="64"/>
      <c r="Q11" s="65"/>
    </row>
    <row r="12" spans="1:17" x14ac:dyDescent="0.35">
      <c r="A12" s="64"/>
      <c r="B12" s="64"/>
      <c r="C12" s="97"/>
      <c r="D12" s="97"/>
      <c r="E12" s="64"/>
      <c r="F12" s="64"/>
      <c r="G12" s="64"/>
      <c r="H12" s="65"/>
      <c r="I12" s="65"/>
      <c r="J12" s="65"/>
      <c r="K12" s="65"/>
      <c r="L12" s="65"/>
      <c r="M12" s="65"/>
      <c r="N12" s="65"/>
      <c r="O12" s="65"/>
      <c r="P12" s="64"/>
      <c r="Q12" s="38"/>
    </row>
    <row r="13" spans="1:17" x14ac:dyDescent="0.35">
      <c r="A13" s="64"/>
      <c r="B13" s="95" t="s">
        <v>594</v>
      </c>
      <c r="C13" s="95"/>
      <c r="D13" s="95"/>
      <c r="E13" s="95"/>
      <c r="F13" s="95"/>
      <c r="G13" s="95"/>
      <c r="H13" s="96"/>
      <c r="I13" s="96"/>
      <c r="J13" s="96"/>
      <c r="K13" s="96"/>
      <c r="L13" s="96"/>
      <c r="M13" s="96"/>
      <c r="N13" s="96"/>
      <c r="O13" s="96"/>
      <c r="P13" s="95"/>
      <c r="Q13" s="38"/>
    </row>
    <row r="14" spans="1:17" x14ac:dyDescent="0.35">
      <c r="A14" s="64"/>
      <c r="B14" s="64"/>
      <c r="C14" s="97"/>
      <c r="D14" s="97"/>
      <c r="E14" s="97"/>
      <c r="F14" s="64"/>
      <c r="G14" s="64"/>
      <c r="H14" s="65"/>
      <c r="I14" s="65"/>
      <c r="J14" s="65"/>
      <c r="K14" s="65"/>
      <c r="L14" s="65"/>
      <c r="M14" s="65"/>
      <c r="N14" s="65"/>
      <c r="O14" s="65"/>
      <c r="P14" s="64"/>
      <c r="Q14" s="38"/>
    </row>
    <row r="15" spans="1:17" x14ac:dyDescent="0.35">
      <c r="A15" s="64"/>
      <c r="B15" s="64"/>
      <c r="C15" s="97" t="s">
        <v>595</v>
      </c>
      <c r="D15" s="97"/>
      <c r="E15" s="97"/>
      <c r="F15" s="64"/>
      <c r="G15" s="64"/>
      <c r="H15" s="65"/>
      <c r="I15" s="65"/>
      <c r="J15" s="65"/>
      <c r="K15" s="65"/>
      <c r="L15" s="65"/>
      <c r="M15" s="65"/>
      <c r="N15" s="65"/>
      <c r="O15" s="65"/>
      <c r="P15" s="64"/>
      <c r="Q15" s="38"/>
    </row>
    <row r="16" spans="1:17" x14ac:dyDescent="0.35">
      <c r="A16" s="64"/>
      <c r="B16" s="64"/>
      <c r="C16" s="97" t="s">
        <v>596</v>
      </c>
      <c r="D16" s="97"/>
      <c r="E16" s="64"/>
      <c r="F16" s="64"/>
      <c r="G16" s="64"/>
      <c r="H16" s="65"/>
      <c r="I16" s="65"/>
      <c r="J16" s="65"/>
      <c r="K16" s="65"/>
      <c r="L16" s="65"/>
      <c r="M16" s="65"/>
      <c r="N16" s="65"/>
      <c r="O16" s="65"/>
      <c r="P16" s="64"/>
      <c r="Q16" s="38"/>
    </row>
    <row r="17" spans="1:17" x14ac:dyDescent="0.35">
      <c r="A17" s="64"/>
      <c r="B17" s="64"/>
      <c r="C17" s="97"/>
      <c r="D17" s="97"/>
      <c r="E17" s="64"/>
      <c r="F17" s="64"/>
      <c r="G17" s="64"/>
      <c r="H17" s="65"/>
      <c r="I17" s="65"/>
      <c r="J17" s="65"/>
      <c r="K17" s="65"/>
      <c r="L17" s="65"/>
      <c r="M17" s="65"/>
      <c r="N17" s="65"/>
      <c r="O17" s="65"/>
      <c r="P17" s="64"/>
      <c r="Q17" s="38"/>
    </row>
    <row r="18" spans="1:17" x14ac:dyDescent="0.35">
      <c r="A18" s="64"/>
      <c r="B18" s="89"/>
      <c r="C18" s="98" t="s">
        <v>597</v>
      </c>
      <c r="D18" s="98"/>
      <c r="E18" s="98"/>
      <c r="F18" s="98"/>
      <c r="G18" s="98"/>
      <c r="H18" s="99"/>
      <c r="I18" s="99"/>
      <c r="J18" s="99"/>
      <c r="K18" s="99"/>
      <c r="L18" s="99"/>
      <c r="M18" s="99"/>
      <c r="N18" s="99"/>
      <c r="O18" s="99"/>
      <c r="P18" s="98"/>
      <c r="Q18" s="38"/>
    </row>
    <row r="19" spans="1:17" x14ac:dyDescent="0.35">
      <c r="A19" s="64"/>
      <c r="B19" s="64"/>
      <c r="C19" s="97"/>
      <c r="D19" s="97"/>
      <c r="E19" s="97"/>
      <c r="F19" s="64"/>
      <c r="G19" s="64"/>
      <c r="H19" s="65"/>
      <c r="I19" s="65"/>
      <c r="J19" s="65"/>
      <c r="K19" s="65"/>
      <c r="L19" s="65"/>
      <c r="M19" s="65"/>
      <c r="N19" s="65"/>
      <c r="O19" s="65"/>
      <c r="P19" s="64"/>
      <c r="Q19" s="38"/>
    </row>
    <row r="20" spans="1:17" x14ac:dyDescent="0.35">
      <c r="A20" s="64"/>
      <c r="B20" s="64"/>
      <c r="C20" s="64"/>
      <c r="D20" s="97"/>
      <c r="E20" s="100" t="str">
        <f>'DNO inputs'!E336</f>
        <v>Net capex (2005/06 to 2014/15), by network level</v>
      </c>
      <c r="F20" s="64"/>
      <c r="G20" s="64"/>
      <c r="H20" s="65"/>
      <c r="I20" s="65"/>
      <c r="J20" s="65"/>
      <c r="K20" s="65"/>
      <c r="L20" s="65"/>
      <c r="M20" s="65"/>
      <c r="N20" s="65"/>
      <c r="O20" s="65"/>
      <c r="P20" s="64"/>
      <c r="Q20" s="38"/>
    </row>
    <row r="21" spans="1:17" x14ac:dyDescent="0.35">
      <c r="A21" s="64"/>
      <c r="B21" s="64"/>
      <c r="C21" s="64"/>
      <c r="D21" s="64"/>
      <c r="E21" s="64"/>
      <c r="F21" s="101" t="str">
        <f>'DNO inputs'!F337</f>
        <v>LV</v>
      </c>
      <c r="G21" s="101" t="str">
        <f>'DNO inputs'!G337</f>
        <v>£</v>
      </c>
      <c r="H21" s="140">
        <f>'DNO inputs'!H337</f>
        <v>70899999.99999997</v>
      </c>
      <c r="I21" s="118"/>
      <c r="J21" s="118"/>
      <c r="K21" s="118"/>
      <c r="L21" s="118"/>
      <c r="M21" s="118"/>
      <c r="N21" s="118"/>
      <c r="O21" s="65"/>
      <c r="P21" s="64"/>
      <c r="Q21" s="38"/>
    </row>
    <row r="22" spans="1:17" x14ac:dyDescent="0.35">
      <c r="A22" s="64"/>
      <c r="B22" s="64"/>
      <c r="C22" s="64"/>
      <c r="D22" s="64"/>
      <c r="E22" s="64"/>
      <c r="F22" s="103" t="str">
        <f>'DNO inputs'!F338</f>
        <v>LV/HV</v>
      </c>
      <c r="G22" s="103" t="str">
        <f>'DNO inputs'!G338</f>
        <v>£</v>
      </c>
      <c r="H22" s="136">
        <f>'DNO inputs'!H338</f>
        <v>12628224.582701057</v>
      </c>
      <c r="I22" s="118"/>
      <c r="J22" s="118"/>
      <c r="K22" s="118"/>
      <c r="L22" s="118"/>
      <c r="M22" s="118"/>
      <c r="N22" s="118"/>
      <c r="O22" s="65"/>
      <c r="P22" s="64"/>
      <c r="Q22" s="38"/>
    </row>
    <row r="23" spans="1:17" x14ac:dyDescent="0.35">
      <c r="A23" s="64"/>
      <c r="B23" s="64"/>
      <c r="C23" s="64"/>
      <c r="D23" s="64"/>
      <c r="E23" s="64"/>
      <c r="F23" s="103" t="str">
        <f>'DNO inputs'!F339</f>
        <v>HV</v>
      </c>
      <c r="G23" s="103" t="str">
        <f>'DNO inputs'!G339</f>
        <v>£</v>
      </c>
      <c r="H23" s="136">
        <f>'DNO inputs'!H339</f>
        <v>144771775.41729894</v>
      </c>
      <c r="I23" s="118"/>
      <c r="J23" s="118"/>
      <c r="K23" s="118"/>
      <c r="L23" s="118"/>
      <c r="M23" s="118"/>
      <c r="N23" s="118"/>
      <c r="O23" s="65"/>
      <c r="P23" s="64"/>
      <c r="Q23" s="38"/>
    </row>
    <row r="24" spans="1:17" x14ac:dyDescent="0.35">
      <c r="A24" s="64"/>
      <c r="B24" s="64"/>
      <c r="C24" s="64"/>
      <c r="D24" s="64"/>
      <c r="E24" s="64"/>
      <c r="F24" s="103" t="str">
        <f>'DNO inputs'!F340</f>
        <v>EHV</v>
      </c>
      <c r="G24" s="103" t="str">
        <f>'DNO inputs'!G340</f>
        <v>£</v>
      </c>
      <c r="H24" s="136">
        <f>'DNO inputs'!H340</f>
        <v>116300000.00000004</v>
      </c>
      <c r="I24" s="118"/>
      <c r="J24" s="118"/>
      <c r="K24" s="118"/>
      <c r="L24" s="118"/>
      <c r="M24" s="118"/>
      <c r="N24" s="118"/>
      <c r="O24" s="65"/>
      <c r="P24" s="64"/>
      <c r="Q24" s="38"/>
    </row>
    <row r="25" spans="1:17" x14ac:dyDescent="0.35">
      <c r="A25" s="64"/>
      <c r="B25" s="64"/>
      <c r="C25" s="64"/>
      <c r="D25" s="64"/>
      <c r="E25" s="64"/>
      <c r="F25" s="105" t="str">
        <f>'DNO inputs'!F341</f>
        <v>132kV</v>
      </c>
      <c r="G25" s="105" t="str">
        <f>'DNO inputs'!G341</f>
        <v>£</v>
      </c>
      <c r="H25" s="141">
        <f>'DNO inputs'!H341</f>
        <v>0</v>
      </c>
      <c r="I25" s="118"/>
      <c r="J25" s="118"/>
      <c r="K25" s="118"/>
      <c r="L25" s="118"/>
      <c r="M25" s="118"/>
      <c r="N25" s="118"/>
      <c r="O25" s="65"/>
      <c r="P25" s="64"/>
      <c r="Q25" s="38"/>
    </row>
    <row r="26" spans="1:17" x14ac:dyDescent="0.35">
      <c r="A26" s="64"/>
      <c r="B26" s="64"/>
      <c r="C26" s="64"/>
      <c r="D26" s="64"/>
      <c r="E26" s="64"/>
      <c r="F26" s="64"/>
      <c r="G26" s="64"/>
      <c r="H26" s="65"/>
      <c r="I26" s="65"/>
      <c r="J26" s="65"/>
      <c r="K26" s="65"/>
      <c r="L26" s="65"/>
      <c r="M26" s="65"/>
      <c r="N26" s="65"/>
      <c r="O26" s="65"/>
      <c r="P26" s="64"/>
      <c r="Q26" s="38"/>
    </row>
    <row r="27" spans="1:17" x14ac:dyDescent="0.35">
      <c r="A27" s="64"/>
      <c r="B27" s="89"/>
      <c r="C27" s="98" t="s">
        <v>598</v>
      </c>
      <c r="D27" s="98"/>
      <c r="E27" s="98"/>
      <c r="F27" s="98"/>
      <c r="G27" s="98"/>
      <c r="H27" s="99"/>
      <c r="I27" s="99"/>
      <c r="J27" s="99"/>
      <c r="K27" s="99"/>
      <c r="L27" s="99"/>
      <c r="M27" s="99"/>
      <c r="N27" s="99"/>
      <c r="O27" s="99"/>
      <c r="P27" s="98"/>
      <c r="Q27" s="38"/>
    </row>
    <row r="28" spans="1:17" x14ac:dyDescent="0.35">
      <c r="A28" s="64"/>
      <c r="B28" s="64"/>
      <c r="C28" s="97"/>
      <c r="D28" s="97"/>
      <c r="E28" s="97"/>
      <c r="F28" s="64"/>
      <c r="G28" s="64"/>
      <c r="H28" s="65"/>
      <c r="I28" s="65"/>
      <c r="J28" s="65"/>
      <c r="K28" s="65"/>
      <c r="L28" s="65"/>
      <c r="M28" s="65"/>
      <c r="N28" s="65"/>
      <c r="O28" s="65"/>
      <c r="P28" s="64"/>
      <c r="Q28" s="38"/>
    </row>
    <row r="29" spans="1:17" x14ac:dyDescent="0.35">
      <c r="A29" s="64"/>
      <c r="B29" s="64"/>
      <c r="C29" s="64"/>
      <c r="D29" s="97"/>
      <c r="E29" s="103" t="str">
        <f>'DNO inputs'!E348</f>
        <v>LV services share of LV net capex</v>
      </c>
      <c r="F29" s="64"/>
      <c r="G29" s="103" t="str">
        <f>'DNO inputs'!G348</f>
        <v>%</v>
      </c>
      <c r="H29" s="147">
        <f>'DNO inputs'!H348</f>
        <v>0.12569832402234646</v>
      </c>
      <c r="I29" s="123"/>
      <c r="J29" s="123"/>
      <c r="K29" s="123"/>
      <c r="L29" s="123"/>
      <c r="M29" s="123"/>
      <c r="N29" s="123"/>
      <c r="O29" s="65"/>
      <c r="P29" s="64"/>
      <c r="Q29" s="38"/>
    </row>
    <row r="30" spans="1:17" x14ac:dyDescent="0.35">
      <c r="A30" s="64"/>
      <c r="B30" s="64"/>
      <c r="C30" s="64"/>
      <c r="D30" s="97"/>
      <c r="E30" s="97"/>
      <c r="F30" s="64"/>
      <c r="G30" s="103"/>
      <c r="H30" s="155"/>
      <c r="I30" s="65"/>
      <c r="J30" s="65"/>
      <c r="K30" s="65"/>
      <c r="L30" s="65"/>
      <c r="M30" s="65"/>
      <c r="N30" s="65"/>
      <c r="O30" s="65"/>
      <c r="P30" s="64"/>
      <c r="Q30" s="38"/>
    </row>
    <row r="31" spans="1:17" x14ac:dyDescent="0.35">
      <c r="A31" s="103"/>
      <c r="B31" s="64"/>
      <c r="C31" s="64"/>
      <c r="D31" s="64"/>
      <c r="E31" s="103" t="s">
        <v>599</v>
      </c>
      <c r="F31" s="64"/>
      <c r="G31" s="103" t="s">
        <v>113</v>
      </c>
      <c r="H31" s="156">
        <f>1 - H29</f>
        <v>0.87430167597765351</v>
      </c>
      <c r="I31" s="119" t="s">
        <v>114</v>
      </c>
      <c r="J31" s="123"/>
      <c r="K31" s="123"/>
      <c r="L31" s="123"/>
      <c r="M31" s="123"/>
      <c r="N31" s="123"/>
      <c r="O31" s="65"/>
      <c r="P31" s="103" t="s">
        <v>438</v>
      </c>
      <c r="Q31" s="38"/>
    </row>
    <row r="32" spans="1:17" x14ac:dyDescent="0.35">
      <c r="A32" s="64"/>
      <c r="B32" s="64"/>
      <c r="C32" s="64"/>
      <c r="D32" s="64"/>
      <c r="E32" s="97"/>
      <c r="F32" s="64"/>
      <c r="G32" s="64"/>
      <c r="H32" s="65"/>
      <c r="I32" s="65"/>
      <c r="J32" s="65"/>
      <c r="K32" s="65"/>
      <c r="L32" s="65"/>
      <c r="M32" s="65"/>
      <c r="N32" s="65"/>
      <c r="O32" s="65"/>
      <c r="P32" s="64"/>
      <c r="Q32" s="38"/>
    </row>
    <row r="33" spans="1:17" x14ac:dyDescent="0.35">
      <c r="A33" s="64"/>
      <c r="B33" s="64"/>
      <c r="C33" s="64"/>
      <c r="D33" s="64"/>
      <c r="E33" s="100" t="s">
        <v>600</v>
      </c>
      <c r="F33" s="64"/>
      <c r="G33" s="64"/>
      <c r="H33" s="65"/>
      <c r="I33" s="65"/>
      <c r="J33" s="65"/>
      <c r="K33" s="65"/>
      <c r="L33" s="65"/>
      <c r="M33" s="65"/>
      <c r="N33" s="65"/>
      <c r="O33" s="65"/>
      <c r="P33" s="64"/>
      <c r="Q33" s="38"/>
    </row>
    <row r="34" spans="1:17" x14ac:dyDescent="0.35">
      <c r="A34" s="103"/>
      <c r="B34" s="64"/>
      <c r="C34" s="64"/>
      <c r="D34" s="64"/>
      <c r="E34" s="64"/>
      <c r="F34" s="101" t="s">
        <v>295</v>
      </c>
      <c r="G34" s="101" t="s">
        <v>113</v>
      </c>
      <c r="H34" s="134"/>
      <c r="I34" s="157" t="s">
        <v>114</v>
      </c>
      <c r="J34" s="158">
        <f>H$29</f>
        <v>0.12569832402234646</v>
      </c>
      <c r="K34" s="159">
        <f>H$31</f>
        <v>0.87430167597765351</v>
      </c>
      <c r="L34" s="160"/>
      <c r="M34" s="160"/>
      <c r="N34" s="160"/>
      <c r="O34" s="65"/>
      <c r="P34" s="103" t="s">
        <v>438</v>
      </c>
      <c r="Q34" s="38"/>
    </row>
    <row r="35" spans="1:17" x14ac:dyDescent="0.35">
      <c r="A35" s="64"/>
      <c r="B35" s="64"/>
      <c r="C35" s="64"/>
      <c r="D35" s="64"/>
      <c r="E35" s="64"/>
      <c r="F35" s="103" t="s">
        <v>433</v>
      </c>
      <c r="G35" s="103" t="s">
        <v>113</v>
      </c>
      <c r="H35" s="123"/>
      <c r="I35" s="123"/>
      <c r="J35" s="161"/>
      <c r="K35" s="161"/>
      <c r="L35" s="24">
        <v>1</v>
      </c>
      <c r="M35" s="161"/>
      <c r="N35" s="161"/>
      <c r="O35" s="65"/>
      <c r="P35" s="64"/>
      <c r="Q35" s="38"/>
    </row>
    <row r="36" spans="1:17" x14ac:dyDescent="0.35">
      <c r="A36" s="64"/>
      <c r="B36" s="64"/>
      <c r="C36" s="64"/>
      <c r="D36" s="64"/>
      <c r="E36" s="64"/>
      <c r="F36" s="103" t="s">
        <v>191</v>
      </c>
      <c r="G36" s="103" t="s">
        <v>113</v>
      </c>
      <c r="H36" s="123"/>
      <c r="I36" s="123"/>
      <c r="J36" s="161"/>
      <c r="K36" s="161"/>
      <c r="L36" s="161"/>
      <c r="M36" s="24">
        <v>1</v>
      </c>
      <c r="N36" s="161"/>
      <c r="O36" s="65"/>
      <c r="P36" s="64"/>
      <c r="Q36" s="38"/>
    </row>
    <row r="37" spans="1:17" x14ac:dyDescent="0.35">
      <c r="A37" s="64"/>
      <c r="B37" s="64"/>
      <c r="C37" s="64"/>
      <c r="D37" s="64"/>
      <c r="E37" s="64"/>
      <c r="F37" s="103" t="s">
        <v>285</v>
      </c>
      <c r="G37" s="103" t="s">
        <v>113</v>
      </c>
      <c r="H37" s="123"/>
      <c r="I37" s="123"/>
      <c r="J37" s="161"/>
      <c r="K37" s="161"/>
      <c r="L37" s="161"/>
      <c r="M37" s="161"/>
      <c r="N37" s="24">
        <v>1</v>
      </c>
      <c r="O37" s="65"/>
      <c r="P37" s="64"/>
      <c r="Q37" s="38"/>
    </row>
    <row r="38" spans="1:17" x14ac:dyDescent="0.35">
      <c r="A38" s="64"/>
      <c r="B38" s="64"/>
      <c r="C38" s="64"/>
      <c r="D38" s="64"/>
      <c r="E38" s="64"/>
      <c r="F38" s="105" t="s">
        <v>288</v>
      </c>
      <c r="G38" s="105" t="s">
        <v>113</v>
      </c>
      <c r="H38" s="135"/>
      <c r="I38" s="135"/>
      <c r="J38" s="178"/>
      <c r="K38" s="178"/>
      <c r="L38" s="178"/>
      <c r="M38" s="178"/>
      <c r="N38" s="29">
        <v>1</v>
      </c>
      <c r="O38" s="65"/>
      <c r="P38" s="64"/>
      <c r="Q38" s="38"/>
    </row>
    <row r="39" spans="1:17" x14ac:dyDescent="0.35">
      <c r="A39" s="64"/>
      <c r="B39" s="64"/>
      <c r="C39" s="64"/>
      <c r="D39" s="64"/>
      <c r="E39" s="64"/>
      <c r="F39" s="64"/>
      <c r="G39" s="64"/>
      <c r="H39" s="65"/>
      <c r="I39" s="65"/>
      <c r="J39" s="65"/>
      <c r="K39" s="65"/>
      <c r="L39" s="65"/>
      <c r="M39" s="65"/>
      <c r="N39" s="65"/>
      <c r="O39" s="65"/>
      <c r="P39" s="64"/>
      <c r="Q39" s="38"/>
    </row>
    <row r="40" spans="1:17" x14ac:dyDescent="0.35">
      <c r="A40" s="103"/>
      <c r="B40" s="64"/>
      <c r="C40" s="64"/>
      <c r="D40" s="64"/>
      <c r="E40" s="103" t="s">
        <v>601</v>
      </c>
      <c r="F40" s="64"/>
      <c r="G40" s="103" t="str">
        <f>G$21</f>
        <v>£</v>
      </c>
      <c r="H40" s="118"/>
      <c r="I40" s="129" t="s">
        <v>114</v>
      </c>
      <c r="J40" s="118">
        <f>SUMPRODUCT($H21:$H25, J34:J38)</f>
        <v>8912011.1731843594</v>
      </c>
      <c r="K40" s="118">
        <f>SUMPRODUCT($H21:$H25, K34:K38)</f>
        <v>61987988.826815605</v>
      </c>
      <c r="L40" s="118">
        <f>SUMPRODUCT($H21:$H25, L34:L38)</f>
        <v>12628224.582701057</v>
      </c>
      <c r="M40" s="118">
        <f>SUMPRODUCT($H21:$H25, M34:M38)</f>
        <v>144771775.41729894</v>
      </c>
      <c r="N40" s="118">
        <f>SUMPRODUCT($H21:$H25, N34:N38)</f>
        <v>116300000.00000004</v>
      </c>
      <c r="O40" s="65"/>
      <c r="P40" s="103" t="s">
        <v>602</v>
      </c>
      <c r="Q40" s="38"/>
    </row>
    <row r="41" spans="1:17" x14ac:dyDescent="0.35">
      <c r="A41" s="103"/>
      <c r="B41" s="64"/>
      <c r="C41" s="64"/>
      <c r="D41" s="64"/>
      <c r="E41" s="103" t="s">
        <v>603</v>
      </c>
      <c r="F41" s="64"/>
      <c r="G41" s="103" t="str">
        <f>G$21</f>
        <v>£</v>
      </c>
      <c r="H41" s="118">
        <f>SUM(J40:N40)</f>
        <v>344600000</v>
      </c>
      <c r="I41" s="129" t="s">
        <v>114</v>
      </c>
      <c r="J41" s="118"/>
      <c r="K41" s="118"/>
      <c r="L41" s="118"/>
      <c r="M41" s="118"/>
      <c r="N41" s="118"/>
      <c r="O41" s="65"/>
      <c r="P41" s="103" t="s">
        <v>602</v>
      </c>
      <c r="Q41" s="38"/>
    </row>
    <row r="42" spans="1:17" x14ac:dyDescent="0.35">
      <c r="A42" s="64"/>
      <c r="B42" s="64"/>
      <c r="C42" s="64"/>
      <c r="D42" s="64"/>
      <c r="E42" s="103" t="s">
        <v>582</v>
      </c>
      <c r="F42" s="64"/>
      <c r="G42" s="103" t="s">
        <v>484</v>
      </c>
      <c r="H42" s="162" t="b">
        <f>H41 &gt; 0</f>
        <v>1</v>
      </c>
      <c r="I42" s="118"/>
      <c r="J42" s="118"/>
      <c r="K42" s="118"/>
      <c r="L42" s="118"/>
      <c r="M42" s="118"/>
      <c r="N42" s="118"/>
      <c r="O42" s="65"/>
      <c r="P42" s="64"/>
      <c r="Q42" s="38"/>
    </row>
    <row r="43" spans="1:17" x14ac:dyDescent="0.35">
      <c r="A43" s="64"/>
      <c r="B43" s="64"/>
      <c r="C43" s="64"/>
      <c r="D43" s="64"/>
      <c r="E43" s="97"/>
      <c r="F43" s="64"/>
      <c r="G43" s="64"/>
      <c r="H43" s="65"/>
      <c r="I43" s="65"/>
      <c r="J43" s="65"/>
      <c r="K43" s="65"/>
      <c r="L43" s="65"/>
      <c r="M43" s="65"/>
      <c r="N43" s="65"/>
      <c r="O43" s="65"/>
      <c r="P43" s="64"/>
      <c r="Q43" s="38"/>
    </row>
    <row r="44" spans="1:17" x14ac:dyDescent="0.35">
      <c r="A44" s="103"/>
      <c r="B44" s="64"/>
      <c r="C44" s="64"/>
      <c r="D44" s="64"/>
      <c r="E44" s="103" t="s">
        <v>604</v>
      </c>
      <c r="F44" s="64"/>
      <c r="G44" s="103" t="s">
        <v>113</v>
      </c>
      <c r="H44" s="123"/>
      <c r="I44" s="119" t="s">
        <v>114</v>
      </c>
      <c r="J44" s="138">
        <f>IF($H42, J40 / $H41, 0)</f>
        <v>2.5861901257064304E-2</v>
      </c>
      <c r="K44" s="138">
        <f>IF($H42, K40 / $H41, 0)</f>
        <v>0.17988389096580268</v>
      </c>
      <c r="L44" s="138">
        <f>IF($H42, L40 / $H41, 0)</f>
        <v>3.6646037674698366E-2</v>
      </c>
      <c r="M44" s="138">
        <f>IF($H42, M40 / $H41, 0)</f>
        <v>0.42011542489059472</v>
      </c>
      <c r="N44" s="138">
        <f>IF($H42, N40 / $H41, 0)</f>
        <v>0.33749274521183992</v>
      </c>
      <c r="O44" s="65"/>
      <c r="P44" s="103" t="s">
        <v>602</v>
      </c>
      <c r="Q44" s="38"/>
    </row>
    <row r="45" spans="1:17" x14ac:dyDescent="0.35">
      <c r="A45" s="64"/>
      <c r="B45" s="64"/>
      <c r="C45" s="64"/>
      <c r="D45" s="64"/>
      <c r="E45" s="103" t="s">
        <v>489</v>
      </c>
      <c r="F45" s="64"/>
      <c r="G45" s="103" t="s">
        <v>67</v>
      </c>
      <c r="H45" s="151">
        <f>IF(SUM(J44:N44)= 1, 0, 1)</f>
        <v>0</v>
      </c>
      <c r="I45" s="124"/>
      <c r="J45" s="124"/>
      <c r="K45" s="124"/>
      <c r="L45" s="124"/>
      <c r="M45" s="124"/>
      <c r="N45" s="124"/>
      <c r="O45" s="65"/>
      <c r="P45" s="64"/>
      <c r="Q45" s="38"/>
    </row>
    <row r="46" spans="1:17" x14ac:dyDescent="0.35">
      <c r="A46" s="64"/>
      <c r="B46" s="64"/>
      <c r="C46" s="64"/>
      <c r="D46" s="64"/>
      <c r="E46" s="97"/>
      <c r="F46" s="64"/>
      <c r="G46" s="64"/>
      <c r="H46" s="65"/>
      <c r="I46" s="65"/>
      <c r="J46" s="65"/>
      <c r="K46" s="65"/>
      <c r="L46" s="65"/>
      <c r="M46" s="65"/>
      <c r="N46" s="65"/>
      <c r="O46" s="65"/>
      <c r="P46" s="64"/>
      <c r="Q46" s="38"/>
    </row>
    <row r="47" spans="1:17" x14ac:dyDescent="0.35">
      <c r="A47" s="64"/>
      <c r="B47" s="89"/>
      <c r="C47" s="98" t="s">
        <v>605</v>
      </c>
      <c r="D47" s="98"/>
      <c r="E47" s="98"/>
      <c r="F47" s="98"/>
      <c r="G47" s="98"/>
      <c r="H47" s="99"/>
      <c r="I47" s="99"/>
      <c r="J47" s="99"/>
      <c r="K47" s="99"/>
      <c r="L47" s="99"/>
      <c r="M47" s="99"/>
      <c r="N47" s="99"/>
      <c r="O47" s="99"/>
      <c r="P47" s="98"/>
      <c r="Q47" s="38"/>
    </row>
    <row r="48" spans="1:17" x14ac:dyDescent="0.35">
      <c r="A48" s="64"/>
      <c r="B48" s="64"/>
      <c r="C48" s="97"/>
      <c r="D48" s="97"/>
      <c r="E48" s="97"/>
      <c r="F48" s="64"/>
      <c r="G48" s="64"/>
      <c r="H48" s="65"/>
      <c r="I48" s="65"/>
      <c r="J48" s="65"/>
      <c r="K48" s="65"/>
      <c r="L48" s="65"/>
      <c r="M48" s="65"/>
      <c r="N48" s="65"/>
      <c r="O48" s="65"/>
      <c r="P48" s="64"/>
      <c r="Q48" s="38"/>
    </row>
    <row r="49" spans="1:17" x14ac:dyDescent="0.35">
      <c r="A49" s="64"/>
      <c r="B49" s="64"/>
      <c r="C49" s="64"/>
      <c r="D49" s="97"/>
      <c r="E49" s="103" t="str">
        <f>MEAV!E120</f>
        <v>EHV reduction rate</v>
      </c>
      <c r="F49" s="64"/>
      <c r="G49" s="103" t="str">
        <f>MEAV!G120</f>
        <v>%</v>
      </c>
      <c r="H49" s="147">
        <f>MEAV!H120</f>
        <v>0.69968354084247575</v>
      </c>
      <c r="I49" s="123"/>
      <c r="J49" s="123"/>
      <c r="K49" s="123"/>
      <c r="L49" s="123"/>
      <c r="M49" s="123"/>
      <c r="N49" s="123"/>
      <c r="O49" s="65"/>
      <c r="P49" s="64"/>
      <c r="Q49" s="38"/>
    </row>
    <row r="50" spans="1:17" x14ac:dyDescent="0.35">
      <c r="A50" s="64"/>
      <c r="B50" s="64"/>
      <c r="C50" s="64"/>
      <c r="D50" s="64"/>
      <c r="E50" s="97"/>
      <c r="F50" s="64"/>
      <c r="G50" s="64"/>
      <c r="H50" s="65"/>
      <c r="I50" s="65"/>
      <c r="J50" s="65"/>
      <c r="K50" s="65"/>
      <c r="L50" s="65"/>
      <c r="M50" s="65"/>
      <c r="N50" s="65"/>
      <c r="O50" s="65"/>
      <c r="P50" s="64"/>
      <c r="Q50" s="38"/>
    </row>
    <row r="51" spans="1:17" x14ac:dyDescent="0.35">
      <c r="A51" s="64"/>
      <c r="B51" s="64"/>
      <c r="C51" s="64"/>
      <c r="D51" s="64"/>
      <c r="E51" s="100" t="s">
        <v>606</v>
      </c>
      <c r="F51" s="64"/>
      <c r="G51" s="64"/>
      <c r="H51" s="65"/>
      <c r="I51" s="65"/>
      <c r="J51" s="65"/>
      <c r="K51" s="65"/>
      <c r="L51" s="65"/>
      <c r="M51" s="65"/>
      <c r="N51" s="65"/>
      <c r="O51" s="65"/>
      <c r="P51" s="64"/>
      <c r="Q51" s="38"/>
    </row>
    <row r="52" spans="1:17" x14ac:dyDescent="0.35">
      <c r="A52" s="103"/>
      <c r="B52" s="64"/>
      <c r="C52" s="64"/>
      <c r="D52" s="64"/>
      <c r="E52" s="64"/>
      <c r="F52" s="101" t="s">
        <v>295</v>
      </c>
      <c r="G52" s="101" t="s">
        <v>113</v>
      </c>
      <c r="H52" s="134"/>
      <c r="I52" s="157" t="s">
        <v>114</v>
      </c>
      <c r="J52" s="183">
        <f>J34</f>
        <v>0.12569832402234646</v>
      </c>
      <c r="K52" s="183">
        <f>K34</f>
        <v>0.87430167597765351</v>
      </c>
      <c r="L52" s="160"/>
      <c r="M52" s="160"/>
      <c r="N52" s="160"/>
      <c r="O52" s="65"/>
      <c r="P52" s="103" t="s">
        <v>438</v>
      </c>
      <c r="Q52" s="38"/>
    </row>
    <row r="53" spans="1:17" x14ac:dyDescent="0.35">
      <c r="A53" s="64"/>
      <c r="B53" s="64"/>
      <c r="C53" s="64"/>
      <c r="D53" s="64"/>
      <c r="E53" s="64"/>
      <c r="F53" s="103" t="s">
        <v>433</v>
      </c>
      <c r="G53" s="103" t="s">
        <v>113</v>
      </c>
      <c r="H53" s="123"/>
      <c r="I53" s="123"/>
      <c r="J53" s="161"/>
      <c r="K53" s="161"/>
      <c r="L53" s="184">
        <f>L35</f>
        <v>1</v>
      </c>
      <c r="M53" s="161"/>
      <c r="N53" s="161"/>
      <c r="O53" s="65"/>
      <c r="P53" s="64"/>
      <c r="Q53" s="38"/>
    </row>
    <row r="54" spans="1:17" x14ac:dyDescent="0.35">
      <c r="A54" s="64"/>
      <c r="B54" s="64"/>
      <c r="C54" s="64"/>
      <c r="D54" s="64"/>
      <c r="E54" s="64"/>
      <c r="F54" s="103" t="s">
        <v>191</v>
      </c>
      <c r="G54" s="103" t="s">
        <v>113</v>
      </c>
      <c r="H54" s="123"/>
      <c r="I54" s="123"/>
      <c r="J54" s="161"/>
      <c r="K54" s="161"/>
      <c r="L54" s="161"/>
      <c r="M54" s="184">
        <f>M36</f>
        <v>1</v>
      </c>
      <c r="N54" s="161"/>
      <c r="O54" s="65"/>
      <c r="P54" s="64"/>
      <c r="Q54" s="38"/>
    </row>
    <row r="55" spans="1:17" x14ac:dyDescent="0.35">
      <c r="A55" s="103"/>
      <c r="B55" s="64"/>
      <c r="C55" s="64"/>
      <c r="D55" s="64"/>
      <c r="E55" s="64"/>
      <c r="F55" s="103" t="s">
        <v>285</v>
      </c>
      <c r="G55" s="103" t="s">
        <v>113</v>
      </c>
      <c r="H55" s="123"/>
      <c r="I55" s="119" t="s">
        <v>114</v>
      </c>
      <c r="J55" s="161"/>
      <c r="K55" s="161"/>
      <c r="L55" s="161"/>
      <c r="M55" s="161"/>
      <c r="N55" s="123">
        <f>H$49</f>
        <v>0.69968354084247575</v>
      </c>
      <c r="O55" s="65"/>
      <c r="P55" s="103" t="s">
        <v>607</v>
      </c>
      <c r="Q55" s="38"/>
    </row>
    <row r="56" spans="1:17" x14ac:dyDescent="0.35">
      <c r="A56" s="103"/>
      <c r="B56" s="64"/>
      <c r="C56" s="64"/>
      <c r="D56" s="64"/>
      <c r="E56" s="64"/>
      <c r="F56" s="105" t="s">
        <v>288</v>
      </c>
      <c r="G56" s="105" t="s">
        <v>113</v>
      </c>
      <c r="H56" s="135"/>
      <c r="I56" s="216" t="s">
        <v>114</v>
      </c>
      <c r="J56" s="178"/>
      <c r="K56" s="178"/>
      <c r="L56" s="178"/>
      <c r="M56" s="178"/>
      <c r="N56" s="135">
        <f>H$49</f>
        <v>0.69968354084247575</v>
      </c>
      <c r="O56" s="65"/>
      <c r="P56" s="103" t="s">
        <v>607</v>
      </c>
      <c r="Q56" s="38"/>
    </row>
    <row r="57" spans="1:17" x14ac:dyDescent="0.35">
      <c r="A57" s="64"/>
      <c r="B57" s="64"/>
      <c r="C57" s="64"/>
      <c r="D57" s="64"/>
      <c r="E57" s="64"/>
      <c r="F57" s="64"/>
      <c r="G57" s="64"/>
      <c r="H57" s="65"/>
      <c r="I57" s="65"/>
      <c r="J57" s="65"/>
      <c r="K57" s="65"/>
      <c r="L57" s="65"/>
      <c r="M57" s="65"/>
      <c r="N57" s="65"/>
      <c r="O57" s="65"/>
      <c r="P57" s="64"/>
      <c r="Q57" s="38"/>
    </row>
    <row r="58" spans="1:17" x14ac:dyDescent="0.35">
      <c r="A58" s="103"/>
      <c r="B58" s="64"/>
      <c r="C58" s="64"/>
      <c r="D58" s="64"/>
      <c r="E58" s="103" t="s">
        <v>608</v>
      </c>
      <c r="F58" s="64"/>
      <c r="G58" s="103" t="str">
        <f>G$21</f>
        <v>£</v>
      </c>
      <c r="H58" s="118"/>
      <c r="I58" s="129" t="s">
        <v>114</v>
      </c>
      <c r="J58" s="118">
        <f>SUMPRODUCT($H21:$H25, J52:J56)</f>
        <v>8912011.1731843594</v>
      </c>
      <c r="K58" s="118">
        <f>SUMPRODUCT($H21:$H25, K52:K56)</f>
        <v>61987988.826815605</v>
      </c>
      <c r="L58" s="118">
        <f>SUMPRODUCT($H21:$H25, L52:L56)</f>
        <v>12628224.582701057</v>
      </c>
      <c r="M58" s="118">
        <f>SUMPRODUCT($H21:$H25, M52:M56)</f>
        <v>144771775.41729894</v>
      </c>
      <c r="N58" s="118">
        <f>SUMPRODUCT($H21:$H25, N52:N56)</f>
        <v>81373195.799979955</v>
      </c>
      <c r="O58" s="65"/>
      <c r="P58" s="103" t="s">
        <v>602</v>
      </c>
      <c r="Q58" s="38"/>
    </row>
    <row r="59" spans="1:17" x14ac:dyDescent="0.35">
      <c r="A59" s="103"/>
      <c r="B59" s="64"/>
      <c r="C59" s="64"/>
      <c r="D59" s="64"/>
      <c r="E59" s="103" t="s">
        <v>609</v>
      </c>
      <c r="F59" s="64"/>
      <c r="G59" s="103" t="str">
        <f>G$21</f>
        <v>£</v>
      </c>
      <c r="H59" s="118">
        <f>SUM(J58:N58)</f>
        <v>309673195.79997993</v>
      </c>
      <c r="I59" s="129" t="s">
        <v>114</v>
      </c>
      <c r="J59" s="118"/>
      <c r="K59" s="118"/>
      <c r="L59" s="118"/>
      <c r="M59" s="118"/>
      <c r="N59" s="118"/>
      <c r="O59" s="65"/>
      <c r="P59" s="103" t="s">
        <v>602</v>
      </c>
      <c r="Q59" s="38"/>
    </row>
    <row r="60" spans="1:17" x14ac:dyDescent="0.35">
      <c r="A60" s="64"/>
      <c r="B60" s="64"/>
      <c r="C60" s="64"/>
      <c r="D60" s="64"/>
      <c r="E60" s="103" t="s">
        <v>582</v>
      </c>
      <c r="F60" s="64"/>
      <c r="G60" s="103" t="s">
        <v>484</v>
      </c>
      <c r="H60" s="162" t="b">
        <f>H59 &gt; 0</f>
        <v>1</v>
      </c>
      <c r="I60" s="118"/>
      <c r="J60" s="118"/>
      <c r="K60" s="118"/>
      <c r="L60" s="118"/>
      <c r="M60" s="118"/>
      <c r="N60" s="118"/>
      <c r="O60" s="65"/>
      <c r="P60" s="64"/>
      <c r="Q60" s="38"/>
    </row>
    <row r="61" spans="1:17" x14ac:dyDescent="0.35">
      <c r="A61" s="64"/>
      <c r="B61" s="64"/>
      <c r="C61" s="64"/>
      <c r="D61" s="64"/>
      <c r="E61" s="97"/>
      <c r="F61" s="64"/>
      <c r="G61" s="64"/>
      <c r="H61" s="65"/>
      <c r="I61" s="65"/>
      <c r="J61" s="65"/>
      <c r="K61" s="65"/>
      <c r="L61" s="65"/>
      <c r="M61" s="65"/>
      <c r="N61" s="65"/>
      <c r="O61" s="65"/>
      <c r="P61" s="64"/>
      <c r="Q61" s="38"/>
    </row>
    <row r="62" spans="1:17" x14ac:dyDescent="0.35">
      <c r="A62" s="103"/>
      <c r="B62" s="64"/>
      <c r="C62" s="64"/>
      <c r="D62" s="64"/>
      <c r="E62" s="103" t="s">
        <v>610</v>
      </c>
      <c r="F62" s="64"/>
      <c r="G62" s="103" t="s">
        <v>113</v>
      </c>
      <c r="H62" s="123"/>
      <c r="I62" s="119" t="s">
        <v>114</v>
      </c>
      <c r="J62" s="138">
        <f>IF($H60, J58 / $H59, 0)</f>
        <v>2.8778761914352736E-2</v>
      </c>
      <c r="K62" s="138">
        <f>IF($H60, K58 / $H59, 0)</f>
        <v>0.20017227731538664</v>
      </c>
      <c r="L62" s="138">
        <f>IF($H60, L58 / $H59, 0)</f>
        <v>4.0779198051282793E-2</v>
      </c>
      <c r="M62" s="138">
        <f>IF($H60, M58 / $H59, 0)</f>
        <v>0.46749856746015578</v>
      </c>
      <c r="N62" s="138">
        <f>IF($H60, N58 / $H59, 0)</f>
        <v>0.26277119525882203</v>
      </c>
      <c r="O62" s="65"/>
      <c r="P62" s="103" t="s">
        <v>602</v>
      </c>
      <c r="Q62" s="38"/>
    </row>
    <row r="63" spans="1:17" x14ac:dyDescent="0.35">
      <c r="A63" s="64"/>
      <c r="B63" s="64"/>
      <c r="C63" s="64"/>
      <c r="D63" s="64"/>
      <c r="E63" s="103" t="s">
        <v>489</v>
      </c>
      <c r="F63" s="64"/>
      <c r="G63" s="103" t="s">
        <v>67</v>
      </c>
      <c r="H63" s="151">
        <f>IF(SUM(J62:N62)= 1, 0, 1)</f>
        <v>0</v>
      </c>
      <c r="I63" s="124"/>
      <c r="J63" s="124"/>
      <c r="K63" s="124"/>
      <c r="L63" s="124"/>
      <c r="M63" s="124"/>
      <c r="N63" s="124"/>
      <c r="O63" s="65"/>
      <c r="P63" s="64"/>
      <c r="Q63" s="38"/>
    </row>
    <row r="64" spans="1:17" x14ac:dyDescent="0.35">
      <c r="A64" s="64"/>
      <c r="B64" s="64"/>
      <c r="C64" s="64"/>
      <c r="D64" s="64"/>
      <c r="E64" s="97"/>
      <c r="F64" s="64"/>
      <c r="G64" s="64"/>
      <c r="H64" s="65"/>
      <c r="I64" s="65"/>
      <c r="J64" s="65"/>
      <c r="K64" s="65"/>
      <c r="L64" s="65"/>
      <c r="M64" s="65"/>
      <c r="N64" s="65"/>
      <c r="O64" s="65"/>
      <c r="P64" s="64"/>
      <c r="Q64" s="38"/>
    </row>
    <row r="65" spans="1:17" x14ac:dyDescent="0.35">
      <c r="A65" s="64"/>
      <c r="B65" s="95" t="s">
        <v>517</v>
      </c>
      <c r="C65" s="95"/>
      <c r="D65" s="95"/>
      <c r="E65" s="95"/>
      <c r="F65" s="95"/>
      <c r="G65" s="95"/>
      <c r="H65" s="96"/>
      <c r="I65" s="96"/>
      <c r="J65" s="96"/>
      <c r="K65" s="96"/>
      <c r="L65" s="96"/>
      <c r="M65" s="96"/>
      <c r="N65" s="96"/>
      <c r="O65" s="96"/>
      <c r="P65" s="95"/>
      <c r="Q65" s="38"/>
    </row>
    <row r="66" spans="1:17" x14ac:dyDescent="0.35">
      <c r="A66" s="64"/>
      <c r="B66" s="64"/>
      <c r="C66" s="97"/>
      <c r="D66" s="97"/>
      <c r="E66" s="97"/>
      <c r="F66" s="64"/>
      <c r="G66" s="64"/>
      <c r="H66" s="65"/>
      <c r="I66" s="65"/>
      <c r="J66" s="65"/>
      <c r="K66" s="65"/>
      <c r="L66" s="65"/>
      <c r="M66" s="65"/>
      <c r="N66" s="65"/>
      <c r="O66" s="65"/>
      <c r="P66" s="64"/>
      <c r="Q66" s="38"/>
    </row>
    <row r="67" spans="1:17" x14ac:dyDescent="0.35">
      <c r="A67" s="64"/>
      <c r="B67" s="64"/>
      <c r="C67" s="97"/>
      <c r="D67" s="97"/>
      <c r="E67" s="103" t="s">
        <v>478</v>
      </c>
      <c r="F67" s="64"/>
      <c r="G67" s="103" t="s">
        <v>67</v>
      </c>
      <c r="H67" s="143">
        <f>H45 + H63</f>
        <v>0</v>
      </c>
      <c r="I67" s="124"/>
      <c r="J67" s="124"/>
      <c r="K67" s="124"/>
      <c r="L67" s="124"/>
      <c r="M67" s="124"/>
      <c r="N67" s="124"/>
      <c r="O67" s="65"/>
      <c r="P67" s="64"/>
      <c r="Q67" s="38"/>
    </row>
    <row r="68" spans="1:17" x14ac:dyDescent="0.35">
      <c r="A68" s="64"/>
      <c r="B68" s="64"/>
      <c r="C68" s="64"/>
      <c r="D68" s="64"/>
      <c r="E68" s="97"/>
      <c r="F68" s="64"/>
      <c r="G68" s="64"/>
      <c r="H68" s="65"/>
      <c r="I68" s="65"/>
      <c r="J68" s="65"/>
      <c r="K68" s="65"/>
      <c r="L68" s="65"/>
      <c r="M68" s="65"/>
      <c r="N68" s="65"/>
      <c r="O68" s="65"/>
      <c r="P68" s="64"/>
      <c r="Q68" s="38"/>
    </row>
    <row r="69" spans="1:17" x14ac:dyDescent="0.35">
      <c r="A69" s="64"/>
      <c r="B69" s="95" t="s">
        <v>81</v>
      </c>
      <c r="C69" s="95"/>
      <c r="D69" s="95"/>
      <c r="E69" s="95"/>
      <c r="F69" s="95"/>
      <c r="G69" s="95"/>
      <c r="H69" s="96"/>
      <c r="I69" s="96"/>
      <c r="J69" s="96"/>
      <c r="K69" s="96"/>
      <c r="L69" s="96"/>
      <c r="M69" s="96"/>
      <c r="N69" s="96"/>
      <c r="O69" s="96"/>
      <c r="P69" s="95"/>
      <c r="Q69" s="38"/>
    </row>
  </sheetData>
  <sheetProtection sheet="1" objects="1" formatCells="0" formatColumns="0" formatRows="0" sort="0" autoFilter="0"/>
  <conditionalFormatting sqref="H45">
    <cfRule type="cellIs" dxfId="18" priority="2" stopIfTrue="1" operator="greaterThan">
      <formula>0</formula>
    </cfRule>
  </conditionalFormatting>
  <conditionalFormatting sqref="H63">
    <cfRule type="cellIs" dxfId="17" priority="3" stopIfTrue="1" operator="greaterThan">
      <formula>0</formula>
    </cfRule>
  </conditionalFormatting>
  <conditionalFormatting sqref="H67">
    <cfRule type="cellIs" dxfId="16" priority="4" stopIfTrue="1" operator="greaterThan">
      <formula>0</formula>
    </cfRule>
  </conditionalFormatting>
  <conditionalFormatting sqref="A4:XFD4">
    <cfRule type="expression" dxfId="15" priority="1">
      <formula>LEFT($A$4,1) &lt;&gt; "0"</formula>
    </cfRule>
  </conditionalFormatting>
  <hyperlinks>
    <hyperlink ref="B5" location="'Model map'!A1" display="Click here to return to model map" xr:uid="{B2EA467F-F795-4792-81F9-22F43D104545}"/>
    <hyperlink ref="B5:H5" location="'Model map'!A4" tooltip="Click to return to model map" display="'Model map'!A4" xr:uid="{4A072EC7-D758-4F81-B059-6A2941DD7861}"/>
    <hyperlink ref="B5:F5" location="'Model map'!A4" tooltip="Click to return to model map" display="'Model map'!A4" xr:uid="{7961FCAB-9D46-4A0A-ADB3-7B54474525D6}"/>
    <hyperlink ref="A1" location="Index!A1" display="Index!A1" xr:uid="{58BFA774-6BFC-4055-9755-6F5D937ED3EE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theme="4" tint="0.59999389629810485"/>
  </sheetPr>
  <dimension ref="A1:Q19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42" sqref="A142"/>
      <selection pane="bottomRight" activeCell="J6" sqref="J6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4" width="20.7265625" customWidth="1"/>
    <col min="15" max="15" width="2.7265625" customWidth="1"/>
    <col min="16" max="16" width="40.7265625" customWidth="1"/>
    <col min="17" max="17" width="2.7265625" customWidth="1"/>
    <col min="18" max="16384" width="9.1796875" hidden="1"/>
  </cols>
  <sheetData>
    <row r="1" spans="1:17" x14ac:dyDescent="0.35">
      <c r="A1" s="84" t="str">
        <f ca="1">MID(CELL("filename",A1),FIND("]",CELL("filename",A1))+1,255)</f>
        <v>Rev allocation</v>
      </c>
      <c r="B1" s="84"/>
      <c r="C1" s="84"/>
      <c r="D1" s="84"/>
      <c r="E1" s="84"/>
      <c r="F1" s="84"/>
      <c r="G1" s="84"/>
      <c r="H1" s="85"/>
      <c r="I1" s="85"/>
      <c r="J1" s="85"/>
      <c r="K1" s="85"/>
      <c r="L1" s="85"/>
      <c r="M1" s="85"/>
      <c r="N1" s="85"/>
      <c r="O1" s="85"/>
      <c r="P1" s="84"/>
      <c r="Q1" s="82"/>
    </row>
    <row r="2" spans="1:17" x14ac:dyDescent="0.35">
      <c r="A2" s="84" t="str">
        <f>Cover!D21&amp;" - "&amp;Cover!D23</f>
        <v xml:space="preserve">Scottish Hydro Electric Power Distribution plc - Final </v>
      </c>
      <c r="B2" s="84"/>
      <c r="C2" s="84"/>
      <c r="D2" s="84"/>
      <c r="E2" s="84"/>
      <c r="F2" s="84"/>
      <c r="G2" s="84"/>
      <c r="H2" s="85"/>
      <c r="I2" s="85"/>
      <c r="J2" s="85"/>
      <c r="K2" s="85"/>
      <c r="L2" s="85"/>
      <c r="M2" s="85"/>
      <c r="N2" s="85"/>
      <c r="O2" s="85"/>
      <c r="P2" s="84"/>
      <c r="Q2" s="82"/>
    </row>
    <row r="3" spans="1:17" x14ac:dyDescent="0.35">
      <c r="A3" s="86" t="str">
        <f>Cover!D2&amp;" - "&amp;Cover!D8&amp;" v"&amp;Cover!D10&amp;" - "&amp;Cover!D19</f>
        <v>PCDM charging model - Release for charge setting v4 - 2022/23</v>
      </c>
      <c r="B3" s="87"/>
      <c r="C3" s="87"/>
      <c r="D3" s="87"/>
      <c r="E3" s="87"/>
      <c r="F3" s="87"/>
      <c r="G3" s="87"/>
      <c r="H3" s="88"/>
      <c r="I3" s="88"/>
      <c r="J3" s="88"/>
      <c r="K3" s="88"/>
      <c r="L3" s="88"/>
      <c r="M3" s="88"/>
      <c r="N3" s="88"/>
      <c r="O3" s="88"/>
      <c r="P3" s="87"/>
      <c r="Q3" s="83"/>
    </row>
    <row r="4" spans="1:17" s="1" customFormat="1" x14ac:dyDescent="0.35">
      <c r="A4" s="63" t="str">
        <f>H188 &amp; IF(H188 = 1, " issue", " issues") &amp;" identified in checks on this sheet"</f>
        <v>0 issues identified in checks on this sheet</v>
      </c>
      <c r="B4" s="64"/>
      <c r="C4" s="64"/>
      <c r="D4" s="64"/>
      <c r="E4" s="64"/>
      <c r="F4" s="64"/>
      <c r="G4" s="64"/>
      <c r="H4" s="65"/>
      <c r="I4" s="65"/>
      <c r="J4" s="64"/>
      <c r="K4" s="38"/>
      <c r="L4" s="38"/>
      <c r="M4" s="38"/>
      <c r="N4" s="38"/>
      <c r="O4" s="38"/>
      <c r="P4" s="38"/>
      <c r="Q4" s="38"/>
    </row>
    <row r="5" spans="1:17" x14ac:dyDescent="0.35">
      <c r="A5" s="89"/>
      <c r="B5" s="90" t="s">
        <v>98</v>
      </c>
      <c r="C5" s="45"/>
      <c r="D5" s="45"/>
      <c r="E5" s="45"/>
      <c r="F5" s="45"/>
      <c r="G5" s="91" t="s">
        <v>99</v>
      </c>
      <c r="H5" s="116" t="s">
        <v>100</v>
      </c>
      <c r="I5" s="117"/>
      <c r="J5" s="92" t="s">
        <v>188</v>
      </c>
      <c r="K5" s="92" t="s">
        <v>189</v>
      </c>
      <c r="L5" s="92" t="s">
        <v>190</v>
      </c>
      <c r="M5" s="92" t="s">
        <v>191</v>
      </c>
      <c r="N5" s="92" t="s">
        <v>193</v>
      </c>
      <c r="O5" s="117"/>
      <c r="P5" s="91" t="s">
        <v>101</v>
      </c>
      <c r="Q5" s="38"/>
    </row>
    <row r="6" spans="1:17" x14ac:dyDescent="0.35">
      <c r="A6" s="64"/>
      <c r="B6" s="64"/>
      <c r="C6" s="64"/>
      <c r="D6" s="64"/>
      <c r="E6" s="64"/>
      <c r="F6" s="64"/>
      <c r="G6" s="64"/>
      <c r="H6" s="65"/>
      <c r="I6" s="65"/>
      <c r="J6" s="65"/>
      <c r="K6" s="65"/>
      <c r="L6" s="65"/>
      <c r="M6" s="65"/>
      <c r="N6" s="65"/>
      <c r="O6" s="65"/>
      <c r="P6" s="64"/>
      <c r="Q6" s="38"/>
    </row>
    <row r="7" spans="1:17" x14ac:dyDescent="0.35">
      <c r="A7" s="64"/>
      <c r="B7" s="95" t="s">
        <v>13</v>
      </c>
      <c r="C7" s="95"/>
      <c r="D7" s="95"/>
      <c r="E7" s="95"/>
      <c r="F7" s="95"/>
      <c r="G7" s="95"/>
      <c r="H7" s="96"/>
      <c r="I7" s="96"/>
      <c r="J7" s="96"/>
      <c r="K7" s="96"/>
      <c r="L7" s="96"/>
      <c r="M7" s="96"/>
      <c r="N7" s="96"/>
      <c r="O7" s="96"/>
      <c r="P7" s="95"/>
      <c r="Q7" s="38"/>
    </row>
    <row r="8" spans="1:17" x14ac:dyDescent="0.35">
      <c r="A8" s="64"/>
      <c r="B8" s="64"/>
      <c r="C8" s="64"/>
      <c r="D8" s="64"/>
      <c r="E8" s="64"/>
      <c r="F8" s="64"/>
      <c r="G8" s="64"/>
      <c r="H8" s="65"/>
      <c r="I8" s="65"/>
      <c r="J8" s="65"/>
      <c r="K8" s="65"/>
      <c r="L8" s="65"/>
      <c r="M8" s="65"/>
      <c r="N8" s="65"/>
      <c r="O8" s="65"/>
      <c r="P8" s="64"/>
      <c r="Q8" s="38"/>
    </row>
    <row r="9" spans="1:17" x14ac:dyDescent="0.35">
      <c r="A9" s="64"/>
      <c r="B9" s="64"/>
      <c r="C9" s="97" t="s">
        <v>611</v>
      </c>
      <c r="D9" s="97"/>
      <c r="E9" s="64"/>
      <c r="F9" s="64"/>
      <c r="G9" s="64"/>
      <c r="H9" s="65"/>
      <c r="I9" s="65"/>
      <c r="J9" s="65"/>
      <c r="K9" s="65"/>
      <c r="L9" s="65"/>
      <c r="M9" s="65"/>
      <c r="N9" s="65"/>
      <c r="O9" s="65"/>
      <c r="P9" s="64"/>
      <c r="Q9" s="38"/>
    </row>
    <row r="10" spans="1:17" x14ac:dyDescent="0.35">
      <c r="A10" s="64"/>
      <c r="B10" s="64"/>
      <c r="C10" s="97" t="s">
        <v>612</v>
      </c>
      <c r="D10" s="97"/>
      <c r="E10" s="64"/>
      <c r="F10" s="64"/>
      <c r="G10" s="64"/>
      <c r="H10" s="65"/>
      <c r="I10" s="65"/>
      <c r="J10" s="65"/>
      <c r="K10" s="65"/>
      <c r="L10" s="65"/>
      <c r="M10" s="65"/>
      <c r="N10" s="65"/>
      <c r="O10" s="65"/>
      <c r="P10" s="64"/>
      <c r="Q10" s="65"/>
    </row>
    <row r="11" spans="1:17" x14ac:dyDescent="0.35">
      <c r="A11" s="64"/>
      <c r="B11" s="64"/>
      <c r="C11" s="97"/>
      <c r="D11" s="97"/>
      <c r="E11" s="64"/>
      <c r="F11" s="64"/>
      <c r="G11" s="64"/>
      <c r="H11" s="65"/>
      <c r="I11" s="65"/>
      <c r="J11" s="65"/>
      <c r="K11" s="65"/>
      <c r="L11" s="65"/>
      <c r="M11" s="65"/>
      <c r="N11" s="65"/>
      <c r="O11" s="65"/>
      <c r="P11" s="64"/>
      <c r="Q11" s="38"/>
    </row>
    <row r="12" spans="1:17" x14ac:dyDescent="0.35">
      <c r="A12" s="64"/>
      <c r="B12" s="95" t="s">
        <v>613</v>
      </c>
      <c r="C12" s="95"/>
      <c r="D12" s="95"/>
      <c r="E12" s="95"/>
      <c r="F12" s="95"/>
      <c r="G12" s="95"/>
      <c r="H12" s="96"/>
      <c r="I12" s="96"/>
      <c r="J12" s="96"/>
      <c r="K12" s="96"/>
      <c r="L12" s="96"/>
      <c r="M12" s="96"/>
      <c r="N12" s="96"/>
      <c r="O12" s="96"/>
      <c r="P12" s="95"/>
      <c r="Q12" s="38"/>
    </row>
    <row r="13" spans="1:17" x14ac:dyDescent="0.35">
      <c r="A13" s="64"/>
      <c r="B13" s="64"/>
      <c r="C13" s="64"/>
      <c r="D13" s="64"/>
      <c r="E13" s="64"/>
      <c r="F13" s="64"/>
      <c r="G13" s="64"/>
      <c r="H13" s="65"/>
      <c r="I13" s="65"/>
      <c r="J13" s="65"/>
      <c r="K13" s="65"/>
      <c r="L13" s="65"/>
      <c r="M13" s="65"/>
      <c r="N13" s="65"/>
      <c r="O13" s="65"/>
      <c r="P13" s="64"/>
      <c r="Q13" s="38"/>
    </row>
    <row r="14" spans="1:17" x14ac:dyDescent="0.35">
      <c r="A14" s="64"/>
      <c r="B14" s="64"/>
      <c r="C14" s="97" t="s">
        <v>614</v>
      </c>
      <c r="D14" s="97"/>
      <c r="E14" s="64"/>
      <c r="F14" s="64"/>
      <c r="G14" s="64"/>
      <c r="H14" s="65"/>
      <c r="I14" s="65"/>
      <c r="J14" s="65"/>
      <c r="K14" s="65"/>
      <c r="L14" s="65"/>
      <c r="M14" s="65"/>
      <c r="N14" s="65"/>
      <c r="O14" s="65"/>
      <c r="P14" s="64"/>
      <c r="Q14" s="38"/>
    </row>
    <row r="15" spans="1:17" x14ac:dyDescent="0.35">
      <c r="A15" s="64"/>
      <c r="B15" s="64"/>
      <c r="C15" s="97"/>
      <c r="D15" s="97"/>
      <c r="E15" s="64"/>
      <c r="F15" s="64"/>
      <c r="G15" s="64"/>
      <c r="H15" s="65"/>
      <c r="I15" s="65"/>
      <c r="J15" s="65"/>
      <c r="K15" s="65"/>
      <c r="L15" s="65"/>
      <c r="M15" s="65"/>
      <c r="N15" s="65"/>
      <c r="O15" s="65"/>
      <c r="P15" s="64"/>
      <c r="Q15" s="38"/>
    </row>
    <row r="16" spans="1:17" x14ac:dyDescent="0.35">
      <c r="A16" s="64"/>
      <c r="B16" s="89"/>
      <c r="C16" s="98" t="s">
        <v>615</v>
      </c>
      <c r="D16" s="98"/>
      <c r="E16" s="98"/>
      <c r="F16" s="98"/>
      <c r="G16" s="98"/>
      <c r="H16" s="99"/>
      <c r="I16" s="99"/>
      <c r="J16" s="99"/>
      <c r="K16" s="99"/>
      <c r="L16" s="99"/>
      <c r="M16" s="99"/>
      <c r="N16" s="99"/>
      <c r="O16" s="99"/>
      <c r="P16" s="98"/>
      <c r="Q16" s="38"/>
    </row>
    <row r="17" spans="1:17" x14ac:dyDescent="0.35">
      <c r="A17" s="64"/>
      <c r="B17" s="64"/>
      <c r="C17" s="97"/>
      <c r="D17" s="97"/>
      <c r="E17" s="64"/>
      <c r="F17" s="64"/>
      <c r="G17" s="64"/>
      <c r="H17" s="65"/>
      <c r="I17" s="65"/>
      <c r="J17" s="65"/>
      <c r="K17" s="65"/>
      <c r="L17" s="65"/>
      <c r="M17" s="65"/>
      <c r="N17" s="65"/>
      <c r="O17" s="65"/>
      <c r="P17" s="64"/>
      <c r="Q17" s="38"/>
    </row>
    <row r="18" spans="1:17" x14ac:dyDescent="0.35">
      <c r="A18" s="64"/>
      <c r="B18" s="64"/>
      <c r="C18" s="64"/>
      <c r="D18" s="97"/>
      <c r="E18" s="100" t="str">
        <f>'DNO inputs'!E354</f>
        <v>Price control allowed revenue, by component (2005/06 to 2009/10)</v>
      </c>
      <c r="F18" s="64"/>
      <c r="G18" s="64"/>
      <c r="H18" s="65"/>
      <c r="I18" s="65"/>
      <c r="J18" s="65"/>
      <c r="K18" s="65"/>
      <c r="L18" s="65"/>
      <c r="M18" s="65"/>
      <c r="N18" s="65"/>
      <c r="O18" s="65"/>
      <c r="P18" s="64"/>
      <c r="Q18" s="38"/>
    </row>
    <row r="19" spans="1:17" x14ac:dyDescent="0.35">
      <c r="A19" s="64"/>
      <c r="B19" s="64"/>
      <c r="C19" s="64"/>
      <c r="D19" s="64"/>
      <c r="E19" s="64"/>
      <c r="F19" s="101" t="str">
        <f>'DNO inputs'!F355</f>
        <v>Aggregate return allowance</v>
      </c>
      <c r="G19" s="101" t="str">
        <f>'DNO inputs'!G355</f>
        <v>£</v>
      </c>
      <c r="H19" s="140">
        <f>'DNO inputs'!H355</f>
        <v>331778402.07861471</v>
      </c>
      <c r="I19" s="118"/>
      <c r="J19" s="118"/>
      <c r="K19" s="118"/>
      <c r="L19" s="118"/>
      <c r="M19" s="118"/>
      <c r="N19" s="118"/>
      <c r="O19" s="65"/>
      <c r="P19" s="64"/>
      <c r="Q19" s="38"/>
    </row>
    <row r="20" spans="1:17" x14ac:dyDescent="0.35">
      <c r="A20" s="64"/>
      <c r="B20" s="64"/>
      <c r="C20" s="64"/>
      <c r="D20" s="64"/>
      <c r="E20" s="64"/>
      <c r="F20" s="103" t="str">
        <f>'DNO inputs'!F356</f>
        <v>Aggregate depreciation allowance</v>
      </c>
      <c r="G20" s="103" t="str">
        <f>'DNO inputs'!G356</f>
        <v>£</v>
      </c>
      <c r="H20" s="136">
        <f>'DNO inputs'!H356</f>
        <v>266500000</v>
      </c>
      <c r="I20" s="118"/>
      <c r="J20" s="118"/>
      <c r="K20" s="118"/>
      <c r="L20" s="118"/>
      <c r="M20" s="118"/>
      <c r="N20" s="118"/>
      <c r="O20" s="65"/>
      <c r="P20" s="64"/>
      <c r="Q20" s="38"/>
    </row>
    <row r="21" spans="1:17" x14ac:dyDescent="0.35">
      <c r="A21" s="64"/>
      <c r="B21" s="64"/>
      <c r="C21" s="64"/>
      <c r="D21" s="64"/>
      <c r="E21" s="64"/>
      <c r="F21" s="105" t="str">
        <f>'DNO inputs'!F357</f>
        <v>Aggregate operating allowance</v>
      </c>
      <c r="G21" s="105" t="str">
        <f>'DNO inputs'!G357</f>
        <v>£</v>
      </c>
      <c r="H21" s="141">
        <f>'DNO inputs'!H357</f>
        <v>254248500</v>
      </c>
      <c r="I21" s="118"/>
      <c r="J21" s="118"/>
      <c r="K21" s="118"/>
      <c r="L21" s="118"/>
      <c r="M21" s="118"/>
      <c r="N21" s="118"/>
      <c r="O21" s="65"/>
      <c r="P21" s="64"/>
      <c r="Q21" s="38"/>
    </row>
    <row r="22" spans="1:17" x14ac:dyDescent="0.35">
      <c r="A22" s="64"/>
      <c r="B22" s="64"/>
      <c r="C22" s="64"/>
      <c r="D22" s="64"/>
      <c r="E22" s="64"/>
      <c r="F22" s="64"/>
      <c r="G22" s="64"/>
      <c r="H22" s="65"/>
      <c r="I22" s="65"/>
      <c r="J22" s="65"/>
      <c r="K22" s="65"/>
      <c r="L22" s="65"/>
      <c r="M22" s="65"/>
      <c r="N22" s="65"/>
      <c r="O22" s="65"/>
      <c r="P22" s="64"/>
      <c r="Q22" s="38"/>
    </row>
    <row r="23" spans="1:17" x14ac:dyDescent="0.35">
      <c r="A23" s="103"/>
      <c r="B23" s="64"/>
      <c r="C23" s="64"/>
      <c r="D23" s="64"/>
      <c r="E23" s="103" t="s">
        <v>616</v>
      </c>
      <c r="F23" s="64"/>
      <c r="G23" s="103" t="str">
        <f>G$19</f>
        <v>£</v>
      </c>
      <c r="H23" s="118">
        <f>SUM(H19:H21)</f>
        <v>852526902.07861471</v>
      </c>
      <c r="I23" s="129" t="s">
        <v>114</v>
      </c>
      <c r="J23" s="118"/>
      <c r="K23" s="118"/>
      <c r="L23" s="118"/>
      <c r="M23" s="118"/>
      <c r="N23" s="118"/>
      <c r="O23" s="65"/>
      <c r="P23" s="103" t="s">
        <v>617</v>
      </c>
      <c r="Q23" s="38"/>
    </row>
    <row r="24" spans="1:17" x14ac:dyDescent="0.35">
      <c r="A24" s="64"/>
      <c r="B24" s="64"/>
      <c r="C24" s="64"/>
      <c r="D24" s="64"/>
      <c r="E24" s="97"/>
      <c r="F24" s="64"/>
      <c r="G24" s="64"/>
      <c r="H24" s="65"/>
      <c r="I24" s="65"/>
      <c r="J24" s="65"/>
      <c r="K24" s="65"/>
      <c r="L24" s="65"/>
      <c r="M24" s="65"/>
      <c r="N24" s="65"/>
      <c r="O24" s="65"/>
      <c r="P24" s="64"/>
      <c r="Q24" s="38"/>
    </row>
    <row r="25" spans="1:17" x14ac:dyDescent="0.35">
      <c r="A25" s="64"/>
      <c r="B25" s="64"/>
      <c r="C25" s="64"/>
      <c r="D25" s="64"/>
      <c r="E25" s="103" t="s">
        <v>618</v>
      </c>
      <c r="F25" s="64"/>
      <c r="G25" s="103" t="s">
        <v>484</v>
      </c>
      <c r="H25" s="118" t="b">
        <f>H23 &gt; 0</f>
        <v>1</v>
      </c>
      <c r="I25" s="118"/>
      <c r="J25" s="118"/>
      <c r="K25" s="118"/>
      <c r="L25" s="118"/>
      <c r="M25" s="118"/>
      <c r="N25" s="118"/>
      <c r="O25" s="65"/>
      <c r="P25" s="64"/>
      <c r="Q25" s="38"/>
    </row>
    <row r="26" spans="1:17" x14ac:dyDescent="0.35">
      <c r="A26" s="64"/>
      <c r="B26" s="64"/>
      <c r="C26" s="64"/>
      <c r="D26" s="64"/>
      <c r="E26" s="97"/>
      <c r="F26" s="64"/>
      <c r="G26" s="64"/>
      <c r="H26" s="65"/>
      <c r="I26" s="65"/>
      <c r="J26" s="65"/>
      <c r="K26" s="65"/>
      <c r="L26" s="65"/>
      <c r="M26" s="65"/>
      <c r="N26" s="65"/>
      <c r="O26" s="65"/>
      <c r="P26" s="64"/>
      <c r="Q26" s="38"/>
    </row>
    <row r="27" spans="1:17" x14ac:dyDescent="0.35">
      <c r="A27" s="103"/>
      <c r="B27" s="64"/>
      <c r="C27" s="64"/>
      <c r="D27" s="64"/>
      <c r="E27" s="103" t="s">
        <v>619</v>
      </c>
      <c r="F27" s="64"/>
      <c r="G27" s="103" t="s">
        <v>113</v>
      </c>
      <c r="H27" s="123">
        <f>IF(H$25, H21 / H23, 0)</f>
        <v>0.29822929854775981</v>
      </c>
      <c r="I27" s="119" t="s">
        <v>114</v>
      </c>
      <c r="J27" s="123"/>
      <c r="K27" s="123"/>
      <c r="L27" s="123"/>
      <c r="M27" s="123"/>
      <c r="N27" s="123"/>
      <c r="O27" s="65"/>
      <c r="P27" s="103" t="s">
        <v>617</v>
      </c>
      <c r="Q27" s="38"/>
    </row>
    <row r="28" spans="1:17" x14ac:dyDescent="0.35">
      <c r="A28" s="64"/>
      <c r="B28" s="64"/>
      <c r="C28" s="64"/>
      <c r="D28" s="64"/>
      <c r="E28" s="97"/>
      <c r="F28" s="64"/>
      <c r="G28" s="64"/>
      <c r="H28" s="65"/>
      <c r="I28" s="65"/>
      <c r="J28" s="65"/>
      <c r="K28" s="65"/>
      <c r="L28" s="65"/>
      <c r="M28" s="65"/>
      <c r="N28" s="65"/>
      <c r="O28" s="65"/>
      <c r="P28" s="64"/>
      <c r="Q28" s="38"/>
    </row>
    <row r="29" spans="1:17" x14ac:dyDescent="0.35">
      <c r="A29" s="103"/>
      <c r="B29" s="64"/>
      <c r="C29" s="64"/>
      <c r="D29" s="64"/>
      <c r="E29" s="103" t="s">
        <v>620</v>
      </c>
      <c r="F29" s="64"/>
      <c r="G29" s="103" t="s">
        <v>113</v>
      </c>
      <c r="H29" s="123">
        <f>IF(H25, (H19 + H20) / H23, 0)</f>
        <v>0.70177070145224019</v>
      </c>
      <c r="I29" s="119" t="s">
        <v>114</v>
      </c>
      <c r="J29" s="123"/>
      <c r="K29" s="123"/>
      <c r="L29" s="123"/>
      <c r="M29" s="123"/>
      <c r="N29" s="123"/>
      <c r="O29" s="65"/>
      <c r="P29" s="103" t="s">
        <v>617</v>
      </c>
      <c r="Q29" s="38"/>
    </row>
    <row r="30" spans="1:17" x14ac:dyDescent="0.35">
      <c r="A30" s="64"/>
      <c r="B30" s="64"/>
      <c r="C30" s="64"/>
      <c r="D30" s="64"/>
      <c r="E30" s="97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4"/>
      <c r="Q30" s="38"/>
    </row>
    <row r="31" spans="1:17" x14ac:dyDescent="0.35">
      <c r="A31" s="64"/>
      <c r="B31" s="89"/>
      <c r="C31" s="98" t="s">
        <v>621</v>
      </c>
      <c r="D31" s="98"/>
      <c r="E31" s="98"/>
      <c r="F31" s="98"/>
      <c r="G31" s="98"/>
      <c r="H31" s="99"/>
      <c r="I31" s="99"/>
      <c r="J31" s="99"/>
      <c r="K31" s="99"/>
      <c r="L31" s="99"/>
      <c r="M31" s="99"/>
      <c r="N31" s="99"/>
      <c r="O31" s="99"/>
      <c r="P31" s="98"/>
      <c r="Q31" s="38"/>
    </row>
    <row r="32" spans="1:17" x14ac:dyDescent="0.35">
      <c r="A32" s="64"/>
      <c r="B32" s="64"/>
      <c r="C32" s="97"/>
      <c r="D32" s="97"/>
      <c r="E32" s="64"/>
      <c r="F32" s="64"/>
      <c r="G32" s="64"/>
      <c r="H32" s="65"/>
      <c r="I32" s="65"/>
      <c r="J32" s="65"/>
      <c r="K32" s="65"/>
      <c r="L32" s="65"/>
      <c r="M32" s="65"/>
      <c r="N32" s="65"/>
      <c r="O32" s="65"/>
      <c r="P32" s="64"/>
      <c r="Q32" s="38"/>
    </row>
    <row r="33" spans="1:17" x14ac:dyDescent="0.35">
      <c r="A33" s="64"/>
      <c r="B33" s="64"/>
      <c r="C33" s="64"/>
      <c r="D33" s="97"/>
      <c r="E33" s="103" t="str">
        <f>Expensed!E67</f>
        <v>Expensed proportions, by network level (EDCM)</v>
      </c>
      <c r="F33" s="64"/>
      <c r="G33" s="103" t="str">
        <f>Expensed!G68</f>
        <v>%</v>
      </c>
      <c r="H33" s="123"/>
      <c r="I33" s="123"/>
      <c r="J33" s="147">
        <f>Expensed!H68</f>
        <v>0.18130677335181422</v>
      </c>
      <c r="K33" s="147">
        <f>Expensed!H69</f>
        <v>0.22378624878182327</v>
      </c>
      <c r="L33" s="147">
        <f>Expensed!H70</f>
        <v>8.4837714606290623E-2</v>
      </c>
      <c r="M33" s="147">
        <f>Expensed!H71</f>
        <v>0.35182533348976769</v>
      </c>
      <c r="N33" s="147">
        <f>Expensed!H72</f>
        <v>0.15824392977030433</v>
      </c>
      <c r="O33" s="65"/>
      <c r="P33" s="64"/>
      <c r="Q33" s="47"/>
    </row>
    <row r="34" spans="1:17" x14ac:dyDescent="0.35">
      <c r="A34" s="64"/>
      <c r="B34" s="64"/>
      <c r="C34" s="64"/>
      <c r="D34" s="64"/>
      <c r="E34" s="97"/>
      <c r="F34" s="64"/>
      <c r="G34" s="64"/>
      <c r="H34" s="65"/>
      <c r="I34" s="65"/>
      <c r="J34" s="65"/>
      <c r="K34" s="65"/>
      <c r="L34" s="65"/>
      <c r="M34" s="65"/>
      <c r="N34" s="65"/>
      <c r="O34" s="65"/>
      <c r="P34" s="64"/>
      <c r="Q34" s="47"/>
    </row>
    <row r="35" spans="1:17" x14ac:dyDescent="0.35">
      <c r="A35" s="64"/>
      <c r="B35" s="64"/>
      <c r="C35" s="64"/>
      <c r="D35" s="64"/>
      <c r="E35" s="103" t="str">
        <f>Capitalised!E44</f>
        <v>Capitalised proportions, by network level (EDCM)</v>
      </c>
      <c r="F35" s="64"/>
      <c r="G35" s="103" t="str">
        <f>Capitalised!G44</f>
        <v>%</v>
      </c>
      <c r="H35" s="123"/>
      <c r="I35" s="123"/>
      <c r="J35" s="147">
        <f>Capitalised!J44</f>
        <v>2.5861901257064304E-2</v>
      </c>
      <c r="K35" s="147">
        <f>Capitalised!K44</f>
        <v>0.17988389096580268</v>
      </c>
      <c r="L35" s="147">
        <f>Capitalised!L44</f>
        <v>3.6646037674698366E-2</v>
      </c>
      <c r="M35" s="147">
        <f>Capitalised!M44</f>
        <v>0.42011542489059472</v>
      </c>
      <c r="N35" s="147">
        <f>Capitalised!N44</f>
        <v>0.33749274521183992</v>
      </c>
      <c r="O35" s="65"/>
      <c r="P35" s="64"/>
      <c r="Q35" s="38"/>
    </row>
    <row r="36" spans="1:17" x14ac:dyDescent="0.35">
      <c r="A36" s="64"/>
      <c r="B36" s="64"/>
      <c r="C36" s="64"/>
      <c r="D36" s="64"/>
      <c r="E36" s="97"/>
      <c r="F36" s="64"/>
      <c r="G36" s="64"/>
      <c r="H36" s="65"/>
      <c r="I36" s="65"/>
      <c r="J36" s="65"/>
      <c r="K36" s="65"/>
      <c r="L36" s="65"/>
      <c r="M36" s="65"/>
      <c r="N36" s="65"/>
      <c r="O36" s="65"/>
      <c r="P36" s="64"/>
      <c r="Q36" s="38"/>
    </row>
    <row r="37" spans="1:17" x14ac:dyDescent="0.35">
      <c r="A37" s="103"/>
      <c r="B37" s="64"/>
      <c r="C37" s="64"/>
      <c r="D37" s="64"/>
      <c r="E37" s="103" t="s">
        <v>622</v>
      </c>
      <c r="F37" s="64"/>
      <c r="G37" s="103" t="s">
        <v>113</v>
      </c>
      <c r="H37" s="123"/>
      <c r="I37" s="119" t="s">
        <v>114</v>
      </c>
      <c r="J37" s="123">
        <f>($H$27 * J33) + ($H$29 * J35)</f>
        <v>7.2220116424727809E-2</v>
      </c>
      <c r="K37" s="123">
        <f>($H$27 * K33) + ($H$29 * K35)</f>
        <v>0.19297686034186726</v>
      </c>
      <c r="L37" s="123">
        <f>($H$27 * L33) + ($H$29 * L35)</f>
        <v>5.101820768184738E-2</v>
      </c>
      <c r="M37" s="123">
        <f>($H$27 * M33) + ($H$29 * M35)</f>
        <v>0.39974931883436371</v>
      </c>
      <c r="N37" s="123">
        <f>($H$27 * N33) + ($H$29 * N35)</f>
        <v>0.28403549671719391</v>
      </c>
      <c r="O37" s="65"/>
      <c r="P37" s="103" t="s">
        <v>617</v>
      </c>
      <c r="Q37" s="38"/>
    </row>
    <row r="38" spans="1:17" x14ac:dyDescent="0.35">
      <c r="A38" s="64"/>
      <c r="B38" s="64"/>
      <c r="C38" s="64"/>
      <c r="D38" s="64"/>
      <c r="E38" s="97"/>
      <c r="F38" s="64"/>
      <c r="G38" s="64"/>
      <c r="H38" s="65"/>
      <c r="I38" s="65"/>
      <c r="J38" s="65"/>
      <c r="K38" s="65"/>
      <c r="L38" s="65"/>
      <c r="M38" s="65"/>
      <c r="N38" s="65"/>
      <c r="O38" s="65"/>
      <c r="P38" s="64"/>
      <c r="Q38" s="38"/>
    </row>
    <row r="39" spans="1:17" x14ac:dyDescent="0.35">
      <c r="A39" s="64"/>
      <c r="B39" s="64"/>
      <c r="C39" s="64"/>
      <c r="D39" s="64"/>
      <c r="E39" s="103" t="s">
        <v>489</v>
      </c>
      <c r="F39" s="64"/>
      <c r="G39" s="103" t="s">
        <v>67</v>
      </c>
      <c r="H39" s="163">
        <f>IF(SUM(J37:N37)= 1, 0, 1)</f>
        <v>0</v>
      </c>
      <c r="I39" s="124"/>
      <c r="J39" s="124"/>
      <c r="K39" s="124"/>
      <c r="L39" s="124"/>
      <c r="M39" s="124"/>
      <c r="N39" s="124"/>
      <c r="O39" s="65"/>
      <c r="P39" s="64"/>
      <c r="Q39" s="38"/>
    </row>
    <row r="40" spans="1:17" x14ac:dyDescent="0.35">
      <c r="A40" s="64"/>
      <c r="B40" s="64"/>
      <c r="C40" s="64"/>
      <c r="D40" s="64"/>
      <c r="E40" s="97"/>
      <c r="F40" s="64"/>
      <c r="G40" s="64"/>
      <c r="H40" s="65"/>
      <c r="I40" s="65"/>
      <c r="J40" s="65"/>
      <c r="K40" s="65"/>
      <c r="L40" s="65"/>
      <c r="M40" s="65"/>
      <c r="N40" s="65"/>
      <c r="O40" s="65"/>
      <c r="P40" s="64"/>
      <c r="Q40" s="38"/>
    </row>
    <row r="41" spans="1:17" x14ac:dyDescent="0.35">
      <c r="A41" s="64"/>
      <c r="B41" s="89"/>
      <c r="C41" s="98" t="s">
        <v>623</v>
      </c>
      <c r="D41" s="98"/>
      <c r="E41" s="98"/>
      <c r="F41" s="98"/>
      <c r="G41" s="98"/>
      <c r="H41" s="99"/>
      <c r="I41" s="99"/>
      <c r="J41" s="99"/>
      <c r="K41" s="99"/>
      <c r="L41" s="99"/>
      <c r="M41" s="99"/>
      <c r="N41" s="99"/>
      <c r="O41" s="99"/>
      <c r="P41" s="98"/>
      <c r="Q41" s="38"/>
    </row>
    <row r="42" spans="1:17" x14ac:dyDescent="0.35">
      <c r="A42" s="64"/>
      <c r="B42" s="64"/>
      <c r="C42" s="97"/>
      <c r="D42" s="97"/>
      <c r="E42" s="64"/>
      <c r="F42" s="64"/>
      <c r="G42" s="64"/>
      <c r="H42" s="65"/>
      <c r="I42" s="65"/>
      <c r="J42" s="65"/>
      <c r="K42" s="65"/>
      <c r="L42" s="65"/>
      <c r="M42" s="65"/>
      <c r="N42" s="65"/>
      <c r="O42" s="65"/>
      <c r="P42" s="64"/>
      <c r="Q42" s="38"/>
    </row>
    <row r="43" spans="1:17" x14ac:dyDescent="0.35">
      <c r="A43" s="64"/>
      <c r="B43" s="64"/>
      <c r="C43" s="64"/>
      <c r="D43" s="97"/>
      <c r="E43" s="103" t="str">
        <f>Expensed!E76</f>
        <v>Expensed proportions, by network level (CDCM)</v>
      </c>
      <c r="F43" s="64"/>
      <c r="G43" s="103" t="str">
        <f>Expensed!G77</f>
        <v>%</v>
      </c>
      <c r="H43" s="123"/>
      <c r="I43" s="123"/>
      <c r="J43" s="147">
        <f>Expensed!H77</f>
        <v>0.18828071256087409</v>
      </c>
      <c r="K43" s="147">
        <f>Expensed!H78</f>
        <v>0.23290897129939897</v>
      </c>
      <c r="L43" s="147">
        <f>Expensed!H79</f>
        <v>8.7490814998701746E-2</v>
      </c>
      <c r="M43" s="147">
        <f>Expensed!H80</f>
        <v>0.36426904647118263</v>
      </c>
      <c r="N43" s="147">
        <f>Expensed!H81</f>
        <v>0.12705045466984258</v>
      </c>
      <c r="O43" s="65"/>
      <c r="P43" s="64"/>
      <c r="Q43" s="38"/>
    </row>
    <row r="44" spans="1:17" x14ac:dyDescent="0.35">
      <c r="A44" s="64"/>
      <c r="B44" s="64"/>
      <c r="C44" s="64"/>
      <c r="D44" s="64"/>
      <c r="E44" s="97"/>
      <c r="F44" s="64"/>
      <c r="G44" s="64"/>
      <c r="H44" s="65"/>
      <c r="I44" s="65"/>
      <c r="J44" s="65"/>
      <c r="K44" s="65"/>
      <c r="L44" s="65"/>
      <c r="M44" s="65"/>
      <c r="N44" s="65"/>
      <c r="O44" s="65"/>
      <c r="P44" s="64"/>
      <c r="Q44" s="38"/>
    </row>
    <row r="45" spans="1:17" x14ac:dyDescent="0.35">
      <c r="A45" s="64"/>
      <c r="B45" s="64"/>
      <c r="C45" s="64"/>
      <c r="D45" s="64"/>
      <c r="E45" s="103" t="str">
        <f>Capitalised!E62</f>
        <v>Capitalised proportions, by network level (CDCM)</v>
      </c>
      <c r="F45" s="64"/>
      <c r="G45" s="103" t="str">
        <f>Capitalised!G62</f>
        <v>%</v>
      </c>
      <c r="H45" s="123"/>
      <c r="I45" s="123"/>
      <c r="J45" s="147">
        <f>Capitalised!J62</f>
        <v>2.8778761914352736E-2</v>
      </c>
      <c r="K45" s="147">
        <f>Capitalised!K62</f>
        <v>0.20017227731538664</v>
      </c>
      <c r="L45" s="147">
        <f>Capitalised!L62</f>
        <v>4.0779198051282793E-2</v>
      </c>
      <c r="M45" s="147">
        <f>Capitalised!M62</f>
        <v>0.46749856746015578</v>
      </c>
      <c r="N45" s="147">
        <f>Capitalised!N62</f>
        <v>0.26277119525882203</v>
      </c>
      <c r="O45" s="65"/>
      <c r="P45" s="64"/>
      <c r="Q45" s="38"/>
    </row>
    <row r="46" spans="1:17" x14ac:dyDescent="0.35">
      <c r="A46" s="64"/>
      <c r="B46" s="64"/>
      <c r="C46" s="64"/>
      <c r="D46" s="64"/>
      <c r="E46" s="97"/>
      <c r="F46" s="64"/>
      <c r="G46" s="64"/>
      <c r="H46" s="65"/>
      <c r="I46" s="65"/>
      <c r="J46" s="65"/>
      <c r="K46" s="65"/>
      <c r="L46" s="65"/>
      <c r="M46" s="65"/>
      <c r="N46" s="65"/>
      <c r="O46" s="65"/>
      <c r="P46" s="64"/>
      <c r="Q46" s="38"/>
    </row>
    <row r="47" spans="1:17" x14ac:dyDescent="0.35">
      <c r="A47" s="103"/>
      <c r="B47" s="64"/>
      <c r="C47" s="64"/>
      <c r="D47" s="64"/>
      <c r="E47" s="103" t="s">
        <v>624</v>
      </c>
      <c r="F47" s="64"/>
      <c r="G47" s="103" t="s">
        <v>113</v>
      </c>
      <c r="H47" s="123"/>
      <c r="I47" s="119" t="s">
        <v>114</v>
      </c>
      <c r="J47" s="123">
        <f>($H$27 * J43) + ($H$29 * J45)</f>
        <v>7.6346916772664197E-2</v>
      </c>
      <c r="K47" s="123">
        <f>($H$27 * K43) + ($H$29 * K45)</f>
        <v>0.20993531859901132</v>
      </c>
      <c r="L47" s="123">
        <f>($H$27 * L43) + ($H$29 * L45)</f>
        <v>5.4709970807543196E-2</v>
      </c>
      <c r="M47" s="123">
        <f>($H$27 * M43) + ($H$29 * M45)</f>
        <v>0.43671249982619303</v>
      </c>
      <c r="N47" s="123">
        <f>($H$27 * N43) + ($H$29 * N45)</f>
        <v>0.22229529399458822</v>
      </c>
      <c r="O47" s="65"/>
      <c r="P47" s="103" t="s">
        <v>617</v>
      </c>
      <c r="Q47" s="38"/>
    </row>
    <row r="48" spans="1:17" x14ac:dyDescent="0.35">
      <c r="A48" s="64"/>
      <c r="B48" s="64"/>
      <c r="C48" s="64"/>
      <c r="D48" s="64"/>
      <c r="E48" s="97"/>
      <c r="F48" s="64"/>
      <c r="G48" s="64"/>
      <c r="H48" s="65"/>
      <c r="I48" s="65"/>
      <c r="J48" s="65"/>
      <c r="K48" s="65"/>
      <c r="L48" s="65"/>
      <c r="M48" s="65"/>
      <c r="N48" s="65"/>
      <c r="O48" s="65"/>
      <c r="P48" s="64"/>
      <c r="Q48" s="38"/>
    </row>
    <row r="49" spans="1:17" x14ac:dyDescent="0.35">
      <c r="A49" s="64"/>
      <c r="B49" s="64"/>
      <c r="C49" s="64"/>
      <c r="D49" s="64"/>
      <c r="E49" s="103" t="s">
        <v>489</v>
      </c>
      <c r="F49" s="64"/>
      <c r="G49" s="103" t="s">
        <v>67</v>
      </c>
      <c r="H49" s="163">
        <f>IF(SUM(J47:N47)= 1, 0, 1)</f>
        <v>0</v>
      </c>
      <c r="I49" s="124"/>
      <c r="J49" s="124"/>
      <c r="K49" s="124"/>
      <c r="L49" s="124"/>
      <c r="M49" s="124"/>
      <c r="N49" s="124"/>
      <c r="O49" s="65"/>
      <c r="P49" s="64"/>
      <c r="Q49" s="38"/>
    </row>
    <row r="50" spans="1:17" x14ac:dyDescent="0.35">
      <c r="A50" s="64"/>
      <c r="B50" s="64"/>
      <c r="C50" s="64"/>
      <c r="D50" s="64"/>
      <c r="E50" s="97"/>
      <c r="F50" s="64"/>
      <c r="G50" s="64"/>
      <c r="H50" s="65"/>
      <c r="I50" s="65"/>
      <c r="J50" s="65"/>
      <c r="K50" s="65"/>
      <c r="L50" s="65"/>
      <c r="M50" s="65"/>
      <c r="N50" s="65"/>
      <c r="O50" s="65"/>
      <c r="P50" s="64"/>
      <c r="Q50" s="38"/>
    </row>
    <row r="51" spans="1:17" x14ac:dyDescent="0.35">
      <c r="A51" s="64"/>
      <c r="B51" s="95" t="s">
        <v>625</v>
      </c>
      <c r="C51" s="95"/>
      <c r="D51" s="95"/>
      <c r="E51" s="95"/>
      <c r="F51" s="95"/>
      <c r="G51" s="95"/>
      <c r="H51" s="96"/>
      <c r="I51" s="96"/>
      <c r="J51" s="96"/>
      <c r="K51" s="96"/>
      <c r="L51" s="96"/>
      <c r="M51" s="96"/>
      <c r="N51" s="96"/>
      <c r="O51" s="96"/>
      <c r="P51" s="95"/>
      <c r="Q51" s="38"/>
    </row>
    <row r="52" spans="1:17" x14ac:dyDescent="0.35">
      <c r="A52" s="64"/>
      <c r="B52" s="64"/>
      <c r="C52" s="64"/>
      <c r="D52" s="64"/>
      <c r="E52" s="64"/>
      <c r="F52" s="64"/>
      <c r="G52" s="64"/>
      <c r="H52" s="65"/>
      <c r="I52" s="65"/>
      <c r="J52" s="65"/>
      <c r="K52" s="65"/>
      <c r="L52" s="65"/>
      <c r="M52" s="65"/>
      <c r="N52" s="65"/>
      <c r="O52" s="65"/>
      <c r="P52" s="64"/>
      <c r="Q52" s="38"/>
    </row>
    <row r="53" spans="1:17" x14ac:dyDescent="0.35">
      <c r="A53" s="64"/>
      <c r="B53" s="64"/>
      <c r="C53" s="97" t="s">
        <v>626</v>
      </c>
      <c r="D53" s="97"/>
      <c r="E53" s="64"/>
      <c r="F53" s="64"/>
      <c r="G53" s="64"/>
      <c r="H53" s="65"/>
      <c r="I53" s="65"/>
      <c r="J53" s="65"/>
      <c r="K53" s="65"/>
      <c r="L53" s="65"/>
      <c r="M53" s="65"/>
      <c r="N53" s="65"/>
      <c r="O53" s="65"/>
      <c r="P53" s="64"/>
      <c r="Q53" s="38"/>
    </row>
    <row r="54" spans="1:17" x14ac:dyDescent="0.35">
      <c r="A54" s="64"/>
      <c r="B54" s="64"/>
      <c r="C54" s="97" t="s">
        <v>627</v>
      </c>
      <c r="D54" s="97"/>
      <c r="E54" s="64"/>
      <c r="F54" s="64"/>
      <c r="G54" s="64"/>
      <c r="H54" s="65"/>
      <c r="I54" s="65"/>
      <c r="J54" s="65"/>
      <c r="K54" s="65"/>
      <c r="L54" s="65"/>
      <c r="M54" s="65"/>
      <c r="N54" s="65"/>
      <c r="O54" s="65"/>
      <c r="P54" s="64"/>
      <c r="Q54" s="38"/>
    </row>
    <row r="55" spans="1:17" x14ac:dyDescent="0.35">
      <c r="A55" s="64"/>
      <c r="B55" s="64"/>
      <c r="C55" s="97"/>
      <c r="D55" s="97"/>
      <c r="E55" s="64"/>
      <c r="F55" s="64"/>
      <c r="G55" s="64"/>
      <c r="H55" s="65"/>
      <c r="I55" s="65"/>
      <c r="J55" s="65"/>
      <c r="K55" s="65"/>
      <c r="L55" s="65"/>
      <c r="M55" s="65"/>
      <c r="N55" s="65"/>
      <c r="O55" s="65"/>
      <c r="P55" s="64"/>
      <c r="Q55" s="38"/>
    </row>
    <row r="56" spans="1:17" x14ac:dyDescent="0.35">
      <c r="A56" s="64"/>
      <c r="B56" s="89"/>
      <c r="C56" s="98" t="s">
        <v>628</v>
      </c>
      <c r="D56" s="98"/>
      <c r="E56" s="98"/>
      <c r="F56" s="98"/>
      <c r="G56" s="98"/>
      <c r="H56" s="99"/>
      <c r="I56" s="99"/>
      <c r="J56" s="99"/>
      <c r="K56" s="99"/>
      <c r="L56" s="99"/>
      <c r="M56" s="99"/>
      <c r="N56" s="99"/>
      <c r="O56" s="99"/>
      <c r="P56" s="98"/>
      <c r="Q56" s="38"/>
    </row>
    <row r="57" spans="1:17" x14ac:dyDescent="0.35">
      <c r="A57" s="64"/>
      <c r="B57" s="64"/>
      <c r="C57" s="97"/>
      <c r="D57" s="97"/>
      <c r="E57" s="64"/>
      <c r="F57" s="64"/>
      <c r="G57" s="64"/>
      <c r="H57" s="65"/>
      <c r="I57" s="65"/>
      <c r="J57" s="65"/>
      <c r="K57" s="65"/>
      <c r="L57" s="65"/>
      <c r="M57" s="65"/>
      <c r="N57" s="65"/>
      <c r="O57" s="65"/>
      <c r="P57" s="64"/>
      <c r="Q57" s="38"/>
    </row>
    <row r="58" spans="1:17" x14ac:dyDescent="0.35">
      <c r="A58" s="64"/>
      <c r="B58" s="64"/>
      <c r="C58" s="64"/>
      <c r="D58" s="97"/>
      <c r="E58" s="103" t="str">
        <f>'DNO inputs'!E363</f>
        <v>2007/08 total allowed revenue</v>
      </c>
      <c r="F58" s="64"/>
      <c r="G58" s="103" t="str">
        <f>'DNO inputs'!G363</f>
        <v>£ per year</v>
      </c>
      <c r="H58" s="136">
        <f>'DNO inputs'!H363</f>
        <v>175512667.00000003</v>
      </c>
      <c r="I58" s="118"/>
      <c r="J58" s="118"/>
      <c r="K58" s="118"/>
      <c r="L58" s="118"/>
      <c r="M58" s="118"/>
      <c r="N58" s="118"/>
      <c r="O58" s="65"/>
      <c r="P58" s="64"/>
      <c r="Q58" s="38"/>
    </row>
    <row r="59" spans="1:17" x14ac:dyDescent="0.35">
      <c r="A59" s="64"/>
      <c r="B59" s="64"/>
      <c r="C59" s="64"/>
      <c r="D59" s="64"/>
      <c r="E59" s="97"/>
      <c r="F59" s="64"/>
      <c r="G59" s="64"/>
      <c r="H59" s="65"/>
      <c r="I59" s="65"/>
      <c r="J59" s="65"/>
      <c r="K59" s="65"/>
      <c r="L59" s="65"/>
      <c r="M59" s="65"/>
      <c r="N59" s="65"/>
      <c r="O59" s="65"/>
      <c r="P59" s="64"/>
      <c r="Q59" s="38"/>
    </row>
    <row r="60" spans="1:17" x14ac:dyDescent="0.35">
      <c r="A60" s="64"/>
      <c r="B60" s="64"/>
      <c r="C60" s="64"/>
      <c r="D60" s="64"/>
      <c r="E60" s="103" t="str">
        <f>'DNO inputs'!E369</f>
        <v>2007/08 net incentive revenue</v>
      </c>
      <c r="F60" s="64"/>
      <c r="G60" s="103" t="str">
        <f>'DNO inputs'!G369</f>
        <v>£ per year</v>
      </c>
      <c r="H60" s="136">
        <f>'DNO inputs'!H369</f>
        <v>5724088</v>
      </c>
      <c r="I60" s="118"/>
      <c r="J60" s="118"/>
      <c r="K60" s="118"/>
      <c r="L60" s="118"/>
      <c r="M60" s="118"/>
      <c r="N60" s="118"/>
      <c r="O60" s="65"/>
      <c r="P60" s="64"/>
      <c r="Q60" s="38"/>
    </row>
    <row r="61" spans="1:17" x14ac:dyDescent="0.35">
      <c r="A61" s="64"/>
      <c r="B61" s="64"/>
      <c r="C61" s="64"/>
      <c r="D61" s="64"/>
      <c r="E61" s="97"/>
      <c r="F61" s="64"/>
      <c r="G61" s="64"/>
      <c r="H61" s="65"/>
      <c r="I61" s="65"/>
      <c r="J61" s="65"/>
      <c r="K61" s="65"/>
      <c r="L61" s="65"/>
      <c r="M61" s="65"/>
      <c r="N61" s="65"/>
      <c r="O61" s="65"/>
      <c r="P61" s="64"/>
      <c r="Q61" s="38"/>
    </row>
    <row r="62" spans="1:17" x14ac:dyDescent="0.35">
      <c r="A62" s="64"/>
      <c r="B62" s="64"/>
      <c r="C62" s="64"/>
      <c r="D62" s="64"/>
      <c r="E62" s="103" t="s">
        <v>629</v>
      </c>
      <c r="F62" s="64"/>
      <c r="G62" s="103" t="s">
        <v>416</v>
      </c>
      <c r="H62" s="136">
        <f>'DNO inputs'!H274</f>
        <v>6000000</v>
      </c>
      <c r="I62" s="118"/>
      <c r="J62" s="118"/>
      <c r="K62" s="118"/>
      <c r="L62" s="118"/>
      <c r="M62" s="118"/>
      <c r="N62" s="118"/>
      <c r="O62" s="65"/>
      <c r="P62" s="64"/>
      <c r="Q62" s="38"/>
    </row>
    <row r="63" spans="1:17" x14ac:dyDescent="0.35">
      <c r="A63" s="64"/>
      <c r="B63" s="64"/>
      <c r="C63" s="64"/>
      <c r="D63" s="64"/>
      <c r="E63" s="97"/>
      <c r="F63" s="64"/>
      <c r="G63" s="64"/>
      <c r="H63" s="65"/>
      <c r="I63" s="65"/>
      <c r="J63" s="65"/>
      <c r="K63" s="65"/>
      <c r="L63" s="65"/>
      <c r="M63" s="65"/>
      <c r="N63" s="65"/>
      <c r="O63" s="65"/>
      <c r="P63" s="64"/>
      <c r="Q63" s="38"/>
    </row>
    <row r="64" spans="1:17" x14ac:dyDescent="0.35">
      <c r="A64" s="103"/>
      <c r="B64" s="64"/>
      <c r="C64" s="64"/>
      <c r="D64" s="64"/>
      <c r="E64" s="103" t="s">
        <v>630</v>
      </c>
      <c r="F64" s="64"/>
      <c r="G64" s="103" t="s">
        <v>416</v>
      </c>
      <c r="H64" s="118">
        <f>H60 + H62</f>
        <v>11724088</v>
      </c>
      <c r="I64" s="129" t="s">
        <v>114</v>
      </c>
      <c r="J64" s="118"/>
      <c r="K64" s="118"/>
      <c r="L64" s="118"/>
      <c r="M64" s="118"/>
      <c r="N64" s="118"/>
      <c r="O64" s="65"/>
      <c r="P64" s="103" t="s">
        <v>631</v>
      </c>
      <c r="Q64" s="38"/>
    </row>
    <row r="65" spans="1:17" x14ac:dyDescent="0.35">
      <c r="A65" s="64"/>
      <c r="B65" s="64"/>
      <c r="C65" s="64"/>
      <c r="D65" s="64"/>
      <c r="E65" s="97"/>
      <c r="F65" s="64"/>
      <c r="G65" s="64"/>
      <c r="H65" s="65"/>
      <c r="I65" s="65"/>
      <c r="J65" s="65"/>
      <c r="K65" s="65"/>
      <c r="L65" s="65"/>
      <c r="M65" s="65"/>
      <c r="N65" s="65"/>
      <c r="O65" s="65"/>
      <c r="P65" s="64"/>
      <c r="Q65" s="38"/>
    </row>
    <row r="66" spans="1:17" x14ac:dyDescent="0.35">
      <c r="A66" s="103"/>
      <c r="B66" s="64"/>
      <c r="C66" s="64"/>
      <c r="D66" s="64"/>
      <c r="E66" s="103" t="s">
        <v>632</v>
      </c>
      <c r="F66" s="64"/>
      <c r="G66" s="103" t="s">
        <v>416</v>
      </c>
      <c r="H66" s="118">
        <f>H58 - H64</f>
        <v>163788579.00000003</v>
      </c>
      <c r="I66" s="129" t="s">
        <v>114</v>
      </c>
      <c r="J66" s="118"/>
      <c r="K66" s="118"/>
      <c r="L66" s="118"/>
      <c r="M66" s="118"/>
      <c r="N66" s="118"/>
      <c r="O66" s="65"/>
      <c r="P66" s="103" t="s">
        <v>449</v>
      </c>
      <c r="Q66" s="38"/>
    </row>
    <row r="67" spans="1:17" x14ac:dyDescent="0.35">
      <c r="A67" s="64"/>
      <c r="B67" s="64"/>
      <c r="C67" s="64"/>
      <c r="D67" s="64"/>
      <c r="E67" s="97"/>
      <c r="F67" s="64"/>
      <c r="G67" s="64"/>
      <c r="H67" s="65"/>
      <c r="I67" s="65"/>
      <c r="J67" s="65"/>
      <c r="K67" s="65"/>
      <c r="L67" s="65"/>
      <c r="M67" s="65"/>
      <c r="N67" s="65"/>
      <c r="O67" s="65"/>
      <c r="P67" s="64"/>
      <c r="Q67" s="38"/>
    </row>
    <row r="68" spans="1:17" x14ac:dyDescent="0.35">
      <c r="A68" s="103"/>
      <c r="B68" s="64"/>
      <c r="C68" s="64"/>
      <c r="D68" s="64"/>
      <c r="E68" s="100" t="s">
        <v>633</v>
      </c>
      <c r="F68" s="64"/>
      <c r="G68" s="64"/>
      <c r="H68" s="65"/>
      <c r="I68" s="120" t="s">
        <v>114</v>
      </c>
      <c r="J68" s="65"/>
      <c r="K68" s="65"/>
      <c r="L68" s="65"/>
      <c r="M68" s="65"/>
      <c r="N68" s="65"/>
      <c r="O68" s="65"/>
      <c r="P68" s="103" t="s">
        <v>634</v>
      </c>
      <c r="Q68" s="38"/>
    </row>
    <row r="69" spans="1:17" x14ac:dyDescent="0.35">
      <c r="A69" s="64"/>
      <c r="B69" s="64"/>
      <c r="C69" s="64"/>
      <c r="D69" s="64"/>
      <c r="E69" s="64"/>
      <c r="F69" s="101" t="s">
        <v>635</v>
      </c>
      <c r="G69" s="101" t="s">
        <v>416</v>
      </c>
      <c r="H69" s="131"/>
      <c r="I69" s="131"/>
      <c r="J69" s="142">
        <f>$H66 * J37</f>
        <v>11828830.24442073</v>
      </c>
      <c r="K69" s="142">
        <f>$H66 * K37</f>
        <v>31607405.735275898</v>
      </c>
      <c r="L69" s="142">
        <f>$H66 * L37</f>
        <v>8356199.7393366676</v>
      </c>
      <c r="M69" s="142">
        <f>$H66 * M37</f>
        <v>65474372.888098381</v>
      </c>
      <c r="N69" s="142">
        <f>$H66 * N37</f>
        <v>46521770.392868362</v>
      </c>
      <c r="O69" s="65"/>
      <c r="P69" s="64"/>
      <c r="Q69" s="38"/>
    </row>
    <row r="70" spans="1:17" x14ac:dyDescent="0.35">
      <c r="A70" s="64"/>
      <c r="B70" s="64"/>
      <c r="C70" s="64"/>
      <c r="D70" s="64"/>
      <c r="E70" s="64"/>
      <c r="F70" s="105" t="s">
        <v>636</v>
      </c>
      <c r="G70" s="105" t="s">
        <v>416</v>
      </c>
      <c r="H70" s="132"/>
      <c r="I70" s="132"/>
      <c r="J70" s="132">
        <f>$H66 * J47</f>
        <v>12504753.009225937</v>
      </c>
      <c r="K70" s="132">
        <f>$H66 * K47</f>
        <v>34385007.515244342</v>
      </c>
      <c r="L70" s="132">
        <f>$H66 * L47</f>
        <v>8960868.3756989837</v>
      </c>
      <c r="M70" s="132">
        <f>$H66 * M47</f>
        <v>71528519.778069913</v>
      </c>
      <c r="N70" s="132">
        <f>$H66 * N47</f>
        <v>36409430.321760848</v>
      </c>
      <c r="O70" s="65"/>
      <c r="P70" s="64"/>
      <c r="Q70" s="38"/>
    </row>
    <row r="71" spans="1:17" x14ac:dyDescent="0.35">
      <c r="A71" s="64"/>
      <c r="B71" s="64"/>
      <c r="C71" s="64"/>
      <c r="D71" s="64"/>
      <c r="E71" s="64"/>
      <c r="F71" s="64"/>
      <c r="G71" s="64"/>
      <c r="H71" s="65"/>
      <c r="I71" s="65"/>
      <c r="J71" s="65"/>
      <c r="K71" s="65"/>
      <c r="L71" s="65"/>
      <c r="M71" s="65"/>
      <c r="N71" s="65"/>
      <c r="O71" s="65"/>
      <c r="P71" s="64"/>
      <c r="Q71" s="38"/>
    </row>
    <row r="72" spans="1:17" x14ac:dyDescent="0.35">
      <c r="A72" s="64"/>
      <c r="B72" s="89"/>
      <c r="C72" s="98" t="s">
        <v>637</v>
      </c>
      <c r="D72" s="98"/>
      <c r="E72" s="98"/>
      <c r="F72" s="98"/>
      <c r="G72" s="98"/>
      <c r="H72" s="99"/>
      <c r="I72" s="99"/>
      <c r="J72" s="99"/>
      <c r="K72" s="99"/>
      <c r="L72" s="99"/>
      <c r="M72" s="99"/>
      <c r="N72" s="99"/>
      <c r="O72" s="99"/>
      <c r="P72" s="98"/>
      <c r="Q72" s="38"/>
    </row>
    <row r="73" spans="1:17" x14ac:dyDescent="0.35">
      <c r="A73" s="64"/>
      <c r="B73" s="64"/>
      <c r="C73" s="97"/>
      <c r="D73" s="97"/>
      <c r="E73" s="64"/>
      <c r="F73" s="64"/>
      <c r="G73" s="64"/>
      <c r="H73" s="65"/>
      <c r="I73" s="65"/>
      <c r="J73" s="65"/>
      <c r="K73" s="65"/>
      <c r="L73" s="65"/>
      <c r="M73" s="65"/>
      <c r="N73" s="65"/>
      <c r="O73" s="65"/>
      <c r="P73" s="64"/>
      <c r="Q73" s="38"/>
    </row>
    <row r="74" spans="1:17" x14ac:dyDescent="0.35">
      <c r="A74" s="64"/>
      <c r="B74" s="64"/>
      <c r="C74" s="64"/>
      <c r="D74" s="97"/>
      <c r="E74" s="103" t="str">
        <f>'DNO inputs'!E376</f>
        <v>Additional DNO revenue</v>
      </c>
      <c r="F74" s="64"/>
      <c r="G74" s="103" t="str">
        <f>'DNO inputs'!G376</f>
        <v>£ per year</v>
      </c>
      <c r="H74" s="136">
        <f>'DNO inputs'!H376</f>
        <v>5160000</v>
      </c>
      <c r="I74" s="118"/>
      <c r="J74" s="118"/>
      <c r="K74" s="118"/>
      <c r="L74" s="118"/>
      <c r="M74" s="118"/>
      <c r="N74" s="118"/>
      <c r="O74" s="65"/>
      <c r="P74" s="64"/>
      <c r="Q74" s="38"/>
    </row>
    <row r="75" spans="1:17" x14ac:dyDescent="0.35">
      <c r="A75" s="64"/>
      <c r="B75" s="64"/>
      <c r="C75" s="64"/>
      <c r="D75" s="64"/>
      <c r="E75" s="97"/>
      <c r="F75" s="64"/>
      <c r="G75" s="64"/>
      <c r="H75" s="65"/>
      <c r="I75" s="65"/>
      <c r="J75" s="65"/>
      <c r="K75" s="65"/>
      <c r="L75" s="65"/>
      <c r="M75" s="65"/>
      <c r="N75" s="65"/>
      <c r="O75" s="65"/>
      <c r="P75" s="64"/>
      <c r="Q75" s="38"/>
    </row>
    <row r="76" spans="1:17" x14ac:dyDescent="0.35">
      <c r="A76" s="103"/>
      <c r="B76" s="64"/>
      <c r="C76" s="64"/>
      <c r="D76" s="64"/>
      <c r="E76" s="100" t="s">
        <v>638</v>
      </c>
      <c r="F76" s="64"/>
      <c r="G76" s="64"/>
      <c r="H76" s="65"/>
      <c r="I76" s="120" t="s">
        <v>114</v>
      </c>
      <c r="J76" s="65"/>
      <c r="K76" s="65"/>
      <c r="L76" s="65"/>
      <c r="M76" s="65"/>
      <c r="N76" s="65"/>
      <c r="O76" s="65"/>
      <c r="P76" s="103" t="s">
        <v>639</v>
      </c>
      <c r="Q76" s="38"/>
    </row>
    <row r="77" spans="1:17" x14ac:dyDescent="0.35">
      <c r="A77" s="64"/>
      <c r="B77" s="64"/>
      <c r="C77" s="64"/>
      <c r="D77" s="64"/>
      <c r="E77" s="64"/>
      <c r="F77" s="101" t="s">
        <v>635</v>
      </c>
      <c r="G77" s="101" t="s">
        <v>416</v>
      </c>
      <c r="H77" s="131"/>
      <c r="I77" s="131"/>
      <c r="J77" s="142">
        <f>$H74 * J33</f>
        <v>935542.95049536135</v>
      </c>
      <c r="K77" s="142">
        <f>$H74 * K33</f>
        <v>1154737.0437142081</v>
      </c>
      <c r="L77" s="142">
        <f>$H74 * L33</f>
        <v>437762.60736845963</v>
      </c>
      <c r="M77" s="142">
        <f>$H74 * M33</f>
        <v>1815418.7208072012</v>
      </c>
      <c r="N77" s="142">
        <f>$H74 * N33</f>
        <v>816538.67761477036</v>
      </c>
      <c r="O77" s="65"/>
      <c r="P77" s="64"/>
      <c r="Q77" s="38"/>
    </row>
    <row r="78" spans="1:17" x14ac:dyDescent="0.35">
      <c r="A78" s="64"/>
      <c r="B78" s="64"/>
      <c r="C78" s="64"/>
      <c r="D78" s="64"/>
      <c r="E78" s="64"/>
      <c r="F78" s="105" t="s">
        <v>636</v>
      </c>
      <c r="G78" s="105" t="s">
        <v>416</v>
      </c>
      <c r="H78" s="132"/>
      <c r="I78" s="132"/>
      <c r="J78" s="132">
        <f>$H74 * J43</f>
        <v>971528.4768141103</v>
      </c>
      <c r="K78" s="132">
        <f>$H74 * K43</f>
        <v>1201810.2919048986</v>
      </c>
      <c r="L78" s="132">
        <f>$H74 * L43</f>
        <v>451452.605393301</v>
      </c>
      <c r="M78" s="132">
        <f>$H74 * M43</f>
        <v>1879628.2797913023</v>
      </c>
      <c r="N78" s="132">
        <f>$H74 * N43</f>
        <v>655580.34609638772</v>
      </c>
      <c r="O78" s="65"/>
      <c r="P78" s="64"/>
      <c r="Q78" s="38"/>
    </row>
    <row r="79" spans="1:17" x14ac:dyDescent="0.35">
      <c r="A79" s="64"/>
      <c r="B79" s="64"/>
      <c r="C79" s="64"/>
      <c r="D79" s="64"/>
      <c r="E79" s="64"/>
      <c r="F79" s="64"/>
      <c r="G79" s="64"/>
      <c r="H79" s="65"/>
      <c r="I79" s="65"/>
      <c r="J79" s="65"/>
      <c r="K79" s="65"/>
      <c r="L79" s="65"/>
      <c r="M79" s="65"/>
      <c r="N79" s="65"/>
      <c r="O79" s="65"/>
      <c r="P79" s="64"/>
      <c r="Q79" s="38"/>
    </row>
    <row r="80" spans="1:17" x14ac:dyDescent="0.35">
      <c r="A80" s="64"/>
      <c r="B80" s="89"/>
      <c r="C80" s="98" t="s">
        <v>640</v>
      </c>
      <c r="D80" s="98"/>
      <c r="E80" s="98"/>
      <c r="F80" s="98"/>
      <c r="G80" s="98"/>
      <c r="H80" s="99"/>
      <c r="I80" s="99"/>
      <c r="J80" s="99"/>
      <c r="K80" s="99"/>
      <c r="L80" s="99"/>
      <c r="M80" s="99"/>
      <c r="N80" s="99"/>
      <c r="O80" s="99"/>
      <c r="P80" s="98"/>
      <c r="Q80" s="38"/>
    </row>
    <row r="81" spans="1:17" x14ac:dyDescent="0.35">
      <c r="A81" s="64"/>
      <c r="B81" s="64"/>
      <c r="C81" s="97"/>
      <c r="D81" s="97"/>
      <c r="E81" s="64"/>
      <c r="F81" s="64"/>
      <c r="G81" s="64"/>
      <c r="H81" s="65"/>
      <c r="I81" s="65"/>
      <c r="J81" s="65"/>
      <c r="K81" s="65"/>
      <c r="L81" s="65"/>
      <c r="M81" s="65"/>
      <c r="N81" s="65"/>
      <c r="O81" s="65"/>
      <c r="P81" s="64"/>
      <c r="Q81" s="38"/>
    </row>
    <row r="82" spans="1:17" x14ac:dyDescent="0.35">
      <c r="A82" s="103"/>
      <c r="B82" s="64"/>
      <c r="C82" s="64"/>
      <c r="D82" s="97"/>
      <c r="E82" s="100" t="s">
        <v>641</v>
      </c>
      <c r="F82" s="64"/>
      <c r="G82" s="64"/>
      <c r="H82" s="65"/>
      <c r="I82" s="120" t="s">
        <v>114</v>
      </c>
      <c r="J82" s="65"/>
      <c r="K82" s="65"/>
      <c r="L82" s="65"/>
      <c r="M82" s="65"/>
      <c r="N82" s="65"/>
      <c r="O82" s="65"/>
      <c r="P82" s="103" t="s">
        <v>639</v>
      </c>
      <c r="Q82" s="38"/>
    </row>
    <row r="83" spans="1:17" x14ac:dyDescent="0.35">
      <c r="A83" s="64"/>
      <c r="B83" s="64"/>
      <c r="C83" s="64"/>
      <c r="D83" s="64"/>
      <c r="E83" s="64"/>
      <c r="F83" s="101" t="s">
        <v>635</v>
      </c>
      <c r="G83" s="101" t="s">
        <v>416</v>
      </c>
      <c r="H83" s="131"/>
      <c r="I83" s="131"/>
      <c r="J83" s="131">
        <f t="shared" ref="J83:N84" si="0">J69 + J77</f>
        <v>12764373.194916092</v>
      </c>
      <c r="K83" s="131">
        <f t="shared" si="0"/>
        <v>32762142.778990105</v>
      </c>
      <c r="L83" s="131">
        <f t="shared" si="0"/>
        <v>8793962.3467051275</v>
      </c>
      <c r="M83" s="131">
        <f t="shared" si="0"/>
        <v>67289791.608905584</v>
      </c>
      <c r="N83" s="131">
        <f t="shared" si="0"/>
        <v>47338309.070483133</v>
      </c>
      <c r="O83" s="65"/>
      <c r="P83" s="64"/>
      <c r="Q83" s="38"/>
    </row>
    <row r="84" spans="1:17" x14ac:dyDescent="0.35">
      <c r="A84" s="64"/>
      <c r="B84" s="64"/>
      <c r="C84" s="64"/>
      <c r="D84" s="64"/>
      <c r="E84" s="64"/>
      <c r="F84" s="105" t="s">
        <v>636</v>
      </c>
      <c r="G84" s="105" t="s">
        <v>416</v>
      </c>
      <c r="H84" s="132"/>
      <c r="I84" s="132"/>
      <c r="J84" s="132">
        <f t="shared" si="0"/>
        <v>13476281.486040046</v>
      </c>
      <c r="K84" s="132">
        <f t="shared" si="0"/>
        <v>35586817.807149239</v>
      </c>
      <c r="L84" s="132">
        <f t="shared" si="0"/>
        <v>9412320.9810922854</v>
      </c>
      <c r="M84" s="132">
        <f t="shared" si="0"/>
        <v>73408148.057861209</v>
      </c>
      <c r="N84" s="132">
        <f t="shared" si="0"/>
        <v>37065010.667857237</v>
      </c>
      <c r="O84" s="65"/>
      <c r="P84" s="64"/>
      <c r="Q84" s="38"/>
    </row>
    <row r="85" spans="1:17" x14ac:dyDescent="0.35">
      <c r="A85" s="64"/>
      <c r="B85" s="64"/>
      <c r="C85" s="64"/>
      <c r="D85" s="64"/>
      <c r="E85" s="64"/>
      <c r="F85" s="64"/>
      <c r="G85" s="64"/>
      <c r="H85" s="65"/>
      <c r="I85" s="65"/>
      <c r="J85" s="65"/>
      <c r="K85" s="65"/>
      <c r="L85" s="65"/>
      <c r="M85" s="65"/>
      <c r="N85" s="65"/>
      <c r="O85" s="65"/>
      <c r="P85" s="64"/>
      <c r="Q85" s="38"/>
    </row>
    <row r="86" spans="1:17" x14ac:dyDescent="0.35">
      <c r="A86" s="64"/>
      <c r="B86" s="95" t="s">
        <v>642</v>
      </c>
      <c r="C86" s="95"/>
      <c r="D86" s="95"/>
      <c r="E86" s="95"/>
      <c r="F86" s="95"/>
      <c r="G86" s="95"/>
      <c r="H86" s="96"/>
      <c r="I86" s="96"/>
      <c r="J86" s="96"/>
      <c r="K86" s="96"/>
      <c r="L86" s="96"/>
      <c r="M86" s="96"/>
      <c r="N86" s="96"/>
      <c r="O86" s="96"/>
      <c r="P86" s="95"/>
      <c r="Q86" s="38"/>
    </row>
    <row r="87" spans="1:17" x14ac:dyDescent="0.35">
      <c r="A87" s="64"/>
      <c r="B87" s="64"/>
      <c r="C87" s="64"/>
      <c r="D87" s="64"/>
      <c r="E87" s="64"/>
      <c r="F87" s="64"/>
      <c r="G87" s="64"/>
      <c r="H87" s="65"/>
      <c r="I87" s="65"/>
      <c r="J87" s="65"/>
      <c r="K87" s="65"/>
      <c r="L87" s="65"/>
      <c r="M87" s="65"/>
      <c r="N87" s="65"/>
      <c r="O87" s="65"/>
      <c r="P87" s="64"/>
      <c r="Q87" s="38"/>
    </row>
    <row r="88" spans="1:17" x14ac:dyDescent="0.35">
      <c r="A88" s="64"/>
      <c r="B88" s="64"/>
      <c r="C88" s="97" t="s">
        <v>643</v>
      </c>
      <c r="D88" s="97"/>
      <c r="E88" s="64"/>
      <c r="F88" s="64"/>
      <c r="G88" s="64"/>
      <c r="H88" s="65"/>
      <c r="I88" s="65"/>
      <c r="J88" s="65"/>
      <c r="K88" s="65"/>
      <c r="L88" s="65"/>
      <c r="M88" s="65"/>
      <c r="N88" s="65"/>
      <c r="O88" s="65"/>
      <c r="P88" s="64"/>
      <c r="Q88" s="38"/>
    </row>
    <row r="89" spans="1:17" x14ac:dyDescent="0.35">
      <c r="A89" s="64"/>
      <c r="B89" s="64"/>
      <c r="C89" s="97"/>
      <c r="D89" s="97"/>
      <c r="E89" s="64"/>
      <c r="F89" s="64"/>
      <c r="G89" s="64"/>
      <c r="H89" s="65"/>
      <c r="I89" s="65"/>
      <c r="J89" s="65"/>
      <c r="K89" s="65"/>
      <c r="L89" s="65"/>
      <c r="M89" s="65"/>
      <c r="N89" s="65"/>
      <c r="O89" s="65"/>
      <c r="P89" s="64"/>
      <c r="Q89" s="38"/>
    </row>
    <row r="90" spans="1:17" s="1" customFormat="1" x14ac:dyDescent="0.35">
      <c r="A90" s="64"/>
      <c r="B90" s="89"/>
      <c r="C90" s="98" t="s">
        <v>644</v>
      </c>
      <c r="D90" s="98"/>
      <c r="E90" s="98"/>
      <c r="F90" s="98"/>
      <c r="G90" s="98"/>
      <c r="H90" s="99"/>
      <c r="I90" s="99"/>
      <c r="J90" s="99"/>
      <c r="K90" s="99"/>
      <c r="L90" s="99"/>
      <c r="M90" s="99"/>
      <c r="N90" s="99"/>
      <c r="O90" s="99"/>
      <c r="P90" s="98"/>
      <c r="Q90" s="38"/>
    </row>
    <row r="91" spans="1:17" s="1" customFormat="1" x14ac:dyDescent="0.35">
      <c r="A91" s="64"/>
      <c r="B91" s="64"/>
      <c r="C91" s="97"/>
      <c r="D91" s="97"/>
      <c r="E91" s="64"/>
      <c r="F91" s="64"/>
      <c r="G91" s="64"/>
      <c r="H91" s="65"/>
      <c r="I91" s="65"/>
      <c r="J91" s="65"/>
      <c r="K91" s="65"/>
      <c r="L91" s="65"/>
      <c r="M91" s="65"/>
      <c r="N91" s="65"/>
      <c r="O91" s="65"/>
      <c r="P91" s="64"/>
      <c r="Q91" s="38"/>
    </row>
    <row r="92" spans="1:17" x14ac:dyDescent="0.35">
      <c r="A92" s="64"/>
      <c r="B92" s="64"/>
      <c r="C92" s="64"/>
      <c r="D92" s="64"/>
      <c r="E92" s="100" t="str">
        <f>'DNO inputs'!E382</f>
        <v>2007/08 units distributed, by network level</v>
      </c>
      <c r="F92" s="64"/>
      <c r="G92" s="64"/>
      <c r="H92" s="65"/>
      <c r="I92" s="65"/>
      <c r="J92" s="65"/>
      <c r="K92" s="65"/>
      <c r="L92" s="65"/>
      <c r="M92" s="65"/>
      <c r="N92" s="65"/>
      <c r="O92" s="65"/>
      <c r="P92" s="64"/>
      <c r="Q92" s="38"/>
    </row>
    <row r="93" spans="1:17" x14ac:dyDescent="0.35">
      <c r="A93" s="64"/>
      <c r="B93" s="64"/>
      <c r="C93" s="64"/>
      <c r="D93" s="64"/>
      <c r="E93" s="64"/>
      <c r="F93" s="101" t="str">
        <f>'DNO inputs'!F383</f>
        <v>EHV and 132kV</v>
      </c>
      <c r="G93" s="101" t="str">
        <f>'DNO inputs'!G383</f>
        <v>GWh per year</v>
      </c>
      <c r="H93" s="140">
        <f>'DNO inputs'!H383</f>
        <v>282</v>
      </c>
      <c r="I93" s="118"/>
      <c r="J93" s="118"/>
      <c r="K93" s="118"/>
      <c r="L93" s="118"/>
      <c r="M93" s="118"/>
      <c r="N93" s="118"/>
      <c r="O93" s="65"/>
      <c r="P93" s="64"/>
      <c r="Q93" s="38"/>
    </row>
    <row r="94" spans="1:17" x14ac:dyDescent="0.35">
      <c r="A94" s="64"/>
      <c r="B94" s="64"/>
      <c r="C94" s="64"/>
      <c r="D94" s="64"/>
      <c r="E94" s="64"/>
      <c r="F94" s="103" t="str">
        <f>'DNO inputs'!F384</f>
        <v>HV</v>
      </c>
      <c r="G94" s="103" t="str">
        <f>'DNO inputs'!G384</f>
        <v>GWh per year</v>
      </c>
      <c r="H94" s="136">
        <f>'DNO inputs'!H384</f>
        <v>1405</v>
      </c>
      <c r="I94" s="118"/>
      <c r="J94" s="118"/>
      <c r="K94" s="118"/>
      <c r="L94" s="118"/>
      <c r="M94" s="118"/>
      <c r="N94" s="118"/>
      <c r="O94" s="65"/>
      <c r="P94" s="64"/>
      <c r="Q94" s="38"/>
    </row>
    <row r="95" spans="1:17" x14ac:dyDescent="0.35">
      <c r="A95" s="64"/>
      <c r="B95" s="64"/>
      <c r="C95" s="64"/>
      <c r="D95" s="64"/>
      <c r="E95" s="64"/>
      <c r="F95" s="105" t="str">
        <f>'DNO inputs'!F385</f>
        <v>LV</v>
      </c>
      <c r="G95" s="105" t="str">
        <f>'DNO inputs'!G385</f>
        <v>GWh per year</v>
      </c>
      <c r="H95" s="141">
        <f>'DNO inputs'!H385</f>
        <v>6958</v>
      </c>
      <c r="I95" s="118"/>
      <c r="J95" s="118"/>
      <c r="K95" s="118"/>
      <c r="L95" s="118"/>
      <c r="M95" s="118"/>
      <c r="N95" s="118"/>
      <c r="O95" s="65"/>
      <c r="P95" s="64"/>
      <c r="Q95" s="38"/>
    </row>
    <row r="96" spans="1:17" x14ac:dyDescent="0.35">
      <c r="A96" s="64"/>
      <c r="B96" s="64"/>
      <c r="C96" s="64"/>
      <c r="D96" s="64"/>
      <c r="E96" s="64"/>
      <c r="F96" s="64"/>
      <c r="G96" s="64"/>
      <c r="H96" s="65"/>
      <c r="I96" s="65"/>
      <c r="J96" s="65"/>
      <c r="K96" s="65"/>
      <c r="L96" s="65"/>
      <c r="M96" s="65"/>
      <c r="N96" s="65"/>
      <c r="O96" s="65"/>
      <c r="P96" s="64"/>
      <c r="Q96" s="38"/>
    </row>
    <row r="97" spans="1:17" x14ac:dyDescent="0.35">
      <c r="A97" s="64"/>
      <c r="B97" s="64"/>
      <c r="C97" s="64"/>
      <c r="D97" s="64"/>
      <c r="E97" s="100" t="str">
        <f>'Fixed inputs'!E376</f>
        <v>Units distributed coefficient for the calculation of "U", by network level</v>
      </c>
      <c r="F97" s="64"/>
      <c r="G97" s="64"/>
      <c r="H97" s="65"/>
      <c r="I97" s="65"/>
      <c r="J97" s="65"/>
      <c r="K97" s="65"/>
      <c r="L97" s="65"/>
      <c r="M97" s="65"/>
      <c r="N97" s="65"/>
      <c r="O97" s="65"/>
      <c r="P97" s="64"/>
      <c r="Q97" s="38"/>
    </row>
    <row r="98" spans="1:17" x14ac:dyDescent="0.35">
      <c r="A98" s="64"/>
      <c r="B98" s="64"/>
      <c r="C98" s="64"/>
      <c r="D98" s="64"/>
      <c r="E98" s="64"/>
      <c r="F98" s="101" t="str">
        <f>'Fixed inputs'!F377</f>
        <v>EHV and 132kV</v>
      </c>
      <c r="G98" s="101" t="str">
        <f>'Fixed inputs'!G377</f>
        <v>scalar</v>
      </c>
      <c r="H98" s="140">
        <f>'Fixed inputs'!H377</f>
        <v>0.25</v>
      </c>
      <c r="I98" s="118"/>
      <c r="J98" s="118"/>
      <c r="K98" s="118"/>
      <c r="L98" s="118"/>
      <c r="M98" s="118"/>
      <c r="N98" s="118"/>
      <c r="O98" s="65"/>
      <c r="P98" s="64"/>
      <c r="Q98" s="38"/>
    </row>
    <row r="99" spans="1:17" x14ac:dyDescent="0.35">
      <c r="A99" s="64"/>
      <c r="B99" s="64"/>
      <c r="C99" s="64"/>
      <c r="D99" s="64"/>
      <c r="E99" s="64"/>
      <c r="F99" s="103" t="str">
        <f>'Fixed inputs'!F378</f>
        <v>HV</v>
      </c>
      <c r="G99" s="103" t="str">
        <f>'Fixed inputs'!G378</f>
        <v>scalar</v>
      </c>
      <c r="H99" s="136">
        <f>'Fixed inputs'!H378</f>
        <v>0.5</v>
      </c>
      <c r="I99" s="118"/>
      <c r="J99" s="118"/>
      <c r="K99" s="118"/>
      <c r="L99" s="118"/>
      <c r="M99" s="118"/>
      <c r="N99" s="118"/>
      <c r="O99" s="65"/>
      <c r="P99" s="64"/>
      <c r="Q99" s="38"/>
    </row>
    <row r="100" spans="1:17" x14ac:dyDescent="0.35">
      <c r="A100" s="64"/>
      <c r="B100" s="64"/>
      <c r="C100" s="64"/>
      <c r="D100" s="64"/>
      <c r="E100" s="64"/>
      <c r="F100" s="105" t="str">
        <f>'Fixed inputs'!F379</f>
        <v>LV</v>
      </c>
      <c r="G100" s="105" t="str">
        <f>'Fixed inputs'!G379</f>
        <v>scalar</v>
      </c>
      <c r="H100" s="141">
        <f>'Fixed inputs'!H379</f>
        <v>1</v>
      </c>
      <c r="I100" s="118"/>
      <c r="J100" s="118"/>
      <c r="K100" s="118"/>
      <c r="L100" s="118"/>
      <c r="M100" s="118"/>
      <c r="N100" s="118"/>
      <c r="O100" s="65"/>
      <c r="P100" s="64"/>
      <c r="Q100" s="38"/>
    </row>
    <row r="101" spans="1:17" x14ac:dyDescent="0.35">
      <c r="A101" s="64"/>
      <c r="B101" s="64"/>
      <c r="C101" s="64"/>
      <c r="D101" s="64"/>
      <c r="E101" s="64"/>
      <c r="F101" s="64"/>
      <c r="G101" s="64"/>
      <c r="H101" s="65"/>
      <c r="I101" s="65"/>
      <c r="J101" s="65"/>
      <c r="K101" s="65"/>
      <c r="L101" s="65"/>
      <c r="M101" s="65"/>
      <c r="N101" s="65"/>
      <c r="O101" s="65"/>
      <c r="P101" s="64"/>
      <c r="Q101" s="38"/>
    </row>
    <row r="102" spans="1:17" x14ac:dyDescent="0.35">
      <c r="A102" s="103"/>
      <c r="B102" s="64"/>
      <c r="C102" s="64"/>
      <c r="D102" s="64"/>
      <c r="E102" s="103" t="s">
        <v>645</v>
      </c>
      <c r="F102" s="64"/>
      <c r="G102" s="103" t="s">
        <v>646</v>
      </c>
      <c r="H102" s="118">
        <f>SUMPRODUCT(H98:H100, H93:H95)</f>
        <v>7731</v>
      </c>
      <c r="I102" s="129" t="s">
        <v>114</v>
      </c>
      <c r="J102" s="118"/>
      <c r="K102" s="118"/>
      <c r="L102" s="118"/>
      <c r="M102" s="118"/>
      <c r="N102" s="118"/>
      <c r="O102" s="65"/>
      <c r="P102" s="103" t="s">
        <v>294</v>
      </c>
      <c r="Q102" s="38"/>
    </row>
    <row r="103" spans="1:17" x14ac:dyDescent="0.35">
      <c r="A103" s="64"/>
      <c r="B103" s="64"/>
      <c r="C103" s="64"/>
      <c r="D103" s="64"/>
      <c r="E103" s="97"/>
      <c r="F103" s="64"/>
      <c r="G103" s="64"/>
      <c r="H103" s="65"/>
      <c r="I103" s="65"/>
      <c r="J103" s="65"/>
      <c r="K103" s="65"/>
      <c r="L103" s="65"/>
      <c r="M103" s="65"/>
      <c r="N103" s="65"/>
      <c r="O103" s="65"/>
      <c r="P103" s="64"/>
      <c r="Q103" s="38"/>
    </row>
    <row r="104" spans="1:17" x14ac:dyDescent="0.35">
      <c r="A104" s="64"/>
      <c r="B104" s="64"/>
      <c r="C104" s="64"/>
      <c r="D104" s="64"/>
      <c r="E104" s="103" t="str">
        <f>'DNO inputs'!E391</f>
        <v>2007/08 network losses</v>
      </c>
      <c r="F104" s="64"/>
      <c r="G104" s="103" t="str">
        <f>'DNO inputs'!G391</f>
        <v>GWh per year</v>
      </c>
      <c r="H104" s="136">
        <f>'DNO inputs'!H391</f>
        <v>757</v>
      </c>
      <c r="I104" s="118"/>
      <c r="J104" s="118"/>
      <c r="K104" s="118"/>
      <c r="L104" s="118"/>
      <c r="M104" s="118"/>
      <c r="N104" s="118"/>
      <c r="O104" s="65"/>
      <c r="P104" s="64"/>
      <c r="Q104" s="38"/>
    </row>
    <row r="105" spans="1:17" x14ac:dyDescent="0.35">
      <c r="A105" s="64"/>
      <c r="B105" s="64"/>
      <c r="C105" s="64"/>
      <c r="D105" s="64"/>
      <c r="E105" s="97"/>
      <c r="F105" s="64"/>
      <c r="G105" s="64"/>
      <c r="H105" s="65"/>
      <c r="I105" s="65"/>
      <c r="J105" s="65"/>
      <c r="K105" s="65"/>
      <c r="L105" s="65"/>
      <c r="M105" s="65"/>
      <c r="N105" s="65"/>
      <c r="O105" s="65"/>
      <c r="P105" s="64"/>
      <c r="Q105" s="38"/>
    </row>
    <row r="106" spans="1:17" x14ac:dyDescent="0.35">
      <c r="A106" s="64"/>
      <c r="B106" s="64"/>
      <c r="C106" s="64"/>
      <c r="D106" s="64"/>
      <c r="E106" s="103" t="s">
        <v>647</v>
      </c>
      <c r="F106" s="64"/>
      <c r="G106" s="103" t="s">
        <v>484</v>
      </c>
      <c r="H106" s="118" t="b">
        <f>H102 + H104 &gt; 0</f>
        <v>1</v>
      </c>
      <c r="I106" s="118"/>
      <c r="J106" s="118"/>
      <c r="K106" s="118"/>
      <c r="L106" s="118"/>
      <c r="M106" s="118"/>
      <c r="N106" s="118"/>
      <c r="O106" s="65"/>
      <c r="P106" s="64"/>
      <c r="Q106" s="38"/>
    </row>
    <row r="107" spans="1:17" x14ac:dyDescent="0.35">
      <c r="A107" s="64"/>
      <c r="B107" s="64"/>
      <c r="C107" s="64"/>
      <c r="D107" s="64"/>
      <c r="E107" s="97"/>
      <c r="F107" s="64"/>
      <c r="G107" s="64"/>
      <c r="H107" s="65"/>
      <c r="I107" s="65"/>
      <c r="J107" s="65"/>
      <c r="K107" s="65"/>
      <c r="L107" s="65"/>
      <c r="M107" s="65"/>
      <c r="N107" s="65"/>
      <c r="O107" s="65"/>
      <c r="P107" s="64"/>
      <c r="Q107" s="38"/>
    </row>
    <row r="108" spans="1:17" x14ac:dyDescent="0.35">
      <c r="A108" s="64"/>
      <c r="B108" s="64"/>
      <c r="C108" s="64"/>
      <c r="D108" s="64"/>
      <c r="E108" s="100" t="str">
        <f>'Fixed inputs'!E385</f>
        <v>Losses coefficient for the calculation of adjustment factors for units distributed, by network level</v>
      </c>
      <c r="F108" s="64"/>
      <c r="G108" s="64"/>
      <c r="H108" s="65"/>
      <c r="I108" s="65"/>
      <c r="J108" s="65"/>
      <c r="K108" s="65"/>
      <c r="L108" s="65"/>
      <c r="M108" s="65"/>
      <c r="N108" s="65"/>
      <c r="O108" s="65"/>
      <c r="P108" s="64"/>
      <c r="Q108" s="38"/>
    </row>
    <row r="109" spans="1:17" x14ac:dyDescent="0.35">
      <c r="A109" s="64"/>
      <c r="B109" s="64"/>
      <c r="C109" s="64"/>
      <c r="D109" s="64"/>
      <c r="E109" s="64"/>
      <c r="F109" s="101" t="str">
        <f>'Fixed inputs'!F386</f>
        <v>EHV and 132kV</v>
      </c>
      <c r="G109" s="101" t="str">
        <f>'Fixed inputs'!G386</f>
        <v>scalar</v>
      </c>
      <c r="H109" s="140">
        <f>'Fixed inputs'!H386</f>
        <v>0.25</v>
      </c>
      <c r="I109" s="118"/>
      <c r="J109" s="118"/>
      <c r="K109" s="118"/>
      <c r="L109" s="118"/>
      <c r="M109" s="118"/>
      <c r="N109" s="118"/>
      <c r="O109" s="65"/>
      <c r="P109" s="64"/>
      <c r="Q109" s="38"/>
    </row>
    <row r="110" spans="1:17" x14ac:dyDescent="0.35">
      <c r="A110" s="64"/>
      <c r="B110" s="64"/>
      <c r="C110" s="64"/>
      <c r="D110" s="64"/>
      <c r="E110" s="64"/>
      <c r="F110" s="103" t="str">
        <f>'Fixed inputs'!F387</f>
        <v>HV</v>
      </c>
      <c r="G110" s="103" t="str">
        <f>'Fixed inputs'!G387</f>
        <v>scalar</v>
      </c>
      <c r="H110" s="136">
        <f>'Fixed inputs'!H387</f>
        <v>0.5</v>
      </c>
      <c r="I110" s="118"/>
      <c r="J110" s="118"/>
      <c r="K110" s="118"/>
      <c r="L110" s="118"/>
      <c r="M110" s="118"/>
      <c r="N110" s="118"/>
      <c r="O110" s="65"/>
      <c r="P110" s="64"/>
      <c r="Q110" s="38"/>
    </row>
    <row r="111" spans="1:17" x14ac:dyDescent="0.35">
      <c r="A111" s="64"/>
      <c r="B111" s="64"/>
      <c r="C111" s="64"/>
      <c r="D111" s="64"/>
      <c r="E111" s="64"/>
      <c r="F111" s="105" t="str">
        <f>'Fixed inputs'!F388</f>
        <v>LV</v>
      </c>
      <c r="G111" s="105" t="str">
        <f>'Fixed inputs'!G388</f>
        <v>scalar</v>
      </c>
      <c r="H111" s="164"/>
      <c r="I111" s="118"/>
      <c r="J111" s="118"/>
      <c r="K111" s="118"/>
      <c r="L111" s="118"/>
      <c r="M111" s="118"/>
      <c r="N111" s="118"/>
      <c r="O111" s="65"/>
      <c r="P111" s="64"/>
      <c r="Q111" s="38"/>
    </row>
    <row r="112" spans="1:17" x14ac:dyDescent="0.35">
      <c r="A112" s="64"/>
      <c r="B112" s="64"/>
      <c r="C112" s="64"/>
      <c r="D112" s="64"/>
      <c r="E112" s="64"/>
      <c r="F112" s="64"/>
      <c r="G112" s="64"/>
      <c r="H112" s="65"/>
      <c r="I112" s="65"/>
      <c r="J112" s="65"/>
      <c r="K112" s="65"/>
      <c r="L112" s="65"/>
      <c r="M112" s="65"/>
      <c r="N112" s="65"/>
      <c r="O112" s="65"/>
      <c r="P112" s="64"/>
      <c r="Q112" s="38"/>
    </row>
    <row r="113" spans="1:17" x14ac:dyDescent="0.35">
      <c r="A113" s="64"/>
      <c r="B113" s="64"/>
      <c r="C113" s="64"/>
      <c r="D113" s="64"/>
      <c r="E113" s="100" t="s">
        <v>648</v>
      </c>
      <c r="F113" s="64"/>
      <c r="G113" s="64"/>
      <c r="H113" s="65"/>
      <c r="I113" s="65"/>
      <c r="J113" s="65"/>
      <c r="K113" s="65"/>
      <c r="L113" s="65"/>
      <c r="M113" s="65"/>
      <c r="N113" s="65"/>
      <c r="O113" s="65"/>
      <c r="P113" s="64"/>
      <c r="Q113" s="38"/>
    </row>
    <row r="114" spans="1:17" x14ac:dyDescent="0.35">
      <c r="A114" s="103"/>
      <c r="B114" s="64"/>
      <c r="C114" s="64"/>
      <c r="D114" s="64"/>
      <c r="E114" s="64"/>
      <c r="F114" s="101" t="s">
        <v>649</v>
      </c>
      <c r="G114" s="101" t="s">
        <v>107</v>
      </c>
      <c r="H114" s="131"/>
      <c r="I114" s="165" t="s">
        <v>114</v>
      </c>
      <c r="J114" s="121"/>
      <c r="K114" s="121"/>
      <c r="L114" s="121"/>
      <c r="M114" s="121"/>
      <c r="N114" s="166">
        <f>IF($H$106, ($H$102 + $H109 * $H$104) / ($H$102 + $H$104), N$116)</f>
        <v>0.93311145146088592</v>
      </c>
      <c r="O114" s="65"/>
      <c r="P114" s="103" t="s">
        <v>294</v>
      </c>
      <c r="Q114" s="38"/>
    </row>
    <row r="115" spans="1:17" x14ac:dyDescent="0.35">
      <c r="A115" s="103"/>
      <c r="B115" s="64"/>
      <c r="C115" s="64"/>
      <c r="D115" s="64"/>
      <c r="E115" s="64"/>
      <c r="F115" s="103" t="s">
        <v>650</v>
      </c>
      <c r="G115" s="103" t="s">
        <v>107</v>
      </c>
      <c r="H115" s="118"/>
      <c r="I115" s="129" t="s">
        <v>114</v>
      </c>
      <c r="J115" s="144"/>
      <c r="K115" s="144"/>
      <c r="L115" s="144"/>
      <c r="M115" s="167">
        <f>IF($H$106, ($H$102 + $H110 * $H$104) / ($H$102 + $H$104), M$116)</f>
        <v>0.95540763430725728</v>
      </c>
      <c r="N115" s="167">
        <f>IF($H$106, ($H$102 + $H110 * $H$104) / ($H$102 + $H$104), N$116)</f>
        <v>0.95540763430725728</v>
      </c>
      <c r="O115" s="65"/>
      <c r="P115" s="103" t="s">
        <v>294</v>
      </c>
      <c r="Q115" s="38"/>
    </row>
    <row r="116" spans="1:17" x14ac:dyDescent="0.35">
      <c r="A116" s="103"/>
      <c r="B116" s="64"/>
      <c r="C116" s="64"/>
      <c r="D116" s="64"/>
      <c r="E116" s="64"/>
      <c r="F116" s="105" t="s">
        <v>651</v>
      </c>
      <c r="G116" s="105" t="s">
        <v>107</v>
      </c>
      <c r="H116" s="132"/>
      <c r="I116" s="217" t="s">
        <v>114</v>
      </c>
      <c r="J116" s="218">
        <v>1</v>
      </c>
      <c r="K116" s="218">
        <v>1</v>
      </c>
      <c r="L116" s="218">
        <v>1</v>
      </c>
      <c r="M116" s="218">
        <v>1</v>
      </c>
      <c r="N116" s="218">
        <v>1</v>
      </c>
      <c r="O116" s="65"/>
      <c r="P116" s="103" t="s">
        <v>294</v>
      </c>
      <c r="Q116" s="38"/>
    </row>
    <row r="117" spans="1:17" x14ac:dyDescent="0.35">
      <c r="A117" s="64"/>
      <c r="B117" s="64"/>
      <c r="C117" s="64"/>
      <c r="D117" s="64"/>
      <c r="E117" s="64"/>
      <c r="F117" s="64"/>
      <c r="G117" s="64"/>
      <c r="H117" s="65"/>
      <c r="I117" s="65"/>
      <c r="J117" s="65"/>
      <c r="K117" s="65"/>
      <c r="L117" s="65"/>
      <c r="M117" s="65"/>
      <c r="N117" s="65"/>
      <c r="O117" s="65"/>
      <c r="P117" s="64"/>
      <c r="Q117" s="38"/>
    </row>
    <row r="118" spans="1:17" x14ac:dyDescent="0.35">
      <c r="A118" s="103"/>
      <c r="B118" s="64"/>
      <c r="C118" s="64"/>
      <c r="D118" s="64"/>
      <c r="E118" s="103" t="s">
        <v>652</v>
      </c>
      <c r="F118" s="64"/>
      <c r="G118" s="103" t="str">
        <f>'DNO inputs'!G391</f>
        <v>GWh per year</v>
      </c>
      <c r="H118" s="118"/>
      <c r="I118" s="129" t="s">
        <v>114</v>
      </c>
      <c r="J118" s="118">
        <f>SUMPRODUCT($H93:$H95, J114:J116)</f>
        <v>6958</v>
      </c>
      <c r="K118" s="118">
        <f>SUMPRODUCT($H93:$H95, K114:K116)</f>
        <v>6958</v>
      </c>
      <c r="L118" s="118">
        <f>SUMPRODUCT($H93:$H95, L114:L116)</f>
        <v>6958</v>
      </c>
      <c r="M118" s="118">
        <f>SUMPRODUCT($H93:$H95, M114:M116)</f>
        <v>8300.3477262016968</v>
      </c>
      <c r="N118" s="118">
        <f>SUMPRODUCT($H93:$H95, N114:N116)</f>
        <v>8563.4851555136665</v>
      </c>
      <c r="O118" s="65"/>
      <c r="P118" s="103" t="s">
        <v>653</v>
      </c>
      <c r="Q118" s="38"/>
    </row>
    <row r="119" spans="1:17" x14ac:dyDescent="0.35">
      <c r="A119" s="64"/>
      <c r="B119" s="64"/>
      <c r="C119" s="64"/>
      <c r="D119" s="64"/>
      <c r="E119" s="97"/>
      <c r="F119" s="64"/>
      <c r="G119" s="64"/>
      <c r="H119" s="65"/>
      <c r="I119" s="65"/>
      <c r="J119" s="65"/>
      <c r="K119" s="65"/>
      <c r="L119" s="65"/>
      <c r="M119" s="65"/>
      <c r="N119" s="65"/>
      <c r="O119" s="65"/>
      <c r="P119" s="64"/>
      <c r="Q119" s="38"/>
    </row>
    <row r="120" spans="1:17" x14ac:dyDescent="0.35">
      <c r="A120" s="64"/>
      <c r="B120" s="64"/>
      <c r="C120" s="64"/>
      <c r="D120" s="64"/>
      <c r="E120" s="103" t="s">
        <v>654</v>
      </c>
      <c r="F120" s="64"/>
      <c r="G120" s="103" t="s">
        <v>484</v>
      </c>
      <c r="H120" s="118"/>
      <c r="I120" s="118"/>
      <c r="J120" s="118" t="b">
        <f>J118 &gt; 0</f>
        <v>1</v>
      </c>
      <c r="K120" s="118" t="b">
        <f>K118 &gt; 0</f>
        <v>1</v>
      </c>
      <c r="L120" s="118" t="b">
        <f>L118 &gt; 0</f>
        <v>1</v>
      </c>
      <c r="M120" s="118" t="b">
        <f>M118 &gt; 0</f>
        <v>1</v>
      </c>
      <c r="N120" s="118" t="b">
        <f>N118 &gt; 0</f>
        <v>1</v>
      </c>
      <c r="O120" s="65"/>
      <c r="P120" s="64"/>
      <c r="Q120" s="38"/>
    </row>
    <row r="121" spans="1:17" x14ac:dyDescent="0.35">
      <c r="A121" s="64"/>
      <c r="B121" s="64"/>
      <c r="C121" s="64"/>
      <c r="D121" s="64"/>
      <c r="E121" s="97"/>
      <c r="F121" s="64"/>
      <c r="G121" s="64"/>
      <c r="H121" s="65"/>
      <c r="I121" s="65"/>
      <c r="J121" s="65"/>
      <c r="K121" s="65"/>
      <c r="L121" s="65"/>
      <c r="M121" s="65"/>
      <c r="N121" s="65"/>
      <c r="O121" s="65"/>
      <c r="P121" s="64"/>
      <c r="Q121" s="38"/>
    </row>
    <row r="122" spans="1:17" x14ac:dyDescent="0.35">
      <c r="A122" s="64"/>
      <c r="B122" s="95" t="s">
        <v>655</v>
      </c>
      <c r="C122" s="95"/>
      <c r="D122" s="95"/>
      <c r="E122" s="95"/>
      <c r="F122" s="95"/>
      <c r="G122" s="95"/>
      <c r="H122" s="96"/>
      <c r="I122" s="96"/>
      <c r="J122" s="96"/>
      <c r="K122" s="96"/>
      <c r="L122" s="96"/>
      <c r="M122" s="96"/>
      <c r="N122" s="96"/>
      <c r="O122" s="96"/>
      <c r="P122" s="95"/>
      <c r="Q122" s="38"/>
    </row>
    <row r="123" spans="1:17" x14ac:dyDescent="0.35">
      <c r="A123" s="64"/>
      <c r="B123" s="64"/>
      <c r="C123" s="64"/>
      <c r="D123" s="64"/>
      <c r="E123" s="64"/>
      <c r="F123" s="64"/>
      <c r="G123" s="64"/>
      <c r="H123" s="65"/>
      <c r="I123" s="65"/>
      <c r="J123" s="65"/>
      <c r="K123" s="65"/>
      <c r="L123" s="65"/>
      <c r="M123" s="65"/>
      <c r="N123" s="65"/>
      <c r="O123" s="65"/>
      <c r="P123" s="64"/>
      <c r="Q123" s="38"/>
    </row>
    <row r="124" spans="1:17" x14ac:dyDescent="0.35">
      <c r="A124" s="64"/>
      <c r="B124" s="64"/>
      <c r="C124" s="97" t="s">
        <v>656</v>
      </c>
      <c r="D124" s="97"/>
      <c r="E124" s="64"/>
      <c r="F124" s="64"/>
      <c r="G124" s="64"/>
      <c r="H124" s="65"/>
      <c r="I124" s="65"/>
      <c r="J124" s="65"/>
      <c r="K124" s="65"/>
      <c r="L124" s="65"/>
      <c r="M124" s="65"/>
      <c r="N124" s="65"/>
      <c r="O124" s="65"/>
      <c r="P124" s="64"/>
      <c r="Q124" s="38"/>
    </row>
    <row r="125" spans="1:17" x14ac:dyDescent="0.35">
      <c r="A125" s="64"/>
      <c r="B125" s="64"/>
      <c r="C125" s="97"/>
      <c r="D125" s="97"/>
      <c r="E125" s="64"/>
      <c r="F125" s="64"/>
      <c r="G125" s="64"/>
      <c r="H125" s="65"/>
      <c r="I125" s="65"/>
      <c r="J125" s="65"/>
      <c r="K125" s="65"/>
      <c r="L125" s="65"/>
      <c r="M125" s="65"/>
      <c r="N125" s="65"/>
      <c r="O125" s="65"/>
      <c r="P125" s="64"/>
      <c r="Q125" s="38"/>
    </row>
    <row r="126" spans="1:17" x14ac:dyDescent="0.35">
      <c r="A126" s="64"/>
      <c r="B126" s="89"/>
      <c r="C126" s="98" t="s">
        <v>657</v>
      </c>
      <c r="D126" s="98"/>
      <c r="E126" s="98"/>
      <c r="F126" s="98"/>
      <c r="G126" s="98"/>
      <c r="H126" s="99"/>
      <c r="I126" s="99"/>
      <c r="J126" s="99"/>
      <c r="K126" s="99"/>
      <c r="L126" s="99"/>
      <c r="M126" s="99"/>
      <c r="N126" s="99"/>
      <c r="O126" s="99"/>
      <c r="P126" s="98"/>
      <c r="Q126" s="38"/>
    </row>
    <row r="127" spans="1:17" x14ac:dyDescent="0.35">
      <c r="A127" s="64"/>
      <c r="B127" s="64"/>
      <c r="C127" s="97"/>
      <c r="D127" s="97"/>
      <c r="E127" s="64"/>
      <c r="F127" s="64"/>
      <c r="G127" s="64"/>
      <c r="H127" s="65"/>
      <c r="I127" s="65"/>
      <c r="J127" s="65"/>
      <c r="K127" s="65"/>
      <c r="L127" s="65"/>
      <c r="M127" s="65"/>
      <c r="N127" s="65"/>
      <c r="O127" s="65"/>
      <c r="P127" s="64"/>
      <c r="Q127" s="38"/>
    </row>
    <row r="128" spans="1:17" x14ac:dyDescent="0.35">
      <c r="A128" s="103"/>
      <c r="B128" s="64"/>
      <c r="C128" s="64"/>
      <c r="D128" s="97"/>
      <c r="E128" s="100" t="s">
        <v>658</v>
      </c>
      <c r="F128" s="64"/>
      <c r="G128" s="64"/>
      <c r="H128" s="65"/>
      <c r="I128" s="120" t="s">
        <v>114</v>
      </c>
      <c r="J128" s="65"/>
      <c r="K128" s="65"/>
      <c r="L128" s="65"/>
      <c r="M128" s="65"/>
      <c r="N128" s="65"/>
      <c r="O128" s="65"/>
      <c r="P128" s="103" t="s">
        <v>659</v>
      </c>
      <c r="Q128" s="38"/>
    </row>
    <row r="129" spans="1:17" x14ac:dyDescent="0.35">
      <c r="A129" s="64"/>
      <c r="B129" s="64"/>
      <c r="C129" s="64"/>
      <c r="D129" s="64"/>
      <c r="E129" s="64"/>
      <c r="F129" s="101" t="s">
        <v>635</v>
      </c>
      <c r="G129" s="101" t="s">
        <v>660</v>
      </c>
      <c r="H129" s="131"/>
      <c r="I129" s="131"/>
      <c r="J129" s="131">
        <f t="shared" ref="J129:N130" si="1">IF(J$120, J83 / J$118, 0)</f>
        <v>1834.4888178953854</v>
      </c>
      <c r="K129" s="131">
        <f t="shared" si="1"/>
        <v>4708.5574560204232</v>
      </c>
      <c r="L129" s="131">
        <f t="shared" si="1"/>
        <v>1263.8635163416395</v>
      </c>
      <c r="M129" s="131">
        <f t="shared" si="1"/>
        <v>8106.8641734721532</v>
      </c>
      <c r="N129" s="131">
        <f t="shared" si="1"/>
        <v>5527.9256296723997</v>
      </c>
      <c r="O129" s="65"/>
      <c r="P129" s="64"/>
      <c r="Q129" s="38"/>
    </row>
    <row r="130" spans="1:17" x14ac:dyDescent="0.35">
      <c r="A130" s="64"/>
      <c r="B130" s="64"/>
      <c r="C130" s="64"/>
      <c r="D130" s="64"/>
      <c r="E130" s="64"/>
      <c r="F130" s="105" t="s">
        <v>636</v>
      </c>
      <c r="G130" s="105" t="s">
        <v>660</v>
      </c>
      <c r="H130" s="132"/>
      <c r="I130" s="132"/>
      <c r="J130" s="132">
        <f t="shared" si="1"/>
        <v>1936.8038927910386</v>
      </c>
      <c r="K130" s="132">
        <f t="shared" si="1"/>
        <v>5114.5182246549639</v>
      </c>
      <c r="L130" s="132">
        <f t="shared" si="1"/>
        <v>1352.7336851239272</v>
      </c>
      <c r="M130" s="132">
        <f t="shared" si="1"/>
        <v>8843.9846714052474</v>
      </c>
      <c r="N130" s="132">
        <f t="shared" si="1"/>
        <v>4328.2623832181971</v>
      </c>
      <c r="O130" s="65"/>
      <c r="P130" s="64"/>
      <c r="Q130" s="38"/>
    </row>
    <row r="131" spans="1:17" x14ac:dyDescent="0.35">
      <c r="A131" s="64"/>
      <c r="B131" s="64"/>
      <c r="C131" s="64"/>
      <c r="D131" s="64"/>
      <c r="E131" s="64"/>
      <c r="F131" s="64"/>
      <c r="G131" s="64"/>
      <c r="H131" s="65"/>
      <c r="I131" s="65"/>
      <c r="J131" s="65"/>
      <c r="K131" s="65"/>
      <c r="L131" s="65"/>
      <c r="M131" s="65"/>
      <c r="N131" s="65"/>
      <c r="O131" s="65"/>
      <c r="P131" s="64"/>
      <c r="Q131" s="38"/>
    </row>
    <row r="132" spans="1:17" x14ac:dyDescent="0.35">
      <c r="A132" s="103"/>
      <c r="B132" s="64"/>
      <c r="C132" s="64"/>
      <c r="D132" s="64"/>
      <c r="E132" s="100" t="s">
        <v>661</v>
      </c>
      <c r="F132" s="64"/>
      <c r="G132" s="64"/>
      <c r="H132" s="65"/>
      <c r="I132" s="120" t="s">
        <v>114</v>
      </c>
      <c r="J132" s="65"/>
      <c r="K132" s="65"/>
      <c r="L132" s="65"/>
      <c r="M132" s="65"/>
      <c r="N132" s="65"/>
      <c r="O132" s="65"/>
      <c r="P132" s="103" t="s">
        <v>662</v>
      </c>
      <c r="Q132" s="38"/>
    </row>
    <row r="133" spans="1:17" x14ac:dyDescent="0.35">
      <c r="A133" s="64"/>
      <c r="B133" s="64"/>
      <c r="C133" s="64"/>
      <c r="D133" s="64"/>
      <c r="E133" s="64"/>
      <c r="F133" s="101" t="s">
        <v>635</v>
      </c>
      <c r="G133" s="101" t="s">
        <v>660</v>
      </c>
      <c r="H133" s="131">
        <f>SUM(J129:N129)</f>
        <v>21441.699593402001</v>
      </c>
      <c r="I133" s="118"/>
      <c r="J133" s="118"/>
      <c r="K133" s="118"/>
      <c r="L133" s="118"/>
      <c r="M133" s="118"/>
      <c r="N133" s="118"/>
      <c r="O133" s="65"/>
      <c r="P133" s="64"/>
      <c r="Q133" s="38"/>
    </row>
    <row r="134" spans="1:17" x14ac:dyDescent="0.35">
      <c r="A134" s="64"/>
      <c r="B134" s="64"/>
      <c r="C134" s="64"/>
      <c r="D134" s="64"/>
      <c r="E134" s="64"/>
      <c r="F134" s="105" t="s">
        <v>636</v>
      </c>
      <c r="G134" s="105" t="s">
        <v>660</v>
      </c>
      <c r="H134" s="132">
        <f>SUM(J130:N130)</f>
        <v>21576.302857193372</v>
      </c>
      <c r="I134" s="118"/>
      <c r="J134" s="118"/>
      <c r="K134" s="118"/>
      <c r="L134" s="118"/>
      <c r="M134" s="118"/>
      <c r="N134" s="118"/>
      <c r="O134" s="65"/>
      <c r="P134" s="64"/>
      <c r="Q134" s="38"/>
    </row>
    <row r="135" spans="1:17" x14ac:dyDescent="0.35">
      <c r="A135" s="64"/>
      <c r="B135" s="64"/>
      <c r="C135" s="64"/>
      <c r="D135" s="64"/>
      <c r="E135" s="64"/>
      <c r="F135" s="64"/>
      <c r="G135" s="64"/>
      <c r="H135" s="65"/>
      <c r="I135" s="65"/>
      <c r="J135" s="65"/>
      <c r="K135" s="65"/>
      <c r="L135" s="65"/>
      <c r="M135" s="65"/>
      <c r="N135" s="65"/>
      <c r="O135" s="65"/>
      <c r="P135" s="64"/>
      <c r="Q135" s="38"/>
    </row>
    <row r="136" spans="1:17" x14ac:dyDescent="0.35">
      <c r="A136" s="103"/>
      <c r="B136" s="64"/>
      <c r="C136" s="64"/>
      <c r="D136" s="64"/>
      <c r="E136" s="103" t="s">
        <v>663</v>
      </c>
      <c r="F136" s="185"/>
      <c r="G136" s="103" t="s">
        <v>660</v>
      </c>
      <c r="H136" s="118">
        <f>IF(N120, H64 / N118, 0)</f>
        <v>1369.0790358235577</v>
      </c>
      <c r="I136" s="129" t="s">
        <v>114</v>
      </c>
      <c r="J136" s="118"/>
      <c r="K136" s="118"/>
      <c r="L136" s="118"/>
      <c r="M136" s="118"/>
      <c r="N136" s="118"/>
      <c r="O136" s="65"/>
      <c r="P136" s="103" t="s">
        <v>659</v>
      </c>
      <c r="Q136" s="38"/>
    </row>
    <row r="137" spans="1:17" x14ac:dyDescent="0.35">
      <c r="A137" s="64"/>
      <c r="B137" s="64"/>
      <c r="C137" s="64"/>
      <c r="D137" s="64"/>
      <c r="E137" s="64"/>
      <c r="F137" s="64"/>
      <c r="G137" s="64"/>
      <c r="H137" s="65"/>
      <c r="I137" s="65"/>
      <c r="J137" s="65"/>
      <c r="K137" s="65"/>
      <c r="L137" s="65"/>
      <c r="M137" s="65"/>
      <c r="N137" s="65"/>
      <c r="O137" s="65"/>
      <c r="P137" s="64"/>
      <c r="Q137" s="38"/>
    </row>
    <row r="138" spans="1:17" x14ac:dyDescent="0.35">
      <c r="A138" s="64"/>
      <c r="B138" s="64"/>
      <c r="C138" s="64"/>
      <c r="D138" s="64"/>
      <c r="E138" s="100" t="s">
        <v>664</v>
      </c>
      <c r="F138" s="64"/>
      <c r="G138" s="64"/>
      <c r="H138" s="65"/>
      <c r="I138" s="65"/>
      <c r="J138" s="65"/>
      <c r="K138" s="65"/>
      <c r="L138" s="65"/>
      <c r="M138" s="65"/>
      <c r="N138" s="65"/>
      <c r="O138" s="65"/>
      <c r="P138" s="64"/>
      <c r="Q138" s="38"/>
    </row>
    <row r="139" spans="1:17" x14ac:dyDescent="0.35">
      <c r="A139" s="64"/>
      <c r="B139" s="64"/>
      <c r="C139" s="64"/>
      <c r="D139" s="64"/>
      <c r="E139" s="64"/>
      <c r="F139" s="101" t="s">
        <v>635</v>
      </c>
      <c r="G139" s="101" t="s">
        <v>484</v>
      </c>
      <c r="H139" s="131" t="b">
        <f>H133 + H$136 &gt; 0</f>
        <v>1</v>
      </c>
      <c r="I139" s="118"/>
      <c r="J139" s="118"/>
      <c r="K139" s="118"/>
      <c r="L139" s="118"/>
      <c r="M139" s="118"/>
      <c r="N139" s="118"/>
      <c r="O139" s="65"/>
      <c r="P139" s="64"/>
      <c r="Q139" s="38"/>
    </row>
    <row r="140" spans="1:17" x14ac:dyDescent="0.35">
      <c r="A140" s="64"/>
      <c r="B140" s="64"/>
      <c r="C140" s="64"/>
      <c r="D140" s="64"/>
      <c r="E140" s="64"/>
      <c r="F140" s="105" t="s">
        <v>636</v>
      </c>
      <c r="G140" s="105" t="s">
        <v>484</v>
      </c>
      <c r="H140" s="132" t="b">
        <f>H134 + H$136 &gt; 0</f>
        <v>1</v>
      </c>
      <c r="I140" s="118"/>
      <c r="J140" s="118"/>
      <c r="K140" s="118"/>
      <c r="L140" s="118"/>
      <c r="M140" s="118"/>
      <c r="N140" s="118"/>
      <c r="O140" s="65"/>
      <c r="P140" s="64"/>
      <c r="Q140" s="38"/>
    </row>
    <row r="141" spans="1:17" x14ac:dyDescent="0.35">
      <c r="A141" s="64"/>
      <c r="B141" s="64"/>
      <c r="C141" s="64"/>
      <c r="D141" s="64"/>
      <c r="E141" s="64"/>
      <c r="F141" s="64"/>
      <c r="G141" s="64"/>
      <c r="H141" s="65"/>
      <c r="I141" s="65"/>
      <c r="J141" s="65"/>
      <c r="K141" s="65"/>
      <c r="L141" s="65"/>
      <c r="M141" s="65"/>
      <c r="N141" s="65"/>
      <c r="O141" s="65"/>
      <c r="P141" s="64"/>
      <c r="Q141" s="38"/>
    </row>
    <row r="142" spans="1:17" x14ac:dyDescent="0.35">
      <c r="A142" s="64"/>
      <c r="B142" s="89"/>
      <c r="C142" s="98" t="s">
        <v>665</v>
      </c>
      <c r="D142" s="98"/>
      <c r="E142" s="98"/>
      <c r="F142" s="98"/>
      <c r="G142" s="98"/>
      <c r="H142" s="99"/>
      <c r="I142" s="99"/>
      <c r="J142" s="99"/>
      <c r="K142" s="99"/>
      <c r="L142" s="99"/>
      <c r="M142" s="99"/>
      <c r="N142" s="99"/>
      <c r="O142" s="99"/>
      <c r="P142" s="98"/>
      <c r="Q142" s="38"/>
    </row>
    <row r="143" spans="1:17" x14ac:dyDescent="0.35">
      <c r="A143" s="64"/>
      <c r="B143" s="64"/>
      <c r="C143" s="97"/>
      <c r="D143" s="97"/>
      <c r="E143" s="64"/>
      <c r="F143" s="64"/>
      <c r="G143" s="64"/>
      <c r="H143" s="65"/>
      <c r="I143" s="65"/>
      <c r="J143" s="65"/>
      <c r="K143" s="65"/>
      <c r="L143" s="65"/>
      <c r="M143" s="65"/>
      <c r="N143" s="65"/>
      <c r="O143" s="65"/>
      <c r="P143" s="64"/>
      <c r="Q143" s="38"/>
    </row>
    <row r="144" spans="1:17" x14ac:dyDescent="0.35">
      <c r="A144" s="103"/>
      <c r="B144" s="64"/>
      <c r="C144" s="64"/>
      <c r="D144" s="97"/>
      <c r="E144" s="100" t="s">
        <v>666</v>
      </c>
      <c r="F144" s="64"/>
      <c r="G144" s="64"/>
      <c r="H144" s="65"/>
      <c r="I144" s="120" t="s">
        <v>114</v>
      </c>
      <c r="J144" s="65"/>
      <c r="K144" s="65"/>
      <c r="L144" s="65"/>
      <c r="M144" s="65"/>
      <c r="N144" s="65"/>
      <c r="O144" s="65"/>
      <c r="P144" s="103" t="s">
        <v>662</v>
      </c>
      <c r="Q144" s="38"/>
    </row>
    <row r="145" spans="1:17" x14ac:dyDescent="0.35">
      <c r="A145" s="64"/>
      <c r="B145" s="64"/>
      <c r="C145" s="64"/>
      <c r="D145" s="64"/>
      <c r="E145" s="64"/>
      <c r="F145" s="101" t="s">
        <v>635</v>
      </c>
      <c r="G145" s="101" t="s">
        <v>113</v>
      </c>
      <c r="H145" s="134"/>
      <c r="I145" s="134"/>
      <c r="J145" s="159">
        <f t="shared" ref="J145:N146" si="2">IF(J$120, J129 / ($H133 + $H$136), 0)</f>
        <v>8.0422016613891784E-2</v>
      </c>
      <c r="K145" s="159">
        <f t="shared" si="2"/>
        <v>0.20641809438226449</v>
      </c>
      <c r="L145" s="159">
        <f t="shared" si="2"/>
        <v>5.5406417154141158E-2</v>
      </c>
      <c r="M145" s="159">
        <f t="shared" si="2"/>
        <v>0.35539620568170788</v>
      </c>
      <c r="N145" s="159">
        <f t="shared" si="2"/>
        <v>0.24233831380880297</v>
      </c>
      <c r="O145" s="65"/>
      <c r="P145" s="64"/>
      <c r="Q145" s="38"/>
    </row>
    <row r="146" spans="1:17" x14ac:dyDescent="0.35">
      <c r="A146" s="64"/>
      <c r="B146" s="64"/>
      <c r="C146" s="64"/>
      <c r="D146" s="64"/>
      <c r="E146" s="64"/>
      <c r="F146" s="105" t="s">
        <v>636</v>
      </c>
      <c r="G146" s="105" t="s">
        <v>113</v>
      </c>
      <c r="H146" s="135"/>
      <c r="I146" s="135"/>
      <c r="J146" s="139">
        <f t="shared" si="2"/>
        <v>8.440931172213241E-2</v>
      </c>
      <c r="K146" s="139">
        <f t="shared" si="2"/>
        <v>0.22289967752558906</v>
      </c>
      <c r="L146" s="139">
        <f t="shared" si="2"/>
        <v>5.8954507335334902E-2</v>
      </c>
      <c r="M146" s="139">
        <f t="shared" si="2"/>
        <v>0.38543636853116736</v>
      </c>
      <c r="N146" s="172">
        <f t="shared" si="2"/>
        <v>0.18863326848943998</v>
      </c>
      <c r="O146" s="65"/>
      <c r="P146" s="64"/>
      <c r="Q146" s="38"/>
    </row>
    <row r="147" spans="1:17" x14ac:dyDescent="0.35">
      <c r="A147" s="64"/>
      <c r="B147" s="64"/>
      <c r="C147" s="64"/>
      <c r="D147" s="64"/>
      <c r="E147" s="64"/>
      <c r="F147" s="64"/>
      <c r="G147" s="64"/>
      <c r="H147" s="65"/>
      <c r="I147" s="65"/>
      <c r="J147" s="65"/>
      <c r="K147" s="65"/>
      <c r="L147" s="65"/>
      <c r="M147" s="65"/>
      <c r="N147" s="65"/>
      <c r="O147" s="65"/>
      <c r="P147" s="64"/>
      <c r="Q147" s="38"/>
    </row>
    <row r="148" spans="1:17" x14ac:dyDescent="0.35">
      <c r="A148" s="64"/>
      <c r="B148" s="64"/>
      <c r="C148" s="64"/>
      <c r="D148" s="64"/>
      <c r="E148" s="100" t="s">
        <v>667</v>
      </c>
      <c r="F148" s="64"/>
      <c r="G148" s="64"/>
      <c r="H148" s="65"/>
      <c r="I148" s="65"/>
      <c r="J148" s="65"/>
      <c r="K148" s="65"/>
      <c r="L148" s="65"/>
      <c r="M148" s="65"/>
      <c r="N148" s="65"/>
      <c r="O148" s="65"/>
      <c r="P148" s="64"/>
      <c r="Q148" s="38"/>
    </row>
    <row r="149" spans="1:17" x14ac:dyDescent="0.35">
      <c r="A149" s="64"/>
      <c r="B149" s="109"/>
      <c r="C149" s="109"/>
      <c r="D149" s="109"/>
      <c r="E149" s="109"/>
      <c r="F149" s="168" t="s">
        <v>635</v>
      </c>
      <c r="G149" s="168" t="s">
        <v>113</v>
      </c>
      <c r="H149" s="169">
        <f>IF(H139, H$136 / (H133 + H$136), 0)</f>
        <v>6.0018952359191732E-2</v>
      </c>
      <c r="I149" s="170" t="s">
        <v>114</v>
      </c>
      <c r="J149" s="171"/>
      <c r="K149" s="171"/>
      <c r="L149" s="171"/>
      <c r="M149" s="171"/>
      <c r="N149" s="171"/>
      <c r="O149" s="113"/>
      <c r="P149" s="111" t="s">
        <v>115</v>
      </c>
      <c r="Q149" s="114"/>
    </row>
    <row r="150" spans="1:17" x14ac:dyDescent="0.35">
      <c r="A150" s="64"/>
      <c r="B150" s="64"/>
      <c r="C150" s="64"/>
      <c r="D150" s="64"/>
      <c r="E150" s="64"/>
      <c r="F150" s="105" t="s">
        <v>636</v>
      </c>
      <c r="G150" s="105" t="s">
        <v>113</v>
      </c>
      <c r="H150" s="172">
        <f>IF(H140, H$136 / (H134 + H$136), 0)</f>
        <v>5.9666866396336407E-2</v>
      </c>
      <c r="I150" s="123"/>
      <c r="J150" s="123"/>
      <c r="K150" s="123"/>
      <c r="L150" s="123"/>
      <c r="M150" s="123"/>
      <c r="N150" s="123"/>
      <c r="O150" s="65"/>
      <c r="P150" s="64"/>
      <c r="Q150" s="38"/>
    </row>
    <row r="151" spans="1:17" x14ac:dyDescent="0.35">
      <c r="A151" s="64"/>
      <c r="B151" s="64"/>
      <c r="C151" s="64"/>
      <c r="D151" s="64"/>
      <c r="E151" s="64"/>
      <c r="F151" s="64"/>
      <c r="G151" s="64"/>
      <c r="H151" s="65"/>
      <c r="I151" s="65"/>
      <c r="J151" s="65"/>
      <c r="K151" s="65"/>
      <c r="L151" s="65"/>
      <c r="M151" s="65"/>
      <c r="N151" s="65"/>
      <c r="O151" s="65"/>
      <c r="P151" s="64"/>
      <c r="Q151" s="38"/>
    </row>
    <row r="152" spans="1:17" x14ac:dyDescent="0.35">
      <c r="A152" s="64"/>
      <c r="B152" s="64"/>
      <c r="C152" s="64"/>
      <c r="D152" s="64"/>
      <c r="E152" s="100" t="s">
        <v>489</v>
      </c>
      <c r="F152" s="64"/>
      <c r="G152" s="64"/>
      <c r="H152" s="65"/>
      <c r="I152" s="65"/>
      <c r="J152" s="65"/>
      <c r="K152" s="65"/>
      <c r="L152" s="65"/>
      <c r="M152" s="65"/>
      <c r="N152" s="65"/>
      <c r="O152" s="65"/>
      <c r="P152" s="64"/>
      <c r="Q152" s="38"/>
    </row>
    <row r="153" spans="1:17" x14ac:dyDescent="0.35">
      <c r="A153" s="64"/>
      <c r="B153" s="64"/>
      <c r="C153" s="64"/>
      <c r="D153" s="64"/>
      <c r="E153" s="103"/>
      <c r="F153" s="101" t="s">
        <v>635</v>
      </c>
      <c r="G153" s="101" t="s">
        <v>67</v>
      </c>
      <c r="H153" s="197">
        <f>IF(H149 + SUM(J145:N145) = 1, 0, 1)</f>
        <v>0</v>
      </c>
      <c r="I153" s="123"/>
      <c r="J153" s="123"/>
      <c r="K153" s="123"/>
      <c r="L153" s="123"/>
      <c r="M153" s="123"/>
      <c r="N153" s="123"/>
      <c r="O153" s="65"/>
      <c r="P153" s="64"/>
      <c r="Q153" s="38"/>
    </row>
    <row r="154" spans="1:17" x14ac:dyDescent="0.35">
      <c r="A154" s="64"/>
      <c r="B154" s="64"/>
      <c r="C154" s="64"/>
      <c r="D154" s="64"/>
      <c r="E154" s="103"/>
      <c r="F154" s="105" t="s">
        <v>636</v>
      </c>
      <c r="G154" s="105" t="s">
        <v>67</v>
      </c>
      <c r="H154" s="198">
        <f>IF(H150 + SUM(J146:N146) = 1, 0, 1)</f>
        <v>0</v>
      </c>
      <c r="I154" s="123"/>
      <c r="J154" s="123"/>
      <c r="K154" s="123"/>
      <c r="L154" s="123"/>
      <c r="M154" s="123"/>
      <c r="N154" s="123"/>
      <c r="O154" s="65"/>
      <c r="P154" s="64"/>
      <c r="Q154" s="38"/>
    </row>
    <row r="155" spans="1:17" x14ac:dyDescent="0.35">
      <c r="A155" s="64"/>
      <c r="B155" s="64"/>
      <c r="C155" s="64"/>
      <c r="D155" s="64"/>
      <c r="E155" s="97"/>
      <c r="F155" s="64"/>
      <c r="G155" s="64"/>
      <c r="H155" s="65"/>
      <c r="I155" s="65"/>
      <c r="J155" s="65"/>
      <c r="K155" s="65"/>
      <c r="L155" s="65"/>
      <c r="M155" s="65"/>
      <c r="N155" s="65"/>
      <c r="O155" s="65"/>
      <c r="P155" s="64"/>
      <c r="Q155" s="38"/>
    </row>
    <row r="156" spans="1:17" x14ac:dyDescent="0.35">
      <c r="A156" s="64"/>
      <c r="B156" s="89"/>
      <c r="C156" s="98" t="s">
        <v>668</v>
      </c>
      <c r="D156" s="98"/>
      <c r="E156" s="98"/>
      <c r="F156" s="98"/>
      <c r="G156" s="98"/>
      <c r="H156" s="99"/>
      <c r="I156" s="99"/>
      <c r="J156" s="99"/>
      <c r="K156" s="99"/>
      <c r="L156" s="99"/>
      <c r="M156" s="99"/>
      <c r="N156" s="99"/>
      <c r="O156" s="99"/>
      <c r="P156" s="98"/>
      <c r="Q156" s="38"/>
    </row>
    <row r="157" spans="1:17" x14ac:dyDescent="0.35">
      <c r="A157" s="64"/>
      <c r="B157" s="64"/>
      <c r="C157" s="97"/>
      <c r="D157" s="97"/>
      <c r="E157" s="97"/>
      <c r="F157" s="64"/>
      <c r="G157" s="64"/>
      <c r="H157" s="65"/>
      <c r="I157" s="65"/>
      <c r="J157" s="65"/>
      <c r="K157" s="65"/>
      <c r="L157" s="65"/>
      <c r="M157" s="65"/>
      <c r="N157" s="65"/>
      <c r="O157" s="65"/>
      <c r="P157" s="64"/>
      <c r="Q157" s="38"/>
    </row>
    <row r="158" spans="1:17" x14ac:dyDescent="0.35">
      <c r="A158" s="64"/>
      <c r="B158" s="64"/>
      <c r="C158" s="64"/>
      <c r="D158" s="64"/>
      <c r="E158" s="103" t="s">
        <v>645</v>
      </c>
      <c r="F158" s="173"/>
      <c r="G158" s="103" t="s">
        <v>113</v>
      </c>
      <c r="H158" s="138">
        <f>H149</f>
        <v>6.0018952359191732E-2</v>
      </c>
      <c r="I158" s="170" t="s">
        <v>114</v>
      </c>
      <c r="J158" s="171"/>
      <c r="K158" s="171"/>
      <c r="L158" s="171"/>
      <c r="M158" s="171"/>
      <c r="N158" s="171"/>
      <c r="O158" s="113"/>
      <c r="P158" s="111" t="s">
        <v>115</v>
      </c>
      <c r="Q158" s="38"/>
    </row>
    <row r="159" spans="1:17" x14ac:dyDescent="0.35">
      <c r="A159" s="64"/>
      <c r="B159" s="64"/>
      <c r="C159" s="64"/>
      <c r="D159" s="64"/>
      <c r="E159" s="97"/>
      <c r="F159" s="64"/>
      <c r="G159" s="64"/>
      <c r="H159" s="65"/>
      <c r="I159" s="65"/>
      <c r="J159" s="65"/>
      <c r="K159" s="65"/>
      <c r="L159" s="65"/>
      <c r="M159" s="65"/>
      <c r="N159" s="65"/>
      <c r="O159" s="65"/>
      <c r="P159" s="64"/>
      <c r="Q159" s="38"/>
    </row>
    <row r="160" spans="1:17" x14ac:dyDescent="0.35">
      <c r="A160" s="64"/>
      <c r="B160" s="89"/>
      <c r="C160" s="98" t="s">
        <v>669</v>
      </c>
      <c r="D160" s="98"/>
      <c r="E160" s="98"/>
      <c r="F160" s="98"/>
      <c r="G160" s="98"/>
      <c r="H160" s="99"/>
      <c r="I160" s="99"/>
      <c r="J160" s="99"/>
      <c r="K160" s="99"/>
      <c r="L160" s="99"/>
      <c r="M160" s="99"/>
      <c r="N160" s="99"/>
      <c r="O160" s="99"/>
      <c r="P160" s="98"/>
      <c r="Q160" s="38"/>
    </row>
    <row r="161" spans="1:17" x14ac:dyDescent="0.35">
      <c r="A161" s="64"/>
      <c r="B161" s="64"/>
      <c r="C161" s="97"/>
      <c r="D161" s="97"/>
      <c r="E161" s="64"/>
      <c r="F161" s="64"/>
      <c r="G161" s="64"/>
      <c r="H161" s="65"/>
      <c r="I161" s="65"/>
      <c r="J161" s="65"/>
      <c r="K161" s="65"/>
      <c r="L161" s="65"/>
      <c r="M161" s="65"/>
      <c r="N161" s="65"/>
      <c r="O161" s="65"/>
      <c r="P161" s="64"/>
      <c r="Q161" s="38"/>
    </row>
    <row r="162" spans="1:17" x14ac:dyDescent="0.35">
      <c r="A162" s="64"/>
      <c r="B162" s="64"/>
      <c r="C162" s="64"/>
      <c r="D162" s="97"/>
      <c r="E162" s="100" t="str">
        <f>MEAV!E91</f>
        <v>Share of EHV and 132kV MEAV, by network level</v>
      </c>
      <c r="F162" s="64"/>
      <c r="G162" s="64"/>
      <c r="H162" s="65"/>
      <c r="I162" s="65"/>
      <c r="J162" s="65"/>
      <c r="K162" s="65"/>
      <c r="L162" s="65"/>
      <c r="M162" s="65"/>
      <c r="N162" s="65"/>
      <c r="O162" s="65"/>
      <c r="P162" s="64"/>
      <c r="Q162" s="38"/>
    </row>
    <row r="163" spans="1:17" x14ac:dyDescent="0.35">
      <c r="A163" s="64"/>
      <c r="B163" s="64"/>
      <c r="C163" s="64"/>
      <c r="D163" s="64"/>
      <c r="E163" s="64"/>
      <c r="F163" s="101" t="str">
        <f>MEAV!F92</f>
        <v>EHV/HV</v>
      </c>
      <c r="G163" s="101" t="str">
        <f>MEAV!G92</f>
        <v>%</v>
      </c>
      <c r="H163" s="152">
        <f>MEAV!H92</f>
        <v>0.3042044940260763</v>
      </c>
      <c r="I163" s="123"/>
      <c r="J163" s="123"/>
      <c r="K163" s="123"/>
      <c r="L163" s="123"/>
      <c r="M163" s="123"/>
      <c r="N163" s="123"/>
      <c r="O163" s="65"/>
      <c r="P163" s="64"/>
      <c r="Q163" s="38"/>
    </row>
    <row r="164" spans="1:17" x14ac:dyDescent="0.35">
      <c r="A164" s="64"/>
      <c r="B164" s="64"/>
      <c r="C164" s="64"/>
      <c r="D164" s="64"/>
      <c r="E164" s="64"/>
      <c r="F164" s="103" t="str">
        <f>MEAV!F93</f>
        <v>EHV</v>
      </c>
      <c r="G164" s="103" t="str">
        <f>MEAV!G93</f>
        <v>%</v>
      </c>
      <c r="H164" s="147">
        <f>MEAV!H93</f>
        <v>0.65108009752928186</v>
      </c>
      <c r="I164" s="123"/>
      <c r="J164" s="123"/>
      <c r="K164" s="123"/>
      <c r="L164" s="123"/>
      <c r="M164" s="123"/>
      <c r="N164" s="123"/>
      <c r="O164" s="65"/>
      <c r="P164" s="64"/>
      <c r="Q164" s="38"/>
    </row>
    <row r="165" spans="1:17" x14ac:dyDescent="0.35">
      <c r="A165" s="64"/>
      <c r="B165" s="64"/>
      <c r="C165" s="64"/>
      <c r="D165" s="64"/>
      <c r="E165" s="64"/>
      <c r="F165" s="103" t="str">
        <f>MEAV!F94</f>
        <v>132kV/EHV</v>
      </c>
      <c r="G165" s="103" t="str">
        <f>MEAV!G94</f>
        <v>%</v>
      </c>
      <c r="H165" s="147">
        <f>MEAV!H94</f>
        <v>4.4715408444641835E-2</v>
      </c>
      <c r="I165" s="123"/>
      <c r="J165" s="123"/>
      <c r="K165" s="123"/>
      <c r="L165" s="123"/>
      <c r="M165" s="123"/>
      <c r="N165" s="123"/>
      <c r="O165" s="65"/>
      <c r="P165" s="64"/>
      <c r="Q165" s="38"/>
    </row>
    <row r="166" spans="1:17" x14ac:dyDescent="0.35">
      <c r="A166" s="64"/>
      <c r="B166" s="64"/>
      <c r="C166" s="64"/>
      <c r="D166" s="64"/>
      <c r="E166" s="64"/>
      <c r="F166" s="105" t="str">
        <f>MEAV!F95</f>
        <v>132kV</v>
      </c>
      <c r="G166" s="105" t="str">
        <f>MEAV!G95</f>
        <v>%</v>
      </c>
      <c r="H166" s="153">
        <f>MEAV!H95</f>
        <v>0</v>
      </c>
      <c r="I166" s="123"/>
      <c r="J166" s="123"/>
      <c r="K166" s="123"/>
      <c r="L166" s="123"/>
      <c r="M166" s="123"/>
      <c r="N166" s="123"/>
      <c r="O166" s="65"/>
      <c r="P166" s="64"/>
      <c r="Q166" s="38"/>
    </row>
    <row r="167" spans="1:17" x14ac:dyDescent="0.35">
      <c r="A167" s="64"/>
      <c r="B167" s="64"/>
      <c r="C167" s="64"/>
      <c r="D167" s="64"/>
      <c r="E167" s="64"/>
      <c r="F167" s="64"/>
      <c r="G167" s="64"/>
      <c r="H167" s="65"/>
      <c r="I167" s="65"/>
      <c r="J167" s="65"/>
      <c r="K167" s="65"/>
      <c r="L167" s="65"/>
      <c r="M167" s="65"/>
      <c r="N167" s="65"/>
      <c r="O167" s="65"/>
      <c r="P167" s="64"/>
      <c r="Q167" s="38"/>
    </row>
    <row r="168" spans="1:17" x14ac:dyDescent="0.35">
      <c r="A168" s="64"/>
      <c r="B168" s="64"/>
      <c r="C168" s="64"/>
      <c r="D168" s="64"/>
      <c r="E168" s="100" t="s">
        <v>670</v>
      </c>
      <c r="F168" s="64"/>
      <c r="G168" s="64"/>
      <c r="H168" s="65"/>
      <c r="I168" s="65"/>
      <c r="J168" s="65"/>
      <c r="K168" s="65"/>
      <c r="L168" s="65"/>
      <c r="M168" s="65"/>
      <c r="N168" s="65"/>
      <c r="O168" s="65"/>
      <c r="P168" s="64"/>
      <c r="Q168" s="38"/>
    </row>
    <row r="169" spans="1:17" x14ac:dyDescent="0.35">
      <c r="A169" s="64"/>
      <c r="B169" s="64"/>
      <c r="C169" s="64"/>
      <c r="D169" s="64"/>
      <c r="E169" s="64"/>
      <c r="F169" s="101" t="s">
        <v>295</v>
      </c>
      <c r="G169" s="101" t="s">
        <v>113</v>
      </c>
      <c r="H169" s="159">
        <f>J145 + K145</f>
        <v>0.28684011099615625</v>
      </c>
      <c r="I169" s="123"/>
      <c r="J169" s="123"/>
      <c r="K169" s="123"/>
      <c r="L169" s="123"/>
      <c r="M169" s="123"/>
      <c r="N169" s="123"/>
      <c r="O169" s="65"/>
      <c r="P169" s="64"/>
      <c r="Q169" s="38"/>
    </row>
    <row r="170" spans="1:17" x14ac:dyDescent="0.35">
      <c r="A170" s="64"/>
      <c r="B170" s="64"/>
      <c r="C170" s="64"/>
      <c r="D170" s="64"/>
      <c r="E170" s="64"/>
      <c r="F170" s="103" t="s">
        <v>190</v>
      </c>
      <c r="G170" s="103" t="s">
        <v>113</v>
      </c>
      <c r="H170" s="180">
        <f>L145</f>
        <v>5.5406417154141158E-2</v>
      </c>
      <c r="I170" s="123"/>
      <c r="J170" s="123"/>
      <c r="K170" s="123"/>
      <c r="L170" s="123"/>
      <c r="M170" s="123"/>
      <c r="N170" s="123"/>
      <c r="O170" s="65"/>
      <c r="P170" s="64"/>
      <c r="Q170" s="38"/>
    </row>
    <row r="171" spans="1:17" x14ac:dyDescent="0.35">
      <c r="A171" s="64"/>
      <c r="B171" s="64"/>
      <c r="C171" s="64"/>
      <c r="D171" s="64"/>
      <c r="E171" s="64"/>
      <c r="F171" s="103" t="s">
        <v>191</v>
      </c>
      <c r="G171" s="103" t="s">
        <v>113</v>
      </c>
      <c r="H171" s="172">
        <f>M145</f>
        <v>0.35539620568170788</v>
      </c>
      <c r="I171" s="123"/>
      <c r="J171" s="123"/>
      <c r="K171" s="123"/>
      <c r="L171" s="123"/>
      <c r="M171" s="123"/>
      <c r="N171" s="123"/>
      <c r="O171" s="65"/>
      <c r="P171" s="64"/>
      <c r="Q171" s="38"/>
    </row>
    <row r="172" spans="1:17" x14ac:dyDescent="0.35">
      <c r="A172" s="103"/>
      <c r="B172" s="64"/>
      <c r="C172" s="64"/>
      <c r="D172" s="64"/>
      <c r="E172" s="64"/>
      <c r="F172" s="103" t="s">
        <v>287</v>
      </c>
      <c r="G172" s="103" t="s">
        <v>113</v>
      </c>
      <c r="H172" s="156">
        <f>N$145 * H163</f>
        <v>7.372040413533941E-2</v>
      </c>
      <c r="I172" s="119" t="s">
        <v>114</v>
      </c>
      <c r="J172" s="123"/>
      <c r="K172" s="123"/>
      <c r="L172" s="123"/>
      <c r="M172" s="123"/>
      <c r="N172" s="123"/>
      <c r="O172" s="65"/>
      <c r="P172" s="103" t="s">
        <v>480</v>
      </c>
      <c r="Q172" s="38"/>
    </row>
    <row r="173" spans="1:17" x14ac:dyDescent="0.35">
      <c r="A173" s="103"/>
      <c r="B173" s="64"/>
      <c r="C173" s="64"/>
      <c r="D173" s="64"/>
      <c r="E173" s="64"/>
      <c r="F173" s="103" t="s">
        <v>285</v>
      </c>
      <c r="G173" s="103" t="s">
        <v>113</v>
      </c>
      <c r="H173" s="156">
        <f>N$145 * H164</f>
        <v>0.15778165298971716</v>
      </c>
      <c r="I173" s="119" t="s">
        <v>114</v>
      </c>
      <c r="J173" s="123"/>
      <c r="K173" s="123"/>
      <c r="L173" s="123"/>
      <c r="M173" s="123"/>
      <c r="N173" s="123"/>
      <c r="O173" s="65"/>
      <c r="P173" s="103" t="s">
        <v>480</v>
      </c>
      <c r="Q173" s="38"/>
    </row>
    <row r="174" spans="1:17" x14ac:dyDescent="0.35">
      <c r="A174" s="103"/>
      <c r="B174" s="64"/>
      <c r="C174" s="64"/>
      <c r="D174" s="64"/>
      <c r="E174" s="64"/>
      <c r="F174" s="103" t="s">
        <v>286</v>
      </c>
      <c r="G174" s="103" t="s">
        <v>113</v>
      </c>
      <c r="H174" s="156">
        <f>N$145 * H165</f>
        <v>1.0836256683746411E-2</v>
      </c>
      <c r="I174" s="119" t="s">
        <v>114</v>
      </c>
      <c r="J174" s="123"/>
      <c r="K174" s="123"/>
      <c r="L174" s="123"/>
      <c r="M174" s="123"/>
      <c r="N174" s="123"/>
      <c r="O174" s="65"/>
      <c r="P174" s="103" t="s">
        <v>480</v>
      </c>
      <c r="Q174" s="38"/>
    </row>
    <row r="175" spans="1:17" x14ac:dyDescent="0.35">
      <c r="A175" s="103"/>
      <c r="B175" s="64"/>
      <c r="C175" s="64"/>
      <c r="D175" s="64"/>
      <c r="E175" s="64"/>
      <c r="F175" s="105" t="s">
        <v>288</v>
      </c>
      <c r="G175" s="105" t="s">
        <v>113</v>
      </c>
      <c r="H175" s="172">
        <f>N$145 * H166</f>
        <v>0</v>
      </c>
      <c r="I175" s="119" t="s">
        <v>114</v>
      </c>
      <c r="J175" s="123"/>
      <c r="K175" s="123"/>
      <c r="L175" s="123"/>
      <c r="M175" s="123"/>
      <c r="N175" s="123"/>
      <c r="O175" s="65"/>
      <c r="P175" s="103" t="s">
        <v>480</v>
      </c>
      <c r="Q175" s="38"/>
    </row>
    <row r="176" spans="1:17" x14ac:dyDescent="0.35">
      <c r="A176" s="64"/>
      <c r="B176" s="64"/>
      <c r="C176" s="64"/>
      <c r="D176" s="64"/>
      <c r="E176" s="64"/>
      <c r="F176" s="64"/>
      <c r="G176" s="64"/>
      <c r="H176" s="65"/>
      <c r="I176" s="65"/>
      <c r="J176" s="65"/>
      <c r="K176" s="65"/>
      <c r="L176" s="65"/>
      <c r="M176" s="65"/>
      <c r="N176" s="65"/>
      <c r="O176" s="65"/>
      <c r="P176" s="64"/>
      <c r="Q176" s="38"/>
    </row>
    <row r="177" spans="1:17" x14ac:dyDescent="0.35">
      <c r="A177" s="64"/>
      <c r="B177" s="64"/>
      <c r="C177" s="64"/>
      <c r="D177" s="64"/>
      <c r="E177" s="100" t="s">
        <v>671</v>
      </c>
      <c r="F177" s="64"/>
      <c r="G177" s="64"/>
      <c r="H177" s="65"/>
      <c r="I177" s="65"/>
      <c r="J177" s="65"/>
      <c r="K177" s="65"/>
      <c r="L177" s="65"/>
      <c r="M177" s="65"/>
      <c r="N177" s="65"/>
      <c r="O177" s="65"/>
      <c r="P177" s="64"/>
      <c r="Q177" s="38"/>
    </row>
    <row r="178" spans="1:17" x14ac:dyDescent="0.35">
      <c r="A178" s="64"/>
      <c r="B178" s="64"/>
      <c r="C178" s="64"/>
      <c r="D178" s="64"/>
      <c r="E178" s="64"/>
      <c r="F178" s="101" t="s">
        <v>288</v>
      </c>
      <c r="G178" s="101" t="s">
        <v>113</v>
      </c>
      <c r="H178" s="137">
        <f>INDEX(H$169:H$175, MATCH(F178, F$169:F$175, 0), 0)</f>
        <v>0</v>
      </c>
      <c r="I178" s="123"/>
      <c r="J178" s="123"/>
      <c r="K178" s="123"/>
      <c r="L178" s="123"/>
      <c r="M178" s="123"/>
      <c r="N178" s="123"/>
      <c r="O178" s="65"/>
      <c r="P178" s="64"/>
      <c r="Q178" s="38"/>
    </row>
    <row r="179" spans="1:17" x14ac:dyDescent="0.35">
      <c r="A179" s="64"/>
      <c r="B179" s="64"/>
      <c r="C179" s="64"/>
      <c r="D179" s="64"/>
      <c r="E179" s="64"/>
      <c r="F179" s="103" t="s">
        <v>286</v>
      </c>
      <c r="G179" s="103" t="s">
        <v>113</v>
      </c>
      <c r="H179" s="138">
        <f t="shared" ref="H179:H184" si="3">INDEX(H$169:H$175, MATCH(F179, F$169:F$175, 0), 0)</f>
        <v>1.0836256683746411E-2</v>
      </c>
      <c r="I179" s="123"/>
      <c r="J179" s="123"/>
      <c r="K179" s="123"/>
      <c r="L179" s="123"/>
      <c r="M179" s="123"/>
      <c r="N179" s="123"/>
      <c r="O179" s="65"/>
      <c r="P179" s="64"/>
      <c r="Q179" s="38"/>
    </row>
    <row r="180" spans="1:17" x14ac:dyDescent="0.35">
      <c r="A180" s="64"/>
      <c r="B180" s="64"/>
      <c r="C180" s="64"/>
      <c r="D180" s="64"/>
      <c r="E180" s="64"/>
      <c r="F180" s="103" t="s">
        <v>285</v>
      </c>
      <c r="G180" s="103" t="s">
        <v>113</v>
      </c>
      <c r="H180" s="138">
        <f t="shared" si="3"/>
        <v>0.15778165298971716</v>
      </c>
      <c r="I180" s="123"/>
      <c r="J180" s="123"/>
      <c r="K180" s="123"/>
      <c r="L180" s="123"/>
      <c r="M180" s="123"/>
      <c r="N180" s="123"/>
      <c r="O180" s="65"/>
      <c r="P180" s="64"/>
      <c r="Q180" s="38"/>
    </row>
    <row r="181" spans="1:17" x14ac:dyDescent="0.35">
      <c r="A181" s="64"/>
      <c r="B181" s="64"/>
      <c r="C181" s="64"/>
      <c r="D181" s="64"/>
      <c r="E181" s="64"/>
      <c r="F181" s="103" t="s">
        <v>287</v>
      </c>
      <c r="G181" s="103" t="s">
        <v>113</v>
      </c>
      <c r="H181" s="138">
        <f t="shared" si="3"/>
        <v>7.372040413533941E-2</v>
      </c>
      <c r="I181" s="123"/>
      <c r="J181" s="123"/>
      <c r="K181" s="123"/>
      <c r="L181" s="123"/>
      <c r="M181" s="123"/>
      <c r="N181" s="123"/>
      <c r="O181" s="65"/>
      <c r="P181" s="64"/>
      <c r="Q181" s="38"/>
    </row>
    <row r="182" spans="1:17" x14ac:dyDescent="0.35">
      <c r="A182" s="64"/>
      <c r="B182" s="64"/>
      <c r="C182" s="64"/>
      <c r="D182" s="64"/>
      <c r="E182" s="64"/>
      <c r="F182" s="103" t="s">
        <v>191</v>
      </c>
      <c r="G182" s="103" t="s">
        <v>113</v>
      </c>
      <c r="H182" s="138">
        <f t="shared" si="3"/>
        <v>0.35539620568170788</v>
      </c>
      <c r="I182" s="123"/>
      <c r="J182" s="123"/>
      <c r="K182" s="123"/>
      <c r="L182" s="123"/>
      <c r="M182" s="123"/>
      <c r="N182" s="123"/>
      <c r="O182" s="65"/>
      <c r="P182" s="64"/>
      <c r="Q182" s="38"/>
    </row>
    <row r="183" spans="1:17" x14ac:dyDescent="0.35">
      <c r="A183" s="64"/>
      <c r="B183" s="64"/>
      <c r="C183" s="64"/>
      <c r="D183" s="64"/>
      <c r="E183" s="64"/>
      <c r="F183" s="103" t="s">
        <v>190</v>
      </c>
      <c r="G183" s="103" t="s">
        <v>113</v>
      </c>
      <c r="H183" s="138">
        <f t="shared" si="3"/>
        <v>5.5406417154141158E-2</v>
      </c>
      <c r="I183" s="123"/>
      <c r="J183" s="123"/>
      <c r="K183" s="123"/>
      <c r="L183" s="123"/>
      <c r="M183" s="123"/>
      <c r="N183" s="123"/>
      <c r="O183" s="65"/>
      <c r="P183" s="64"/>
      <c r="Q183" s="38"/>
    </row>
    <row r="184" spans="1:17" x14ac:dyDescent="0.35">
      <c r="A184" s="64"/>
      <c r="B184" s="64"/>
      <c r="C184" s="64"/>
      <c r="D184" s="64"/>
      <c r="E184" s="64"/>
      <c r="F184" s="105" t="s">
        <v>295</v>
      </c>
      <c r="G184" s="105" t="s">
        <v>113</v>
      </c>
      <c r="H184" s="139">
        <f t="shared" si="3"/>
        <v>0.28684011099615625</v>
      </c>
      <c r="I184" s="123"/>
      <c r="J184" s="123"/>
      <c r="K184" s="123"/>
      <c r="L184" s="123"/>
      <c r="M184" s="123"/>
      <c r="N184" s="123"/>
      <c r="O184" s="65"/>
      <c r="P184" s="64"/>
      <c r="Q184" s="38"/>
    </row>
    <row r="185" spans="1:17" x14ac:dyDescent="0.35">
      <c r="A185" s="64"/>
      <c r="B185" s="64"/>
      <c r="C185" s="64"/>
      <c r="D185" s="64"/>
      <c r="E185" s="64"/>
      <c r="F185" s="64"/>
      <c r="G185" s="64"/>
      <c r="H185" s="65"/>
      <c r="I185" s="65"/>
      <c r="J185" s="65"/>
      <c r="K185" s="65"/>
      <c r="L185" s="65"/>
      <c r="M185" s="65"/>
      <c r="N185" s="65"/>
      <c r="O185" s="65"/>
      <c r="P185" s="64"/>
      <c r="Q185" s="38"/>
    </row>
    <row r="186" spans="1:17" x14ac:dyDescent="0.35">
      <c r="A186" s="64"/>
      <c r="B186" s="95" t="s">
        <v>517</v>
      </c>
      <c r="C186" s="95"/>
      <c r="D186" s="95"/>
      <c r="E186" s="95"/>
      <c r="F186" s="95"/>
      <c r="G186" s="95"/>
      <c r="H186" s="96"/>
      <c r="I186" s="96"/>
      <c r="J186" s="96"/>
      <c r="K186" s="96"/>
      <c r="L186" s="96"/>
      <c r="M186" s="96"/>
      <c r="N186" s="96"/>
      <c r="O186" s="96"/>
      <c r="P186" s="95"/>
      <c r="Q186" s="38"/>
    </row>
    <row r="187" spans="1:17" x14ac:dyDescent="0.35">
      <c r="A187" s="64"/>
      <c r="B187" s="64"/>
      <c r="C187" s="64"/>
      <c r="D187" s="64"/>
      <c r="E187" s="64"/>
      <c r="F187" s="64"/>
      <c r="G187" s="64"/>
      <c r="H187" s="65"/>
      <c r="I187" s="65"/>
      <c r="J187" s="65"/>
      <c r="K187" s="65"/>
      <c r="L187" s="65"/>
      <c r="M187" s="65"/>
      <c r="N187" s="65"/>
      <c r="O187" s="65"/>
      <c r="P187" s="64"/>
      <c r="Q187" s="38"/>
    </row>
    <row r="188" spans="1:17" x14ac:dyDescent="0.35">
      <c r="A188" s="64"/>
      <c r="B188" s="64"/>
      <c r="C188" s="97"/>
      <c r="D188" s="97"/>
      <c r="E188" s="103" t="s">
        <v>672</v>
      </c>
      <c r="F188" s="64"/>
      <c r="G188" s="103" t="s">
        <v>67</v>
      </c>
      <c r="H188" s="174">
        <f>H39 + H49 + H153 + H154</f>
        <v>0</v>
      </c>
      <c r="I188" s="124"/>
      <c r="J188" s="124"/>
      <c r="K188" s="124"/>
      <c r="L188" s="124"/>
      <c r="M188" s="124"/>
      <c r="N188" s="124"/>
      <c r="O188" s="65"/>
      <c r="P188" s="64"/>
      <c r="Q188" s="38"/>
    </row>
    <row r="189" spans="1:17" x14ac:dyDescent="0.35">
      <c r="A189" s="64"/>
      <c r="B189" s="64"/>
      <c r="C189" s="64"/>
      <c r="D189" s="64"/>
      <c r="E189" s="97"/>
      <c r="F189" s="64"/>
      <c r="G189" s="64"/>
      <c r="H189" s="65"/>
      <c r="I189" s="65"/>
      <c r="J189" s="65"/>
      <c r="K189" s="65"/>
      <c r="L189" s="65"/>
      <c r="M189" s="65"/>
      <c r="N189" s="65"/>
      <c r="O189" s="65"/>
      <c r="P189" s="64"/>
      <c r="Q189" s="38"/>
    </row>
    <row r="190" spans="1:17" x14ac:dyDescent="0.35">
      <c r="A190" s="64"/>
      <c r="B190" s="95" t="s">
        <v>81</v>
      </c>
      <c r="C190" s="95"/>
      <c r="D190" s="95"/>
      <c r="E190" s="95"/>
      <c r="F190" s="95"/>
      <c r="G190" s="95"/>
      <c r="H190" s="96"/>
      <c r="I190" s="96"/>
      <c r="J190" s="96"/>
      <c r="K190" s="96"/>
      <c r="L190" s="96"/>
      <c r="M190" s="96"/>
      <c r="N190" s="96"/>
      <c r="O190" s="96"/>
      <c r="P190" s="95"/>
      <c r="Q190" s="38"/>
    </row>
  </sheetData>
  <sheetProtection sheet="1" objects="1" formatCells="0" formatColumns="0" formatRows="0" sort="0" autoFilter="0"/>
  <conditionalFormatting sqref="H39">
    <cfRule type="cellIs" dxfId="14" priority="2" stopIfTrue="1" operator="greaterThan">
      <formula>0</formula>
    </cfRule>
  </conditionalFormatting>
  <conditionalFormatting sqref="H49">
    <cfRule type="cellIs" dxfId="13" priority="3" stopIfTrue="1" operator="greaterThan">
      <formula>0</formula>
    </cfRule>
  </conditionalFormatting>
  <conditionalFormatting sqref="H188">
    <cfRule type="cellIs" dxfId="12" priority="4" stopIfTrue="1" operator="greaterThan">
      <formula>0</formula>
    </cfRule>
  </conditionalFormatting>
  <conditionalFormatting sqref="A4:XFD4">
    <cfRule type="expression" dxfId="11" priority="1">
      <formula>LEFT($A$4,1) &lt;&gt; "0"</formula>
    </cfRule>
  </conditionalFormatting>
  <hyperlinks>
    <hyperlink ref="B5" location="'Model map'!A1" display="Click here to return to model map" xr:uid="{8C62B46F-5DD1-4FBE-B19C-AC5BBDA56DF1}"/>
    <hyperlink ref="B5:H5" location="'Model map'!A4" tooltip="Click to return to model map" display="'Model map'!A4" xr:uid="{02D5E91A-3911-4740-947B-86F96DAFC31A}"/>
    <hyperlink ref="B5:F5" location="'Model map'!A4" tooltip="Click to return to model map" display="'Model map'!A4" xr:uid="{C3CBC4D6-807E-4B9F-9748-7F3696FFA076}"/>
    <hyperlink ref="A1" location="Index!A1" display="Index!A1" xr:uid="{DE369470-4C5B-43C2-8227-B799A121B8AC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theme="4" tint="0.59999389629810485"/>
  </sheetPr>
  <dimension ref="A1:AT64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41" width="20.7265625" customWidth="1"/>
    <col min="42" max="42" width="20.7265625" style="17" customWidth="1"/>
    <col min="43" max="43" width="20.7265625" customWidth="1"/>
    <col min="44" max="44" width="2.7265625" customWidth="1"/>
    <col min="45" max="45" width="40.7265625" customWidth="1"/>
    <col min="46" max="46" width="2.7265625" customWidth="1"/>
    <col min="47" max="16384" width="9.1796875" hidden="1"/>
  </cols>
  <sheetData>
    <row r="1" spans="1:46" x14ac:dyDescent="0.35">
      <c r="A1" s="84" t="str">
        <f ca="1">MID(CELL("filename",A1),FIND("]",CELL("filename",A1))+1,255)</f>
        <v>Direct</v>
      </c>
      <c r="B1" s="84"/>
      <c r="C1" s="84"/>
      <c r="D1" s="84"/>
      <c r="E1" s="84"/>
      <c r="F1" s="84"/>
      <c r="G1" s="84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4"/>
      <c r="AT1" s="82"/>
    </row>
    <row r="2" spans="1:46" x14ac:dyDescent="0.35">
      <c r="A2" s="84" t="str">
        <f>Cover!D21&amp;" - "&amp;Cover!D23</f>
        <v xml:space="preserve">Scottish Hydro Electric Power Distribution plc - Final </v>
      </c>
      <c r="B2" s="84"/>
      <c r="C2" s="84"/>
      <c r="D2" s="84"/>
      <c r="E2" s="84"/>
      <c r="F2" s="84"/>
      <c r="G2" s="84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5"/>
      <c r="AQ2" s="85"/>
      <c r="AR2" s="85"/>
      <c r="AS2" s="84"/>
      <c r="AT2" s="82"/>
    </row>
    <row r="3" spans="1:46" x14ac:dyDescent="0.35">
      <c r="A3" s="86" t="str">
        <f>Cover!D2&amp;" - "&amp;Cover!D8&amp;" v"&amp;Cover!D10&amp;" - "&amp;Cover!D19</f>
        <v>PCDM charging model - Release for charge setting v4 - 2022/23</v>
      </c>
      <c r="B3" s="87"/>
      <c r="C3" s="87"/>
      <c r="D3" s="87"/>
      <c r="E3" s="87"/>
      <c r="F3" s="87"/>
      <c r="G3" s="87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7"/>
      <c r="AT3" s="83"/>
    </row>
    <row r="4" spans="1:46" s="1" customFormat="1" x14ac:dyDescent="0.35">
      <c r="A4" s="63" t="str">
        <f>H62 &amp; IF(H62 = 1, " issue", " issues") &amp;" identified in checks on this sheet"</f>
        <v>0 issues identified in checks on this sheet</v>
      </c>
      <c r="B4" s="64"/>
      <c r="C4" s="64"/>
      <c r="D4" s="64"/>
      <c r="E4" s="64"/>
      <c r="F4" s="64"/>
      <c r="G4" s="64"/>
      <c r="H4" s="65"/>
      <c r="I4" s="65"/>
      <c r="J4" s="64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</row>
    <row r="5" spans="1:46" ht="58" x14ac:dyDescent="0.35">
      <c r="A5" s="89"/>
      <c r="B5" s="90" t="s">
        <v>98</v>
      </c>
      <c r="C5" s="45"/>
      <c r="D5" s="45"/>
      <c r="E5" s="45"/>
      <c r="F5" s="45"/>
      <c r="G5" s="91" t="s">
        <v>99</v>
      </c>
      <c r="H5" s="116" t="s">
        <v>100</v>
      </c>
      <c r="I5" s="117"/>
      <c r="J5" s="92" t="s">
        <v>139</v>
      </c>
      <c r="K5" s="92" t="s">
        <v>673</v>
      </c>
      <c r="L5" s="92" t="s">
        <v>141</v>
      </c>
      <c r="M5" s="92" t="s">
        <v>142</v>
      </c>
      <c r="N5" s="92" t="s">
        <v>143</v>
      </c>
      <c r="O5" s="92" t="s">
        <v>144</v>
      </c>
      <c r="P5" s="92" t="s">
        <v>145</v>
      </c>
      <c r="Q5" s="92" t="s">
        <v>146</v>
      </c>
      <c r="R5" s="92" t="s">
        <v>147</v>
      </c>
      <c r="S5" s="92" t="s">
        <v>148</v>
      </c>
      <c r="T5" s="92" t="s">
        <v>149</v>
      </c>
      <c r="U5" s="92" t="s">
        <v>150</v>
      </c>
      <c r="V5" s="92" t="s">
        <v>151</v>
      </c>
      <c r="W5" s="92" t="s">
        <v>152</v>
      </c>
      <c r="X5" s="92" t="s">
        <v>153</v>
      </c>
      <c r="Y5" s="92" t="s">
        <v>154</v>
      </c>
      <c r="Z5" s="92" t="s">
        <v>155</v>
      </c>
      <c r="AA5" s="92" t="s">
        <v>156</v>
      </c>
      <c r="AB5" s="92" t="s">
        <v>157</v>
      </c>
      <c r="AC5" s="92" t="s">
        <v>158</v>
      </c>
      <c r="AD5" s="92" t="s">
        <v>159</v>
      </c>
      <c r="AE5" s="92" t="s">
        <v>160</v>
      </c>
      <c r="AF5" s="92" t="s">
        <v>161</v>
      </c>
      <c r="AG5" s="92" t="s">
        <v>162</v>
      </c>
      <c r="AH5" s="92" t="s">
        <v>163</v>
      </c>
      <c r="AI5" s="92" t="s">
        <v>164</v>
      </c>
      <c r="AJ5" s="92" t="s">
        <v>165</v>
      </c>
      <c r="AK5" s="92" t="s">
        <v>166</v>
      </c>
      <c r="AL5" s="92" t="s">
        <v>167</v>
      </c>
      <c r="AM5" s="92" t="s">
        <v>168</v>
      </c>
      <c r="AN5" s="92" t="s">
        <v>169</v>
      </c>
      <c r="AO5" s="92" t="s">
        <v>170</v>
      </c>
      <c r="AP5" s="92" t="s">
        <v>171</v>
      </c>
      <c r="AQ5" s="92" t="s">
        <v>173</v>
      </c>
      <c r="AR5" s="117"/>
      <c r="AS5" s="91" t="s">
        <v>101</v>
      </c>
      <c r="AT5" s="38"/>
    </row>
    <row r="6" spans="1:46" x14ac:dyDescent="0.35">
      <c r="A6" s="64"/>
      <c r="B6" s="64"/>
      <c r="C6" s="64"/>
      <c r="D6" s="64"/>
      <c r="E6" s="64"/>
      <c r="F6" s="64"/>
      <c r="G6" s="64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4"/>
      <c r="AT6" s="38"/>
    </row>
    <row r="7" spans="1:46" x14ac:dyDescent="0.35">
      <c r="A7" s="64"/>
      <c r="B7" s="95" t="s">
        <v>13</v>
      </c>
      <c r="C7" s="95"/>
      <c r="D7" s="95"/>
      <c r="E7" s="95"/>
      <c r="F7" s="95"/>
      <c r="G7" s="95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5"/>
      <c r="AT7" s="38"/>
    </row>
    <row r="8" spans="1:46" x14ac:dyDescent="0.35">
      <c r="A8" s="64"/>
      <c r="B8" s="64"/>
      <c r="C8" s="64"/>
      <c r="D8" s="64"/>
      <c r="E8" s="64"/>
      <c r="F8" s="64"/>
      <c r="G8" s="64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4"/>
      <c r="AT8" s="38"/>
    </row>
    <row r="9" spans="1:46" x14ac:dyDescent="0.35">
      <c r="A9" s="64"/>
      <c r="B9" s="64"/>
      <c r="C9" s="97" t="s">
        <v>674</v>
      </c>
      <c r="D9" s="97"/>
      <c r="E9" s="64"/>
      <c r="F9" s="64"/>
      <c r="G9" s="64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4"/>
      <c r="AT9" s="38"/>
    </row>
    <row r="10" spans="1:46" x14ac:dyDescent="0.35">
      <c r="A10" s="64"/>
      <c r="B10" s="64"/>
      <c r="C10" s="97" t="s">
        <v>675</v>
      </c>
      <c r="D10" s="97"/>
      <c r="E10" s="64"/>
      <c r="F10" s="64"/>
      <c r="G10" s="64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4"/>
      <c r="AT10" s="38"/>
    </row>
    <row r="11" spans="1:46" x14ac:dyDescent="0.35">
      <c r="A11" s="64"/>
      <c r="B11" s="64"/>
      <c r="C11" s="97" t="s">
        <v>676</v>
      </c>
      <c r="D11" s="97"/>
      <c r="E11" s="64"/>
      <c r="F11" s="64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4"/>
      <c r="AT11" s="65"/>
    </row>
    <row r="12" spans="1:46" x14ac:dyDescent="0.35">
      <c r="A12" s="64"/>
      <c r="B12" s="64"/>
      <c r="C12" s="97"/>
      <c r="D12" s="97"/>
      <c r="E12" s="64"/>
      <c r="F12" s="64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65"/>
      <c r="AR12" s="65"/>
      <c r="AS12" s="64"/>
      <c r="AT12" s="38"/>
    </row>
    <row r="13" spans="1:46" x14ac:dyDescent="0.35">
      <c r="A13" s="64"/>
      <c r="B13" s="95" t="s">
        <v>677</v>
      </c>
      <c r="C13" s="95"/>
      <c r="D13" s="95"/>
      <c r="E13" s="95"/>
      <c r="F13" s="95"/>
      <c r="G13" s="95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5"/>
      <c r="AT13" s="38"/>
    </row>
    <row r="14" spans="1:46" x14ac:dyDescent="0.35">
      <c r="A14" s="64"/>
      <c r="B14" s="64"/>
      <c r="C14" s="64"/>
      <c r="D14" s="64"/>
      <c r="E14" s="64"/>
      <c r="F14" s="64"/>
      <c r="G14" s="64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4"/>
      <c r="AT14" s="38"/>
    </row>
    <row r="15" spans="1:46" x14ac:dyDescent="0.35">
      <c r="A15" s="64"/>
      <c r="B15" s="64"/>
      <c r="C15" s="97" t="s">
        <v>678</v>
      </c>
      <c r="D15" s="97"/>
      <c r="E15" s="64"/>
      <c r="F15" s="64"/>
      <c r="G15" s="64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4"/>
      <c r="AT15" s="38"/>
    </row>
    <row r="16" spans="1:46" x14ac:dyDescent="0.35">
      <c r="A16" s="64"/>
      <c r="B16" s="64"/>
      <c r="C16" s="97" t="s">
        <v>679</v>
      </c>
      <c r="D16" s="97"/>
      <c r="E16" s="64"/>
      <c r="F16" s="64"/>
      <c r="G16" s="64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4"/>
      <c r="AT16" s="38"/>
    </row>
    <row r="17" spans="1:46" x14ac:dyDescent="0.35">
      <c r="A17" s="64"/>
      <c r="B17" s="64"/>
      <c r="C17" s="97"/>
      <c r="D17" s="97"/>
      <c r="E17" s="64"/>
      <c r="F17" s="64"/>
      <c r="G17" s="64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R17" s="65"/>
      <c r="AS17" s="64"/>
      <c r="AT17" s="38"/>
    </row>
    <row r="18" spans="1:46" x14ac:dyDescent="0.35">
      <c r="A18" s="64"/>
      <c r="B18" s="89"/>
      <c r="C18" s="98" t="s">
        <v>680</v>
      </c>
      <c r="D18" s="98"/>
      <c r="E18" s="98"/>
      <c r="F18" s="98"/>
      <c r="G18" s="98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8"/>
      <c r="AT18" s="38"/>
    </row>
    <row r="19" spans="1:46" x14ac:dyDescent="0.35">
      <c r="A19" s="64"/>
      <c r="B19" s="64"/>
      <c r="C19" s="97"/>
      <c r="D19" s="97"/>
      <c r="E19" s="64"/>
      <c r="F19" s="64"/>
      <c r="G19" s="64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4"/>
      <c r="AT19" s="38"/>
    </row>
    <row r="20" spans="1:46" x14ac:dyDescent="0.35">
      <c r="A20" s="64"/>
      <c r="B20" s="64"/>
      <c r="C20" s="64"/>
      <c r="D20" s="97"/>
      <c r="E20" s="100" t="s">
        <v>681</v>
      </c>
      <c r="F20" s="64"/>
      <c r="G20" s="64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4"/>
      <c r="AT20" s="38"/>
    </row>
    <row r="21" spans="1:46" x14ac:dyDescent="0.35">
      <c r="A21" s="64"/>
      <c r="B21" s="64"/>
      <c r="C21" s="64"/>
      <c r="D21" s="64"/>
      <c r="E21" s="64"/>
      <c r="F21" s="101" t="str">
        <f>Expenditure!F133</f>
        <v>EHV and 132kV (EDCM)</v>
      </c>
      <c r="G21" s="101" t="str">
        <f>Expenditure!G133</f>
        <v>£ per year</v>
      </c>
      <c r="H21" s="131"/>
      <c r="I21" s="131"/>
      <c r="J21" s="140">
        <f>Expenditure!J133</f>
        <v>5650000</v>
      </c>
      <c r="K21" s="140">
        <f>Expenditure!K133</f>
        <v>7800000.0000000009</v>
      </c>
      <c r="L21" s="140">
        <f>Expenditure!L133</f>
        <v>572036.52556517161</v>
      </c>
      <c r="M21" s="140">
        <f>Expenditure!M133</f>
        <v>465331.11966271687</v>
      </c>
      <c r="N21" s="140">
        <f>Expenditure!N133</f>
        <v>1302698.7648906051</v>
      </c>
      <c r="O21" s="140">
        <f>Expenditure!O133</f>
        <v>200000</v>
      </c>
      <c r="P21" s="140">
        <f>Expenditure!P133</f>
        <v>17334.440168641559</v>
      </c>
      <c r="Q21" s="140">
        <f>Expenditure!Q133</f>
        <v>260016.60252962343</v>
      </c>
      <c r="R21" s="140">
        <f>Expenditure!R133</f>
        <v>294685.48286690662</v>
      </c>
      <c r="S21" s="140">
        <f>Expenditure!S133</f>
        <v>1993460.6193937797</v>
      </c>
      <c r="T21" s="140">
        <f>Expenditure!T133</f>
        <v>294685.48286690662</v>
      </c>
      <c r="U21" s="140">
        <f>Expenditure!U133</f>
        <v>104006.64101184939</v>
      </c>
      <c r="V21" s="140">
        <f>Expenditure!V133</f>
        <v>190678.8418550572</v>
      </c>
      <c r="W21" s="140">
        <f>Expenditure!W133</f>
        <v>156009.96151777403</v>
      </c>
      <c r="X21" s="140">
        <f>Expenditure!X133</f>
        <v>936059.76910664444</v>
      </c>
      <c r="Y21" s="140">
        <f>Expenditure!Y133</f>
        <v>0</v>
      </c>
      <c r="Z21" s="140">
        <f>Expenditure!Z133</f>
        <v>0</v>
      </c>
      <c r="AA21" s="140">
        <f>Expenditure!AA133</f>
        <v>190678.8418550572</v>
      </c>
      <c r="AB21" s="140">
        <f>Expenditure!AB133</f>
        <v>138675.52134913247</v>
      </c>
      <c r="AC21" s="140">
        <f>Expenditure!AC133</f>
        <v>762715.36742022878</v>
      </c>
      <c r="AD21" s="140">
        <f>Expenditure!AD133</f>
        <v>346688.80337283126</v>
      </c>
      <c r="AE21" s="140">
        <f>Expenditure!AE133</f>
        <v>0</v>
      </c>
      <c r="AF21" s="140">
        <f>Expenditure!AF133</f>
        <v>0</v>
      </c>
      <c r="AG21" s="140">
        <f>Expenditure!AG133</f>
        <v>0</v>
      </c>
      <c r="AH21" s="140">
        <f>Expenditure!AH133</f>
        <v>0</v>
      </c>
      <c r="AI21" s="140">
        <f>Expenditure!AI133</f>
        <v>0</v>
      </c>
      <c r="AJ21" s="140">
        <f>Expenditure!AJ133</f>
        <v>0</v>
      </c>
      <c r="AK21" s="140">
        <f>Expenditure!AK133</f>
        <v>0</v>
      </c>
      <c r="AL21" s="140">
        <f>Expenditure!AL133</f>
        <v>0</v>
      </c>
      <c r="AM21" s="140">
        <f>Expenditure!AM133</f>
        <v>0</v>
      </c>
      <c r="AN21" s="140">
        <f>Expenditure!AN133</f>
        <v>0</v>
      </c>
      <c r="AO21" s="140">
        <f>Expenditure!AO133</f>
        <v>0</v>
      </c>
      <c r="AP21" s="140">
        <f>Expenditure!AP133</f>
        <v>0</v>
      </c>
      <c r="AQ21" s="140">
        <f>Expenditure!AQ133</f>
        <v>0</v>
      </c>
      <c r="AR21" s="65"/>
      <c r="AS21" s="64"/>
      <c r="AT21" s="38"/>
    </row>
    <row r="22" spans="1:46" x14ac:dyDescent="0.35">
      <c r="A22" s="64"/>
      <c r="B22" s="64"/>
      <c r="C22" s="64"/>
      <c r="D22" s="64"/>
      <c r="E22" s="64"/>
      <c r="F22" s="103" t="str">
        <f>Expenditure!F139</f>
        <v>HV (CDCM)</v>
      </c>
      <c r="G22" s="103" t="str">
        <f>Expenditure!G139</f>
        <v>£ per year</v>
      </c>
      <c r="H22" s="118"/>
      <c r="I22" s="118"/>
      <c r="J22" s="219">
        <f>Expenditure!J139</f>
        <v>889999.99999999988</v>
      </c>
      <c r="K22" s="219">
        <f>Expenditure!K139</f>
        <v>12500000</v>
      </c>
      <c r="L22" s="219">
        <f>Expenditure!L139</f>
        <v>1148003.1821911924</v>
      </c>
      <c r="M22" s="219">
        <f>Expenditure!M139</f>
        <v>1830424.0495641702</v>
      </c>
      <c r="N22" s="219">
        <f>Expenditure!N139</f>
        <v>1908851.2813195323</v>
      </c>
      <c r="O22" s="219">
        <f>Expenditure!O139</f>
        <v>2000000</v>
      </c>
      <c r="P22" s="219">
        <f>Expenditure!P139</f>
        <v>34787.975217914907</v>
      </c>
      <c r="Q22" s="219">
        <f>Expenditure!Q139</f>
        <v>521819.62826872378</v>
      </c>
      <c r="R22" s="219">
        <f>Expenditure!R139</f>
        <v>591395.57870455366</v>
      </c>
      <c r="S22" s="219">
        <f>Expenditure!S139</f>
        <v>4000617.1500602155</v>
      </c>
      <c r="T22" s="219">
        <f>Expenditure!T139</f>
        <v>591395.57870455366</v>
      </c>
      <c r="U22" s="219">
        <f>Expenditure!U139</f>
        <v>208727.85130748956</v>
      </c>
      <c r="V22" s="219">
        <f>Expenditure!V139</f>
        <v>382667.7273970641</v>
      </c>
      <c r="W22" s="219">
        <f>Expenditure!W139</f>
        <v>313091.77696123422</v>
      </c>
      <c r="X22" s="219">
        <f>Expenditure!X139</f>
        <v>1878550.6617674057</v>
      </c>
      <c r="Y22" s="219">
        <f>Expenditure!Y139</f>
        <v>0</v>
      </c>
      <c r="Z22" s="219">
        <f>Expenditure!Z139</f>
        <v>0</v>
      </c>
      <c r="AA22" s="219">
        <f>Expenditure!AA139</f>
        <v>382667.7273970641</v>
      </c>
      <c r="AB22" s="219">
        <f>Expenditure!AB139</f>
        <v>278303.80174331932</v>
      </c>
      <c r="AC22" s="219">
        <f>Expenditure!AC139</f>
        <v>1530670.9095882564</v>
      </c>
      <c r="AD22" s="219">
        <f>Expenditure!AD139</f>
        <v>695759.50435829838</v>
      </c>
      <c r="AE22" s="219">
        <f>Expenditure!AE139</f>
        <v>0</v>
      </c>
      <c r="AF22" s="219">
        <f>Expenditure!AF139</f>
        <v>0</v>
      </c>
      <c r="AG22" s="219">
        <f>Expenditure!AG139</f>
        <v>0</v>
      </c>
      <c r="AH22" s="219">
        <f>Expenditure!AH139</f>
        <v>0</v>
      </c>
      <c r="AI22" s="219">
        <f>Expenditure!AI139</f>
        <v>0</v>
      </c>
      <c r="AJ22" s="219">
        <f>Expenditure!AJ139</f>
        <v>0</v>
      </c>
      <c r="AK22" s="219">
        <f>Expenditure!AK139</f>
        <v>0</v>
      </c>
      <c r="AL22" s="219">
        <f>Expenditure!AL139</f>
        <v>0</v>
      </c>
      <c r="AM22" s="219">
        <f>Expenditure!AM139</f>
        <v>0</v>
      </c>
      <c r="AN22" s="219">
        <f>Expenditure!AN139</f>
        <v>0</v>
      </c>
      <c r="AO22" s="219">
        <f>Expenditure!AO139</f>
        <v>0</v>
      </c>
      <c r="AP22" s="219">
        <f>Expenditure!AP139</f>
        <v>0</v>
      </c>
      <c r="AQ22" s="219">
        <f>Expenditure!AQ139</f>
        <v>0</v>
      </c>
      <c r="AR22" s="65"/>
      <c r="AS22" s="64"/>
      <c r="AT22" s="38"/>
    </row>
    <row r="23" spans="1:46" x14ac:dyDescent="0.35">
      <c r="A23" s="64"/>
      <c r="B23" s="64"/>
      <c r="C23" s="64"/>
      <c r="D23" s="64"/>
      <c r="E23" s="64"/>
      <c r="F23" s="103" t="str">
        <f>Expenditure!F136</f>
        <v>LV services (CDCM)</v>
      </c>
      <c r="G23" s="103" t="str">
        <f>Expenditure!G136</f>
        <v>£ per year</v>
      </c>
      <c r="H23" s="118"/>
      <c r="I23" s="118"/>
      <c r="J23" s="136">
        <f>Expenditure!J136</f>
        <v>0</v>
      </c>
      <c r="K23" s="136">
        <f>Expenditure!K136</f>
        <v>1603038.9102868256</v>
      </c>
      <c r="L23" s="136">
        <f>Expenditure!L136</f>
        <v>643385.49244634097</v>
      </c>
      <c r="M23" s="136">
        <f>Expenditure!M136</f>
        <v>957490.58678679075</v>
      </c>
      <c r="N23" s="136">
        <f>Expenditure!N136</f>
        <v>1085303.8835941907</v>
      </c>
      <c r="O23" s="136">
        <f>Expenditure!O136</f>
        <v>173301.50381479197</v>
      </c>
      <c r="P23" s="136">
        <f>Expenditure!P136</f>
        <v>19496.530074131537</v>
      </c>
      <c r="Q23" s="136">
        <f>Expenditure!Q136</f>
        <v>292447.95111197315</v>
      </c>
      <c r="R23" s="136">
        <f>Expenditure!R136</f>
        <v>331441.01126023626</v>
      </c>
      <c r="S23" s="136">
        <f>Expenditure!S136</f>
        <v>2242100.9585251273</v>
      </c>
      <c r="T23" s="136">
        <f>Expenditure!T136</f>
        <v>331441.01126023626</v>
      </c>
      <c r="U23" s="136">
        <f>Expenditure!U136</f>
        <v>116979.18044478928</v>
      </c>
      <c r="V23" s="136">
        <f>Expenditure!V136</f>
        <v>214461.83081544697</v>
      </c>
      <c r="W23" s="136">
        <f>Expenditure!W136</f>
        <v>175468.77066718385</v>
      </c>
      <c r="X23" s="136">
        <f>Expenditure!X136</f>
        <v>1052812.6240031032</v>
      </c>
      <c r="Y23" s="136">
        <f>Expenditure!Y136</f>
        <v>0</v>
      </c>
      <c r="Z23" s="136">
        <f>Expenditure!Z136</f>
        <v>0</v>
      </c>
      <c r="AA23" s="136">
        <f>Expenditure!AA136</f>
        <v>214461.83081544697</v>
      </c>
      <c r="AB23" s="136">
        <f>Expenditure!AB136</f>
        <v>155972.24059305232</v>
      </c>
      <c r="AC23" s="136">
        <f>Expenditure!AC136</f>
        <v>857847.32326178788</v>
      </c>
      <c r="AD23" s="136">
        <f>Expenditure!AD136</f>
        <v>389930.60148263088</v>
      </c>
      <c r="AE23" s="136">
        <f>Expenditure!AE136</f>
        <v>0</v>
      </c>
      <c r="AF23" s="136">
        <f>Expenditure!AF136</f>
        <v>0</v>
      </c>
      <c r="AG23" s="136">
        <f>Expenditure!AG136</f>
        <v>0</v>
      </c>
      <c r="AH23" s="136">
        <f>Expenditure!AH136</f>
        <v>0</v>
      </c>
      <c r="AI23" s="136">
        <f>Expenditure!AI136</f>
        <v>0</v>
      </c>
      <c r="AJ23" s="136">
        <f>Expenditure!AJ136</f>
        <v>0</v>
      </c>
      <c r="AK23" s="136">
        <f>Expenditure!AK136</f>
        <v>0</v>
      </c>
      <c r="AL23" s="136">
        <f>Expenditure!AL136</f>
        <v>0</v>
      </c>
      <c r="AM23" s="136">
        <f>Expenditure!AM136</f>
        <v>0</v>
      </c>
      <c r="AN23" s="136">
        <f>Expenditure!AN136</f>
        <v>0</v>
      </c>
      <c r="AO23" s="136">
        <f>Expenditure!AO136</f>
        <v>0</v>
      </c>
      <c r="AP23" s="136">
        <f>Expenditure!AP136</f>
        <v>300000</v>
      </c>
      <c r="AQ23" s="136">
        <f>Expenditure!AQ136</f>
        <v>0</v>
      </c>
      <c r="AR23" s="65"/>
      <c r="AS23" s="64"/>
      <c r="AT23" s="38"/>
    </row>
    <row r="24" spans="1:46" x14ac:dyDescent="0.35">
      <c r="A24" s="64"/>
      <c r="B24" s="64"/>
      <c r="C24" s="64"/>
      <c r="D24" s="64"/>
      <c r="E24" s="64"/>
      <c r="F24" s="105" t="str">
        <f>Expenditure!F137</f>
        <v>LV mains (CDCM)</v>
      </c>
      <c r="G24" s="105" t="str">
        <f>Expenditure!G137</f>
        <v>£ per year</v>
      </c>
      <c r="H24" s="132"/>
      <c r="I24" s="132"/>
      <c r="J24" s="141">
        <f>Expenditure!J137</f>
        <v>3359999.9999999995</v>
      </c>
      <c r="K24" s="141">
        <f>Expenditure!K137</f>
        <v>2096961.0897131744</v>
      </c>
      <c r="L24" s="141">
        <f>Expenditure!L137</f>
        <v>841622.95418301946</v>
      </c>
      <c r="M24" s="141">
        <f>Expenditure!M137</f>
        <v>1252508.9012962782</v>
      </c>
      <c r="N24" s="141">
        <f>Expenditure!N137</f>
        <v>1419703.5392013076</v>
      </c>
      <c r="O24" s="141">
        <f>Expenditure!O137</f>
        <v>226698.49618520803</v>
      </c>
      <c r="P24" s="141">
        <f>Expenditure!P137</f>
        <v>25503.725884333915</v>
      </c>
      <c r="Q24" s="141">
        <f>Expenditure!Q137</f>
        <v>382555.88826500881</v>
      </c>
      <c r="R24" s="141">
        <f>Expenditure!R137</f>
        <v>433563.34003367671</v>
      </c>
      <c r="S24" s="141">
        <f>Expenditure!S137</f>
        <v>2932928.4766984009</v>
      </c>
      <c r="T24" s="141">
        <f>Expenditure!T137</f>
        <v>433563.34003367671</v>
      </c>
      <c r="U24" s="141">
        <f>Expenditure!U137</f>
        <v>153022.35530600356</v>
      </c>
      <c r="V24" s="141">
        <f>Expenditure!V137</f>
        <v>280540.98472767312</v>
      </c>
      <c r="W24" s="141">
        <f>Expenditure!W137</f>
        <v>229533.53295900527</v>
      </c>
      <c r="X24" s="141">
        <f>Expenditure!X137</f>
        <v>1377201.1977540317</v>
      </c>
      <c r="Y24" s="141">
        <f>Expenditure!Y137</f>
        <v>0</v>
      </c>
      <c r="Z24" s="141">
        <f>Expenditure!Z137</f>
        <v>0</v>
      </c>
      <c r="AA24" s="141">
        <f>Expenditure!AA137</f>
        <v>280540.98472767312</v>
      </c>
      <c r="AB24" s="141">
        <f>Expenditure!AB137</f>
        <v>204029.80707467135</v>
      </c>
      <c r="AC24" s="141">
        <f>Expenditure!AC137</f>
        <v>1122163.9389106925</v>
      </c>
      <c r="AD24" s="141">
        <f>Expenditure!AD137</f>
        <v>510074.51768667845</v>
      </c>
      <c r="AE24" s="141">
        <f>Expenditure!AE137</f>
        <v>0</v>
      </c>
      <c r="AF24" s="141">
        <f>Expenditure!AF137</f>
        <v>0</v>
      </c>
      <c r="AG24" s="141">
        <f>Expenditure!AG137</f>
        <v>0</v>
      </c>
      <c r="AH24" s="141">
        <f>Expenditure!AH137</f>
        <v>0</v>
      </c>
      <c r="AI24" s="141">
        <f>Expenditure!AI137</f>
        <v>0</v>
      </c>
      <c r="AJ24" s="141">
        <f>Expenditure!AJ137</f>
        <v>0</v>
      </c>
      <c r="AK24" s="141">
        <f>Expenditure!AK137</f>
        <v>0</v>
      </c>
      <c r="AL24" s="141">
        <f>Expenditure!AL137</f>
        <v>0</v>
      </c>
      <c r="AM24" s="141">
        <f>Expenditure!AM137</f>
        <v>0</v>
      </c>
      <c r="AN24" s="141">
        <f>Expenditure!AN137</f>
        <v>0</v>
      </c>
      <c r="AO24" s="141">
        <f>Expenditure!AO137</f>
        <v>0</v>
      </c>
      <c r="AP24" s="141">
        <f>Expenditure!AP137</f>
        <v>0</v>
      </c>
      <c r="AQ24" s="141">
        <f>Expenditure!AQ137</f>
        <v>0</v>
      </c>
      <c r="AR24" s="65"/>
      <c r="AS24" s="64"/>
      <c r="AT24" s="38"/>
    </row>
    <row r="25" spans="1:46" x14ac:dyDescent="0.35">
      <c r="A25" s="64"/>
      <c r="B25" s="64"/>
      <c r="C25" s="64"/>
      <c r="D25" s="64"/>
      <c r="E25" s="64"/>
      <c r="F25" s="64"/>
      <c r="G25" s="64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4"/>
      <c r="AT25" s="38"/>
    </row>
    <row r="26" spans="1:46" x14ac:dyDescent="0.35">
      <c r="A26" s="103"/>
      <c r="B26" s="64"/>
      <c r="C26" s="64"/>
      <c r="D26" s="64"/>
      <c r="E26" s="100" t="s">
        <v>682</v>
      </c>
      <c r="F26" s="64"/>
      <c r="G26" s="64"/>
      <c r="H26" s="65"/>
      <c r="I26" s="120" t="s">
        <v>114</v>
      </c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103" t="s">
        <v>683</v>
      </c>
      <c r="AT26" s="38"/>
    </row>
    <row r="27" spans="1:46" x14ac:dyDescent="0.35">
      <c r="A27" s="64"/>
      <c r="B27" s="64"/>
      <c r="C27" s="64"/>
      <c r="D27" s="64"/>
      <c r="E27" s="64"/>
      <c r="F27" s="101" t="s">
        <v>558</v>
      </c>
      <c r="G27" s="101" t="s">
        <v>416</v>
      </c>
      <c r="H27" s="131"/>
      <c r="I27" s="131"/>
      <c r="J27" s="131">
        <f t="shared" ref="J27:AQ27" si="0">MAX(J21, 0)</f>
        <v>5650000</v>
      </c>
      <c r="K27" s="131">
        <f t="shared" si="0"/>
        <v>7800000.0000000009</v>
      </c>
      <c r="L27" s="131">
        <f t="shared" si="0"/>
        <v>572036.52556517161</v>
      </c>
      <c r="M27" s="131">
        <f t="shared" si="0"/>
        <v>465331.11966271687</v>
      </c>
      <c r="N27" s="131">
        <f t="shared" si="0"/>
        <v>1302698.7648906051</v>
      </c>
      <c r="O27" s="131">
        <f t="shared" si="0"/>
        <v>200000</v>
      </c>
      <c r="P27" s="131">
        <f t="shared" si="0"/>
        <v>17334.440168641559</v>
      </c>
      <c r="Q27" s="131">
        <f t="shared" si="0"/>
        <v>260016.60252962343</v>
      </c>
      <c r="R27" s="131">
        <f t="shared" si="0"/>
        <v>294685.48286690662</v>
      </c>
      <c r="S27" s="131">
        <f t="shared" si="0"/>
        <v>1993460.6193937797</v>
      </c>
      <c r="T27" s="131">
        <f t="shared" si="0"/>
        <v>294685.48286690662</v>
      </c>
      <c r="U27" s="131">
        <f t="shared" si="0"/>
        <v>104006.64101184939</v>
      </c>
      <c r="V27" s="131">
        <f t="shared" si="0"/>
        <v>190678.8418550572</v>
      </c>
      <c r="W27" s="131">
        <f t="shared" si="0"/>
        <v>156009.96151777403</v>
      </c>
      <c r="X27" s="131">
        <f t="shared" si="0"/>
        <v>936059.76910664444</v>
      </c>
      <c r="Y27" s="131">
        <f t="shared" si="0"/>
        <v>0</v>
      </c>
      <c r="Z27" s="131">
        <f t="shared" si="0"/>
        <v>0</v>
      </c>
      <c r="AA27" s="131">
        <f t="shared" si="0"/>
        <v>190678.8418550572</v>
      </c>
      <c r="AB27" s="131">
        <f t="shared" si="0"/>
        <v>138675.52134913247</v>
      </c>
      <c r="AC27" s="131">
        <f t="shared" si="0"/>
        <v>762715.36742022878</v>
      </c>
      <c r="AD27" s="131">
        <f t="shared" si="0"/>
        <v>346688.80337283126</v>
      </c>
      <c r="AE27" s="131">
        <f t="shared" si="0"/>
        <v>0</v>
      </c>
      <c r="AF27" s="131">
        <f t="shared" si="0"/>
        <v>0</v>
      </c>
      <c r="AG27" s="131">
        <f t="shared" si="0"/>
        <v>0</v>
      </c>
      <c r="AH27" s="131">
        <f t="shared" si="0"/>
        <v>0</v>
      </c>
      <c r="AI27" s="131">
        <f t="shared" si="0"/>
        <v>0</v>
      </c>
      <c r="AJ27" s="131">
        <f t="shared" si="0"/>
        <v>0</v>
      </c>
      <c r="AK27" s="131">
        <f t="shared" si="0"/>
        <v>0</v>
      </c>
      <c r="AL27" s="131">
        <f t="shared" si="0"/>
        <v>0</v>
      </c>
      <c r="AM27" s="131">
        <f t="shared" si="0"/>
        <v>0</v>
      </c>
      <c r="AN27" s="131">
        <f t="shared" si="0"/>
        <v>0</v>
      </c>
      <c r="AO27" s="131">
        <f t="shared" si="0"/>
        <v>0</v>
      </c>
      <c r="AP27" s="131">
        <f t="shared" ref="AP27" si="1">MAX(AP21, 0)</f>
        <v>0</v>
      </c>
      <c r="AQ27" s="131">
        <f t="shared" si="0"/>
        <v>0</v>
      </c>
      <c r="AR27" s="65"/>
      <c r="AS27" s="64"/>
      <c r="AT27" s="38"/>
    </row>
    <row r="28" spans="1:46" x14ac:dyDescent="0.35">
      <c r="A28" s="64"/>
      <c r="B28" s="64"/>
      <c r="C28" s="64"/>
      <c r="D28" s="64"/>
      <c r="E28" s="64"/>
      <c r="F28" s="103" t="s">
        <v>563</v>
      </c>
      <c r="G28" s="103" t="s">
        <v>416</v>
      </c>
      <c r="H28" s="118"/>
      <c r="I28" s="118"/>
      <c r="J28" s="118">
        <f t="shared" ref="J28:AQ28" si="2">MAX(J22, 0)</f>
        <v>889999.99999999988</v>
      </c>
      <c r="K28" s="118">
        <f t="shared" si="2"/>
        <v>12500000</v>
      </c>
      <c r="L28" s="118">
        <f t="shared" si="2"/>
        <v>1148003.1821911924</v>
      </c>
      <c r="M28" s="118">
        <f t="shared" si="2"/>
        <v>1830424.0495641702</v>
      </c>
      <c r="N28" s="118">
        <f t="shared" si="2"/>
        <v>1908851.2813195323</v>
      </c>
      <c r="O28" s="118">
        <f t="shared" si="2"/>
        <v>2000000</v>
      </c>
      <c r="P28" s="118">
        <f t="shared" si="2"/>
        <v>34787.975217914907</v>
      </c>
      <c r="Q28" s="118">
        <f t="shared" si="2"/>
        <v>521819.62826872378</v>
      </c>
      <c r="R28" s="118">
        <f t="shared" si="2"/>
        <v>591395.57870455366</v>
      </c>
      <c r="S28" s="118">
        <f t="shared" si="2"/>
        <v>4000617.1500602155</v>
      </c>
      <c r="T28" s="118">
        <f t="shared" si="2"/>
        <v>591395.57870455366</v>
      </c>
      <c r="U28" s="118">
        <f t="shared" si="2"/>
        <v>208727.85130748956</v>
      </c>
      <c r="V28" s="118">
        <f t="shared" si="2"/>
        <v>382667.7273970641</v>
      </c>
      <c r="W28" s="118">
        <f t="shared" si="2"/>
        <v>313091.77696123422</v>
      </c>
      <c r="X28" s="118">
        <f t="shared" si="2"/>
        <v>1878550.6617674057</v>
      </c>
      <c r="Y28" s="118">
        <f t="shared" si="2"/>
        <v>0</v>
      </c>
      <c r="Z28" s="118">
        <f t="shared" si="2"/>
        <v>0</v>
      </c>
      <c r="AA28" s="118">
        <f t="shared" si="2"/>
        <v>382667.7273970641</v>
      </c>
      <c r="AB28" s="118">
        <f t="shared" si="2"/>
        <v>278303.80174331932</v>
      </c>
      <c r="AC28" s="118">
        <f t="shared" si="2"/>
        <v>1530670.9095882564</v>
      </c>
      <c r="AD28" s="118">
        <f t="shared" si="2"/>
        <v>695759.50435829838</v>
      </c>
      <c r="AE28" s="118">
        <f t="shared" si="2"/>
        <v>0</v>
      </c>
      <c r="AF28" s="118">
        <f t="shared" si="2"/>
        <v>0</v>
      </c>
      <c r="AG28" s="118">
        <f t="shared" si="2"/>
        <v>0</v>
      </c>
      <c r="AH28" s="118">
        <f t="shared" si="2"/>
        <v>0</v>
      </c>
      <c r="AI28" s="118">
        <f t="shared" si="2"/>
        <v>0</v>
      </c>
      <c r="AJ28" s="118">
        <f t="shared" si="2"/>
        <v>0</v>
      </c>
      <c r="AK28" s="118">
        <f t="shared" si="2"/>
        <v>0</v>
      </c>
      <c r="AL28" s="118">
        <f t="shared" si="2"/>
        <v>0</v>
      </c>
      <c r="AM28" s="118">
        <f t="shared" si="2"/>
        <v>0</v>
      </c>
      <c r="AN28" s="118">
        <f t="shared" si="2"/>
        <v>0</v>
      </c>
      <c r="AO28" s="118">
        <f t="shared" si="2"/>
        <v>0</v>
      </c>
      <c r="AP28" s="118">
        <f t="shared" ref="AP28" si="3">MAX(AP22, 0)</f>
        <v>0</v>
      </c>
      <c r="AQ28" s="118">
        <f t="shared" si="2"/>
        <v>0</v>
      </c>
      <c r="AR28" s="65"/>
      <c r="AS28" s="64"/>
      <c r="AT28" s="38"/>
    </row>
    <row r="29" spans="1:46" x14ac:dyDescent="0.35">
      <c r="A29" s="64"/>
      <c r="B29" s="64"/>
      <c r="C29" s="64"/>
      <c r="D29" s="64"/>
      <c r="E29" s="64"/>
      <c r="F29" s="103" t="s">
        <v>560</v>
      </c>
      <c r="G29" s="103" t="s">
        <v>416</v>
      </c>
      <c r="H29" s="118"/>
      <c r="I29" s="118"/>
      <c r="J29" s="118">
        <f t="shared" ref="J29:AQ29" si="4">MAX(J23, 0)</f>
        <v>0</v>
      </c>
      <c r="K29" s="118">
        <f t="shared" si="4"/>
        <v>1603038.9102868256</v>
      </c>
      <c r="L29" s="118">
        <f t="shared" si="4"/>
        <v>643385.49244634097</v>
      </c>
      <c r="M29" s="118">
        <f t="shared" si="4"/>
        <v>957490.58678679075</v>
      </c>
      <c r="N29" s="118">
        <f t="shared" si="4"/>
        <v>1085303.8835941907</v>
      </c>
      <c r="O29" s="118">
        <f t="shared" si="4"/>
        <v>173301.50381479197</v>
      </c>
      <c r="P29" s="118">
        <f t="shared" si="4"/>
        <v>19496.530074131537</v>
      </c>
      <c r="Q29" s="118">
        <f t="shared" si="4"/>
        <v>292447.95111197315</v>
      </c>
      <c r="R29" s="118">
        <f t="shared" si="4"/>
        <v>331441.01126023626</v>
      </c>
      <c r="S29" s="118">
        <f t="shared" si="4"/>
        <v>2242100.9585251273</v>
      </c>
      <c r="T29" s="118">
        <f t="shared" si="4"/>
        <v>331441.01126023626</v>
      </c>
      <c r="U29" s="118">
        <f t="shared" si="4"/>
        <v>116979.18044478928</v>
      </c>
      <c r="V29" s="118">
        <f t="shared" si="4"/>
        <v>214461.83081544697</v>
      </c>
      <c r="W29" s="118">
        <f t="shared" si="4"/>
        <v>175468.77066718385</v>
      </c>
      <c r="X29" s="118">
        <f t="shared" si="4"/>
        <v>1052812.6240031032</v>
      </c>
      <c r="Y29" s="118">
        <f t="shared" si="4"/>
        <v>0</v>
      </c>
      <c r="Z29" s="118">
        <f t="shared" si="4"/>
        <v>0</v>
      </c>
      <c r="AA29" s="118">
        <f t="shared" si="4"/>
        <v>214461.83081544697</v>
      </c>
      <c r="AB29" s="118">
        <f t="shared" si="4"/>
        <v>155972.24059305232</v>
      </c>
      <c r="AC29" s="118">
        <f t="shared" si="4"/>
        <v>857847.32326178788</v>
      </c>
      <c r="AD29" s="118">
        <f t="shared" si="4"/>
        <v>389930.60148263088</v>
      </c>
      <c r="AE29" s="118">
        <f t="shared" si="4"/>
        <v>0</v>
      </c>
      <c r="AF29" s="118">
        <f t="shared" si="4"/>
        <v>0</v>
      </c>
      <c r="AG29" s="118">
        <f t="shared" si="4"/>
        <v>0</v>
      </c>
      <c r="AH29" s="118">
        <f t="shared" si="4"/>
        <v>0</v>
      </c>
      <c r="AI29" s="118">
        <f t="shared" si="4"/>
        <v>0</v>
      </c>
      <c r="AJ29" s="118">
        <f t="shared" si="4"/>
        <v>0</v>
      </c>
      <c r="AK29" s="118">
        <f t="shared" si="4"/>
        <v>0</v>
      </c>
      <c r="AL29" s="118">
        <f t="shared" si="4"/>
        <v>0</v>
      </c>
      <c r="AM29" s="118">
        <f t="shared" si="4"/>
        <v>0</v>
      </c>
      <c r="AN29" s="118">
        <f t="shared" si="4"/>
        <v>0</v>
      </c>
      <c r="AO29" s="118">
        <f t="shared" si="4"/>
        <v>0</v>
      </c>
      <c r="AP29" s="118">
        <f t="shared" ref="AP29" si="5">MAX(AP23, 0)</f>
        <v>300000</v>
      </c>
      <c r="AQ29" s="118">
        <f t="shared" si="4"/>
        <v>0</v>
      </c>
      <c r="AR29" s="65"/>
      <c r="AS29" s="64"/>
      <c r="AT29" s="38"/>
    </row>
    <row r="30" spans="1:46" x14ac:dyDescent="0.35">
      <c r="A30" s="64"/>
      <c r="B30" s="64"/>
      <c r="C30" s="64"/>
      <c r="D30" s="64"/>
      <c r="E30" s="64"/>
      <c r="F30" s="105" t="s">
        <v>561</v>
      </c>
      <c r="G30" s="105" t="s">
        <v>416</v>
      </c>
      <c r="H30" s="132"/>
      <c r="I30" s="132"/>
      <c r="J30" s="132">
        <f t="shared" ref="J30:AQ30" si="6">MAX(J24, 0)</f>
        <v>3359999.9999999995</v>
      </c>
      <c r="K30" s="132">
        <f t="shared" si="6"/>
        <v>2096961.0897131744</v>
      </c>
      <c r="L30" s="132">
        <f t="shared" si="6"/>
        <v>841622.95418301946</v>
      </c>
      <c r="M30" s="132">
        <f t="shared" si="6"/>
        <v>1252508.9012962782</v>
      </c>
      <c r="N30" s="132">
        <f t="shared" si="6"/>
        <v>1419703.5392013076</v>
      </c>
      <c r="O30" s="132">
        <f t="shared" si="6"/>
        <v>226698.49618520803</v>
      </c>
      <c r="P30" s="132">
        <f t="shared" si="6"/>
        <v>25503.725884333915</v>
      </c>
      <c r="Q30" s="132">
        <f t="shared" si="6"/>
        <v>382555.88826500881</v>
      </c>
      <c r="R30" s="132">
        <f t="shared" si="6"/>
        <v>433563.34003367671</v>
      </c>
      <c r="S30" s="132">
        <f t="shared" si="6"/>
        <v>2932928.4766984009</v>
      </c>
      <c r="T30" s="132">
        <f t="shared" si="6"/>
        <v>433563.34003367671</v>
      </c>
      <c r="U30" s="132">
        <f t="shared" si="6"/>
        <v>153022.35530600356</v>
      </c>
      <c r="V30" s="132">
        <f t="shared" si="6"/>
        <v>280540.98472767312</v>
      </c>
      <c r="W30" s="132">
        <f t="shared" si="6"/>
        <v>229533.53295900527</v>
      </c>
      <c r="X30" s="132">
        <f t="shared" si="6"/>
        <v>1377201.1977540317</v>
      </c>
      <c r="Y30" s="132">
        <f t="shared" si="6"/>
        <v>0</v>
      </c>
      <c r="Z30" s="132">
        <f t="shared" si="6"/>
        <v>0</v>
      </c>
      <c r="AA30" s="132">
        <f t="shared" si="6"/>
        <v>280540.98472767312</v>
      </c>
      <c r="AB30" s="132">
        <f t="shared" si="6"/>
        <v>204029.80707467135</v>
      </c>
      <c r="AC30" s="132">
        <f t="shared" si="6"/>
        <v>1122163.9389106925</v>
      </c>
      <c r="AD30" s="132">
        <f t="shared" si="6"/>
        <v>510074.51768667845</v>
      </c>
      <c r="AE30" s="132">
        <f t="shared" si="6"/>
        <v>0</v>
      </c>
      <c r="AF30" s="132">
        <f t="shared" si="6"/>
        <v>0</v>
      </c>
      <c r="AG30" s="132">
        <f t="shared" si="6"/>
        <v>0</v>
      </c>
      <c r="AH30" s="132">
        <f t="shared" si="6"/>
        <v>0</v>
      </c>
      <c r="AI30" s="132">
        <f t="shared" si="6"/>
        <v>0</v>
      </c>
      <c r="AJ30" s="132">
        <f t="shared" si="6"/>
        <v>0</v>
      </c>
      <c r="AK30" s="132">
        <f t="shared" si="6"/>
        <v>0</v>
      </c>
      <c r="AL30" s="132">
        <f t="shared" si="6"/>
        <v>0</v>
      </c>
      <c r="AM30" s="132">
        <f t="shared" si="6"/>
        <v>0</v>
      </c>
      <c r="AN30" s="132">
        <f t="shared" si="6"/>
        <v>0</v>
      </c>
      <c r="AO30" s="132">
        <f t="shared" si="6"/>
        <v>0</v>
      </c>
      <c r="AP30" s="132">
        <f t="shared" ref="AP30" si="7">MAX(AP24, 0)</f>
        <v>0</v>
      </c>
      <c r="AQ30" s="132">
        <f t="shared" si="6"/>
        <v>0</v>
      </c>
      <c r="AR30" s="65"/>
      <c r="AS30" s="64"/>
      <c r="AT30" s="38"/>
    </row>
    <row r="31" spans="1:46" x14ac:dyDescent="0.35">
      <c r="A31" s="64"/>
      <c r="B31" s="64"/>
      <c r="C31" s="64"/>
      <c r="D31" s="64"/>
      <c r="E31" s="64"/>
      <c r="F31" s="64"/>
      <c r="G31" s="64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4"/>
      <c r="AT31" s="38"/>
    </row>
    <row r="32" spans="1:46" x14ac:dyDescent="0.35">
      <c r="A32" s="64"/>
      <c r="B32" s="89"/>
      <c r="C32" s="98" t="s">
        <v>684</v>
      </c>
      <c r="D32" s="98"/>
      <c r="E32" s="98"/>
      <c r="F32" s="98"/>
      <c r="G32" s="98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8"/>
      <c r="AT32" s="38"/>
    </row>
    <row r="33" spans="1:46" x14ac:dyDescent="0.35">
      <c r="A33" s="64"/>
      <c r="B33" s="64"/>
      <c r="C33" s="97"/>
      <c r="D33" s="97"/>
      <c r="E33" s="64"/>
      <c r="F33" s="64"/>
      <c r="G33" s="64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4"/>
      <c r="AT33" s="38"/>
    </row>
    <row r="34" spans="1:46" x14ac:dyDescent="0.35">
      <c r="A34" s="64"/>
      <c r="B34" s="64"/>
      <c r="C34" s="64"/>
      <c r="D34" s="97"/>
      <c r="E34" s="100" t="s">
        <v>685</v>
      </c>
      <c r="F34" s="64"/>
      <c r="G34" s="64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4"/>
      <c r="AT34" s="38"/>
    </row>
    <row r="35" spans="1:46" x14ac:dyDescent="0.35">
      <c r="A35" s="103"/>
      <c r="B35" s="64"/>
      <c r="C35" s="64"/>
      <c r="D35" s="64"/>
      <c r="E35" s="64"/>
      <c r="F35" s="101" t="s">
        <v>558</v>
      </c>
      <c r="G35" s="101" t="s">
        <v>416</v>
      </c>
      <c r="H35" s="131">
        <f>SUM(J27:AQ27)</f>
        <v>21675762.785432924</v>
      </c>
      <c r="I35" s="129" t="s">
        <v>114</v>
      </c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65"/>
      <c r="AS35" s="103" t="s">
        <v>686</v>
      </c>
      <c r="AT35" s="38"/>
    </row>
    <row r="36" spans="1:46" x14ac:dyDescent="0.35">
      <c r="A36" s="103"/>
      <c r="B36" s="64"/>
      <c r="C36" s="64"/>
      <c r="D36" s="64"/>
      <c r="E36" s="64"/>
      <c r="F36" s="103" t="s">
        <v>563</v>
      </c>
      <c r="G36" s="103" t="s">
        <v>416</v>
      </c>
      <c r="H36" s="118">
        <f>SUM(J28:AQ28)</f>
        <v>31687734.384550989</v>
      </c>
      <c r="I36" s="129" t="s">
        <v>114</v>
      </c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65"/>
      <c r="AS36" s="103" t="s">
        <v>687</v>
      </c>
      <c r="AT36" s="38"/>
    </row>
    <row r="37" spans="1:46" x14ac:dyDescent="0.35">
      <c r="A37" s="103"/>
      <c r="B37" s="64"/>
      <c r="C37" s="64"/>
      <c r="D37" s="64"/>
      <c r="E37" s="64"/>
      <c r="F37" s="103" t="s">
        <v>560</v>
      </c>
      <c r="G37" s="103" t="s">
        <v>416</v>
      </c>
      <c r="H37" s="118">
        <f>SUM(J29:AQ29)</f>
        <v>11157382.241244089</v>
      </c>
      <c r="I37" s="129" t="s">
        <v>114</v>
      </c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65"/>
      <c r="AS37" s="103" t="s">
        <v>688</v>
      </c>
      <c r="AT37" s="38"/>
    </row>
    <row r="38" spans="1:46" x14ac:dyDescent="0.35">
      <c r="A38" s="103"/>
      <c r="B38" s="64"/>
      <c r="C38" s="64"/>
      <c r="D38" s="64"/>
      <c r="E38" s="64"/>
      <c r="F38" s="105" t="s">
        <v>561</v>
      </c>
      <c r="G38" s="105" t="s">
        <v>416</v>
      </c>
      <c r="H38" s="132">
        <f>SUM(J30:AQ30)</f>
        <v>17562717.070640512</v>
      </c>
      <c r="I38" s="129" t="s">
        <v>114</v>
      </c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65"/>
      <c r="AS38" s="103" t="s">
        <v>688</v>
      </c>
      <c r="AT38" s="38"/>
    </row>
    <row r="39" spans="1:46" x14ac:dyDescent="0.35">
      <c r="A39" s="64"/>
      <c r="B39" s="64"/>
      <c r="C39" s="64"/>
      <c r="D39" s="64"/>
      <c r="E39" s="64"/>
      <c r="F39" s="64"/>
      <c r="G39" s="64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5"/>
      <c r="AS39" s="64"/>
      <c r="AT39" s="38"/>
    </row>
    <row r="40" spans="1:46" x14ac:dyDescent="0.35">
      <c r="A40" s="64"/>
      <c r="B40" s="64"/>
      <c r="C40" s="64"/>
      <c r="D40" s="64"/>
      <c r="E40" s="103" t="str">
        <f>'Fixed inputs'!E$139</f>
        <v>Direct cost indicator, by cost category</v>
      </c>
      <c r="F40" s="64"/>
      <c r="G40" s="103" t="str">
        <f>'Fixed inputs'!G$140</f>
        <v>flag</v>
      </c>
      <c r="H40" s="124"/>
      <c r="I40" s="124"/>
      <c r="J40" s="175">
        <f>'Fixed inputs'!H140</f>
        <v>1</v>
      </c>
      <c r="K40" s="175">
        <f>'Fixed inputs'!H141</f>
        <v>1</v>
      </c>
      <c r="L40" s="175">
        <f>'Fixed inputs'!H142</f>
        <v>1</v>
      </c>
      <c r="M40" s="175">
        <f>'Fixed inputs'!H143</f>
        <v>1</v>
      </c>
      <c r="N40" s="175">
        <f>'Fixed inputs'!H144</f>
        <v>1</v>
      </c>
      <c r="O40" s="175">
        <f>'Fixed inputs'!H145</f>
        <v>1</v>
      </c>
      <c r="P40" s="175">
        <f>'Fixed inputs'!H146</f>
        <v>0</v>
      </c>
      <c r="Q40" s="175">
        <f>'Fixed inputs'!H147</f>
        <v>0</v>
      </c>
      <c r="R40" s="175">
        <f>'Fixed inputs'!H148</f>
        <v>0</v>
      </c>
      <c r="S40" s="175">
        <f>'Fixed inputs'!H149</f>
        <v>0</v>
      </c>
      <c r="T40" s="175">
        <f>'Fixed inputs'!H150</f>
        <v>0</v>
      </c>
      <c r="U40" s="175">
        <f>'Fixed inputs'!H151</f>
        <v>0</v>
      </c>
      <c r="V40" s="175">
        <f>'Fixed inputs'!H152</f>
        <v>0</v>
      </c>
      <c r="W40" s="175">
        <f>'Fixed inputs'!H153</f>
        <v>0</v>
      </c>
      <c r="X40" s="175">
        <f>'Fixed inputs'!H154</f>
        <v>0</v>
      </c>
      <c r="Y40" s="175">
        <f>'Fixed inputs'!H155</f>
        <v>0</v>
      </c>
      <c r="Z40" s="175">
        <f>'Fixed inputs'!H156</f>
        <v>0</v>
      </c>
      <c r="AA40" s="175">
        <f>'Fixed inputs'!H157</f>
        <v>0</v>
      </c>
      <c r="AB40" s="175">
        <f>'Fixed inputs'!H158</f>
        <v>0</v>
      </c>
      <c r="AC40" s="175">
        <f>'Fixed inputs'!H159</f>
        <v>0</v>
      </c>
      <c r="AD40" s="175">
        <f>'Fixed inputs'!H160</f>
        <v>0</v>
      </c>
      <c r="AE40" s="175">
        <f>'Fixed inputs'!H161</f>
        <v>1</v>
      </c>
      <c r="AF40" s="175">
        <f>'Fixed inputs'!H162</f>
        <v>1</v>
      </c>
      <c r="AG40" s="175">
        <f>'Fixed inputs'!H163</f>
        <v>1</v>
      </c>
      <c r="AH40" s="175">
        <f>'Fixed inputs'!H164</f>
        <v>1</v>
      </c>
      <c r="AI40" s="175">
        <f>'Fixed inputs'!H165</f>
        <v>1</v>
      </c>
      <c r="AJ40" s="175">
        <f>'Fixed inputs'!H166</f>
        <v>1</v>
      </c>
      <c r="AK40" s="175">
        <f>'Fixed inputs'!H167</f>
        <v>1</v>
      </c>
      <c r="AL40" s="175">
        <f>'Fixed inputs'!H168</f>
        <v>1</v>
      </c>
      <c r="AM40" s="175">
        <f>'Fixed inputs'!H169</f>
        <v>1</v>
      </c>
      <c r="AN40" s="175">
        <f>'Fixed inputs'!H170</f>
        <v>1</v>
      </c>
      <c r="AO40" s="175">
        <f>'Fixed inputs'!H171</f>
        <v>1</v>
      </c>
      <c r="AP40" s="175">
        <f>'Fixed inputs'!H172</f>
        <v>0</v>
      </c>
      <c r="AQ40" s="175">
        <f>'Fixed inputs'!H173</f>
        <v>1</v>
      </c>
      <c r="AR40" s="65"/>
      <c r="AS40" s="64"/>
      <c r="AT40" s="38"/>
    </row>
    <row r="41" spans="1:46" x14ac:dyDescent="0.35">
      <c r="A41" s="64"/>
      <c r="B41" s="64"/>
      <c r="C41" s="64"/>
      <c r="D41" s="64"/>
      <c r="E41" s="97"/>
      <c r="F41" s="64"/>
      <c r="G41" s="64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4"/>
      <c r="AT41" s="38"/>
    </row>
    <row r="42" spans="1:46" x14ac:dyDescent="0.35">
      <c r="A42" s="64"/>
      <c r="B42" s="64"/>
      <c r="C42" s="64"/>
      <c r="D42" s="64"/>
      <c r="E42" s="100" t="s">
        <v>689</v>
      </c>
      <c r="F42" s="64"/>
      <c r="G42" s="64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Q42" s="65"/>
      <c r="AR42" s="65"/>
      <c r="AS42" s="64"/>
      <c r="AT42" s="38"/>
    </row>
    <row r="43" spans="1:46" x14ac:dyDescent="0.35">
      <c r="A43" s="103"/>
      <c r="B43" s="64"/>
      <c r="C43" s="64"/>
      <c r="D43" s="64"/>
      <c r="E43" s="64"/>
      <c r="F43" s="101" t="s">
        <v>558</v>
      </c>
      <c r="G43" s="101" t="s">
        <v>416</v>
      </c>
      <c r="H43" s="131">
        <f>SUMPRODUCT(J27:AQ27, J$40:AQ$40)</f>
        <v>15990066.410118494</v>
      </c>
      <c r="I43" s="129" t="s">
        <v>114</v>
      </c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65"/>
      <c r="AS43" s="103" t="s">
        <v>686</v>
      </c>
      <c r="AT43" s="38"/>
    </row>
    <row r="44" spans="1:46" x14ac:dyDescent="0.35">
      <c r="A44" s="103"/>
      <c r="B44" s="64"/>
      <c r="C44" s="64"/>
      <c r="D44" s="64"/>
      <c r="E44" s="64"/>
      <c r="F44" s="103" t="s">
        <v>563</v>
      </c>
      <c r="G44" s="103" t="s">
        <v>416</v>
      </c>
      <c r="H44" s="118">
        <f>SUMPRODUCT(J28:AQ28, J$40:AQ$40)</f>
        <v>20277278.513074894</v>
      </c>
      <c r="I44" s="129" t="s">
        <v>114</v>
      </c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65"/>
      <c r="AS44" s="103" t="s">
        <v>687</v>
      </c>
      <c r="AT44" s="38"/>
    </row>
    <row r="45" spans="1:46" x14ac:dyDescent="0.35">
      <c r="A45" s="103"/>
      <c r="B45" s="64"/>
      <c r="C45" s="64"/>
      <c r="D45" s="64"/>
      <c r="E45" s="64"/>
      <c r="F45" s="103" t="s">
        <v>560</v>
      </c>
      <c r="G45" s="103" t="s">
        <v>416</v>
      </c>
      <c r="H45" s="118">
        <f>SUMPRODUCT(J29:AQ29, J$40:AQ$40)</f>
        <v>4462520.3769289404</v>
      </c>
      <c r="I45" s="129" t="s">
        <v>114</v>
      </c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65"/>
      <c r="AS45" s="103" t="s">
        <v>688</v>
      </c>
      <c r="AT45" s="38"/>
    </row>
    <row r="46" spans="1:46" x14ac:dyDescent="0.35">
      <c r="A46" s="103"/>
      <c r="B46" s="64"/>
      <c r="C46" s="64"/>
      <c r="D46" s="64"/>
      <c r="E46" s="64"/>
      <c r="F46" s="105" t="s">
        <v>561</v>
      </c>
      <c r="G46" s="105" t="s">
        <v>416</v>
      </c>
      <c r="H46" s="132">
        <f>SUMPRODUCT(J30:AQ30, J$40:AQ$40)</f>
        <v>9197494.9805789869</v>
      </c>
      <c r="I46" s="129" t="s">
        <v>114</v>
      </c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118"/>
      <c r="AN46" s="118"/>
      <c r="AO46" s="118"/>
      <c r="AP46" s="118"/>
      <c r="AQ46" s="118"/>
      <c r="AR46" s="65"/>
      <c r="AS46" s="103" t="s">
        <v>688</v>
      </c>
      <c r="AT46" s="38"/>
    </row>
    <row r="47" spans="1:46" x14ac:dyDescent="0.35">
      <c r="A47" s="64"/>
      <c r="B47" s="64"/>
      <c r="C47" s="64"/>
      <c r="D47" s="64"/>
      <c r="E47" s="64"/>
      <c r="F47" s="64"/>
      <c r="G47" s="64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4"/>
      <c r="AT47" s="38"/>
    </row>
    <row r="48" spans="1:46" x14ac:dyDescent="0.35">
      <c r="A48" s="64"/>
      <c r="B48" s="64"/>
      <c r="C48" s="64"/>
      <c r="D48" s="64"/>
      <c r="E48" s="100" t="s">
        <v>690</v>
      </c>
      <c r="F48" s="64"/>
      <c r="G48" s="64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4"/>
      <c r="AT48" s="38"/>
    </row>
    <row r="49" spans="1:46" x14ac:dyDescent="0.35">
      <c r="A49" s="64"/>
      <c r="B49" s="64"/>
      <c r="C49" s="64"/>
      <c r="D49" s="64"/>
      <c r="E49" s="64"/>
      <c r="F49" s="101" t="s">
        <v>558</v>
      </c>
      <c r="G49" s="101" t="s">
        <v>484</v>
      </c>
      <c r="H49" s="131" t="b">
        <f>H43 &gt; 0</f>
        <v>1</v>
      </c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  <c r="AO49" s="118"/>
      <c r="AP49" s="118"/>
      <c r="AQ49" s="118"/>
      <c r="AR49" s="65"/>
      <c r="AS49" s="64"/>
      <c r="AT49" s="38"/>
    </row>
    <row r="50" spans="1:46" x14ac:dyDescent="0.35">
      <c r="A50" s="64"/>
      <c r="B50" s="64"/>
      <c r="C50" s="64"/>
      <c r="D50" s="64"/>
      <c r="E50" s="64"/>
      <c r="F50" s="103" t="s">
        <v>563</v>
      </c>
      <c r="G50" s="103" t="s">
        <v>484</v>
      </c>
      <c r="H50" s="118" t="b">
        <f>H44 &gt; 0</f>
        <v>1</v>
      </c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118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65"/>
      <c r="AS50" s="64"/>
      <c r="AT50" s="38"/>
    </row>
    <row r="51" spans="1:46" x14ac:dyDescent="0.35">
      <c r="A51" s="64"/>
      <c r="B51" s="64"/>
      <c r="C51" s="64"/>
      <c r="D51" s="64"/>
      <c r="E51" s="64"/>
      <c r="F51" s="105" t="s">
        <v>691</v>
      </c>
      <c r="G51" s="105" t="s">
        <v>484</v>
      </c>
      <c r="H51" s="142" t="b">
        <f>H45 + H46 &gt; 0</f>
        <v>1</v>
      </c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18"/>
      <c r="AB51" s="118"/>
      <c r="AC51" s="118"/>
      <c r="AD51" s="118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65"/>
      <c r="AS51" s="64"/>
      <c r="AT51" s="38"/>
    </row>
    <row r="52" spans="1:46" x14ac:dyDescent="0.35">
      <c r="A52" s="64"/>
      <c r="B52" s="64"/>
      <c r="C52" s="64"/>
      <c r="D52" s="64"/>
      <c r="E52" s="64"/>
      <c r="F52" s="64"/>
      <c r="G52" s="64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4"/>
      <c r="AT52" s="38"/>
    </row>
    <row r="53" spans="1:46" x14ac:dyDescent="0.35">
      <c r="A53" s="64"/>
      <c r="B53" s="64"/>
      <c r="C53" s="64"/>
      <c r="D53" s="64"/>
      <c r="E53" s="103" t="s">
        <v>692</v>
      </c>
      <c r="F53" s="64"/>
      <c r="G53" s="103" t="s">
        <v>67</v>
      </c>
      <c r="H53" s="124">
        <f>COUNTIF(H49:H51, "=FALSE")</f>
        <v>0</v>
      </c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65"/>
      <c r="AS53" s="64"/>
      <c r="AT53" s="38"/>
    </row>
    <row r="54" spans="1:46" x14ac:dyDescent="0.35">
      <c r="A54" s="64"/>
      <c r="B54" s="64"/>
      <c r="C54" s="64"/>
      <c r="D54" s="64"/>
      <c r="E54" s="97"/>
      <c r="F54" s="64"/>
      <c r="G54" s="64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4"/>
      <c r="AT54" s="38"/>
    </row>
    <row r="55" spans="1:46" x14ac:dyDescent="0.35">
      <c r="A55" s="64"/>
      <c r="B55" s="64"/>
      <c r="C55" s="64"/>
      <c r="D55" s="64"/>
      <c r="E55" s="100" t="s">
        <v>677</v>
      </c>
      <c r="F55" s="64"/>
      <c r="G55" s="64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4"/>
      <c r="AT55" s="38"/>
    </row>
    <row r="56" spans="1:46" x14ac:dyDescent="0.35">
      <c r="A56" s="103"/>
      <c r="B56" s="64"/>
      <c r="C56" s="64"/>
      <c r="D56" s="64"/>
      <c r="E56" s="64"/>
      <c r="F56" s="101" t="s">
        <v>693</v>
      </c>
      <c r="G56" s="101" t="s">
        <v>113</v>
      </c>
      <c r="H56" s="137">
        <f>IF(H49, H43 / H35, 0)</f>
        <v>0.73769336601452984</v>
      </c>
      <c r="I56" s="119" t="s">
        <v>114</v>
      </c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3"/>
      <c r="AH56" s="123"/>
      <c r="AI56" s="123"/>
      <c r="AJ56" s="123"/>
      <c r="AK56" s="123"/>
      <c r="AL56" s="123"/>
      <c r="AM56" s="123"/>
      <c r="AN56" s="123"/>
      <c r="AO56" s="123"/>
      <c r="AP56" s="123"/>
      <c r="AQ56" s="123"/>
      <c r="AR56" s="65"/>
      <c r="AS56" s="103" t="s">
        <v>686</v>
      </c>
      <c r="AT56" s="38"/>
    </row>
    <row r="57" spans="1:46" x14ac:dyDescent="0.35">
      <c r="A57" s="103"/>
      <c r="B57" s="64"/>
      <c r="C57" s="64"/>
      <c r="D57" s="64"/>
      <c r="E57" s="64"/>
      <c r="F57" s="103" t="s">
        <v>694</v>
      </c>
      <c r="G57" s="103" t="s">
        <v>113</v>
      </c>
      <c r="H57" s="138">
        <f>IF(H50, H44 / H36, 0)</f>
        <v>0.63990938156060984</v>
      </c>
      <c r="I57" s="119" t="s">
        <v>114</v>
      </c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  <c r="AK57" s="123"/>
      <c r="AL57" s="123"/>
      <c r="AM57" s="123"/>
      <c r="AN57" s="123"/>
      <c r="AO57" s="123"/>
      <c r="AP57" s="123"/>
      <c r="AQ57" s="123"/>
      <c r="AR57" s="65"/>
      <c r="AS57" s="103" t="s">
        <v>687</v>
      </c>
      <c r="AT57" s="38"/>
    </row>
    <row r="58" spans="1:46" x14ac:dyDescent="0.35">
      <c r="A58" s="103"/>
      <c r="B58" s="64"/>
      <c r="C58" s="64"/>
      <c r="D58" s="64"/>
      <c r="E58" s="64"/>
      <c r="F58" s="105" t="s">
        <v>695</v>
      </c>
      <c r="G58" s="105" t="s">
        <v>113</v>
      </c>
      <c r="H58" s="176">
        <f>IF(H51, (H45 + H46) / (H37 + H38), 0)</f>
        <v>0.4756256309968715</v>
      </c>
      <c r="I58" s="119" t="s">
        <v>114</v>
      </c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  <c r="AK58" s="123"/>
      <c r="AL58" s="123"/>
      <c r="AM58" s="123"/>
      <c r="AN58" s="123"/>
      <c r="AO58" s="123"/>
      <c r="AP58" s="123"/>
      <c r="AQ58" s="123"/>
      <c r="AR58" s="65"/>
      <c r="AS58" s="103" t="s">
        <v>688</v>
      </c>
      <c r="AT58" s="38"/>
    </row>
    <row r="59" spans="1:46" x14ac:dyDescent="0.35">
      <c r="A59" s="64"/>
      <c r="B59" s="64"/>
      <c r="C59" s="64"/>
      <c r="D59" s="64"/>
      <c r="E59" s="64"/>
      <c r="F59" s="64"/>
      <c r="G59" s="64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Q59" s="65"/>
      <c r="AR59" s="65"/>
      <c r="AS59" s="64"/>
      <c r="AT59" s="38"/>
    </row>
    <row r="60" spans="1:46" x14ac:dyDescent="0.35">
      <c r="A60" s="64"/>
      <c r="B60" s="95" t="s">
        <v>517</v>
      </c>
      <c r="C60" s="95"/>
      <c r="D60" s="95"/>
      <c r="E60" s="95"/>
      <c r="F60" s="95"/>
      <c r="G60" s="95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5"/>
      <c r="AT60" s="38"/>
    </row>
    <row r="61" spans="1:46" x14ac:dyDescent="0.35">
      <c r="A61" s="64"/>
      <c r="B61" s="64"/>
      <c r="C61" s="64"/>
      <c r="D61" s="64"/>
      <c r="E61" s="64"/>
      <c r="F61" s="64"/>
      <c r="G61" s="64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4"/>
      <c r="AT61" s="38"/>
    </row>
    <row r="62" spans="1:46" x14ac:dyDescent="0.35">
      <c r="A62" s="64"/>
      <c r="B62" s="64"/>
      <c r="C62" s="97"/>
      <c r="D62" s="97"/>
      <c r="E62" s="103" t="s">
        <v>478</v>
      </c>
      <c r="F62" s="64"/>
      <c r="G62" s="103" t="s">
        <v>67</v>
      </c>
      <c r="H62" s="143">
        <f>H53</f>
        <v>0</v>
      </c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65"/>
      <c r="AS62" s="64"/>
      <c r="AT62" s="38"/>
    </row>
    <row r="63" spans="1:46" x14ac:dyDescent="0.35">
      <c r="A63" s="64"/>
      <c r="B63" s="64"/>
      <c r="C63" s="64"/>
      <c r="D63" s="64"/>
      <c r="E63" s="97"/>
      <c r="F63" s="64"/>
      <c r="G63" s="64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4"/>
      <c r="AT63" s="38"/>
    </row>
    <row r="64" spans="1:46" x14ac:dyDescent="0.35">
      <c r="A64" s="64"/>
      <c r="B64" s="95" t="s">
        <v>81</v>
      </c>
      <c r="C64" s="95"/>
      <c r="D64" s="95"/>
      <c r="E64" s="95"/>
      <c r="F64" s="95"/>
      <c r="G64" s="95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5"/>
      <c r="AT64" s="38"/>
    </row>
  </sheetData>
  <sheetProtection sheet="1" objects="1" formatCells="0" formatColumns="0" formatRows="0" sort="0" autoFilter="0"/>
  <dataConsolidate/>
  <conditionalFormatting sqref="H53">
    <cfRule type="cellIs" dxfId="10" priority="3" stopIfTrue="1" operator="greaterThan">
      <formula>0</formula>
    </cfRule>
  </conditionalFormatting>
  <conditionalFormatting sqref="H62">
    <cfRule type="cellIs" dxfId="9" priority="4" stopIfTrue="1" operator="greaterThan">
      <formula>0</formula>
    </cfRule>
  </conditionalFormatting>
  <conditionalFormatting sqref="A4:AO4 AQ4:XFD4">
    <cfRule type="expression" dxfId="8" priority="2">
      <formula>LEFT($A$4,1) &lt;&gt; "0"</formula>
    </cfRule>
  </conditionalFormatting>
  <conditionalFormatting sqref="AP4">
    <cfRule type="expression" dxfId="7" priority="1">
      <formula>LEFT($A$4,1) &lt;&gt; "0"</formula>
    </cfRule>
  </conditionalFormatting>
  <hyperlinks>
    <hyperlink ref="B5" location="'Model map'!A1" display="Click here to return to model map" xr:uid="{82DD2133-1792-45F5-ABF9-BCBFAA6DC862}"/>
    <hyperlink ref="B5:F5" location="'Model map'!A4" tooltip="Click to return to model map" display="'Model map'!A4" xr:uid="{E7E4B77D-D701-4127-B2FF-A83313EB2317}"/>
    <hyperlink ref="B5:H5" location="'Model map'!A4" tooltip="Click to return to model map" display="'Model map'!A4" xr:uid="{6E7AD475-6B53-498E-894B-1882DDF736B8}"/>
    <hyperlink ref="A1" location="Index!A1" display="Index!A1" xr:uid="{B8AA3CEA-FD41-4C2F-B661-82A555C2472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4" tint="0.59999389629810485"/>
    <pageSetUpPr fitToPage="1"/>
  </sheetPr>
  <dimension ref="A1:P11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52" sqref="A52"/>
      <selection pane="bottomRight" activeCell="J6" sqref="J6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3" width="20.7265625" customWidth="1"/>
    <col min="14" max="14" width="2.7265625" customWidth="1"/>
    <col min="15" max="15" width="40.7265625" customWidth="1"/>
    <col min="16" max="16" width="2.7265625" customWidth="1"/>
    <col min="17" max="16384" width="9.1796875" hidden="1"/>
  </cols>
  <sheetData>
    <row r="1" spans="1:16" x14ac:dyDescent="0.35">
      <c r="A1" s="84" t="str">
        <f ca="1">MID(CELL("filename",A1),FIND("]",CELL("filename",A1))+1,255)</f>
        <v>EDCM discounts</v>
      </c>
      <c r="B1" s="84"/>
      <c r="C1" s="84"/>
      <c r="D1" s="84"/>
      <c r="E1" s="84"/>
      <c r="F1" s="84"/>
      <c r="G1" s="84"/>
      <c r="H1" s="85"/>
      <c r="I1" s="85"/>
      <c r="J1" s="85"/>
      <c r="K1" s="85"/>
      <c r="L1" s="85"/>
      <c r="M1" s="85"/>
      <c r="N1" s="85"/>
      <c r="O1" s="84"/>
      <c r="P1" s="82"/>
    </row>
    <row r="2" spans="1:16" x14ac:dyDescent="0.35">
      <c r="A2" s="84" t="str">
        <f>Cover!D21&amp;" - "&amp;Cover!D23</f>
        <v xml:space="preserve">Scottish Hydro Electric Power Distribution plc - Final </v>
      </c>
      <c r="B2" s="84"/>
      <c r="C2" s="84"/>
      <c r="D2" s="84"/>
      <c r="E2" s="84"/>
      <c r="F2" s="84"/>
      <c r="G2" s="84"/>
      <c r="H2" s="85"/>
      <c r="I2" s="85"/>
      <c r="J2" s="85"/>
      <c r="K2" s="85"/>
      <c r="L2" s="85"/>
      <c r="M2" s="85"/>
      <c r="N2" s="85"/>
      <c r="O2" s="84"/>
      <c r="P2" s="82"/>
    </row>
    <row r="3" spans="1:16" x14ac:dyDescent="0.35">
      <c r="A3" s="86" t="str">
        <f>Cover!D2&amp;" - "&amp;Cover!D8&amp;" v"&amp;Cover!D10&amp;" - "&amp;Cover!D19</f>
        <v>PCDM charging model - Release for charge setting v4 - 2022/23</v>
      </c>
      <c r="B3" s="87"/>
      <c r="C3" s="87"/>
      <c r="D3" s="87"/>
      <c r="E3" s="87"/>
      <c r="F3" s="87"/>
      <c r="G3" s="87"/>
      <c r="H3" s="88"/>
      <c r="I3" s="88"/>
      <c r="J3" s="88"/>
      <c r="K3" s="88"/>
      <c r="L3" s="88"/>
      <c r="M3" s="88"/>
      <c r="N3" s="88"/>
      <c r="O3" s="87"/>
      <c r="P3" s="83"/>
    </row>
    <row r="4" spans="1:16" s="1" customFormat="1" x14ac:dyDescent="0.35">
      <c r="A4" s="63" t="str">
        <f>H113 &amp; IF(H113 = 1, " issue", " issues") &amp;" identified in checks on this sheet"</f>
        <v>0 issues identified in checks on this sheet</v>
      </c>
      <c r="B4" s="64"/>
      <c r="C4" s="64"/>
      <c r="D4" s="64"/>
      <c r="E4" s="64"/>
      <c r="F4" s="64"/>
      <c r="G4" s="64"/>
      <c r="H4" s="65"/>
      <c r="I4" s="65"/>
      <c r="J4" s="64"/>
      <c r="K4" s="38"/>
      <c r="L4" s="38"/>
      <c r="M4" s="38"/>
      <c r="N4" s="38"/>
      <c r="O4" s="38"/>
      <c r="P4" s="38"/>
    </row>
    <row r="5" spans="1:16" ht="29" x14ac:dyDescent="0.35">
      <c r="A5" s="89"/>
      <c r="B5" s="90" t="s">
        <v>98</v>
      </c>
      <c r="C5" s="45"/>
      <c r="D5" s="45"/>
      <c r="E5" s="45"/>
      <c r="F5" s="45"/>
      <c r="G5" s="91" t="s">
        <v>99</v>
      </c>
      <c r="H5" s="116" t="s">
        <v>100</v>
      </c>
      <c r="I5" s="117"/>
      <c r="J5" s="92" t="s">
        <v>303</v>
      </c>
      <c r="K5" s="92" t="s">
        <v>304</v>
      </c>
      <c r="L5" s="92" t="s">
        <v>305</v>
      </c>
      <c r="M5" s="92" t="s">
        <v>306</v>
      </c>
      <c r="N5" s="117"/>
      <c r="O5" s="91" t="s">
        <v>101</v>
      </c>
      <c r="P5" s="38"/>
    </row>
    <row r="6" spans="1:16" x14ac:dyDescent="0.35">
      <c r="A6" s="64"/>
      <c r="B6" s="64"/>
      <c r="C6" s="64"/>
      <c r="D6" s="64"/>
      <c r="E6" s="64"/>
      <c r="F6" s="64"/>
      <c r="G6" s="64"/>
      <c r="H6" s="65"/>
      <c r="I6" s="65"/>
      <c r="J6" s="65"/>
      <c r="K6" s="65"/>
      <c r="L6" s="65"/>
      <c r="M6" s="65"/>
      <c r="N6" s="65"/>
      <c r="O6" s="64"/>
      <c r="P6" s="38"/>
    </row>
    <row r="7" spans="1:16" x14ac:dyDescent="0.35">
      <c r="A7" s="64"/>
      <c r="B7" s="95" t="s">
        <v>13</v>
      </c>
      <c r="C7" s="95"/>
      <c r="D7" s="95"/>
      <c r="E7" s="95"/>
      <c r="F7" s="95"/>
      <c r="G7" s="95"/>
      <c r="H7" s="96"/>
      <c r="I7" s="96"/>
      <c r="J7" s="96"/>
      <c r="K7" s="96"/>
      <c r="L7" s="96"/>
      <c r="M7" s="96"/>
      <c r="N7" s="96"/>
      <c r="O7" s="95"/>
      <c r="P7" s="38"/>
    </row>
    <row r="8" spans="1:16" x14ac:dyDescent="0.35">
      <c r="A8" s="64"/>
      <c r="B8" s="64"/>
      <c r="C8" s="64"/>
      <c r="D8" s="64"/>
      <c r="E8" s="64"/>
      <c r="F8" s="64"/>
      <c r="G8" s="64"/>
      <c r="H8" s="65"/>
      <c r="I8" s="65"/>
      <c r="J8" s="65"/>
      <c r="K8" s="65"/>
      <c r="L8" s="65"/>
      <c r="M8" s="65"/>
      <c r="N8" s="65"/>
      <c r="O8" s="64"/>
      <c r="P8" s="38"/>
    </row>
    <row r="9" spans="1:16" x14ac:dyDescent="0.35">
      <c r="A9" s="64"/>
      <c r="B9" s="64"/>
      <c r="C9" s="97" t="s">
        <v>696</v>
      </c>
      <c r="D9" s="97"/>
      <c r="E9" s="64"/>
      <c r="F9" s="64"/>
      <c r="G9" s="64"/>
      <c r="H9" s="65"/>
      <c r="I9" s="65"/>
      <c r="J9" s="65"/>
      <c r="K9" s="65"/>
      <c r="L9" s="65"/>
      <c r="M9" s="65"/>
      <c r="N9" s="65"/>
      <c r="O9" s="64"/>
      <c r="P9" s="38"/>
    </row>
    <row r="10" spans="1:16" x14ac:dyDescent="0.35">
      <c r="A10" s="64"/>
      <c r="B10" s="64"/>
      <c r="C10" s="97"/>
      <c r="D10" s="97"/>
      <c r="E10" s="64"/>
      <c r="F10" s="64"/>
      <c r="G10" s="64"/>
      <c r="H10" s="65"/>
      <c r="I10" s="65"/>
      <c r="J10" s="65"/>
      <c r="K10" s="65"/>
      <c r="L10" s="65"/>
      <c r="M10" s="65"/>
      <c r="N10" s="65"/>
      <c r="O10" s="64"/>
      <c r="P10" s="38"/>
    </row>
    <row r="11" spans="1:16" x14ac:dyDescent="0.35">
      <c r="A11" s="64"/>
      <c r="B11" s="95" t="s">
        <v>697</v>
      </c>
      <c r="C11" s="95"/>
      <c r="D11" s="95"/>
      <c r="E11" s="95"/>
      <c r="F11" s="95"/>
      <c r="G11" s="95"/>
      <c r="H11" s="96"/>
      <c r="I11" s="96"/>
      <c r="J11" s="96"/>
      <c r="K11" s="96"/>
      <c r="L11" s="96"/>
      <c r="M11" s="96"/>
      <c r="N11" s="96"/>
      <c r="O11" s="95"/>
      <c r="P11" s="38"/>
    </row>
    <row r="12" spans="1:16" x14ac:dyDescent="0.35">
      <c r="A12" s="64"/>
      <c r="B12" s="64"/>
      <c r="C12" s="64"/>
      <c r="D12" s="64"/>
      <c r="E12" s="64"/>
      <c r="F12" s="64"/>
      <c r="G12" s="64"/>
      <c r="H12" s="65"/>
      <c r="I12" s="65"/>
      <c r="J12" s="65"/>
      <c r="K12" s="65"/>
      <c r="L12" s="65"/>
      <c r="M12" s="65"/>
      <c r="N12" s="65"/>
      <c r="O12" s="64"/>
      <c r="P12" s="38"/>
    </row>
    <row r="13" spans="1:16" x14ac:dyDescent="0.35">
      <c r="A13" s="64"/>
      <c r="B13" s="64"/>
      <c r="C13" s="97" t="s">
        <v>698</v>
      </c>
      <c r="D13" s="97"/>
      <c r="E13" s="64"/>
      <c r="F13" s="64"/>
      <c r="G13" s="64"/>
      <c r="H13" s="65"/>
      <c r="I13" s="65"/>
      <c r="J13" s="65"/>
      <c r="K13" s="65"/>
      <c r="L13" s="65"/>
      <c r="M13" s="65"/>
      <c r="N13" s="65"/>
      <c r="O13" s="64"/>
      <c r="P13" s="38"/>
    </row>
    <row r="14" spans="1:16" x14ac:dyDescent="0.35">
      <c r="A14" s="64"/>
      <c r="B14" s="64"/>
      <c r="C14" s="97" t="s">
        <v>699</v>
      </c>
      <c r="D14" s="97"/>
      <c r="E14" s="64"/>
      <c r="F14" s="64"/>
      <c r="G14" s="64"/>
      <c r="H14" s="65"/>
      <c r="I14" s="65"/>
      <c r="J14" s="65"/>
      <c r="K14" s="65"/>
      <c r="L14" s="65"/>
      <c r="M14" s="65"/>
      <c r="N14" s="65"/>
      <c r="O14" s="64"/>
      <c r="P14" s="38"/>
    </row>
    <row r="15" spans="1:16" x14ac:dyDescent="0.35">
      <c r="A15" s="64"/>
      <c r="B15" s="64"/>
      <c r="C15" s="97"/>
      <c r="D15" s="97"/>
      <c r="E15" s="64"/>
      <c r="F15" s="64"/>
      <c r="G15" s="64"/>
      <c r="H15" s="65"/>
      <c r="I15" s="65"/>
      <c r="J15" s="65"/>
      <c r="K15" s="65"/>
      <c r="L15" s="65"/>
      <c r="M15" s="65"/>
      <c r="N15" s="65"/>
      <c r="O15" s="64"/>
      <c r="P15" s="38"/>
    </row>
    <row r="16" spans="1:16" s="1" customFormat="1" x14ac:dyDescent="0.35">
      <c r="A16" s="64"/>
      <c r="B16" s="89"/>
      <c r="C16" s="98" t="s">
        <v>700</v>
      </c>
      <c r="D16" s="98"/>
      <c r="E16" s="98"/>
      <c r="F16" s="98"/>
      <c r="G16" s="98"/>
      <c r="H16" s="99"/>
      <c r="I16" s="99"/>
      <c r="J16" s="99"/>
      <c r="K16" s="99"/>
      <c r="L16" s="99"/>
      <c r="M16" s="99"/>
      <c r="N16" s="99"/>
      <c r="O16" s="98"/>
      <c r="P16" s="38"/>
    </row>
    <row r="17" spans="1:16" s="1" customFormat="1" x14ac:dyDescent="0.35">
      <c r="A17" s="64"/>
      <c r="B17" s="64"/>
      <c r="C17" s="97"/>
      <c r="D17" s="97"/>
      <c r="E17" s="64"/>
      <c r="F17" s="64"/>
      <c r="G17" s="64"/>
      <c r="H17" s="65"/>
      <c r="I17" s="65"/>
      <c r="J17" s="65"/>
      <c r="K17" s="65"/>
      <c r="L17" s="65"/>
      <c r="M17" s="65"/>
      <c r="N17" s="65"/>
      <c r="O17" s="64"/>
      <c r="P17" s="38"/>
    </row>
    <row r="18" spans="1:16" x14ac:dyDescent="0.35">
      <c r="A18" s="64"/>
      <c r="B18" s="64"/>
      <c r="C18" s="64"/>
      <c r="D18" s="64"/>
      <c r="E18" s="100" t="str">
        <f>'Rev allocation'!E177</f>
        <v>Allocation (EDCM), by network level (re-ordered)</v>
      </c>
      <c r="F18" s="64"/>
      <c r="G18" s="64"/>
      <c r="H18" s="65"/>
      <c r="I18" s="65"/>
      <c r="J18" s="65"/>
      <c r="K18" s="65"/>
      <c r="L18" s="65"/>
      <c r="M18" s="65"/>
      <c r="N18" s="65"/>
      <c r="O18" s="64"/>
      <c r="P18" s="38"/>
    </row>
    <row r="19" spans="1:16" x14ac:dyDescent="0.35">
      <c r="A19" s="64"/>
      <c r="B19" s="64"/>
      <c r="C19" s="64"/>
      <c r="D19" s="64"/>
      <c r="E19" s="64"/>
      <c r="F19" s="101" t="str">
        <f>'Rev allocation'!F178</f>
        <v>132kV</v>
      </c>
      <c r="G19" s="101" t="str">
        <f>'Rev allocation'!G178</f>
        <v>%</v>
      </c>
      <c r="H19" s="152">
        <f>'Rev allocation'!H178</f>
        <v>0</v>
      </c>
      <c r="I19" s="123"/>
      <c r="J19" s="123"/>
      <c r="K19" s="123"/>
      <c r="L19" s="123"/>
      <c r="M19" s="123"/>
      <c r="N19" s="65"/>
      <c r="O19" s="64"/>
      <c r="P19" s="38"/>
    </row>
    <row r="20" spans="1:16" x14ac:dyDescent="0.35">
      <c r="A20" s="64"/>
      <c r="B20" s="64"/>
      <c r="C20" s="64"/>
      <c r="D20" s="64"/>
      <c r="E20" s="64"/>
      <c r="F20" s="103" t="str">
        <f>'Rev allocation'!F179</f>
        <v>132kV/EHV</v>
      </c>
      <c r="G20" s="103" t="str">
        <f>'Rev allocation'!G179</f>
        <v>%</v>
      </c>
      <c r="H20" s="147">
        <f>'Rev allocation'!H179</f>
        <v>1.0836256683746411E-2</v>
      </c>
      <c r="I20" s="123"/>
      <c r="J20" s="123"/>
      <c r="K20" s="123"/>
      <c r="L20" s="123"/>
      <c r="M20" s="123"/>
      <c r="N20" s="65"/>
      <c r="O20" s="64"/>
      <c r="P20" s="38"/>
    </row>
    <row r="21" spans="1:16" x14ac:dyDescent="0.35">
      <c r="A21" s="64"/>
      <c r="B21" s="64"/>
      <c r="C21" s="64"/>
      <c r="D21" s="64"/>
      <c r="E21" s="64"/>
      <c r="F21" s="103" t="str">
        <f>'Rev allocation'!F180</f>
        <v>EHV</v>
      </c>
      <c r="G21" s="103" t="str">
        <f>'Rev allocation'!G180</f>
        <v>%</v>
      </c>
      <c r="H21" s="147">
        <f>'Rev allocation'!H180</f>
        <v>0.15778165298971716</v>
      </c>
      <c r="I21" s="123"/>
      <c r="J21" s="123"/>
      <c r="K21" s="123"/>
      <c r="L21" s="123"/>
      <c r="M21" s="123"/>
      <c r="N21" s="65"/>
      <c r="O21" s="64"/>
      <c r="P21" s="38"/>
    </row>
    <row r="22" spans="1:16" x14ac:dyDescent="0.35">
      <c r="A22" s="64"/>
      <c r="B22" s="64"/>
      <c r="C22" s="64"/>
      <c r="D22" s="64"/>
      <c r="E22" s="64"/>
      <c r="F22" s="103" t="str">
        <f>'Rev allocation'!F181</f>
        <v>EHV/HV</v>
      </c>
      <c r="G22" s="103" t="str">
        <f>'Rev allocation'!G181</f>
        <v>%</v>
      </c>
      <c r="H22" s="147">
        <f>'Rev allocation'!H181</f>
        <v>7.372040413533941E-2</v>
      </c>
      <c r="I22" s="123"/>
      <c r="J22" s="123"/>
      <c r="K22" s="123"/>
      <c r="L22" s="123"/>
      <c r="M22" s="123"/>
      <c r="N22" s="65"/>
      <c r="O22" s="64"/>
      <c r="P22" s="38"/>
    </row>
    <row r="23" spans="1:16" x14ac:dyDescent="0.35">
      <c r="A23" s="64"/>
      <c r="B23" s="64"/>
      <c r="C23" s="64"/>
      <c r="D23" s="64"/>
      <c r="E23" s="64"/>
      <c r="F23" s="103" t="str">
        <f>'Rev allocation'!F182</f>
        <v>HV</v>
      </c>
      <c r="G23" s="103" t="str">
        <f>'Rev allocation'!G182</f>
        <v>%</v>
      </c>
      <c r="H23" s="147">
        <f>'Rev allocation'!H182</f>
        <v>0.35539620568170788</v>
      </c>
      <c r="I23" s="123"/>
      <c r="J23" s="123"/>
      <c r="K23" s="123"/>
      <c r="L23" s="123"/>
      <c r="M23" s="123"/>
      <c r="N23" s="65"/>
      <c r="O23" s="64"/>
      <c r="P23" s="38"/>
    </row>
    <row r="24" spans="1:16" x14ac:dyDescent="0.35">
      <c r="A24" s="64"/>
      <c r="B24" s="64"/>
      <c r="C24" s="64"/>
      <c r="D24" s="64"/>
      <c r="E24" s="64"/>
      <c r="F24" s="103" t="str">
        <f>'Rev allocation'!F183</f>
        <v>HV/LV</v>
      </c>
      <c r="G24" s="103" t="str">
        <f>'Rev allocation'!G183</f>
        <v>%</v>
      </c>
      <c r="H24" s="147">
        <f>'Rev allocation'!H183</f>
        <v>5.5406417154141158E-2</v>
      </c>
      <c r="I24" s="123"/>
      <c r="J24" s="123"/>
      <c r="K24" s="123"/>
      <c r="L24" s="123"/>
      <c r="M24" s="123"/>
      <c r="N24" s="65"/>
      <c r="O24" s="64"/>
      <c r="P24" s="38"/>
    </row>
    <row r="25" spans="1:16" x14ac:dyDescent="0.35">
      <c r="A25" s="64"/>
      <c r="B25" s="64"/>
      <c r="C25" s="64"/>
      <c r="D25" s="64"/>
      <c r="E25" s="64"/>
      <c r="F25" s="105" t="str">
        <f>'Rev allocation'!F184</f>
        <v>LV</v>
      </c>
      <c r="G25" s="105" t="str">
        <f>'Rev allocation'!G184</f>
        <v>%</v>
      </c>
      <c r="H25" s="153">
        <f>'Rev allocation'!H184</f>
        <v>0.28684011099615625</v>
      </c>
      <c r="I25" s="123"/>
      <c r="J25" s="123"/>
      <c r="K25" s="123"/>
      <c r="L25" s="123"/>
      <c r="M25" s="123"/>
      <c r="N25" s="65"/>
      <c r="O25" s="64"/>
      <c r="P25" s="38"/>
    </row>
    <row r="26" spans="1:16" x14ac:dyDescent="0.35">
      <c r="A26" s="64"/>
      <c r="B26" s="64"/>
      <c r="C26" s="64"/>
      <c r="D26" s="64"/>
      <c r="E26" s="64"/>
      <c r="F26" s="64"/>
      <c r="G26" s="64"/>
      <c r="H26" s="65"/>
      <c r="I26" s="65"/>
      <c r="J26" s="65"/>
      <c r="K26" s="65"/>
      <c r="L26" s="65"/>
      <c r="M26" s="65"/>
      <c r="N26" s="65"/>
      <c r="O26" s="64"/>
      <c r="P26" s="38"/>
    </row>
    <row r="27" spans="1:16" x14ac:dyDescent="0.35">
      <c r="A27" s="64"/>
      <c r="B27" s="95" t="s">
        <v>701</v>
      </c>
      <c r="C27" s="95"/>
      <c r="D27" s="95"/>
      <c r="E27" s="95"/>
      <c r="F27" s="95"/>
      <c r="G27" s="95"/>
      <c r="H27" s="96"/>
      <c r="I27" s="96"/>
      <c r="J27" s="96"/>
      <c r="K27" s="96"/>
      <c r="L27" s="96"/>
      <c r="M27" s="96"/>
      <c r="N27" s="96"/>
      <c r="O27" s="95"/>
      <c r="P27" s="38"/>
    </row>
    <row r="28" spans="1:16" x14ac:dyDescent="0.35">
      <c r="A28" s="64"/>
      <c r="B28" s="64"/>
      <c r="C28" s="64"/>
      <c r="D28" s="64"/>
      <c r="E28" s="64"/>
      <c r="F28" s="64"/>
      <c r="G28" s="64"/>
      <c r="H28" s="65"/>
      <c r="I28" s="65"/>
      <c r="J28" s="65"/>
      <c r="K28" s="65"/>
      <c r="L28" s="65"/>
      <c r="M28" s="65"/>
      <c r="N28" s="65"/>
      <c r="O28" s="64"/>
      <c r="P28" s="38"/>
    </row>
    <row r="29" spans="1:16" x14ac:dyDescent="0.35">
      <c r="A29" s="64"/>
      <c r="B29" s="64"/>
      <c r="C29" s="97" t="s">
        <v>702</v>
      </c>
      <c r="D29" s="97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4"/>
      <c r="P29" s="38"/>
    </row>
    <row r="30" spans="1:16" x14ac:dyDescent="0.35">
      <c r="A30" s="64"/>
      <c r="B30" s="64"/>
      <c r="C30" s="97" t="s">
        <v>703</v>
      </c>
      <c r="D30" s="97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4"/>
      <c r="P30" s="38"/>
    </row>
    <row r="31" spans="1:16" x14ac:dyDescent="0.35">
      <c r="A31" s="64"/>
      <c r="B31" s="64"/>
      <c r="C31" s="97"/>
      <c r="D31" s="97"/>
      <c r="E31" s="64"/>
      <c r="F31" s="64"/>
      <c r="G31" s="64"/>
      <c r="H31" s="65"/>
      <c r="I31" s="65"/>
      <c r="J31" s="65"/>
      <c r="K31" s="65"/>
      <c r="L31" s="65"/>
      <c r="M31" s="65"/>
      <c r="N31" s="65"/>
      <c r="O31" s="64"/>
      <c r="P31" s="38"/>
    </row>
    <row r="32" spans="1:16" x14ac:dyDescent="0.35">
      <c r="A32" s="64"/>
      <c r="B32" s="89"/>
      <c r="C32" s="98" t="s">
        <v>704</v>
      </c>
      <c r="D32" s="98"/>
      <c r="E32" s="98"/>
      <c r="F32" s="98"/>
      <c r="G32" s="98"/>
      <c r="H32" s="99"/>
      <c r="I32" s="99"/>
      <c r="J32" s="99"/>
      <c r="K32" s="99"/>
      <c r="L32" s="99"/>
      <c r="M32" s="99"/>
      <c r="N32" s="99"/>
      <c r="O32" s="98"/>
      <c r="P32" s="38"/>
    </row>
    <row r="33" spans="1:16" x14ac:dyDescent="0.35">
      <c r="A33" s="64"/>
      <c r="B33" s="64"/>
      <c r="C33" s="97"/>
      <c r="D33" s="97"/>
      <c r="E33" s="64"/>
      <c r="F33" s="64"/>
      <c r="G33" s="64"/>
      <c r="H33" s="65"/>
      <c r="I33" s="65"/>
      <c r="J33" s="65"/>
      <c r="K33" s="65"/>
      <c r="L33" s="65"/>
      <c r="M33" s="65"/>
      <c r="N33" s="65"/>
      <c r="O33" s="64"/>
      <c r="P33" s="38"/>
    </row>
    <row r="34" spans="1:16" x14ac:dyDescent="0.35">
      <c r="A34" s="64"/>
      <c r="B34" s="64"/>
      <c r="C34" s="64"/>
      <c r="D34" s="97" t="s">
        <v>705</v>
      </c>
      <c r="E34" s="64"/>
      <c r="F34" s="64"/>
      <c r="G34" s="64"/>
      <c r="H34" s="65"/>
      <c r="I34" s="65"/>
      <c r="J34" s="65"/>
      <c r="K34" s="65"/>
      <c r="L34" s="65"/>
      <c r="M34" s="65"/>
      <c r="N34" s="65"/>
      <c r="O34" s="64"/>
      <c r="P34" s="38"/>
    </row>
    <row r="35" spans="1:16" x14ac:dyDescent="0.35">
      <c r="A35" s="64"/>
      <c r="B35" s="64"/>
      <c r="C35" s="64"/>
      <c r="D35" s="97" t="s">
        <v>706</v>
      </c>
      <c r="E35" s="64"/>
      <c r="F35" s="64"/>
      <c r="G35" s="64"/>
      <c r="H35" s="65"/>
      <c r="I35" s="65"/>
      <c r="J35" s="65"/>
      <c r="K35" s="65"/>
      <c r="L35" s="65"/>
      <c r="M35" s="65"/>
      <c r="N35" s="65"/>
      <c r="O35" s="64"/>
      <c r="P35" s="38"/>
    </row>
    <row r="36" spans="1:16" x14ac:dyDescent="0.35">
      <c r="A36" s="64"/>
      <c r="B36" s="64"/>
      <c r="C36" s="64"/>
      <c r="D36" s="97"/>
      <c r="E36" s="64"/>
      <c r="F36" s="64"/>
      <c r="G36" s="64"/>
      <c r="H36" s="65"/>
      <c r="I36" s="65"/>
      <c r="J36" s="65"/>
      <c r="K36" s="65"/>
      <c r="L36" s="65"/>
      <c r="M36" s="65"/>
      <c r="N36" s="65"/>
      <c r="O36" s="64"/>
      <c r="P36" s="38"/>
    </row>
    <row r="37" spans="1:16" x14ac:dyDescent="0.35">
      <c r="A37" s="103"/>
      <c r="B37" s="64"/>
      <c r="C37" s="64"/>
      <c r="D37" s="97"/>
      <c r="E37" s="100" t="str">
        <f>'Fixed inputs'!E395</f>
        <v>Network levels included in the calculation of "S", by user type and network level</v>
      </c>
      <c r="F37" s="64"/>
      <c r="G37" s="64"/>
      <c r="H37" s="65"/>
      <c r="I37" s="120"/>
      <c r="J37" s="65"/>
      <c r="K37" s="65"/>
      <c r="L37" s="65"/>
      <c r="M37" s="65"/>
      <c r="N37" s="65"/>
      <c r="O37" s="103"/>
      <c r="P37" s="38"/>
    </row>
    <row r="38" spans="1:16" x14ac:dyDescent="0.35">
      <c r="A38" s="64"/>
      <c r="B38" s="64"/>
      <c r="C38" s="64"/>
      <c r="D38" s="64"/>
      <c r="E38" s="64"/>
      <c r="F38" s="101" t="str">
        <f>'Fixed inputs'!F396</f>
        <v>132kV</v>
      </c>
      <c r="G38" s="101" t="str">
        <f>'Fixed inputs'!G396</f>
        <v>flag</v>
      </c>
      <c r="H38" s="126"/>
      <c r="I38" s="126"/>
      <c r="J38" s="177">
        <f>'Fixed inputs'!J396</f>
        <v>1</v>
      </c>
      <c r="K38" s="177">
        <f>'Fixed inputs'!K396</f>
        <v>1</v>
      </c>
      <c r="L38" s="177">
        <f>'Fixed inputs'!L396</f>
        <v>1</v>
      </c>
      <c r="M38" s="177">
        <f>'Fixed inputs'!M396</f>
        <v>1</v>
      </c>
      <c r="N38" s="65"/>
      <c r="O38" s="64"/>
      <c r="P38" s="38"/>
    </row>
    <row r="39" spans="1:16" x14ac:dyDescent="0.35">
      <c r="A39" s="64"/>
      <c r="B39" s="64"/>
      <c r="C39" s="64"/>
      <c r="D39" s="64"/>
      <c r="E39" s="64"/>
      <c r="F39" s="103" t="str">
        <f>'Fixed inputs'!F397</f>
        <v>132kV/EHV</v>
      </c>
      <c r="G39" s="103" t="str">
        <f>'Fixed inputs'!G397</f>
        <v>flag</v>
      </c>
      <c r="H39" s="124"/>
      <c r="I39" s="124"/>
      <c r="J39" s="175">
        <f>'Fixed inputs'!J397</f>
        <v>1</v>
      </c>
      <c r="K39" s="175">
        <f>'Fixed inputs'!K397</f>
        <v>1</v>
      </c>
      <c r="L39" s="175">
        <f>'Fixed inputs'!L397</f>
        <v>1</v>
      </c>
      <c r="M39" s="175">
        <f>'Fixed inputs'!M397</f>
        <v>1</v>
      </c>
      <c r="N39" s="65"/>
      <c r="O39" s="64"/>
      <c r="P39" s="38"/>
    </row>
    <row r="40" spans="1:16" x14ac:dyDescent="0.35">
      <c r="A40" s="64"/>
      <c r="B40" s="64"/>
      <c r="C40" s="64"/>
      <c r="D40" s="64"/>
      <c r="E40" s="64"/>
      <c r="F40" s="103" t="str">
        <f>'Fixed inputs'!F398</f>
        <v>EHV</v>
      </c>
      <c r="G40" s="103" t="str">
        <f>'Fixed inputs'!G398</f>
        <v>flag</v>
      </c>
      <c r="H40" s="124"/>
      <c r="I40" s="124"/>
      <c r="J40" s="175">
        <f>'Fixed inputs'!J398</f>
        <v>1</v>
      </c>
      <c r="K40" s="175">
        <f>'Fixed inputs'!K398</f>
        <v>1</v>
      </c>
      <c r="L40" s="175">
        <f>'Fixed inputs'!L398</f>
        <v>1</v>
      </c>
      <c r="M40" s="175">
        <f>'Fixed inputs'!M398</f>
        <v>1</v>
      </c>
      <c r="N40" s="65"/>
      <c r="O40" s="64"/>
      <c r="P40" s="38"/>
    </row>
    <row r="41" spans="1:16" x14ac:dyDescent="0.35">
      <c r="A41" s="64"/>
      <c r="B41" s="64"/>
      <c r="C41" s="64"/>
      <c r="D41" s="64"/>
      <c r="E41" s="64"/>
      <c r="F41" s="103" t="str">
        <f>'Fixed inputs'!F399</f>
        <v>EHV/HV</v>
      </c>
      <c r="G41" s="103" t="str">
        <f>'Fixed inputs'!G399</f>
        <v>flag</v>
      </c>
      <c r="H41" s="124"/>
      <c r="I41" s="124"/>
      <c r="J41" s="175">
        <f>'Fixed inputs'!J399</f>
        <v>1</v>
      </c>
      <c r="K41" s="175">
        <f>'Fixed inputs'!K399</f>
        <v>1</v>
      </c>
      <c r="L41" s="175">
        <f>'Fixed inputs'!L399</f>
        <v>1</v>
      </c>
      <c r="M41" s="175">
        <f>'Fixed inputs'!M399</f>
        <v>1</v>
      </c>
      <c r="N41" s="65"/>
      <c r="O41" s="64"/>
      <c r="P41" s="38"/>
    </row>
    <row r="42" spans="1:16" x14ac:dyDescent="0.35">
      <c r="A42" s="64"/>
      <c r="B42" s="64"/>
      <c r="C42" s="64"/>
      <c r="D42" s="64"/>
      <c r="E42" s="64"/>
      <c r="F42" s="103" t="str">
        <f>'Fixed inputs'!F400</f>
        <v>HV</v>
      </c>
      <c r="G42" s="103" t="str">
        <f>'Fixed inputs'!G400</f>
        <v>flag</v>
      </c>
      <c r="H42" s="124"/>
      <c r="I42" s="124"/>
      <c r="J42" s="175">
        <f>'Fixed inputs'!J400</f>
        <v>1</v>
      </c>
      <c r="K42" s="175">
        <f>'Fixed inputs'!K400</f>
        <v>1</v>
      </c>
      <c r="L42" s="175">
        <f>'Fixed inputs'!L400</f>
        <v>1</v>
      </c>
      <c r="M42" s="127"/>
      <c r="N42" s="65"/>
      <c r="O42" s="64"/>
      <c r="P42" s="38"/>
    </row>
    <row r="43" spans="1:16" x14ac:dyDescent="0.35">
      <c r="A43" s="64"/>
      <c r="B43" s="64"/>
      <c r="C43" s="64"/>
      <c r="D43" s="64"/>
      <c r="E43" s="64"/>
      <c r="F43" s="103" t="str">
        <f>'Fixed inputs'!F401</f>
        <v>HV/LV</v>
      </c>
      <c r="G43" s="103" t="str">
        <f>'Fixed inputs'!G401</f>
        <v>flag</v>
      </c>
      <c r="H43" s="124"/>
      <c r="I43" s="124"/>
      <c r="J43" s="175">
        <f>'Fixed inputs'!J401</f>
        <v>1</v>
      </c>
      <c r="K43" s="175">
        <f>'Fixed inputs'!K401</f>
        <v>1</v>
      </c>
      <c r="L43" s="127"/>
      <c r="M43" s="127"/>
      <c r="N43" s="65"/>
      <c r="O43" s="64"/>
      <c r="P43" s="38"/>
    </row>
    <row r="44" spans="1:16" x14ac:dyDescent="0.35">
      <c r="A44" s="64"/>
      <c r="B44" s="64"/>
      <c r="C44" s="64"/>
      <c r="D44" s="64"/>
      <c r="E44" s="64"/>
      <c r="F44" s="105" t="str">
        <f>'Fixed inputs'!F402</f>
        <v>LV</v>
      </c>
      <c r="G44" s="105" t="str">
        <f>'Fixed inputs'!G402</f>
        <v>flag</v>
      </c>
      <c r="H44" s="128"/>
      <c r="I44" s="128"/>
      <c r="J44" s="220">
        <f>'Fixed inputs'!J402</f>
        <v>1</v>
      </c>
      <c r="K44" s="212"/>
      <c r="L44" s="212"/>
      <c r="M44" s="212"/>
      <c r="N44" s="65"/>
      <c r="O44" s="64"/>
      <c r="P44" s="38"/>
    </row>
    <row r="45" spans="1:16" x14ac:dyDescent="0.35">
      <c r="A45" s="64"/>
      <c r="B45" s="64"/>
      <c r="C45" s="64"/>
      <c r="D45" s="64"/>
      <c r="E45" s="64"/>
      <c r="F45" s="64"/>
      <c r="G45" s="64"/>
      <c r="H45" s="65"/>
      <c r="I45" s="65"/>
      <c r="J45" s="65"/>
      <c r="K45" s="65"/>
      <c r="L45" s="65"/>
      <c r="M45" s="65"/>
      <c r="N45" s="65"/>
      <c r="O45" s="64"/>
      <c r="P45" s="38"/>
    </row>
    <row r="46" spans="1:16" x14ac:dyDescent="0.35">
      <c r="A46" s="103"/>
      <c r="B46" s="64"/>
      <c r="C46" s="64"/>
      <c r="D46" s="64"/>
      <c r="E46" s="103" t="s">
        <v>707</v>
      </c>
      <c r="F46" s="64"/>
      <c r="G46" s="103" t="s">
        <v>113</v>
      </c>
      <c r="H46" s="123"/>
      <c r="I46" s="119" t="s">
        <v>114</v>
      </c>
      <c r="J46" s="156">
        <f>SUMPRODUCT($H19:$H25, J38:J44)</f>
        <v>0.93998104764080825</v>
      </c>
      <c r="K46" s="156">
        <f>SUMPRODUCT($H19:$H25, K38:K44)</f>
        <v>0.653140936644652</v>
      </c>
      <c r="L46" s="156">
        <f>SUMPRODUCT($H19:$H25, L38:L44)</f>
        <v>0.59773451949051082</v>
      </c>
      <c r="M46" s="156">
        <f>SUMPRODUCT($H19:$H25, M38:M44)</f>
        <v>0.242338313808803</v>
      </c>
      <c r="N46" s="65"/>
      <c r="O46" s="103" t="s">
        <v>115</v>
      </c>
      <c r="P46" s="38"/>
    </row>
    <row r="47" spans="1:16" x14ac:dyDescent="0.35">
      <c r="A47" s="64"/>
      <c r="B47" s="64"/>
      <c r="C47" s="64"/>
      <c r="D47" s="64"/>
      <c r="E47" s="103" t="s">
        <v>708</v>
      </c>
      <c r="F47" s="64"/>
      <c r="G47" s="103" t="s">
        <v>484</v>
      </c>
      <c r="H47" s="118"/>
      <c r="I47" s="118"/>
      <c r="J47" s="162" t="b">
        <f>J46 &gt; 0</f>
        <v>1</v>
      </c>
      <c r="K47" s="162" t="b">
        <f>K46 &gt; 0</f>
        <v>1</v>
      </c>
      <c r="L47" s="162" t="b">
        <f>L46 &gt; 0</f>
        <v>1</v>
      </c>
      <c r="M47" s="162" t="b">
        <f>M46 &gt; 0</f>
        <v>1</v>
      </c>
      <c r="N47" s="65"/>
      <c r="O47" s="64"/>
      <c r="P47" s="38"/>
    </row>
    <row r="48" spans="1:16" x14ac:dyDescent="0.35">
      <c r="A48" s="64"/>
      <c r="B48" s="64"/>
      <c r="C48" s="64"/>
      <c r="D48" s="64"/>
      <c r="E48" s="103" t="s">
        <v>709</v>
      </c>
      <c r="F48" s="64"/>
      <c r="G48" s="103" t="s">
        <v>67</v>
      </c>
      <c r="H48" s="124">
        <f>COUNTIF(J47:M47, "=FALSE")</f>
        <v>0</v>
      </c>
      <c r="I48" s="124"/>
      <c r="J48" s="124"/>
      <c r="K48" s="124"/>
      <c r="L48" s="124"/>
      <c r="M48" s="124"/>
      <c r="N48" s="65"/>
      <c r="O48" s="64"/>
      <c r="P48" s="38"/>
    </row>
    <row r="49" spans="1:16" x14ac:dyDescent="0.35">
      <c r="A49" s="64"/>
      <c r="B49" s="64"/>
      <c r="C49" s="64"/>
      <c r="D49" s="64"/>
      <c r="E49" s="97"/>
      <c r="F49" s="64"/>
      <c r="G49" s="64"/>
      <c r="H49" s="65"/>
      <c r="I49" s="65"/>
      <c r="J49" s="65"/>
      <c r="K49" s="65"/>
      <c r="L49" s="65"/>
      <c r="M49" s="65"/>
      <c r="N49" s="65"/>
      <c r="O49" s="64"/>
      <c r="P49" s="38"/>
    </row>
    <row r="50" spans="1:16" x14ac:dyDescent="0.35">
      <c r="A50" s="64"/>
      <c r="B50" s="89"/>
      <c r="C50" s="98" t="s">
        <v>710</v>
      </c>
      <c r="D50" s="98"/>
      <c r="E50" s="98"/>
      <c r="F50" s="98"/>
      <c r="G50" s="98"/>
      <c r="H50" s="99"/>
      <c r="I50" s="99"/>
      <c r="J50" s="99"/>
      <c r="K50" s="99"/>
      <c r="L50" s="99"/>
      <c r="M50" s="99"/>
      <c r="N50" s="99"/>
      <c r="O50" s="98"/>
      <c r="P50" s="38"/>
    </row>
    <row r="51" spans="1:16" x14ac:dyDescent="0.35">
      <c r="A51" s="64"/>
      <c r="B51" s="64"/>
      <c r="C51" s="97"/>
      <c r="D51" s="97"/>
      <c r="E51" s="64"/>
      <c r="F51" s="64"/>
      <c r="G51" s="64"/>
      <c r="H51" s="65"/>
      <c r="I51" s="65"/>
      <c r="J51" s="65"/>
      <c r="K51" s="65"/>
      <c r="L51" s="65"/>
      <c r="M51" s="65"/>
      <c r="N51" s="65"/>
      <c r="O51" s="64"/>
      <c r="P51" s="38"/>
    </row>
    <row r="52" spans="1:16" x14ac:dyDescent="0.35">
      <c r="A52" s="64"/>
      <c r="B52" s="64"/>
      <c r="C52" s="64"/>
      <c r="D52" s="97" t="s">
        <v>711</v>
      </c>
      <c r="E52" s="64"/>
      <c r="F52" s="64"/>
      <c r="G52" s="64"/>
      <c r="H52" s="65"/>
      <c r="I52" s="65"/>
      <c r="J52" s="65"/>
      <c r="K52" s="65"/>
      <c r="L52" s="65"/>
      <c r="M52" s="65"/>
      <c r="N52" s="65"/>
      <c r="O52" s="64"/>
      <c r="P52" s="38"/>
    </row>
    <row r="53" spans="1:16" x14ac:dyDescent="0.35">
      <c r="A53" s="64"/>
      <c r="B53" s="64"/>
      <c r="C53" s="64"/>
      <c r="D53" s="97" t="s">
        <v>712</v>
      </c>
      <c r="E53" s="64"/>
      <c r="F53" s="64"/>
      <c r="G53" s="64"/>
      <c r="H53" s="65"/>
      <c r="I53" s="65"/>
      <c r="J53" s="65"/>
      <c r="K53" s="65"/>
      <c r="L53" s="65"/>
      <c r="M53" s="65"/>
      <c r="N53" s="65"/>
      <c r="O53" s="64"/>
      <c r="P53" s="38"/>
    </row>
    <row r="54" spans="1:16" x14ac:dyDescent="0.35">
      <c r="A54" s="64"/>
      <c r="B54" s="64"/>
      <c r="C54" s="64"/>
      <c r="D54" s="97"/>
      <c r="E54" s="64"/>
      <c r="F54" s="64"/>
      <c r="G54" s="64"/>
      <c r="H54" s="65"/>
      <c r="I54" s="65"/>
      <c r="J54" s="65"/>
      <c r="K54" s="65"/>
      <c r="L54" s="65"/>
      <c r="M54" s="65"/>
      <c r="N54" s="65"/>
      <c r="O54" s="64"/>
      <c r="P54" s="38"/>
    </row>
    <row r="55" spans="1:16" x14ac:dyDescent="0.35">
      <c r="A55" s="103"/>
      <c r="B55" s="64"/>
      <c r="C55" s="64"/>
      <c r="D55" s="97"/>
      <c r="E55" s="100" t="s">
        <v>713</v>
      </c>
      <c r="F55" s="64"/>
      <c r="G55" s="64"/>
      <c r="H55" s="65"/>
      <c r="I55" s="120" t="s">
        <v>114</v>
      </c>
      <c r="J55" s="65"/>
      <c r="K55" s="65"/>
      <c r="L55" s="65"/>
      <c r="M55" s="65"/>
      <c r="N55" s="65"/>
      <c r="O55" s="103" t="s">
        <v>115</v>
      </c>
      <c r="P55" s="38"/>
    </row>
    <row r="56" spans="1:16" x14ac:dyDescent="0.35">
      <c r="A56" s="64"/>
      <c r="B56" s="64"/>
      <c r="C56" s="64"/>
      <c r="D56" s="64"/>
      <c r="E56" s="64"/>
      <c r="F56" s="101" t="s">
        <v>714</v>
      </c>
      <c r="G56" s="101" t="s">
        <v>113</v>
      </c>
      <c r="H56" s="134"/>
      <c r="I56" s="134"/>
      <c r="J56" s="159">
        <f>SUMPRODUCT($H19:$H$25, J38:J$44)</f>
        <v>0.93998104764080825</v>
      </c>
      <c r="K56" s="159">
        <f>SUMPRODUCT($H19:$H$25, K38:K$44)</f>
        <v>0.653140936644652</v>
      </c>
      <c r="L56" s="159">
        <f>SUMPRODUCT($H19:$H$25, L38:L$44)</f>
        <v>0.59773451949051082</v>
      </c>
      <c r="M56" s="159">
        <f>SUMPRODUCT($H19:$H$25, M38:M$44)</f>
        <v>0.242338313808803</v>
      </c>
      <c r="N56" s="65"/>
      <c r="O56" s="64"/>
      <c r="P56" s="38"/>
    </row>
    <row r="57" spans="1:16" x14ac:dyDescent="0.35">
      <c r="A57" s="64"/>
      <c r="B57" s="64"/>
      <c r="C57" s="64"/>
      <c r="D57" s="64"/>
      <c r="E57" s="64"/>
      <c r="F57" s="103" t="s">
        <v>715</v>
      </c>
      <c r="G57" s="103" t="s">
        <v>113</v>
      </c>
      <c r="H57" s="123"/>
      <c r="I57" s="123"/>
      <c r="J57" s="156">
        <f>SUMPRODUCT($H20:$H$25, J39:J$44)</f>
        <v>0.93998104764080825</v>
      </c>
      <c r="K57" s="156">
        <f>SUMPRODUCT($H20:$H$25, K39:K$44)</f>
        <v>0.653140936644652</v>
      </c>
      <c r="L57" s="156">
        <f>SUMPRODUCT($H20:$H$25, L39:L$44)</f>
        <v>0.59773451949051082</v>
      </c>
      <c r="M57" s="156">
        <f>SUMPRODUCT($H20:$H$25, M39:M$44)</f>
        <v>0.242338313808803</v>
      </c>
      <c r="N57" s="65"/>
      <c r="O57" s="64"/>
      <c r="P57" s="38"/>
    </row>
    <row r="58" spans="1:16" x14ac:dyDescent="0.35">
      <c r="A58" s="64"/>
      <c r="B58" s="64"/>
      <c r="C58" s="64"/>
      <c r="D58" s="64"/>
      <c r="E58" s="64"/>
      <c r="F58" s="103" t="s">
        <v>716</v>
      </c>
      <c r="G58" s="103" t="s">
        <v>113</v>
      </c>
      <c r="H58" s="123"/>
      <c r="I58" s="123"/>
      <c r="J58" s="156">
        <f>SUMPRODUCT($H21:$H$25, J40:J$44)</f>
        <v>0.92914479095706193</v>
      </c>
      <c r="K58" s="156">
        <f>SUMPRODUCT($H21:$H$25, K40:K$44)</f>
        <v>0.64230467996090568</v>
      </c>
      <c r="L58" s="156">
        <f>SUMPRODUCT($H21:$H$25, L40:L$44)</f>
        <v>0.58689826280676449</v>
      </c>
      <c r="M58" s="156">
        <f>SUMPRODUCT($H21:$H$25, M40:M$44)</f>
        <v>0.23150205712505656</v>
      </c>
      <c r="N58" s="65"/>
      <c r="O58" s="64"/>
      <c r="P58" s="38"/>
    </row>
    <row r="59" spans="1:16" x14ac:dyDescent="0.35">
      <c r="A59" s="64"/>
      <c r="B59" s="64"/>
      <c r="C59" s="64"/>
      <c r="D59" s="64"/>
      <c r="E59" s="64"/>
      <c r="F59" s="103" t="s">
        <v>717</v>
      </c>
      <c r="G59" s="103" t="s">
        <v>113</v>
      </c>
      <c r="H59" s="123"/>
      <c r="I59" s="123"/>
      <c r="J59" s="156">
        <f>SUMPRODUCT($H22:$H$25, J41:J$44)</f>
        <v>0.77136313796734468</v>
      </c>
      <c r="K59" s="156">
        <f>SUMPRODUCT($H22:$H$25, K41:K$44)</f>
        <v>0.48452302697118843</v>
      </c>
      <c r="L59" s="156">
        <f>SUMPRODUCT($H22:$H$25, L41:L$44)</f>
        <v>0.4291166098170473</v>
      </c>
      <c r="M59" s="156">
        <f>SUMPRODUCT($H22:$H$25, M41:M$44)</f>
        <v>7.372040413533941E-2</v>
      </c>
      <c r="N59" s="65"/>
      <c r="O59" s="64"/>
      <c r="P59" s="38"/>
    </row>
    <row r="60" spans="1:16" x14ac:dyDescent="0.35">
      <c r="A60" s="64"/>
      <c r="B60" s="64"/>
      <c r="C60" s="64"/>
      <c r="D60" s="64"/>
      <c r="E60" s="64"/>
      <c r="F60" s="105" t="s">
        <v>718</v>
      </c>
      <c r="G60" s="105" t="s">
        <v>113</v>
      </c>
      <c r="H60" s="135"/>
      <c r="I60" s="135"/>
      <c r="J60" s="172">
        <f>SUMPRODUCT($H23:$H$25, J42:J$44)</f>
        <v>0.69764273383200526</v>
      </c>
      <c r="K60" s="172">
        <f>SUMPRODUCT($H23:$H$25, K42:K$44)</f>
        <v>0.41080262283584901</v>
      </c>
      <c r="L60" s="172">
        <f>SUMPRODUCT($H23:$H$25, L42:L$44)</f>
        <v>0.35539620568170788</v>
      </c>
      <c r="M60" s="172">
        <f>SUMPRODUCT($H23:$H$25, M42:M$44)</f>
        <v>0</v>
      </c>
      <c r="N60" s="65"/>
      <c r="O60" s="64"/>
      <c r="P60" s="38"/>
    </row>
    <row r="61" spans="1:16" x14ac:dyDescent="0.35">
      <c r="A61" s="64"/>
      <c r="B61" s="64"/>
      <c r="C61" s="64"/>
      <c r="D61" s="64"/>
      <c r="E61" s="64"/>
      <c r="F61" s="64"/>
      <c r="G61" s="64"/>
      <c r="H61" s="65"/>
      <c r="I61" s="65"/>
      <c r="J61" s="65"/>
      <c r="K61" s="65"/>
      <c r="L61" s="65"/>
      <c r="M61" s="65"/>
      <c r="N61" s="65"/>
      <c r="O61" s="64"/>
      <c r="P61" s="38"/>
    </row>
    <row r="62" spans="1:16" x14ac:dyDescent="0.35">
      <c r="A62" s="64"/>
      <c r="B62" s="89"/>
      <c r="C62" s="98" t="s">
        <v>719</v>
      </c>
      <c r="D62" s="98"/>
      <c r="E62" s="98"/>
      <c r="F62" s="98"/>
      <c r="G62" s="98"/>
      <c r="H62" s="99"/>
      <c r="I62" s="99"/>
      <c r="J62" s="99"/>
      <c r="K62" s="99"/>
      <c r="L62" s="99"/>
      <c r="M62" s="99"/>
      <c r="N62" s="99"/>
      <c r="O62" s="98"/>
      <c r="P62" s="38"/>
    </row>
    <row r="63" spans="1:16" x14ac:dyDescent="0.35">
      <c r="A63" s="64"/>
      <c r="B63" s="64"/>
      <c r="C63" s="97"/>
      <c r="D63" s="97"/>
      <c r="E63" s="64"/>
      <c r="F63" s="64"/>
      <c r="G63" s="64"/>
      <c r="H63" s="65"/>
      <c r="I63" s="65"/>
      <c r="J63" s="65"/>
      <c r="K63" s="65"/>
      <c r="L63" s="65"/>
      <c r="M63" s="65"/>
      <c r="N63" s="65"/>
      <c r="O63" s="64"/>
      <c r="P63" s="38"/>
    </row>
    <row r="64" spans="1:16" x14ac:dyDescent="0.35">
      <c r="A64" s="64"/>
      <c r="B64" s="64"/>
      <c r="C64" s="64"/>
      <c r="D64" s="97" t="s">
        <v>720</v>
      </c>
      <c r="E64" s="64"/>
      <c r="F64" s="64"/>
      <c r="G64" s="64"/>
      <c r="H64" s="65"/>
      <c r="I64" s="65"/>
      <c r="J64" s="65"/>
      <c r="K64" s="65"/>
      <c r="L64" s="65"/>
      <c r="M64" s="65"/>
      <c r="N64" s="65"/>
      <c r="O64" s="64"/>
      <c r="P64" s="38"/>
    </row>
    <row r="65" spans="1:16" x14ac:dyDescent="0.35">
      <c r="A65" s="64"/>
      <c r="B65" s="64"/>
      <c r="C65" s="64"/>
      <c r="D65" s="97" t="s">
        <v>721</v>
      </c>
      <c r="E65" s="64"/>
      <c r="F65" s="64"/>
      <c r="G65" s="64"/>
      <c r="H65" s="65"/>
      <c r="I65" s="65"/>
      <c r="J65" s="65"/>
      <c r="K65" s="65"/>
      <c r="L65" s="65"/>
      <c r="M65" s="65"/>
      <c r="N65" s="65"/>
      <c r="O65" s="64"/>
      <c r="P65" s="38"/>
    </row>
    <row r="66" spans="1:16" x14ac:dyDescent="0.35">
      <c r="A66" s="64"/>
      <c r="B66" s="64"/>
      <c r="C66" s="64"/>
      <c r="D66" s="97"/>
      <c r="E66" s="64"/>
      <c r="F66" s="64"/>
      <c r="G66" s="64"/>
      <c r="H66" s="65"/>
      <c r="I66" s="65"/>
      <c r="J66" s="65"/>
      <c r="K66" s="65"/>
      <c r="L66" s="65"/>
      <c r="M66" s="65"/>
      <c r="N66" s="65"/>
      <c r="O66" s="64"/>
      <c r="P66" s="38"/>
    </row>
    <row r="67" spans="1:16" x14ac:dyDescent="0.35">
      <c r="A67" s="64"/>
      <c r="B67" s="64"/>
      <c r="C67" s="64"/>
      <c r="D67" s="64"/>
      <c r="E67" s="103" t="str">
        <f>'Fixed inputs'!E34</f>
        <v>Network length split for 132kV</v>
      </c>
      <c r="F67" s="64"/>
      <c r="G67" s="103" t="str">
        <f>'Fixed inputs'!G34</f>
        <v>%</v>
      </c>
      <c r="H67" s="147">
        <f>'Fixed inputs'!H34</f>
        <v>1</v>
      </c>
      <c r="I67" s="123"/>
      <c r="J67" s="123"/>
      <c r="K67" s="123"/>
      <c r="L67" s="123"/>
      <c r="M67" s="123"/>
      <c r="N67" s="65"/>
      <c r="O67" s="64"/>
      <c r="P67" s="38"/>
    </row>
    <row r="68" spans="1:16" x14ac:dyDescent="0.35">
      <c r="A68" s="64"/>
      <c r="B68" s="64"/>
      <c r="C68" s="64"/>
      <c r="D68" s="64"/>
      <c r="E68" s="103" t="str">
        <f>'Fixed inputs'!E35</f>
        <v>Network length split for EHV</v>
      </c>
      <c r="F68" s="64"/>
      <c r="G68" s="103" t="str">
        <f>'Fixed inputs'!G35</f>
        <v>%</v>
      </c>
      <c r="H68" s="147">
        <f>'Fixed inputs'!H35</f>
        <v>1</v>
      </c>
      <c r="I68" s="123"/>
      <c r="J68" s="123"/>
      <c r="K68" s="123"/>
      <c r="L68" s="123"/>
      <c r="M68" s="123"/>
      <c r="N68" s="65"/>
      <c r="O68" s="64"/>
      <c r="P68" s="38"/>
    </row>
    <row r="69" spans="1:16" x14ac:dyDescent="0.35">
      <c r="A69" s="64"/>
      <c r="B69" s="64"/>
      <c r="C69" s="64"/>
      <c r="D69" s="64"/>
      <c r="E69" s="97"/>
      <c r="F69" s="64"/>
      <c r="G69" s="64"/>
      <c r="H69" s="65"/>
      <c r="I69" s="65"/>
      <c r="J69" s="65"/>
      <c r="K69" s="65"/>
      <c r="L69" s="65"/>
      <c r="M69" s="65"/>
      <c r="N69" s="65"/>
      <c r="O69" s="64"/>
      <c r="P69" s="38"/>
    </row>
    <row r="70" spans="1:16" x14ac:dyDescent="0.35">
      <c r="A70" s="64"/>
      <c r="B70" s="64"/>
      <c r="C70" s="64"/>
      <c r="D70" s="64"/>
      <c r="E70" s="103" t="str">
        <f>Direct!F$56</f>
        <v>EHV and 132kV direct proportion</v>
      </c>
      <c r="F70" s="64"/>
      <c r="G70" s="103" t="str">
        <f>Direct!G$56</f>
        <v>%</v>
      </c>
      <c r="H70" s="147">
        <f>Direct!H$56</f>
        <v>0.73769336601452984</v>
      </c>
      <c r="I70" s="123"/>
      <c r="J70" s="123"/>
      <c r="K70" s="123"/>
      <c r="L70" s="123"/>
      <c r="M70" s="123"/>
      <c r="N70" s="65"/>
      <c r="O70" s="64"/>
      <c r="P70" s="38"/>
    </row>
    <row r="71" spans="1:16" x14ac:dyDescent="0.35">
      <c r="A71" s="64"/>
      <c r="B71" s="64"/>
      <c r="C71" s="64"/>
      <c r="D71" s="64"/>
      <c r="E71" s="97"/>
      <c r="F71" s="64"/>
      <c r="G71" s="64"/>
      <c r="H71" s="65"/>
      <c r="I71" s="65"/>
      <c r="J71" s="65"/>
      <c r="K71" s="65"/>
      <c r="L71" s="65"/>
      <c r="M71" s="65"/>
      <c r="N71" s="65"/>
      <c r="O71" s="64"/>
      <c r="P71" s="38"/>
    </row>
    <row r="72" spans="1:16" x14ac:dyDescent="0.35">
      <c r="A72" s="64"/>
      <c r="B72" s="64"/>
      <c r="C72" s="64"/>
      <c r="D72" s="64"/>
      <c r="E72" s="100" t="s">
        <v>722</v>
      </c>
      <c r="F72" s="64"/>
      <c r="G72" s="64"/>
      <c r="H72" s="65"/>
      <c r="I72" s="65"/>
      <c r="J72" s="65"/>
      <c r="K72" s="65"/>
      <c r="L72" s="65"/>
      <c r="M72" s="65"/>
      <c r="N72" s="65"/>
      <c r="O72" s="64"/>
      <c r="P72" s="38"/>
    </row>
    <row r="73" spans="1:16" x14ac:dyDescent="0.35">
      <c r="A73" s="64"/>
      <c r="B73" s="64"/>
      <c r="C73" s="64"/>
      <c r="D73" s="64"/>
      <c r="E73" s="64"/>
      <c r="F73" s="101" t="s">
        <v>714</v>
      </c>
      <c r="G73" s="101" t="s">
        <v>113</v>
      </c>
      <c r="H73" s="160"/>
      <c r="I73" s="123"/>
      <c r="J73" s="123"/>
      <c r="K73" s="123"/>
      <c r="L73" s="123"/>
      <c r="M73" s="123"/>
      <c r="N73" s="65"/>
      <c r="O73" s="64"/>
      <c r="P73" s="38"/>
    </row>
    <row r="74" spans="1:16" x14ac:dyDescent="0.35">
      <c r="A74" s="103"/>
      <c r="B74" s="64"/>
      <c r="C74" s="64"/>
      <c r="D74" s="64"/>
      <c r="E74" s="64"/>
      <c r="F74" s="103" t="s">
        <v>715</v>
      </c>
      <c r="G74" s="103" t="s">
        <v>113</v>
      </c>
      <c r="H74" s="123">
        <f>H19 * (1 - H67 * H70)</f>
        <v>0</v>
      </c>
      <c r="I74" s="119" t="s">
        <v>114</v>
      </c>
      <c r="J74" s="123"/>
      <c r="K74" s="123"/>
      <c r="L74" s="123"/>
      <c r="M74" s="123"/>
      <c r="N74" s="65"/>
      <c r="O74" s="103" t="s">
        <v>115</v>
      </c>
      <c r="P74" s="38"/>
    </row>
    <row r="75" spans="1:16" x14ac:dyDescent="0.35">
      <c r="A75" s="64"/>
      <c r="B75" s="64"/>
      <c r="C75" s="64"/>
      <c r="D75" s="64"/>
      <c r="E75" s="64"/>
      <c r="F75" s="103" t="s">
        <v>716</v>
      </c>
      <c r="G75" s="103" t="s">
        <v>113</v>
      </c>
      <c r="H75" s="161"/>
      <c r="I75" s="123"/>
      <c r="J75" s="123"/>
      <c r="K75" s="123"/>
      <c r="L75" s="123"/>
      <c r="M75" s="123"/>
      <c r="N75" s="65"/>
      <c r="O75" s="64"/>
      <c r="P75" s="38"/>
    </row>
    <row r="76" spans="1:16" x14ac:dyDescent="0.35">
      <c r="A76" s="103"/>
      <c r="B76" s="64"/>
      <c r="C76" s="64"/>
      <c r="D76" s="64"/>
      <c r="E76" s="64"/>
      <c r="F76" s="103" t="s">
        <v>717</v>
      </c>
      <c r="G76" s="103" t="s">
        <v>113</v>
      </c>
      <c r="H76" s="123">
        <f>H21 * (1 - H68* H70)</f>
        <v>4.1387174300396207E-2</v>
      </c>
      <c r="I76" s="119" t="s">
        <v>114</v>
      </c>
      <c r="J76" s="123"/>
      <c r="K76" s="123"/>
      <c r="L76" s="123"/>
      <c r="M76" s="123"/>
      <c r="N76" s="65"/>
      <c r="O76" s="103" t="s">
        <v>115</v>
      </c>
      <c r="P76" s="38"/>
    </row>
    <row r="77" spans="1:16" x14ac:dyDescent="0.35">
      <c r="A77" s="64"/>
      <c r="B77" s="64"/>
      <c r="C77" s="64"/>
      <c r="D77" s="64"/>
      <c r="E77" s="64"/>
      <c r="F77" s="105" t="s">
        <v>718</v>
      </c>
      <c r="G77" s="105" t="s">
        <v>113</v>
      </c>
      <c r="H77" s="178"/>
      <c r="I77" s="123"/>
      <c r="J77" s="123"/>
      <c r="K77" s="123"/>
      <c r="L77" s="123"/>
      <c r="M77" s="123"/>
      <c r="N77" s="65"/>
      <c r="O77" s="64"/>
      <c r="P77" s="38"/>
    </row>
    <row r="78" spans="1:16" x14ac:dyDescent="0.35">
      <c r="A78" s="64"/>
      <c r="B78" s="64"/>
      <c r="C78" s="64"/>
      <c r="D78" s="64"/>
      <c r="E78" s="64"/>
      <c r="F78" s="64"/>
      <c r="G78" s="64"/>
      <c r="H78" s="65"/>
      <c r="I78" s="65"/>
      <c r="J78" s="65"/>
      <c r="K78" s="65"/>
      <c r="L78" s="65"/>
      <c r="M78" s="65"/>
      <c r="N78" s="65"/>
      <c r="O78" s="64"/>
      <c r="P78" s="38"/>
    </row>
    <row r="79" spans="1:16" x14ac:dyDescent="0.35">
      <c r="A79" s="64"/>
      <c r="B79" s="89"/>
      <c r="C79" s="98" t="s">
        <v>723</v>
      </c>
      <c r="D79" s="98"/>
      <c r="E79" s="98"/>
      <c r="F79" s="98"/>
      <c r="G79" s="98"/>
      <c r="H79" s="99"/>
      <c r="I79" s="99"/>
      <c r="J79" s="99"/>
      <c r="K79" s="99"/>
      <c r="L79" s="99"/>
      <c r="M79" s="99"/>
      <c r="N79" s="99"/>
      <c r="O79" s="98"/>
      <c r="P79" s="38"/>
    </row>
    <row r="80" spans="1:16" x14ac:dyDescent="0.35">
      <c r="A80" s="64"/>
      <c r="B80" s="64"/>
      <c r="C80" s="97"/>
      <c r="D80" s="97"/>
      <c r="E80" s="64"/>
      <c r="F80" s="64"/>
      <c r="G80" s="64"/>
      <c r="H80" s="65"/>
      <c r="I80" s="65"/>
      <c r="J80" s="65"/>
      <c r="K80" s="65"/>
      <c r="L80" s="65"/>
      <c r="M80" s="65"/>
      <c r="N80" s="65"/>
      <c r="O80" s="64"/>
      <c r="P80" s="38"/>
    </row>
    <row r="81" spans="1:16" x14ac:dyDescent="0.35">
      <c r="A81" s="64"/>
      <c r="B81" s="64"/>
      <c r="C81" s="64"/>
      <c r="D81" s="97" t="s">
        <v>724</v>
      </c>
      <c r="E81" s="64"/>
      <c r="F81" s="64"/>
      <c r="G81" s="64"/>
      <c r="H81" s="65"/>
      <c r="I81" s="65"/>
      <c r="J81" s="65"/>
      <c r="K81" s="65"/>
      <c r="L81" s="65"/>
      <c r="M81" s="65"/>
      <c r="N81" s="65"/>
      <c r="O81" s="64"/>
      <c r="P81" s="38"/>
    </row>
    <row r="82" spans="1:16" x14ac:dyDescent="0.35">
      <c r="A82" s="64"/>
      <c r="B82" s="64"/>
      <c r="C82" s="64"/>
      <c r="D82" s="97"/>
      <c r="E82" s="64"/>
      <c r="F82" s="64"/>
      <c r="G82" s="64"/>
      <c r="H82" s="65"/>
      <c r="I82" s="65"/>
      <c r="J82" s="65"/>
      <c r="K82" s="65"/>
      <c r="L82" s="65"/>
      <c r="M82" s="65"/>
      <c r="N82" s="65"/>
      <c r="O82" s="64"/>
      <c r="P82" s="38"/>
    </row>
    <row r="83" spans="1:16" x14ac:dyDescent="0.35">
      <c r="A83" s="64"/>
      <c r="B83" s="64"/>
      <c r="C83" s="64"/>
      <c r="D83" s="64"/>
      <c r="E83" s="103" t="s">
        <v>725</v>
      </c>
      <c r="F83" s="64"/>
      <c r="G83" s="103" t="str">
        <f>'Rev allocation'!G149</f>
        <v>%</v>
      </c>
      <c r="H83" s="147">
        <f>'Rev allocation'!H158</f>
        <v>6.0018952359191732E-2</v>
      </c>
      <c r="I83" s="123"/>
      <c r="J83" s="123"/>
      <c r="K83" s="123"/>
      <c r="L83" s="123"/>
      <c r="M83" s="123"/>
      <c r="N83" s="65"/>
      <c r="O83" s="64"/>
      <c r="P83" s="38"/>
    </row>
    <row r="84" spans="1:16" x14ac:dyDescent="0.35">
      <c r="A84" s="64"/>
      <c r="B84" s="64"/>
      <c r="C84" s="64"/>
      <c r="D84" s="64"/>
      <c r="E84" s="97"/>
      <c r="F84" s="64"/>
      <c r="G84" s="64"/>
      <c r="H84" s="65"/>
      <c r="I84" s="65"/>
      <c r="J84" s="65"/>
      <c r="K84" s="65"/>
      <c r="L84" s="65"/>
      <c r="M84" s="65"/>
      <c r="N84" s="65"/>
      <c r="O84" s="64"/>
      <c r="P84" s="38"/>
    </row>
    <row r="85" spans="1:16" x14ac:dyDescent="0.35">
      <c r="A85" s="64"/>
      <c r="B85" s="64"/>
      <c r="C85" s="64"/>
      <c r="D85" s="64"/>
      <c r="E85" s="103" t="s">
        <v>726</v>
      </c>
      <c r="F85" s="64"/>
      <c r="G85" s="103" t="s">
        <v>67</v>
      </c>
      <c r="H85" s="151">
        <f>IF(SUM(H19:H25, H83) = 1, 0, 1)</f>
        <v>0</v>
      </c>
      <c r="I85" s="124"/>
      <c r="J85" s="124"/>
      <c r="K85" s="124"/>
      <c r="L85" s="124"/>
      <c r="M85" s="124"/>
      <c r="N85" s="65"/>
      <c r="O85" s="64"/>
      <c r="P85" s="38"/>
    </row>
    <row r="86" spans="1:16" x14ac:dyDescent="0.35">
      <c r="A86" s="64"/>
      <c r="B86" s="64"/>
      <c r="C86" s="64"/>
      <c r="D86" s="64"/>
      <c r="E86" s="97"/>
      <c r="F86" s="64"/>
      <c r="G86" s="64"/>
      <c r="H86" s="65"/>
      <c r="I86" s="65"/>
      <c r="J86" s="65"/>
      <c r="K86" s="65"/>
      <c r="L86" s="65"/>
      <c r="M86" s="65"/>
      <c r="N86" s="65"/>
      <c r="O86" s="64"/>
      <c r="P86" s="38"/>
    </row>
    <row r="87" spans="1:16" x14ac:dyDescent="0.35">
      <c r="A87" s="64"/>
      <c r="B87" s="95" t="s">
        <v>727</v>
      </c>
      <c r="C87" s="95"/>
      <c r="D87" s="95"/>
      <c r="E87" s="95"/>
      <c r="F87" s="95"/>
      <c r="G87" s="95"/>
      <c r="H87" s="96"/>
      <c r="I87" s="96"/>
      <c r="J87" s="96"/>
      <c r="K87" s="96"/>
      <c r="L87" s="96"/>
      <c r="M87" s="96"/>
      <c r="N87" s="96"/>
      <c r="O87" s="95"/>
      <c r="P87" s="38"/>
    </row>
    <row r="88" spans="1:16" x14ac:dyDescent="0.35">
      <c r="A88" s="64"/>
      <c r="B88" s="64"/>
      <c r="C88" s="64"/>
      <c r="D88" s="64"/>
      <c r="E88" s="64"/>
      <c r="F88" s="64"/>
      <c r="G88" s="64"/>
      <c r="H88" s="65"/>
      <c r="I88" s="65"/>
      <c r="J88" s="65"/>
      <c r="K88" s="65"/>
      <c r="L88" s="65"/>
      <c r="M88" s="65"/>
      <c r="N88" s="65"/>
      <c r="O88" s="64"/>
      <c r="P88" s="38"/>
    </row>
    <row r="89" spans="1:16" x14ac:dyDescent="0.35">
      <c r="A89" s="64"/>
      <c r="B89" s="64"/>
      <c r="C89" s="97" t="s">
        <v>728</v>
      </c>
      <c r="D89" s="97"/>
      <c r="E89" s="64"/>
      <c r="F89" s="64"/>
      <c r="G89" s="64"/>
      <c r="H89" s="65"/>
      <c r="I89" s="65"/>
      <c r="J89" s="65"/>
      <c r="K89" s="65"/>
      <c r="L89" s="65"/>
      <c r="M89" s="65"/>
      <c r="N89" s="65"/>
      <c r="O89" s="64"/>
      <c r="P89" s="38"/>
    </row>
    <row r="90" spans="1:16" x14ac:dyDescent="0.35">
      <c r="A90" s="64"/>
      <c r="B90" s="64"/>
      <c r="C90" s="97"/>
      <c r="D90" s="97"/>
      <c r="E90" s="64"/>
      <c r="F90" s="64"/>
      <c r="G90" s="64"/>
      <c r="H90" s="65"/>
      <c r="I90" s="65"/>
      <c r="J90" s="65"/>
      <c r="K90" s="65"/>
      <c r="L90" s="65"/>
      <c r="M90" s="65"/>
      <c r="N90" s="65"/>
      <c r="O90" s="64"/>
      <c r="P90" s="38"/>
    </row>
    <row r="91" spans="1:16" x14ac:dyDescent="0.35">
      <c r="A91" s="64"/>
      <c r="B91" s="89"/>
      <c r="C91" s="98" t="s">
        <v>729</v>
      </c>
      <c r="D91" s="98"/>
      <c r="E91" s="98"/>
      <c r="F91" s="98"/>
      <c r="G91" s="98"/>
      <c r="H91" s="99"/>
      <c r="I91" s="99"/>
      <c r="J91" s="99"/>
      <c r="K91" s="99"/>
      <c r="L91" s="99"/>
      <c r="M91" s="99"/>
      <c r="N91" s="99"/>
      <c r="O91" s="98"/>
      <c r="P91" s="38"/>
    </row>
    <row r="92" spans="1:16" x14ac:dyDescent="0.35">
      <c r="A92" s="64"/>
      <c r="B92" s="64"/>
      <c r="C92" s="97"/>
      <c r="D92" s="97"/>
      <c r="E92" s="64"/>
      <c r="F92" s="64"/>
      <c r="G92" s="64"/>
      <c r="H92" s="65"/>
      <c r="I92" s="65"/>
      <c r="J92" s="65"/>
      <c r="K92" s="65"/>
      <c r="L92" s="65"/>
      <c r="M92" s="65"/>
      <c r="N92" s="65"/>
      <c r="O92" s="64"/>
      <c r="P92" s="38"/>
    </row>
    <row r="93" spans="1:16" x14ac:dyDescent="0.35">
      <c r="A93" s="103"/>
      <c r="B93" s="64"/>
      <c r="C93" s="64"/>
      <c r="D93" s="97"/>
      <c r="E93" s="100" t="s">
        <v>730</v>
      </c>
      <c r="F93" s="64"/>
      <c r="G93" s="64"/>
      <c r="H93" s="65"/>
      <c r="I93" s="120" t="s">
        <v>114</v>
      </c>
      <c r="J93" s="65"/>
      <c r="K93" s="65"/>
      <c r="L93" s="65"/>
      <c r="M93" s="65"/>
      <c r="N93" s="65"/>
      <c r="O93" s="103" t="s">
        <v>115</v>
      </c>
      <c r="P93" s="38"/>
    </row>
    <row r="94" spans="1:16" x14ac:dyDescent="0.35">
      <c r="A94" s="64"/>
      <c r="B94" s="64"/>
      <c r="C94" s="64"/>
      <c r="D94" s="64"/>
      <c r="E94" s="64"/>
      <c r="F94" s="101" t="s">
        <v>731</v>
      </c>
      <c r="G94" s="101" t="s">
        <v>113</v>
      </c>
      <c r="H94" s="134"/>
      <c r="I94" s="134"/>
      <c r="J94" s="159">
        <f t="shared" ref="J94:M98" si="0">IF(J$47, (J56 + $H73) / (J$46 + $H$83), 0)</f>
        <v>0.93998104764080825</v>
      </c>
      <c r="K94" s="159">
        <f t="shared" si="0"/>
        <v>0.915840818749597</v>
      </c>
      <c r="L94" s="159">
        <f t="shared" si="0"/>
        <v>0.9087515993029891</v>
      </c>
      <c r="M94" s="159">
        <f t="shared" si="0"/>
        <v>0.80149657681504427</v>
      </c>
      <c r="N94" s="65"/>
      <c r="O94" s="64"/>
      <c r="P94" s="38"/>
    </row>
    <row r="95" spans="1:16" x14ac:dyDescent="0.35">
      <c r="A95" s="64"/>
      <c r="B95" s="64"/>
      <c r="C95" s="64"/>
      <c r="D95" s="64"/>
      <c r="E95" s="64"/>
      <c r="F95" s="103" t="s">
        <v>732</v>
      </c>
      <c r="G95" s="103" t="s">
        <v>113</v>
      </c>
      <c r="H95" s="123"/>
      <c r="I95" s="123"/>
      <c r="J95" s="156">
        <f t="shared" si="0"/>
        <v>0.93998104764080825</v>
      </c>
      <c r="K95" s="156">
        <f t="shared" si="0"/>
        <v>0.915840818749597</v>
      </c>
      <c r="L95" s="156">
        <f t="shared" si="0"/>
        <v>0.9087515993029891</v>
      </c>
      <c r="M95" s="156">
        <f t="shared" si="0"/>
        <v>0.80149657681504427</v>
      </c>
      <c r="N95" s="65"/>
      <c r="O95" s="64"/>
      <c r="P95" s="38"/>
    </row>
    <row r="96" spans="1:16" x14ac:dyDescent="0.35">
      <c r="A96" s="64"/>
      <c r="B96" s="64"/>
      <c r="C96" s="64"/>
      <c r="D96" s="64"/>
      <c r="E96" s="64"/>
      <c r="F96" s="103" t="s">
        <v>733</v>
      </c>
      <c r="G96" s="103" t="s">
        <v>113</v>
      </c>
      <c r="H96" s="123"/>
      <c r="I96" s="123"/>
      <c r="J96" s="156">
        <f t="shared" si="0"/>
        <v>0.92914479095706193</v>
      </c>
      <c r="K96" s="156">
        <f t="shared" si="0"/>
        <v>0.90064611017045548</v>
      </c>
      <c r="L96" s="156">
        <f t="shared" si="0"/>
        <v>0.8922769516614143</v>
      </c>
      <c r="M96" s="156">
        <f t="shared" si="0"/>
        <v>0.76565733001577729</v>
      </c>
      <c r="N96" s="65"/>
      <c r="O96" s="64"/>
      <c r="P96" s="38"/>
    </row>
    <row r="97" spans="1:16" x14ac:dyDescent="0.35">
      <c r="A97" s="64"/>
      <c r="B97" s="64"/>
      <c r="C97" s="64"/>
      <c r="D97" s="64"/>
      <c r="E97" s="64"/>
      <c r="F97" s="103" t="s">
        <v>734</v>
      </c>
      <c r="G97" s="103" t="s">
        <v>113</v>
      </c>
      <c r="H97" s="123"/>
      <c r="I97" s="123"/>
      <c r="J97" s="156">
        <f t="shared" si="0"/>
        <v>0.81275031226774086</v>
      </c>
      <c r="K97" s="156">
        <f t="shared" si="0"/>
        <v>0.73743659644990223</v>
      </c>
      <c r="L97" s="156">
        <f t="shared" si="0"/>
        <v>0.71531934722338375</v>
      </c>
      <c r="M97" s="156">
        <f t="shared" si="0"/>
        <v>0.38070055300665379</v>
      </c>
      <c r="N97" s="65"/>
      <c r="O97" s="64"/>
      <c r="P97" s="38"/>
    </row>
    <row r="98" spans="1:16" x14ac:dyDescent="0.35">
      <c r="A98" s="64"/>
      <c r="B98" s="64"/>
      <c r="C98" s="64"/>
      <c r="D98" s="64"/>
      <c r="E98" s="64"/>
      <c r="F98" s="105" t="s">
        <v>735</v>
      </c>
      <c r="G98" s="105" t="s">
        <v>113</v>
      </c>
      <c r="H98" s="135"/>
      <c r="I98" s="135"/>
      <c r="J98" s="172">
        <f t="shared" si="0"/>
        <v>0.69764273383200526</v>
      </c>
      <c r="K98" s="172">
        <f t="shared" si="0"/>
        <v>0.57603158726392545</v>
      </c>
      <c r="L98" s="172">
        <f t="shared" si="0"/>
        <v>0.5403182512777619</v>
      </c>
      <c r="M98" s="172">
        <f t="shared" si="0"/>
        <v>0</v>
      </c>
      <c r="N98" s="65"/>
      <c r="O98" s="64"/>
      <c r="P98" s="38"/>
    </row>
    <row r="99" spans="1:16" x14ac:dyDescent="0.35">
      <c r="A99" s="64"/>
      <c r="B99" s="64"/>
      <c r="C99" s="64"/>
      <c r="D99" s="64"/>
      <c r="E99" s="64"/>
      <c r="F99" s="64"/>
      <c r="G99" s="64"/>
      <c r="H99" s="65"/>
      <c r="I99" s="65"/>
      <c r="J99" s="65"/>
      <c r="K99" s="65"/>
      <c r="L99" s="65"/>
      <c r="M99" s="65"/>
      <c r="N99" s="65"/>
      <c r="O99" s="64"/>
      <c r="P99" s="38"/>
    </row>
    <row r="100" spans="1:16" x14ac:dyDescent="0.35">
      <c r="A100" s="64"/>
      <c r="B100" s="89"/>
      <c r="C100" s="98" t="s">
        <v>736</v>
      </c>
      <c r="D100" s="98"/>
      <c r="E100" s="98"/>
      <c r="F100" s="98"/>
      <c r="G100" s="98"/>
      <c r="H100" s="99"/>
      <c r="I100" s="99"/>
      <c r="J100" s="99"/>
      <c r="K100" s="99"/>
      <c r="L100" s="99"/>
      <c r="M100" s="99"/>
      <c r="N100" s="99"/>
      <c r="O100" s="98"/>
      <c r="P100" s="38"/>
    </row>
    <row r="101" spans="1:16" x14ac:dyDescent="0.35">
      <c r="A101" s="64"/>
      <c r="B101" s="64"/>
      <c r="C101" s="97"/>
      <c r="D101" s="97"/>
      <c r="E101" s="64"/>
      <c r="F101" s="64"/>
      <c r="G101" s="64"/>
      <c r="H101" s="65"/>
      <c r="I101" s="65"/>
      <c r="J101" s="65"/>
      <c r="K101" s="65"/>
      <c r="L101" s="65"/>
      <c r="M101" s="65"/>
      <c r="N101" s="65"/>
      <c r="O101" s="64"/>
      <c r="P101" s="38"/>
    </row>
    <row r="102" spans="1:16" x14ac:dyDescent="0.35">
      <c r="A102" s="64"/>
      <c r="B102" s="64"/>
      <c r="C102" s="64"/>
      <c r="D102" s="97"/>
      <c r="E102" s="103" t="str">
        <f>'Fixed inputs'!E$27</f>
        <v>EDCM discount cap</v>
      </c>
      <c r="F102" s="64"/>
      <c r="G102" s="103" t="str">
        <f>'Fixed inputs'!G$27</f>
        <v>%</v>
      </c>
      <c r="H102" s="147">
        <f>'Fixed inputs'!H$27</f>
        <v>1</v>
      </c>
      <c r="I102" s="123"/>
      <c r="J102" s="123"/>
      <c r="K102" s="123"/>
      <c r="L102" s="123"/>
      <c r="M102" s="123"/>
      <c r="N102" s="65"/>
      <c r="O102" s="64"/>
      <c r="P102" s="38"/>
    </row>
    <row r="103" spans="1:16" x14ac:dyDescent="0.35">
      <c r="A103" s="64"/>
      <c r="B103" s="64"/>
      <c r="C103" s="64"/>
      <c r="D103" s="64"/>
      <c r="E103" s="97"/>
      <c r="F103" s="64"/>
      <c r="G103" s="64"/>
      <c r="H103" s="65"/>
      <c r="I103" s="65"/>
      <c r="J103" s="65"/>
      <c r="K103" s="65"/>
      <c r="L103" s="65"/>
      <c r="M103" s="65"/>
      <c r="N103" s="65"/>
      <c r="O103" s="64"/>
      <c r="P103" s="38"/>
    </row>
    <row r="104" spans="1:16" x14ac:dyDescent="0.35">
      <c r="A104" s="103"/>
      <c r="B104" s="64"/>
      <c r="C104" s="64"/>
      <c r="D104" s="64"/>
      <c r="E104" s="100" t="s">
        <v>737</v>
      </c>
      <c r="F104" s="64"/>
      <c r="G104" s="64"/>
      <c r="H104" s="65"/>
      <c r="I104" s="120" t="s">
        <v>114</v>
      </c>
      <c r="J104" s="65"/>
      <c r="K104" s="65"/>
      <c r="L104" s="65"/>
      <c r="M104" s="65"/>
      <c r="N104" s="65"/>
      <c r="O104" s="103" t="s">
        <v>115</v>
      </c>
      <c r="P104" s="38"/>
    </row>
    <row r="105" spans="1:16" x14ac:dyDescent="0.35">
      <c r="A105" s="64"/>
      <c r="B105" s="64"/>
      <c r="C105" s="64"/>
      <c r="D105" s="64"/>
      <c r="E105" s="64"/>
      <c r="F105" s="101" t="s">
        <v>731</v>
      </c>
      <c r="G105" s="101" t="s">
        <v>113</v>
      </c>
      <c r="H105" s="134"/>
      <c r="I105" s="134"/>
      <c r="J105" s="137">
        <f t="shared" ref="J105:M109" si="1">MIN($H$102, J94)</f>
        <v>0.93998104764080825</v>
      </c>
      <c r="K105" s="137">
        <f t="shared" si="1"/>
        <v>0.915840818749597</v>
      </c>
      <c r="L105" s="137">
        <f t="shared" si="1"/>
        <v>0.9087515993029891</v>
      </c>
      <c r="M105" s="137">
        <f t="shared" si="1"/>
        <v>0.80149657681504427</v>
      </c>
      <c r="N105" s="65"/>
      <c r="O105" s="64"/>
      <c r="P105" s="38"/>
    </row>
    <row r="106" spans="1:16" x14ac:dyDescent="0.35">
      <c r="A106" s="64"/>
      <c r="B106" s="64"/>
      <c r="C106" s="64"/>
      <c r="D106" s="64"/>
      <c r="E106" s="64"/>
      <c r="F106" s="103" t="s">
        <v>732</v>
      </c>
      <c r="G106" s="103" t="s">
        <v>113</v>
      </c>
      <c r="H106" s="123"/>
      <c r="I106" s="123"/>
      <c r="J106" s="138">
        <f t="shared" si="1"/>
        <v>0.93998104764080825</v>
      </c>
      <c r="K106" s="138">
        <f t="shared" si="1"/>
        <v>0.915840818749597</v>
      </c>
      <c r="L106" s="138">
        <f t="shared" si="1"/>
        <v>0.9087515993029891</v>
      </c>
      <c r="M106" s="138">
        <f t="shared" si="1"/>
        <v>0.80149657681504427</v>
      </c>
      <c r="N106" s="65"/>
      <c r="O106" s="64"/>
      <c r="P106" s="38"/>
    </row>
    <row r="107" spans="1:16" x14ac:dyDescent="0.35">
      <c r="A107" s="64"/>
      <c r="B107" s="64"/>
      <c r="C107" s="64"/>
      <c r="D107" s="64"/>
      <c r="E107" s="64"/>
      <c r="F107" s="103" t="s">
        <v>733</v>
      </c>
      <c r="G107" s="103" t="s">
        <v>113</v>
      </c>
      <c r="H107" s="123"/>
      <c r="I107" s="123"/>
      <c r="J107" s="138">
        <f t="shared" si="1"/>
        <v>0.92914479095706193</v>
      </c>
      <c r="K107" s="138">
        <f t="shared" si="1"/>
        <v>0.90064611017045548</v>
      </c>
      <c r="L107" s="138">
        <f t="shared" si="1"/>
        <v>0.8922769516614143</v>
      </c>
      <c r="M107" s="138">
        <f t="shared" si="1"/>
        <v>0.76565733001577729</v>
      </c>
      <c r="N107" s="65"/>
      <c r="O107" s="64"/>
      <c r="P107" s="38"/>
    </row>
    <row r="108" spans="1:16" x14ac:dyDescent="0.35">
      <c r="A108" s="64"/>
      <c r="B108" s="64"/>
      <c r="C108" s="64"/>
      <c r="D108" s="64"/>
      <c r="E108" s="64"/>
      <c r="F108" s="103" t="s">
        <v>734</v>
      </c>
      <c r="G108" s="103" t="s">
        <v>113</v>
      </c>
      <c r="H108" s="123"/>
      <c r="I108" s="123"/>
      <c r="J108" s="138">
        <f t="shared" si="1"/>
        <v>0.81275031226774086</v>
      </c>
      <c r="K108" s="138">
        <f t="shared" si="1"/>
        <v>0.73743659644990223</v>
      </c>
      <c r="L108" s="138">
        <f t="shared" si="1"/>
        <v>0.71531934722338375</v>
      </c>
      <c r="M108" s="138">
        <f t="shared" si="1"/>
        <v>0.38070055300665379</v>
      </c>
      <c r="N108" s="65"/>
      <c r="O108" s="64"/>
      <c r="P108" s="38"/>
    </row>
    <row r="109" spans="1:16" x14ac:dyDescent="0.35">
      <c r="A109" s="64"/>
      <c r="B109" s="64"/>
      <c r="C109" s="64"/>
      <c r="D109" s="64"/>
      <c r="E109" s="64"/>
      <c r="F109" s="105" t="s">
        <v>735</v>
      </c>
      <c r="G109" s="105" t="s">
        <v>113</v>
      </c>
      <c r="H109" s="135"/>
      <c r="I109" s="135"/>
      <c r="J109" s="139">
        <f t="shared" si="1"/>
        <v>0.69764273383200526</v>
      </c>
      <c r="K109" s="139">
        <f t="shared" si="1"/>
        <v>0.57603158726392545</v>
      </c>
      <c r="L109" s="139">
        <f t="shared" si="1"/>
        <v>0.5403182512777619</v>
      </c>
      <c r="M109" s="139">
        <f t="shared" si="1"/>
        <v>0</v>
      </c>
      <c r="N109" s="65"/>
      <c r="O109" s="64"/>
      <c r="P109" s="38"/>
    </row>
    <row r="110" spans="1:16" x14ac:dyDescent="0.35">
      <c r="A110" s="64"/>
      <c r="B110" s="64"/>
      <c r="C110" s="64"/>
      <c r="D110" s="64"/>
      <c r="E110" s="64"/>
      <c r="F110" s="64"/>
      <c r="G110" s="64"/>
      <c r="H110" s="65"/>
      <c r="I110" s="65"/>
      <c r="J110" s="65"/>
      <c r="K110" s="65"/>
      <c r="L110" s="65"/>
      <c r="M110" s="65"/>
      <c r="N110" s="65"/>
      <c r="O110" s="64"/>
      <c r="P110" s="38"/>
    </row>
    <row r="111" spans="1:16" x14ac:dyDescent="0.35">
      <c r="A111" s="64"/>
      <c r="B111" s="95" t="s">
        <v>517</v>
      </c>
      <c r="C111" s="95"/>
      <c r="D111" s="95"/>
      <c r="E111" s="95"/>
      <c r="F111" s="95"/>
      <c r="G111" s="95"/>
      <c r="H111" s="96"/>
      <c r="I111" s="96"/>
      <c r="J111" s="96"/>
      <c r="K111" s="96"/>
      <c r="L111" s="96"/>
      <c r="M111" s="96"/>
      <c r="N111" s="96"/>
      <c r="O111" s="95"/>
      <c r="P111" s="38"/>
    </row>
    <row r="112" spans="1:16" x14ac:dyDescent="0.35">
      <c r="A112" s="64"/>
      <c r="B112" s="64"/>
      <c r="C112" s="64"/>
      <c r="D112" s="64"/>
      <c r="E112" s="64"/>
      <c r="F112" s="64"/>
      <c r="G112" s="64"/>
      <c r="H112" s="65"/>
      <c r="I112" s="65"/>
      <c r="J112" s="65"/>
      <c r="K112" s="65"/>
      <c r="L112" s="65"/>
      <c r="M112" s="65"/>
      <c r="N112" s="65"/>
      <c r="O112" s="64"/>
      <c r="P112" s="38"/>
    </row>
    <row r="113" spans="1:16" x14ac:dyDescent="0.35">
      <c r="A113" s="64"/>
      <c r="B113" s="64"/>
      <c r="C113" s="97"/>
      <c r="D113" s="97"/>
      <c r="E113" s="103" t="s">
        <v>672</v>
      </c>
      <c r="F113" s="64"/>
      <c r="G113" s="103" t="s">
        <v>67</v>
      </c>
      <c r="H113" s="143">
        <f>H48 + H85</f>
        <v>0</v>
      </c>
      <c r="I113" s="124"/>
      <c r="J113" s="124"/>
      <c r="K113" s="124"/>
      <c r="L113" s="124"/>
      <c r="M113" s="124"/>
      <c r="N113" s="65"/>
      <c r="O113" s="64"/>
      <c r="P113" s="38"/>
    </row>
    <row r="114" spans="1:16" x14ac:dyDescent="0.35">
      <c r="A114" s="64"/>
      <c r="B114" s="64"/>
      <c r="C114" s="64"/>
      <c r="D114" s="64"/>
      <c r="E114" s="97"/>
      <c r="F114" s="64"/>
      <c r="G114" s="64"/>
      <c r="H114" s="65"/>
      <c r="I114" s="65"/>
      <c r="J114" s="65"/>
      <c r="K114" s="65"/>
      <c r="L114" s="65"/>
      <c r="M114" s="65"/>
      <c r="N114" s="65"/>
      <c r="O114" s="64"/>
      <c r="P114" s="38"/>
    </row>
    <row r="115" spans="1:16" x14ac:dyDescent="0.35">
      <c r="A115" s="64"/>
      <c r="B115" s="95" t="s">
        <v>81</v>
      </c>
      <c r="C115" s="95"/>
      <c r="D115" s="95"/>
      <c r="E115" s="95"/>
      <c r="F115" s="95"/>
      <c r="G115" s="95"/>
      <c r="H115" s="96"/>
      <c r="I115" s="96"/>
      <c r="J115" s="96"/>
      <c r="K115" s="96"/>
      <c r="L115" s="96"/>
      <c r="M115" s="96"/>
      <c r="N115" s="96"/>
      <c r="O115" s="95"/>
      <c r="P115" s="38"/>
    </row>
  </sheetData>
  <sheetProtection sheet="1" objects="1" formatCells="0" formatColumns="0" formatRows="0" sort="0" autoFilter="0"/>
  <conditionalFormatting sqref="H48">
    <cfRule type="cellIs" dxfId="6" priority="4" stopIfTrue="1" operator="greaterThan">
      <formula>0</formula>
    </cfRule>
  </conditionalFormatting>
  <conditionalFormatting sqref="H85">
    <cfRule type="cellIs" dxfId="5" priority="5" stopIfTrue="1" operator="greaterThan">
      <formula>0</formula>
    </cfRule>
  </conditionalFormatting>
  <conditionalFormatting sqref="H113">
    <cfRule type="cellIs" dxfId="4" priority="6" stopIfTrue="1" operator="greaterThan">
      <formula>0</formula>
    </cfRule>
  </conditionalFormatting>
  <conditionalFormatting sqref="A4:XFD4">
    <cfRule type="expression" dxfId="3" priority="1">
      <formula>LEFT($A$4,1) &lt;&gt; "0"</formula>
    </cfRule>
  </conditionalFormatting>
  <hyperlinks>
    <hyperlink ref="B5" location="'Model map'!A1" display="Click here to return to model map" xr:uid="{09AD4F38-71F5-40AE-84EC-7E82ACEAEAAB}"/>
    <hyperlink ref="B5:F5" location="'Model map'!A4" tooltip="Click to return to model map" display="'Model map'!A4" xr:uid="{B3C6AE24-F879-4345-8233-FDB38217C4B5}"/>
    <hyperlink ref="B5:H5" location="'Model map'!A4" tooltip="Click to return to model map" display="'Model map'!A4" xr:uid="{F533A6A7-18F5-4763-9B76-64D82D52A7F9}"/>
    <hyperlink ref="A1" location="Index!A1" display="Index!A1" xr:uid="{72D39024-54D4-4701-8D7D-E6185A325D38}"/>
  </hyperlinks>
  <pageMargins left="0.7" right="0.7" top="0.75" bottom="0.75" header="0.3" footer="0.3"/>
  <pageSetup paperSize="8" scale="40" orientation="portrait" r:id="rId1"/>
  <ignoredErrors>
    <ignoredError sqref="J57:M57 J60:M60 K58:M58 K59:M59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4" tint="0.59999389629810485"/>
    <pageSetUpPr fitToPage="1"/>
  </sheetPr>
  <dimension ref="A1:K45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6" sqref="A6"/>
      <selection pane="bottomRight" activeCell="J6" sqref="J6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0" width="40.7265625" customWidth="1"/>
    <col min="11" max="11" width="2.7265625" customWidth="1"/>
    <col min="12" max="16384" width="9.1796875" hidden="1"/>
  </cols>
  <sheetData>
    <row r="1" spans="1:11" x14ac:dyDescent="0.35">
      <c r="A1" s="84" t="str">
        <f ca="1">MID(CELL("filename",A1),FIND("]",CELL("filename",A1))+1,255)</f>
        <v>CDCM discounts</v>
      </c>
      <c r="B1" s="84"/>
      <c r="C1" s="84"/>
      <c r="D1" s="84"/>
      <c r="E1" s="84"/>
      <c r="F1" s="84"/>
      <c r="G1" s="84"/>
      <c r="H1" s="85"/>
      <c r="I1" s="85"/>
      <c r="J1" s="84"/>
      <c r="K1" s="82"/>
    </row>
    <row r="2" spans="1:11" x14ac:dyDescent="0.35">
      <c r="A2" s="84" t="str">
        <f>Cover!D21&amp;" - "&amp;Cover!D23</f>
        <v xml:space="preserve">Scottish Hydro Electric Power Distribution plc - Final </v>
      </c>
      <c r="B2" s="84"/>
      <c r="C2" s="84"/>
      <c r="D2" s="84"/>
      <c r="E2" s="84"/>
      <c r="F2" s="84"/>
      <c r="G2" s="84"/>
      <c r="H2" s="85"/>
      <c r="I2" s="85"/>
      <c r="J2" s="84"/>
      <c r="K2" s="82"/>
    </row>
    <row r="3" spans="1:11" x14ac:dyDescent="0.35">
      <c r="A3" s="86" t="str">
        <f>Cover!D2&amp;" - "&amp;Cover!D8&amp;" v"&amp;Cover!D10&amp;" - "&amp;Cover!D19</f>
        <v>PCDM charging model - Release for charge setting v4 - 2022/23</v>
      </c>
      <c r="B3" s="87"/>
      <c r="C3" s="87"/>
      <c r="D3" s="87"/>
      <c r="E3" s="87"/>
      <c r="F3" s="87"/>
      <c r="G3" s="87"/>
      <c r="H3" s="88"/>
      <c r="I3" s="88"/>
      <c r="J3" s="87"/>
      <c r="K3" s="83"/>
    </row>
    <row r="4" spans="1:11" s="1" customFormat="1" x14ac:dyDescent="0.35">
      <c r="A4" s="63" t="str">
        <f>H43 &amp; IF(H43 = 1, " issue", " issues") &amp;" identified in checks on this sheet"</f>
        <v>0 issues identified in checks on this sheet</v>
      </c>
      <c r="B4" s="64"/>
      <c r="C4" s="64"/>
      <c r="D4" s="64"/>
      <c r="E4" s="64"/>
      <c r="F4" s="64"/>
      <c r="G4" s="64"/>
      <c r="H4" s="65"/>
      <c r="I4" s="65"/>
      <c r="J4" s="64"/>
      <c r="K4" s="38"/>
    </row>
    <row r="5" spans="1:11" x14ac:dyDescent="0.35">
      <c r="A5" s="89"/>
      <c r="B5" s="90" t="s">
        <v>98</v>
      </c>
      <c r="C5" s="45"/>
      <c r="D5" s="45"/>
      <c r="E5" s="45"/>
      <c r="F5" s="45"/>
      <c r="G5" s="91" t="s">
        <v>99</v>
      </c>
      <c r="H5" s="92" t="s">
        <v>100</v>
      </c>
      <c r="I5" s="93"/>
      <c r="J5" s="94" t="s">
        <v>101</v>
      </c>
      <c r="K5" s="38"/>
    </row>
    <row r="6" spans="1:11" x14ac:dyDescent="0.35">
      <c r="A6" s="64"/>
      <c r="B6" s="64"/>
      <c r="C6" s="64"/>
      <c r="D6" s="64"/>
      <c r="E6" s="64"/>
      <c r="F6" s="64"/>
      <c r="G6" s="64"/>
      <c r="H6" s="65"/>
      <c r="I6" s="65"/>
      <c r="J6" s="64"/>
      <c r="K6" s="38"/>
    </row>
    <row r="7" spans="1:11" x14ac:dyDescent="0.35">
      <c r="A7" s="64"/>
      <c r="B7" s="95" t="s">
        <v>13</v>
      </c>
      <c r="C7" s="95"/>
      <c r="D7" s="95"/>
      <c r="E7" s="95"/>
      <c r="F7" s="95"/>
      <c r="G7" s="95"/>
      <c r="H7" s="96"/>
      <c r="I7" s="96"/>
      <c r="J7" s="95"/>
      <c r="K7" s="38"/>
    </row>
    <row r="8" spans="1:11" x14ac:dyDescent="0.35">
      <c r="A8" s="64"/>
      <c r="B8" s="64"/>
      <c r="C8" s="64"/>
      <c r="D8" s="64"/>
      <c r="E8" s="64"/>
      <c r="F8" s="64"/>
      <c r="G8" s="64"/>
      <c r="H8" s="65"/>
      <c r="I8" s="65"/>
      <c r="J8" s="64"/>
      <c r="K8" s="38"/>
    </row>
    <row r="9" spans="1:11" x14ac:dyDescent="0.35">
      <c r="A9" s="64"/>
      <c r="B9" s="64"/>
      <c r="C9" s="97" t="s">
        <v>738</v>
      </c>
      <c r="D9" s="97"/>
      <c r="E9" s="64"/>
      <c r="F9" s="64"/>
      <c r="G9" s="64"/>
      <c r="H9" s="65"/>
      <c r="I9" s="65"/>
      <c r="J9" s="64"/>
      <c r="K9" s="38"/>
    </row>
    <row r="10" spans="1:11" x14ac:dyDescent="0.35">
      <c r="A10" s="64"/>
      <c r="B10" s="64"/>
      <c r="C10" s="97"/>
      <c r="D10" s="97"/>
      <c r="E10" s="64"/>
      <c r="F10" s="64"/>
      <c r="G10" s="64"/>
      <c r="H10" s="65"/>
      <c r="I10" s="65"/>
      <c r="J10" s="64"/>
      <c r="K10" s="38"/>
    </row>
    <row r="11" spans="1:11" x14ac:dyDescent="0.35">
      <c r="A11" s="64"/>
      <c r="B11" s="95" t="s">
        <v>739</v>
      </c>
      <c r="C11" s="95"/>
      <c r="D11" s="95"/>
      <c r="E11" s="95"/>
      <c r="F11" s="95"/>
      <c r="G11" s="95"/>
      <c r="H11" s="96"/>
      <c r="I11" s="96"/>
      <c r="J11" s="95"/>
      <c r="K11" s="38"/>
    </row>
    <row r="12" spans="1:11" x14ac:dyDescent="0.35">
      <c r="A12" s="64"/>
      <c r="B12" s="64"/>
      <c r="C12" s="64"/>
      <c r="D12" s="64"/>
      <c r="E12" s="64"/>
      <c r="F12" s="64"/>
      <c r="G12" s="64"/>
      <c r="H12" s="65"/>
      <c r="I12" s="65"/>
      <c r="J12" s="64"/>
      <c r="K12" s="38"/>
    </row>
    <row r="13" spans="1:11" x14ac:dyDescent="0.35">
      <c r="A13" s="64"/>
      <c r="B13" s="64"/>
      <c r="C13" s="97" t="s">
        <v>740</v>
      </c>
      <c r="D13" s="97"/>
      <c r="E13" s="64"/>
      <c r="F13" s="64"/>
      <c r="G13" s="64"/>
      <c r="H13" s="65"/>
      <c r="I13" s="65"/>
      <c r="J13" s="64"/>
      <c r="K13" s="38"/>
    </row>
    <row r="14" spans="1:11" x14ac:dyDescent="0.35">
      <c r="A14" s="64"/>
      <c r="B14" s="64"/>
      <c r="C14" s="97"/>
      <c r="D14" s="179"/>
      <c r="E14" s="89"/>
      <c r="F14" s="89"/>
      <c r="G14" s="64"/>
      <c r="H14" s="65"/>
      <c r="I14" s="65"/>
      <c r="J14" s="64"/>
      <c r="K14" s="38"/>
    </row>
    <row r="15" spans="1:11" s="1" customFormat="1" x14ac:dyDescent="0.35">
      <c r="A15" s="64"/>
      <c r="B15" s="64"/>
      <c r="C15" s="98" t="s">
        <v>741</v>
      </c>
      <c r="D15" s="98"/>
      <c r="E15" s="98"/>
      <c r="F15" s="98"/>
      <c r="G15" s="98"/>
      <c r="H15" s="98"/>
      <c r="I15" s="98"/>
      <c r="J15" s="98"/>
      <c r="K15" s="38"/>
    </row>
    <row r="16" spans="1:11" s="1" customFormat="1" x14ac:dyDescent="0.35">
      <c r="A16" s="64"/>
      <c r="B16" s="64"/>
      <c r="C16" s="97"/>
      <c r="D16" s="179"/>
      <c r="E16" s="89"/>
      <c r="F16" s="89"/>
      <c r="G16" s="64"/>
      <c r="H16" s="65"/>
      <c r="I16" s="65"/>
      <c r="J16" s="64"/>
      <c r="K16" s="38"/>
    </row>
    <row r="17" spans="1:11" x14ac:dyDescent="0.35">
      <c r="A17" s="64"/>
      <c r="B17" s="64"/>
      <c r="C17" s="64"/>
      <c r="D17" s="89"/>
      <c r="E17" s="107" t="s">
        <v>742</v>
      </c>
      <c r="F17" s="89"/>
      <c r="G17" s="64"/>
      <c r="H17" s="65"/>
      <c r="I17" s="65"/>
      <c r="J17" s="64"/>
      <c r="K17" s="38"/>
    </row>
    <row r="18" spans="1:11" x14ac:dyDescent="0.35">
      <c r="A18" s="64"/>
      <c r="B18" s="64"/>
      <c r="C18" s="64"/>
      <c r="D18" s="89"/>
      <c r="E18" s="89"/>
      <c r="F18" s="181" t="str">
        <f>'Rev allocation'!J5</f>
        <v>LV services</v>
      </c>
      <c r="G18" s="101" t="str">
        <f>'Rev allocation'!G146</f>
        <v>%</v>
      </c>
      <c r="H18" s="152">
        <f>'Rev allocation'!J146</f>
        <v>8.440931172213241E-2</v>
      </c>
      <c r="I18" s="65"/>
      <c r="J18" s="64"/>
      <c r="K18" s="38"/>
    </row>
    <row r="19" spans="1:11" x14ac:dyDescent="0.35">
      <c r="A19" s="64"/>
      <c r="B19" s="64"/>
      <c r="C19" s="64"/>
      <c r="D19" s="89"/>
      <c r="E19" s="89"/>
      <c r="F19" s="108" t="str">
        <f>'Rev allocation'!K5</f>
        <v>LV mains</v>
      </c>
      <c r="G19" s="103" t="s">
        <v>113</v>
      </c>
      <c r="H19" s="147">
        <f>'Rev allocation'!K146</f>
        <v>0.22289967752558906</v>
      </c>
      <c r="I19" s="65"/>
      <c r="J19" s="64"/>
      <c r="K19" s="38"/>
    </row>
    <row r="20" spans="1:11" x14ac:dyDescent="0.35">
      <c r="A20" s="64"/>
      <c r="B20" s="64"/>
      <c r="C20" s="64"/>
      <c r="D20" s="89"/>
      <c r="E20" s="89"/>
      <c r="F20" s="108" t="str">
        <f>'Rev allocation'!L5</f>
        <v>HV/LV</v>
      </c>
      <c r="G20" s="103" t="s">
        <v>113</v>
      </c>
      <c r="H20" s="147">
        <f>'Rev allocation'!L146</f>
        <v>5.8954507335334902E-2</v>
      </c>
      <c r="I20" s="65"/>
      <c r="J20" s="64"/>
      <c r="K20" s="38"/>
    </row>
    <row r="21" spans="1:11" x14ac:dyDescent="0.35">
      <c r="A21" s="64"/>
      <c r="B21" s="64"/>
      <c r="C21" s="64"/>
      <c r="D21" s="89"/>
      <c r="E21" s="89"/>
      <c r="F21" s="105" t="str">
        <f>'Rev allocation'!M5</f>
        <v>HV</v>
      </c>
      <c r="G21" s="105" t="s">
        <v>113</v>
      </c>
      <c r="H21" s="153">
        <f>'Rev allocation'!M146</f>
        <v>0.38543636853116736</v>
      </c>
      <c r="I21" s="65"/>
      <c r="J21" s="64"/>
      <c r="K21" s="38"/>
    </row>
    <row r="22" spans="1:11" x14ac:dyDescent="0.35">
      <c r="A22" s="64"/>
      <c r="B22" s="64"/>
      <c r="C22" s="64"/>
      <c r="D22" s="89"/>
      <c r="E22" s="89"/>
      <c r="F22" s="89"/>
      <c r="G22" s="64"/>
      <c r="H22" s="65"/>
      <c r="I22" s="65"/>
      <c r="J22" s="64"/>
      <c r="K22" s="38"/>
    </row>
    <row r="23" spans="1:11" x14ac:dyDescent="0.35">
      <c r="A23" s="64"/>
      <c r="B23" s="64"/>
      <c r="C23" s="64"/>
      <c r="D23" s="89"/>
      <c r="E23" s="108" t="s">
        <v>743</v>
      </c>
      <c r="F23" s="89"/>
      <c r="G23" s="103" t="s">
        <v>67</v>
      </c>
      <c r="H23" s="124">
        <f>IF(SUM(H18:H21) = 0, 1, 0)</f>
        <v>0</v>
      </c>
      <c r="I23" s="65"/>
      <c r="J23" s="64"/>
      <c r="K23" s="38"/>
    </row>
    <row r="24" spans="1:11" x14ac:dyDescent="0.35">
      <c r="A24" s="64"/>
      <c r="B24" s="64"/>
      <c r="C24" s="64"/>
      <c r="D24" s="89"/>
      <c r="E24" s="179"/>
      <c r="F24" s="89"/>
      <c r="G24" s="64"/>
      <c r="H24" s="65"/>
      <c r="I24" s="65"/>
      <c r="J24" s="64"/>
      <c r="K24" s="38"/>
    </row>
    <row r="25" spans="1:11" s="17" customFormat="1" x14ac:dyDescent="0.35">
      <c r="A25" s="64"/>
      <c r="B25" s="64"/>
      <c r="C25" s="98" t="s">
        <v>744</v>
      </c>
      <c r="D25" s="98"/>
      <c r="E25" s="98"/>
      <c r="F25" s="98"/>
      <c r="G25" s="98"/>
      <c r="H25" s="98"/>
      <c r="I25" s="98"/>
      <c r="J25" s="98"/>
      <c r="K25" s="38"/>
    </row>
    <row r="26" spans="1:11" s="17" customFormat="1" x14ac:dyDescent="0.35">
      <c r="A26" s="64"/>
      <c r="B26" s="64"/>
      <c r="C26" s="97"/>
      <c r="D26" s="179"/>
      <c r="E26" s="89"/>
      <c r="F26" s="89"/>
      <c r="G26" s="64"/>
      <c r="H26" s="65"/>
      <c r="I26" s="65"/>
      <c r="J26" s="64"/>
      <c r="K26" s="38"/>
    </row>
    <row r="27" spans="1:11" x14ac:dyDescent="0.35">
      <c r="A27" s="64"/>
      <c r="B27" s="64"/>
      <c r="C27" s="64"/>
      <c r="D27" s="89"/>
      <c r="E27" s="108" t="str">
        <f>'DNO inputs'!E26</f>
        <v>HV split</v>
      </c>
      <c r="F27" s="89"/>
      <c r="G27" s="103" t="str">
        <f>'DNO inputs'!G26</f>
        <v>%</v>
      </c>
      <c r="H27" s="147">
        <f>'DNO inputs'!H26</f>
        <v>0.88846415835843551</v>
      </c>
      <c r="I27" s="65"/>
      <c r="J27" s="64"/>
      <c r="K27" s="38"/>
    </row>
    <row r="28" spans="1:11" x14ac:dyDescent="0.35">
      <c r="A28" s="64"/>
      <c r="B28" s="64"/>
      <c r="C28" s="64"/>
      <c r="D28" s="89"/>
      <c r="E28" s="108" t="str">
        <f>'DNO inputs'!E19</f>
        <v>LV mains split</v>
      </c>
      <c r="F28" s="89"/>
      <c r="G28" s="103" t="str">
        <f>'DNO inputs'!G19</f>
        <v>%</v>
      </c>
      <c r="H28" s="147">
        <f>'DNO inputs'!H19</f>
        <v>0.12827561842396765</v>
      </c>
      <c r="I28" s="65"/>
      <c r="J28" s="64"/>
      <c r="K28" s="38"/>
    </row>
    <row r="29" spans="1:11" x14ac:dyDescent="0.35">
      <c r="A29" s="64"/>
      <c r="B29" s="64"/>
      <c r="C29" s="64"/>
      <c r="D29" s="89"/>
      <c r="E29" s="179"/>
      <c r="F29" s="89"/>
      <c r="G29" s="64"/>
      <c r="H29" s="65"/>
      <c r="I29" s="65"/>
      <c r="J29" s="64"/>
      <c r="K29" s="38"/>
    </row>
    <row r="30" spans="1:11" x14ac:dyDescent="0.35">
      <c r="A30" s="64"/>
      <c r="B30" s="64"/>
      <c r="C30" s="64"/>
      <c r="D30" s="89"/>
      <c r="E30" s="108" t="str">
        <f>Direct!F57</f>
        <v>HV direct proportion</v>
      </c>
      <c r="F30" s="89"/>
      <c r="G30" s="103" t="str">
        <f>Direct!G57</f>
        <v>%</v>
      </c>
      <c r="H30" s="147">
        <f>Direct!H57</f>
        <v>0.63990938156060984</v>
      </c>
      <c r="I30" s="65"/>
      <c r="J30" s="64"/>
      <c r="K30" s="38"/>
    </row>
    <row r="31" spans="1:11" x14ac:dyDescent="0.35">
      <c r="A31" s="64"/>
      <c r="B31" s="64"/>
      <c r="C31" s="64"/>
      <c r="D31" s="89"/>
      <c r="E31" s="108" t="str">
        <f>Direct!F58</f>
        <v>LV direct proportion</v>
      </c>
      <c r="F31" s="89"/>
      <c r="G31" s="103" t="str">
        <f>Direct!G58</f>
        <v>%</v>
      </c>
      <c r="H31" s="147">
        <f>Direct!H58</f>
        <v>0.4756256309968715</v>
      </c>
      <c r="I31" s="65"/>
      <c r="J31" s="64"/>
      <c r="K31" s="38"/>
    </row>
    <row r="32" spans="1:11" x14ac:dyDescent="0.35">
      <c r="A32" s="64"/>
      <c r="B32" s="64"/>
      <c r="C32" s="64"/>
      <c r="D32" s="89"/>
      <c r="E32" s="179"/>
      <c r="F32" s="89"/>
      <c r="G32" s="64"/>
      <c r="H32" s="65"/>
      <c r="I32" s="65"/>
      <c r="J32" s="64"/>
      <c r="K32" s="38"/>
    </row>
    <row r="33" spans="1:11" s="17" customFormat="1" x14ac:dyDescent="0.35">
      <c r="A33" s="64"/>
      <c r="B33" s="64"/>
      <c r="C33" s="98" t="s">
        <v>745</v>
      </c>
      <c r="D33" s="98"/>
      <c r="E33" s="98"/>
      <c r="F33" s="98"/>
      <c r="G33" s="98"/>
      <c r="H33" s="98"/>
      <c r="I33" s="98"/>
      <c r="J33" s="98"/>
      <c r="K33" s="38"/>
    </row>
    <row r="34" spans="1:11" s="17" customFormat="1" x14ac:dyDescent="0.35">
      <c r="A34" s="64"/>
      <c r="B34" s="64"/>
      <c r="C34" s="97"/>
      <c r="D34" s="179"/>
      <c r="E34" s="89"/>
      <c r="F34" s="89"/>
      <c r="G34" s="64"/>
      <c r="H34" s="65"/>
      <c r="I34" s="65"/>
      <c r="J34" s="64"/>
      <c r="K34" s="38"/>
    </row>
    <row r="35" spans="1:11" x14ac:dyDescent="0.35">
      <c r="A35" s="64"/>
      <c r="B35" s="64"/>
      <c r="C35" s="64"/>
      <c r="D35" s="89"/>
      <c r="E35" s="107" t="s">
        <v>746</v>
      </c>
      <c r="F35" s="89"/>
      <c r="G35" s="64"/>
      <c r="H35" s="65"/>
      <c r="I35" s="65"/>
      <c r="J35" s="64"/>
      <c r="K35" s="38"/>
    </row>
    <row r="36" spans="1:11" x14ac:dyDescent="0.35">
      <c r="A36" s="103"/>
      <c r="B36" s="64"/>
      <c r="C36" s="64"/>
      <c r="D36" s="89"/>
      <c r="E36" s="89"/>
      <c r="F36" s="101" t="s">
        <v>747</v>
      </c>
      <c r="G36" s="101" t="s">
        <v>113</v>
      </c>
      <c r="H36" s="176">
        <f>H18 + (H19 * ( 1 - H28 * H31))</f>
        <v>0.29370961869362444</v>
      </c>
      <c r="I36" s="120" t="s">
        <v>114</v>
      </c>
      <c r="J36" s="103" t="s">
        <v>748</v>
      </c>
      <c r="K36" s="38"/>
    </row>
    <row r="37" spans="1:11" x14ac:dyDescent="0.35">
      <c r="A37" s="103"/>
      <c r="B37" s="64"/>
      <c r="C37" s="64"/>
      <c r="D37" s="89"/>
      <c r="E37" s="89"/>
      <c r="F37" s="108" t="s">
        <v>749</v>
      </c>
      <c r="G37" s="103" t="s">
        <v>113</v>
      </c>
      <c r="H37" s="138">
        <f>H18 + H19 + H20 + H21 * (1 - (H27 * H30))</f>
        <v>0.53256520186107859</v>
      </c>
      <c r="I37" s="120" t="s">
        <v>114</v>
      </c>
      <c r="J37" s="103" t="s">
        <v>750</v>
      </c>
      <c r="K37" s="38"/>
    </row>
    <row r="38" spans="1:11" x14ac:dyDescent="0.35">
      <c r="A38" s="103"/>
      <c r="B38" s="64"/>
      <c r="C38" s="64"/>
      <c r="D38" s="89"/>
      <c r="E38" s="89"/>
      <c r="F38" s="108" t="s">
        <v>751</v>
      </c>
      <c r="G38" s="103" t="s">
        <v>113</v>
      </c>
      <c r="H38" s="176">
        <f>(H20 + H21 * (1 - H27 * H30)) / (1 - H19 - H18)</f>
        <v>0.32519003295383264</v>
      </c>
      <c r="I38" s="120" t="s">
        <v>114</v>
      </c>
      <c r="J38" s="103" t="s">
        <v>752</v>
      </c>
      <c r="K38" s="38"/>
    </row>
    <row r="39" spans="1:11" x14ac:dyDescent="0.35">
      <c r="A39" s="103"/>
      <c r="B39" s="64"/>
      <c r="C39" s="64"/>
      <c r="D39" s="89"/>
      <c r="E39" s="89"/>
      <c r="F39" s="105" t="s">
        <v>753</v>
      </c>
      <c r="G39" s="105" t="s">
        <v>113</v>
      </c>
      <c r="H39" s="139">
        <f>H21 * (1 - H27 * H30) / (1 - H18 - H19 - H20)</f>
        <v>0.26241459089284952</v>
      </c>
      <c r="I39" s="120" t="s">
        <v>114</v>
      </c>
      <c r="J39" s="103" t="s">
        <v>754</v>
      </c>
      <c r="K39" s="38"/>
    </row>
    <row r="40" spans="1:11" x14ac:dyDescent="0.35">
      <c r="A40" s="64"/>
      <c r="B40" s="64"/>
      <c r="C40" s="64"/>
      <c r="D40" s="89"/>
      <c r="E40" s="89"/>
      <c r="F40" s="89"/>
      <c r="G40" s="64"/>
      <c r="H40" s="65"/>
      <c r="I40" s="65"/>
      <c r="J40" s="64"/>
      <c r="K40" s="38"/>
    </row>
    <row r="41" spans="1:11" x14ac:dyDescent="0.35">
      <c r="A41" s="64"/>
      <c r="B41" s="95" t="s">
        <v>517</v>
      </c>
      <c r="C41" s="95"/>
      <c r="D41" s="95"/>
      <c r="E41" s="95"/>
      <c r="F41" s="95"/>
      <c r="G41" s="95"/>
      <c r="H41" s="96"/>
      <c r="I41" s="96"/>
      <c r="J41" s="95"/>
      <c r="K41" s="38"/>
    </row>
    <row r="42" spans="1:11" x14ac:dyDescent="0.35">
      <c r="A42" s="64"/>
      <c r="B42" s="64"/>
      <c r="C42" s="64"/>
      <c r="D42" s="64"/>
      <c r="E42" s="64"/>
      <c r="F42" s="64"/>
      <c r="G42" s="64"/>
      <c r="H42" s="65"/>
      <c r="I42" s="65"/>
      <c r="J42" s="64"/>
      <c r="K42" s="38"/>
    </row>
    <row r="43" spans="1:11" x14ac:dyDescent="0.35">
      <c r="A43" s="64"/>
      <c r="B43" s="64"/>
      <c r="C43" s="97"/>
      <c r="D43" s="97"/>
      <c r="E43" s="103" t="s">
        <v>672</v>
      </c>
      <c r="F43" s="64"/>
      <c r="G43" s="103" t="s">
        <v>67</v>
      </c>
      <c r="H43" s="143">
        <f>H23</f>
        <v>0</v>
      </c>
      <c r="I43" s="65"/>
      <c r="J43" s="64"/>
      <c r="K43" s="38"/>
    </row>
    <row r="44" spans="1:11" x14ac:dyDescent="0.35">
      <c r="A44" s="64"/>
      <c r="B44" s="64"/>
      <c r="C44" s="64"/>
      <c r="D44" s="64"/>
      <c r="E44" s="97"/>
      <c r="F44" s="64"/>
      <c r="G44" s="64"/>
      <c r="H44" s="65"/>
      <c r="I44" s="65"/>
      <c r="J44" s="64"/>
      <c r="K44" s="38"/>
    </row>
    <row r="45" spans="1:11" x14ac:dyDescent="0.35">
      <c r="A45" s="64"/>
      <c r="B45" s="95" t="s">
        <v>81</v>
      </c>
      <c r="C45" s="95"/>
      <c r="D45" s="95"/>
      <c r="E45" s="95"/>
      <c r="F45" s="95"/>
      <c r="G45" s="95"/>
      <c r="H45" s="96"/>
      <c r="I45" s="96"/>
      <c r="J45" s="95"/>
      <c r="K45" s="38"/>
    </row>
  </sheetData>
  <sheetProtection sheet="1" objects="1" formatCells="0" formatColumns="0" formatRows="0" sort="0" autoFilter="0"/>
  <conditionalFormatting sqref="H23">
    <cfRule type="cellIs" dxfId="2" priority="3" stopIfTrue="1" operator="greaterThan">
      <formula>0</formula>
    </cfRule>
  </conditionalFormatting>
  <conditionalFormatting sqref="H43">
    <cfRule type="cellIs" dxfId="1" priority="4" stopIfTrue="1" operator="greaterThan">
      <formula>0</formula>
    </cfRule>
  </conditionalFormatting>
  <conditionalFormatting sqref="A4:XFD4">
    <cfRule type="expression" dxfId="0" priority="1">
      <formula>LEFT($A$4,1) &lt;&gt; "0"</formula>
    </cfRule>
  </conditionalFormatting>
  <hyperlinks>
    <hyperlink ref="B5" location="'Model map'!A1" display="Click here to return to model map" xr:uid="{B6081C7D-EDB4-4884-A596-51B913F3F8F0}"/>
    <hyperlink ref="B5:F5" location="'Model map'!A4" tooltip="Click to return to model map" display="'Model map'!A4" xr:uid="{48B400A1-A47B-49C8-9F14-2985C154290D}"/>
    <hyperlink ref="B5:H5" location="'Model map'!A4" tooltip="Click to return to model map" display="'Model map'!A4" xr:uid="{00215343-A15C-4539-B525-CCFF14E4B6C9}"/>
    <hyperlink ref="A1" location="Index!A1" display="Index!A1" xr:uid="{668B68D1-ED89-49BB-85B5-C2EC456BCE9B}"/>
  </hyperlinks>
  <pageMargins left="0.70866141732283472" right="0.70866141732283472" top="0.74803149606299213" bottom="0.74803149606299213" header="0.31496062992125984" footer="0.31496062992125984"/>
  <pageSetup paperSize="9" scale="8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theme="9" tint="0.39997558519241921"/>
  </sheetPr>
  <dimension ref="A1:K60"/>
  <sheetViews>
    <sheetView showGridLines="0" zoomScale="80" zoomScaleNormal="80" workbookViewId="0">
      <pane xSplit="9" ySplit="5" topLeftCell="J6" activePane="bottomRight" state="frozenSplit"/>
      <selection pane="topRight" activeCell="J1" sqref="J1"/>
      <selection pane="bottomLeft" activeCell="A15" sqref="A15"/>
      <selection pane="bottomRight"/>
    </sheetView>
  </sheetViews>
  <sheetFormatPr defaultColWidth="0" defaultRowHeight="14.5" x14ac:dyDescent="0.35"/>
  <cols>
    <col min="1" max="5" width="2.7265625" customWidth="1"/>
    <col min="6" max="6" width="60.7265625" customWidth="1"/>
    <col min="7" max="8" width="20.7265625" customWidth="1"/>
    <col min="9" max="9" width="2.7265625" customWidth="1"/>
    <col min="10" max="10" width="40.7265625" customWidth="1"/>
    <col min="11" max="11" width="2.7265625" customWidth="1"/>
    <col min="12" max="16384" width="9.1796875" hidden="1"/>
  </cols>
  <sheetData>
    <row r="1" spans="1:11" x14ac:dyDescent="0.35">
      <c r="A1" s="84" t="str">
        <f ca="1">MID(CELL("filename",A1),FIND("]",CELL("filename",A1))+1,255)</f>
        <v>Output to other models</v>
      </c>
      <c r="B1" s="84"/>
      <c r="C1" s="84"/>
      <c r="D1" s="84"/>
      <c r="E1" s="84"/>
      <c r="F1" s="84"/>
      <c r="G1" s="84"/>
      <c r="H1" s="85"/>
      <c r="I1" s="85"/>
      <c r="J1" s="84"/>
      <c r="K1" s="82"/>
    </row>
    <row r="2" spans="1:11" x14ac:dyDescent="0.35">
      <c r="A2" s="84" t="str">
        <f>Cover!D21&amp;" - "&amp;Cover!D23</f>
        <v xml:space="preserve">Scottish Hydro Electric Power Distribution plc - Final </v>
      </c>
      <c r="B2" s="84"/>
      <c r="C2" s="84"/>
      <c r="D2" s="84"/>
      <c r="E2" s="84"/>
      <c r="F2" s="84"/>
      <c r="G2" s="84"/>
      <c r="H2" s="85"/>
      <c r="I2" s="85"/>
      <c r="J2" s="84"/>
      <c r="K2" s="82"/>
    </row>
    <row r="3" spans="1:11" x14ac:dyDescent="0.35">
      <c r="A3" s="86" t="str">
        <f>Cover!D2&amp;" - "&amp;Cover!D8&amp;" v"&amp;Cover!D10&amp;" - "&amp;Cover!D19</f>
        <v>PCDM charging model - Release for charge setting v4 - 2022/23</v>
      </c>
      <c r="B3" s="87"/>
      <c r="C3" s="87"/>
      <c r="D3" s="87"/>
      <c r="E3" s="87"/>
      <c r="F3" s="87"/>
      <c r="G3" s="87"/>
      <c r="H3" s="88"/>
      <c r="I3" s="88"/>
      <c r="J3" s="87"/>
      <c r="K3" s="83"/>
    </row>
    <row r="4" spans="1:11" x14ac:dyDescent="0.35">
      <c r="A4" s="64"/>
      <c r="B4" s="64"/>
      <c r="C4" s="64"/>
      <c r="D4" s="64"/>
      <c r="E4" s="64"/>
      <c r="F4" s="64"/>
      <c r="G4" s="64"/>
      <c r="H4" s="65"/>
      <c r="I4" s="65"/>
      <c r="J4" s="64"/>
      <c r="K4" s="38"/>
    </row>
    <row r="5" spans="1:11" x14ac:dyDescent="0.35">
      <c r="A5" s="89"/>
      <c r="B5" s="90" t="s">
        <v>98</v>
      </c>
      <c r="C5" s="45"/>
      <c r="D5" s="45"/>
      <c r="E5" s="45"/>
      <c r="F5" s="45"/>
      <c r="G5" s="91" t="s">
        <v>99</v>
      </c>
      <c r="H5" s="92" t="s">
        <v>100</v>
      </c>
      <c r="I5" s="93"/>
      <c r="J5" s="94" t="s">
        <v>101</v>
      </c>
      <c r="K5" s="38"/>
    </row>
    <row r="6" spans="1:11" x14ac:dyDescent="0.35">
      <c r="A6" s="64"/>
      <c r="B6" s="64"/>
      <c r="C6" s="64"/>
      <c r="D6" s="64"/>
      <c r="E6" s="64"/>
      <c r="F6" s="64"/>
      <c r="G6" s="64"/>
      <c r="H6" s="65"/>
      <c r="I6" s="65"/>
      <c r="J6" s="64"/>
      <c r="K6" s="38"/>
    </row>
    <row r="7" spans="1:11" x14ac:dyDescent="0.35">
      <c r="A7" s="64"/>
      <c r="B7" s="95" t="s">
        <v>13</v>
      </c>
      <c r="C7" s="95"/>
      <c r="D7" s="95"/>
      <c r="E7" s="95"/>
      <c r="F7" s="95"/>
      <c r="G7" s="95"/>
      <c r="H7" s="96"/>
      <c r="I7" s="96"/>
      <c r="J7" s="95"/>
      <c r="K7" s="38"/>
    </row>
    <row r="8" spans="1:11" x14ac:dyDescent="0.35">
      <c r="A8" s="64"/>
      <c r="B8" s="64"/>
      <c r="C8" s="64"/>
      <c r="D8" s="64"/>
      <c r="E8" s="64"/>
      <c r="F8" s="64"/>
      <c r="G8" s="64"/>
      <c r="H8" s="65"/>
      <c r="I8" s="65"/>
      <c r="J8" s="64"/>
      <c r="K8" s="38"/>
    </row>
    <row r="9" spans="1:11" x14ac:dyDescent="0.35">
      <c r="A9" s="64"/>
      <c r="B9" s="64"/>
      <c r="C9" s="97" t="s">
        <v>755</v>
      </c>
      <c r="D9" s="97"/>
      <c r="E9" s="64"/>
      <c r="F9" s="64"/>
      <c r="G9" s="64"/>
      <c r="H9" s="65"/>
      <c r="I9" s="65"/>
      <c r="J9" s="64"/>
      <c r="K9" s="38"/>
    </row>
    <row r="10" spans="1:11" x14ac:dyDescent="0.35">
      <c r="A10" s="64"/>
      <c r="B10" s="64"/>
      <c r="C10" s="97"/>
      <c r="D10" s="97"/>
      <c r="E10" s="64"/>
      <c r="F10" s="64"/>
      <c r="G10" s="64"/>
      <c r="H10" s="65"/>
      <c r="I10" s="65"/>
      <c r="J10" s="64"/>
      <c r="K10" s="38"/>
    </row>
    <row r="11" spans="1:11" x14ac:dyDescent="0.35">
      <c r="A11" s="64"/>
      <c r="B11" s="95" t="s">
        <v>756</v>
      </c>
      <c r="C11" s="95"/>
      <c r="D11" s="95"/>
      <c r="E11" s="95"/>
      <c r="F11" s="95"/>
      <c r="G11" s="95"/>
      <c r="H11" s="96"/>
      <c r="I11" s="96"/>
      <c r="J11" s="95"/>
      <c r="K11" s="38"/>
    </row>
    <row r="12" spans="1:11" x14ac:dyDescent="0.35">
      <c r="A12" s="64"/>
      <c r="B12" s="64"/>
      <c r="C12" s="64"/>
      <c r="D12" s="64"/>
      <c r="E12" s="64"/>
      <c r="F12" s="64"/>
      <c r="G12" s="64"/>
      <c r="H12" s="65"/>
      <c r="I12" s="65"/>
      <c r="J12" s="64"/>
      <c r="K12" s="38"/>
    </row>
    <row r="13" spans="1:11" x14ac:dyDescent="0.35">
      <c r="A13" s="64"/>
      <c r="B13" s="64"/>
      <c r="C13" s="97" t="s">
        <v>757</v>
      </c>
      <c r="D13" s="97"/>
      <c r="E13" s="64"/>
      <c r="F13" s="64"/>
      <c r="G13" s="64"/>
      <c r="H13" s="65"/>
      <c r="I13" s="65"/>
      <c r="J13" s="64"/>
      <c r="K13" s="38"/>
    </row>
    <row r="14" spans="1:11" x14ac:dyDescent="0.35">
      <c r="A14" s="64"/>
      <c r="B14" s="64"/>
      <c r="C14" s="97"/>
      <c r="D14" s="97"/>
      <c r="E14" s="64"/>
      <c r="F14" s="64"/>
      <c r="G14" s="64"/>
      <c r="H14" s="65"/>
      <c r="I14" s="65"/>
      <c r="J14" s="64"/>
      <c r="K14" s="38"/>
    </row>
    <row r="15" spans="1:11" x14ac:dyDescent="0.35">
      <c r="A15" s="64"/>
      <c r="B15" s="89"/>
      <c r="C15" s="98" t="s">
        <v>758</v>
      </c>
      <c r="D15" s="98"/>
      <c r="E15" s="98"/>
      <c r="F15" s="98"/>
      <c r="G15" s="98"/>
      <c r="H15" s="99"/>
      <c r="I15" s="99"/>
      <c r="J15" s="98"/>
      <c r="K15" s="38"/>
    </row>
    <row r="16" spans="1:11" x14ac:dyDescent="0.35">
      <c r="A16" s="64"/>
      <c r="B16" s="64"/>
      <c r="C16" s="97"/>
      <c r="D16" s="97"/>
      <c r="E16" s="64"/>
      <c r="F16" s="64"/>
      <c r="G16" s="64"/>
      <c r="H16" s="65"/>
      <c r="I16" s="65"/>
      <c r="J16" s="64"/>
      <c r="K16" s="38"/>
    </row>
    <row r="17" spans="1:11" s="1" customFormat="1" x14ac:dyDescent="0.35">
      <c r="A17" s="64"/>
      <c r="B17" s="64"/>
      <c r="C17" s="97"/>
      <c r="D17" s="97" t="s">
        <v>759</v>
      </c>
      <c r="E17" s="64"/>
      <c r="F17" s="64"/>
      <c r="G17" s="64"/>
      <c r="H17" s="65"/>
      <c r="I17" s="65"/>
      <c r="J17" s="64"/>
      <c r="K17" s="38"/>
    </row>
    <row r="18" spans="1:11" s="1" customFormat="1" x14ac:dyDescent="0.35">
      <c r="A18" s="64"/>
      <c r="B18" s="64"/>
      <c r="C18" s="97"/>
      <c r="D18" s="97"/>
      <c r="E18" s="64"/>
      <c r="F18" s="64"/>
      <c r="G18" s="64"/>
      <c r="H18" s="65"/>
      <c r="I18" s="65"/>
      <c r="J18" s="64"/>
      <c r="K18" s="38"/>
    </row>
    <row r="19" spans="1:11" x14ac:dyDescent="0.35">
      <c r="A19" s="64"/>
      <c r="B19" s="64"/>
      <c r="C19" s="64"/>
      <c r="D19" s="97"/>
      <c r="E19" s="100" t="str">
        <f>'CDCM discounts'!E35</f>
        <v>PCDM user discount for CDCM</v>
      </c>
      <c r="F19" s="64"/>
      <c r="G19" s="64"/>
      <c r="H19" s="65"/>
      <c r="I19" s="65"/>
      <c r="J19" s="64"/>
      <c r="K19" s="38"/>
    </row>
    <row r="20" spans="1:11" x14ac:dyDescent="0.35">
      <c r="A20" s="64"/>
      <c r="B20" s="64"/>
      <c r="C20" s="64"/>
      <c r="D20" s="64"/>
      <c r="E20" s="64"/>
      <c r="F20" s="101" t="str">
        <f>'CDCM discounts'!F36</f>
        <v>LDNO LV: LV user</v>
      </c>
      <c r="G20" s="101" t="str">
        <f>'CDCM discounts'!G36</f>
        <v>%</v>
      </c>
      <c r="H20" s="102">
        <f>'CDCM discounts'!H36</f>
        <v>0.29370961869362444</v>
      </c>
      <c r="I20" s="65"/>
      <c r="J20" s="64"/>
      <c r="K20" s="38"/>
    </row>
    <row r="21" spans="1:11" x14ac:dyDescent="0.35">
      <c r="A21" s="64"/>
      <c r="B21" s="64"/>
      <c r="C21" s="64"/>
      <c r="D21" s="64"/>
      <c r="E21" s="64"/>
      <c r="F21" s="103" t="str">
        <f>'CDCM discounts'!F37</f>
        <v>LDNO HV: LV user</v>
      </c>
      <c r="G21" s="103" t="str">
        <f>'CDCM discounts'!G37</f>
        <v>%</v>
      </c>
      <c r="H21" s="104">
        <f>'CDCM discounts'!H37</f>
        <v>0.53256520186107859</v>
      </c>
      <c r="I21" s="65"/>
      <c r="J21" s="64"/>
      <c r="K21" s="38"/>
    </row>
    <row r="22" spans="1:11" x14ac:dyDescent="0.35">
      <c r="A22" s="64"/>
      <c r="B22" s="64"/>
      <c r="C22" s="64"/>
      <c r="D22" s="64"/>
      <c r="E22" s="64"/>
      <c r="F22" s="103" t="str">
        <f>'CDCM discounts'!F38</f>
        <v>LDNO HV: LV Sub user</v>
      </c>
      <c r="G22" s="103" t="str">
        <f>'CDCM discounts'!G38</f>
        <v>%</v>
      </c>
      <c r="H22" s="104">
        <f>'CDCM discounts'!H38</f>
        <v>0.32519003295383264</v>
      </c>
      <c r="I22" s="65"/>
      <c r="J22" s="64"/>
      <c r="K22" s="38"/>
    </row>
    <row r="23" spans="1:11" x14ac:dyDescent="0.35">
      <c r="A23" s="64"/>
      <c r="B23" s="64"/>
      <c r="C23" s="64"/>
      <c r="D23" s="64"/>
      <c r="E23" s="64"/>
      <c r="F23" s="105" t="str">
        <f>'CDCM discounts'!F39</f>
        <v>LDNO HV: HV user</v>
      </c>
      <c r="G23" s="105" t="str">
        <f>'CDCM discounts'!G39</f>
        <v>%</v>
      </c>
      <c r="H23" s="106">
        <f>'CDCM discounts'!H39</f>
        <v>0.26241459089284952</v>
      </c>
      <c r="I23" s="65"/>
      <c r="J23" s="64"/>
      <c r="K23" s="38"/>
    </row>
    <row r="24" spans="1:11" x14ac:dyDescent="0.35">
      <c r="A24" s="64"/>
      <c r="B24" s="64"/>
      <c r="C24" s="64"/>
      <c r="D24" s="64"/>
      <c r="E24" s="64"/>
      <c r="F24" s="64"/>
      <c r="G24" s="64"/>
      <c r="H24" s="65"/>
      <c r="I24" s="65"/>
      <c r="J24" s="64"/>
      <c r="K24" s="38"/>
    </row>
    <row r="25" spans="1:11" x14ac:dyDescent="0.35">
      <c r="A25" s="64"/>
      <c r="B25" s="89"/>
      <c r="C25" s="98" t="s">
        <v>760</v>
      </c>
      <c r="D25" s="98"/>
      <c r="E25" s="98"/>
      <c r="F25" s="98"/>
      <c r="G25" s="98"/>
      <c r="H25" s="99"/>
      <c r="I25" s="99"/>
      <c r="J25" s="98"/>
      <c r="K25" s="38"/>
    </row>
    <row r="26" spans="1:11" x14ac:dyDescent="0.35">
      <c r="A26" s="64"/>
      <c r="B26" s="64"/>
      <c r="C26" s="97"/>
      <c r="D26" s="97"/>
      <c r="E26" s="64"/>
      <c r="F26" s="64"/>
      <c r="G26" s="64"/>
      <c r="H26" s="65"/>
      <c r="I26" s="65"/>
      <c r="J26" s="64"/>
      <c r="K26" s="38"/>
    </row>
    <row r="27" spans="1:11" s="1" customFormat="1" x14ac:dyDescent="0.35">
      <c r="A27" s="64"/>
      <c r="B27" s="64"/>
      <c r="C27" s="97"/>
      <c r="D27" s="97" t="s">
        <v>761</v>
      </c>
      <c r="E27" s="64"/>
      <c r="F27" s="64"/>
      <c r="G27" s="64"/>
      <c r="H27" s="65"/>
      <c r="I27" s="65"/>
      <c r="J27" s="64"/>
      <c r="K27" s="38"/>
    </row>
    <row r="28" spans="1:11" s="1" customFormat="1" x14ac:dyDescent="0.35">
      <c r="A28" s="64"/>
      <c r="B28" s="64"/>
      <c r="C28" s="97"/>
      <c r="D28" s="97" t="s">
        <v>762</v>
      </c>
      <c r="E28" s="64"/>
      <c r="F28" s="64"/>
      <c r="G28" s="64"/>
      <c r="H28" s="65"/>
      <c r="I28" s="65"/>
      <c r="J28" s="64"/>
      <c r="K28" s="38"/>
    </row>
    <row r="29" spans="1:11" s="1" customFormat="1" x14ac:dyDescent="0.35">
      <c r="A29" s="64"/>
      <c r="B29" s="64"/>
      <c r="C29" s="97"/>
      <c r="D29" s="97"/>
      <c r="E29" s="64"/>
      <c r="F29" s="64"/>
      <c r="G29" s="64"/>
      <c r="H29" s="65"/>
      <c r="I29" s="65"/>
      <c r="J29" s="64"/>
      <c r="K29" s="38"/>
    </row>
    <row r="30" spans="1:11" x14ac:dyDescent="0.35">
      <c r="A30" s="64"/>
      <c r="B30" s="64"/>
      <c r="C30" s="64"/>
      <c r="D30" s="97"/>
      <c r="E30" s="107" t="s">
        <v>763</v>
      </c>
      <c r="F30" s="89"/>
      <c r="G30" s="64"/>
      <c r="H30" s="65"/>
      <c r="I30" s="65"/>
      <c r="J30" s="64"/>
      <c r="K30" s="38"/>
    </row>
    <row r="31" spans="1:11" x14ac:dyDescent="0.35">
      <c r="A31" s="64"/>
      <c r="B31" s="64"/>
      <c r="C31" s="64"/>
      <c r="D31" s="64"/>
      <c r="E31" s="89"/>
      <c r="F31" s="101" t="s">
        <v>303</v>
      </c>
      <c r="G31" s="101" t="s">
        <v>113</v>
      </c>
      <c r="H31" s="102">
        <f>'EDCM discounts'!J105</f>
        <v>0.93998104764080825</v>
      </c>
      <c r="I31" s="65"/>
      <c r="J31" s="64"/>
      <c r="K31" s="38"/>
    </row>
    <row r="32" spans="1:11" x14ac:dyDescent="0.35">
      <c r="A32" s="64"/>
      <c r="B32" s="64"/>
      <c r="C32" s="64"/>
      <c r="D32" s="64"/>
      <c r="E32" s="89"/>
      <c r="F32" s="108" t="s">
        <v>764</v>
      </c>
      <c r="G32" s="103" t="s">
        <v>113</v>
      </c>
      <c r="H32" s="104">
        <f>'EDCM discounts'!K105</f>
        <v>0.915840818749597</v>
      </c>
      <c r="I32" s="65"/>
      <c r="J32" s="64"/>
      <c r="K32" s="38"/>
    </row>
    <row r="33" spans="1:11" x14ac:dyDescent="0.35">
      <c r="A33" s="64"/>
      <c r="B33" s="64"/>
      <c r="C33" s="64"/>
      <c r="D33" s="64"/>
      <c r="E33" s="89"/>
      <c r="F33" s="108" t="s">
        <v>765</v>
      </c>
      <c r="G33" s="103" t="s">
        <v>113</v>
      </c>
      <c r="H33" s="104">
        <f>'EDCM discounts'!L105</f>
        <v>0.9087515993029891</v>
      </c>
      <c r="I33" s="65"/>
      <c r="J33" s="64"/>
      <c r="K33" s="38"/>
    </row>
    <row r="34" spans="1:11" x14ac:dyDescent="0.35">
      <c r="A34" s="64"/>
      <c r="B34" s="64"/>
      <c r="C34" s="64"/>
      <c r="D34" s="64"/>
      <c r="E34" s="89"/>
      <c r="F34" s="105" t="s">
        <v>306</v>
      </c>
      <c r="G34" s="105" t="s">
        <v>113</v>
      </c>
      <c r="H34" s="106">
        <f>'EDCM discounts'!M105</f>
        <v>0.80149657681504427</v>
      </c>
      <c r="I34" s="65"/>
      <c r="J34" s="64"/>
      <c r="K34" s="38"/>
    </row>
    <row r="35" spans="1:11" x14ac:dyDescent="0.35">
      <c r="A35" s="109"/>
      <c r="B35" s="109"/>
      <c r="C35" s="109"/>
      <c r="D35" s="109"/>
      <c r="E35" s="110"/>
      <c r="F35" s="110"/>
      <c r="G35" s="111"/>
      <c r="H35" s="112"/>
      <c r="I35" s="113"/>
      <c r="J35" s="109"/>
      <c r="K35" s="114"/>
    </row>
    <row r="36" spans="1:11" x14ac:dyDescent="0.35">
      <c r="A36" s="109"/>
      <c r="B36" s="109"/>
      <c r="C36" s="109"/>
      <c r="D36" s="109"/>
      <c r="E36" s="107" t="s">
        <v>766</v>
      </c>
      <c r="F36" s="110"/>
      <c r="G36" s="111"/>
      <c r="H36" s="112"/>
      <c r="I36" s="113"/>
      <c r="J36" s="109"/>
      <c r="K36" s="114"/>
    </row>
    <row r="37" spans="1:11" x14ac:dyDescent="0.35">
      <c r="A37" s="64"/>
      <c r="B37" s="64"/>
      <c r="C37" s="64"/>
      <c r="D37" s="64"/>
      <c r="E37" s="89"/>
      <c r="F37" s="101" t="s">
        <v>303</v>
      </c>
      <c r="G37" s="101" t="s">
        <v>113</v>
      </c>
      <c r="H37" s="182">
        <f>'EDCM discounts'!J106</f>
        <v>0.93998104764080825</v>
      </c>
      <c r="I37" s="65"/>
      <c r="J37" s="64"/>
      <c r="K37" s="38"/>
    </row>
    <row r="38" spans="1:11" x14ac:dyDescent="0.35">
      <c r="A38" s="64"/>
      <c r="B38" s="64"/>
      <c r="C38" s="64"/>
      <c r="D38" s="64"/>
      <c r="E38" s="89"/>
      <c r="F38" s="108" t="s">
        <v>764</v>
      </c>
      <c r="G38" s="103" t="s">
        <v>113</v>
      </c>
      <c r="H38" s="104">
        <f>'EDCM discounts'!K106</f>
        <v>0.915840818749597</v>
      </c>
      <c r="I38" s="65"/>
      <c r="J38" s="64"/>
      <c r="K38" s="38"/>
    </row>
    <row r="39" spans="1:11" x14ac:dyDescent="0.35">
      <c r="A39" s="64"/>
      <c r="B39" s="64"/>
      <c r="C39" s="64"/>
      <c r="D39" s="64"/>
      <c r="E39" s="89"/>
      <c r="F39" s="108" t="s">
        <v>765</v>
      </c>
      <c r="G39" s="103" t="s">
        <v>113</v>
      </c>
      <c r="H39" s="104">
        <f>'EDCM discounts'!L106</f>
        <v>0.9087515993029891</v>
      </c>
      <c r="I39" s="65"/>
      <c r="J39" s="64"/>
      <c r="K39" s="38"/>
    </row>
    <row r="40" spans="1:11" x14ac:dyDescent="0.35">
      <c r="A40" s="64"/>
      <c r="B40" s="64"/>
      <c r="C40" s="64"/>
      <c r="D40" s="64"/>
      <c r="E40" s="89"/>
      <c r="F40" s="105" t="s">
        <v>306</v>
      </c>
      <c r="G40" s="105" t="s">
        <v>113</v>
      </c>
      <c r="H40" s="106">
        <f>'EDCM discounts'!M106</f>
        <v>0.80149657681504427</v>
      </c>
      <c r="I40" s="65"/>
      <c r="J40" s="64"/>
      <c r="K40" s="38"/>
    </row>
    <row r="41" spans="1:11" x14ac:dyDescent="0.35">
      <c r="A41" s="109"/>
      <c r="B41" s="109"/>
      <c r="C41" s="109"/>
      <c r="D41" s="109"/>
      <c r="E41" s="110"/>
      <c r="F41" s="110"/>
      <c r="G41" s="111"/>
      <c r="H41" s="112"/>
      <c r="I41" s="113"/>
      <c r="J41" s="109"/>
      <c r="K41" s="114"/>
    </row>
    <row r="42" spans="1:11" x14ac:dyDescent="0.35">
      <c r="A42" s="109"/>
      <c r="B42" s="109"/>
      <c r="C42" s="109"/>
      <c r="D42" s="109"/>
      <c r="E42" s="107" t="s">
        <v>767</v>
      </c>
      <c r="F42" s="110"/>
      <c r="G42" s="111"/>
      <c r="H42" s="112"/>
      <c r="I42" s="113"/>
      <c r="J42" s="109"/>
      <c r="K42" s="114"/>
    </row>
    <row r="43" spans="1:11" x14ac:dyDescent="0.35">
      <c r="A43" s="64"/>
      <c r="B43" s="64"/>
      <c r="C43" s="64"/>
      <c r="D43" s="64"/>
      <c r="E43" s="89"/>
      <c r="F43" s="101" t="s">
        <v>303</v>
      </c>
      <c r="G43" s="101" t="s">
        <v>113</v>
      </c>
      <c r="H43" s="182">
        <f>'EDCM discounts'!J107</f>
        <v>0.92914479095706193</v>
      </c>
      <c r="I43" s="65"/>
      <c r="J43" s="64"/>
      <c r="K43" s="38"/>
    </row>
    <row r="44" spans="1:11" x14ac:dyDescent="0.35">
      <c r="A44" s="64"/>
      <c r="B44" s="64"/>
      <c r="C44" s="64"/>
      <c r="D44" s="64"/>
      <c r="E44" s="89"/>
      <c r="F44" s="108" t="s">
        <v>764</v>
      </c>
      <c r="G44" s="103" t="s">
        <v>113</v>
      </c>
      <c r="H44" s="104">
        <f>'EDCM discounts'!K107</f>
        <v>0.90064611017045548</v>
      </c>
      <c r="I44" s="65"/>
      <c r="J44" s="64"/>
      <c r="K44" s="38"/>
    </row>
    <row r="45" spans="1:11" x14ac:dyDescent="0.35">
      <c r="A45" s="64"/>
      <c r="B45" s="64"/>
      <c r="C45" s="64"/>
      <c r="D45" s="64"/>
      <c r="E45" s="89"/>
      <c r="F45" s="108" t="s">
        <v>765</v>
      </c>
      <c r="G45" s="103" t="s">
        <v>113</v>
      </c>
      <c r="H45" s="104">
        <f>'EDCM discounts'!L107</f>
        <v>0.8922769516614143</v>
      </c>
      <c r="I45" s="65"/>
      <c r="J45" s="64"/>
      <c r="K45" s="38"/>
    </row>
    <row r="46" spans="1:11" x14ac:dyDescent="0.35">
      <c r="A46" s="64"/>
      <c r="B46" s="64"/>
      <c r="C46" s="64"/>
      <c r="D46" s="64"/>
      <c r="E46" s="89"/>
      <c r="F46" s="105" t="s">
        <v>306</v>
      </c>
      <c r="G46" s="105" t="s">
        <v>113</v>
      </c>
      <c r="H46" s="106">
        <f>'EDCM discounts'!M107</f>
        <v>0.76565733001577729</v>
      </c>
      <c r="I46" s="65"/>
      <c r="J46" s="64"/>
      <c r="K46" s="38"/>
    </row>
    <row r="47" spans="1:11" x14ac:dyDescent="0.35">
      <c r="A47" s="109"/>
      <c r="B47" s="109"/>
      <c r="C47" s="109"/>
      <c r="D47" s="109"/>
      <c r="E47" s="110"/>
      <c r="F47" s="110"/>
      <c r="G47" s="111"/>
      <c r="H47" s="112"/>
      <c r="I47" s="113"/>
      <c r="J47" s="109"/>
      <c r="K47" s="114"/>
    </row>
    <row r="48" spans="1:11" x14ac:dyDescent="0.35">
      <c r="A48" s="109"/>
      <c r="B48" s="109"/>
      <c r="C48" s="109"/>
      <c r="D48" s="109"/>
      <c r="E48" s="107" t="s">
        <v>768</v>
      </c>
      <c r="F48" s="110"/>
      <c r="G48" s="111"/>
      <c r="H48" s="112"/>
      <c r="I48" s="113"/>
      <c r="J48" s="109"/>
      <c r="K48" s="114"/>
    </row>
    <row r="49" spans="1:11" x14ac:dyDescent="0.35">
      <c r="A49" s="64"/>
      <c r="B49" s="64"/>
      <c r="C49" s="64"/>
      <c r="D49" s="64"/>
      <c r="E49" s="89"/>
      <c r="F49" s="101" t="s">
        <v>303</v>
      </c>
      <c r="G49" s="101" t="s">
        <v>113</v>
      </c>
      <c r="H49" s="102">
        <f>'EDCM discounts'!J108</f>
        <v>0.81275031226774086</v>
      </c>
      <c r="I49" s="65"/>
      <c r="J49" s="64"/>
      <c r="K49" s="38"/>
    </row>
    <row r="50" spans="1:11" x14ac:dyDescent="0.35">
      <c r="A50" s="64"/>
      <c r="B50" s="64"/>
      <c r="C50" s="64"/>
      <c r="D50" s="64"/>
      <c r="E50" s="89"/>
      <c r="F50" s="108" t="s">
        <v>764</v>
      </c>
      <c r="G50" s="103" t="s">
        <v>113</v>
      </c>
      <c r="H50" s="104">
        <f>'EDCM discounts'!K108</f>
        <v>0.73743659644990223</v>
      </c>
      <c r="I50" s="65"/>
      <c r="J50" s="64"/>
      <c r="K50" s="38"/>
    </row>
    <row r="51" spans="1:11" x14ac:dyDescent="0.35">
      <c r="A51" s="64"/>
      <c r="B51" s="64"/>
      <c r="C51" s="64"/>
      <c r="D51" s="64"/>
      <c r="E51" s="89"/>
      <c r="F51" s="108" t="s">
        <v>765</v>
      </c>
      <c r="G51" s="103" t="s">
        <v>113</v>
      </c>
      <c r="H51" s="104">
        <f>'EDCM discounts'!L108</f>
        <v>0.71531934722338375</v>
      </c>
      <c r="I51" s="65"/>
      <c r="J51" s="64"/>
      <c r="K51" s="38"/>
    </row>
    <row r="52" spans="1:11" x14ac:dyDescent="0.35">
      <c r="A52" s="64"/>
      <c r="B52" s="64"/>
      <c r="C52" s="64"/>
      <c r="D52" s="64"/>
      <c r="E52" s="89"/>
      <c r="F52" s="105" t="s">
        <v>306</v>
      </c>
      <c r="G52" s="105" t="s">
        <v>113</v>
      </c>
      <c r="H52" s="106">
        <f>'EDCM discounts'!M108</f>
        <v>0.38070055300665379</v>
      </c>
      <c r="I52" s="65"/>
      <c r="J52" s="64"/>
      <c r="K52" s="38"/>
    </row>
    <row r="53" spans="1:11" x14ac:dyDescent="0.35">
      <c r="A53" s="109"/>
      <c r="B53" s="109"/>
      <c r="C53" s="109"/>
      <c r="D53" s="109"/>
      <c r="E53" s="110"/>
      <c r="F53" s="110"/>
      <c r="G53" s="111"/>
      <c r="H53" s="112"/>
      <c r="I53" s="113"/>
      <c r="J53" s="109"/>
      <c r="K53" s="114"/>
    </row>
    <row r="54" spans="1:11" x14ac:dyDescent="0.35">
      <c r="A54" s="109"/>
      <c r="B54" s="109"/>
      <c r="C54" s="109"/>
      <c r="D54" s="109"/>
      <c r="E54" s="107" t="s">
        <v>769</v>
      </c>
      <c r="F54" s="110"/>
      <c r="G54" s="111"/>
      <c r="H54" s="112"/>
      <c r="I54" s="113"/>
      <c r="J54" s="109"/>
      <c r="K54" s="114"/>
    </row>
    <row r="55" spans="1:11" x14ac:dyDescent="0.35">
      <c r="A55" s="64"/>
      <c r="B55" s="64"/>
      <c r="C55" s="64"/>
      <c r="D55" s="64"/>
      <c r="E55" s="89"/>
      <c r="F55" s="101" t="s">
        <v>303</v>
      </c>
      <c r="G55" s="101" t="s">
        <v>113</v>
      </c>
      <c r="H55" s="102">
        <f>'EDCM discounts'!J109</f>
        <v>0.69764273383200526</v>
      </c>
      <c r="I55" s="65"/>
      <c r="J55" s="64"/>
      <c r="K55" s="38"/>
    </row>
    <row r="56" spans="1:11" x14ac:dyDescent="0.35">
      <c r="A56" s="64"/>
      <c r="B56" s="64"/>
      <c r="C56" s="64"/>
      <c r="D56" s="64"/>
      <c r="E56" s="89"/>
      <c r="F56" s="108" t="s">
        <v>764</v>
      </c>
      <c r="G56" s="103" t="s">
        <v>113</v>
      </c>
      <c r="H56" s="104">
        <f>'EDCM discounts'!K109</f>
        <v>0.57603158726392545</v>
      </c>
      <c r="I56" s="65"/>
      <c r="J56" s="64"/>
      <c r="K56" s="38"/>
    </row>
    <row r="57" spans="1:11" x14ac:dyDescent="0.35">
      <c r="A57" s="64"/>
      <c r="B57" s="64"/>
      <c r="C57" s="64"/>
      <c r="D57" s="64"/>
      <c r="E57" s="89"/>
      <c r="F57" s="108" t="s">
        <v>765</v>
      </c>
      <c r="G57" s="103" t="s">
        <v>113</v>
      </c>
      <c r="H57" s="104">
        <f>'EDCM discounts'!L109</f>
        <v>0.5403182512777619</v>
      </c>
      <c r="I57" s="65"/>
      <c r="J57" s="64"/>
      <c r="K57" s="38"/>
    </row>
    <row r="58" spans="1:11" x14ac:dyDescent="0.35">
      <c r="A58" s="64"/>
      <c r="B58" s="64"/>
      <c r="C58" s="64"/>
      <c r="D58" s="64"/>
      <c r="E58" s="89"/>
      <c r="F58" s="105" t="s">
        <v>306</v>
      </c>
      <c r="G58" s="105" t="s">
        <v>113</v>
      </c>
      <c r="H58" s="106">
        <f>'EDCM discounts'!M109</f>
        <v>0</v>
      </c>
      <c r="I58" s="65"/>
      <c r="J58" s="64"/>
      <c r="K58" s="38"/>
    </row>
    <row r="59" spans="1:11" x14ac:dyDescent="0.35">
      <c r="A59" s="64"/>
      <c r="B59" s="64"/>
      <c r="C59" s="64"/>
      <c r="D59" s="64"/>
      <c r="E59" s="64"/>
      <c r="F59" s="64"/>
      <c r="G59" s="64"/>
      <c r="H59" s="65"/>
      <c r="I59" s="65"/>
      <c r="J59" s="64"/>
      <c r="K59" s="38"/>
    </row>
    <row r="60" spans="1:11" x14ac:dyDescent="0.35">
      <c r="A60" s="64"/>
      <c r="B60" s="95" t="s">
        <v>81</v>
      </c>
      <c r="C60" s="95"/>
      <c r="D60" s="95"/>
      <c r="E60" s="95"/>
      <c r="F60" s="95"/>
      <c r="G60" s="95"/>
      <c r="H60" s="96"/>
      <c r="I60" s="96"/>
      <c r="J60" s="95"/>
      <c r="K60" s="38"/>
    </row>
  </sheetData>
  <sheetProtection sheet="1" objects="1" formatCells="0" formatColumns="0" formatRows="0" sort="0" autoFilter="0"/>
  <hyperlinks>
    <hyperlink ref="B5" location="'Model map'!A1" display="Click here to return to model map" xr:uid="{38F164F2-DAB2-4E11-BDB3-337BBF39CE8E}"/>
    <hyperlink ref="B5:F5" location="'Model map'!A4" tooltip="Click to return to model map" display="'Model map'!A4" xr:uid="{33CCABC6-FAB3-417E-87B4-E8AD535FAB62}"/>
    <hyperlink ref="B5:H5" location="'Model map'!A4" tooltip="Click to return to model map" display="'Model map'!A4" xr:uid="{7A228E1A-40C3-455B-BB7B-F7FCED106DE1}"/>
    <hyperlink ref="A1" location="Index!A1" display="Index!A1" xr:uid="{D6F397FF-9AA1-4B45-AB39-D6BB4A590B7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890CFB661AC84D96B569471696442A" ma:contentTypeVersion="9" ma:contentTypeDescription="Create a new document." ma:contentTypeScope="" ma:versionID="5c39b82226b3067bdbdb76e45d54210d">
  <xsd:schema xmlns:xsd="http://www.w3.org/2001/XMLSchema" xmlns:xs="http://www.w3.org/2001/XMLSchema" xmlns:p="http://schemas.microsoft.com/office/2006/metadata/properties" xmlns:ns2="375f405a-1d4b-4796-a028-0e90b458cbcf" targetNamespace="http://schemas.microsoft.com/office/2006/metadata/properties" ma:root="true" ma:fieldsID="3ab3773445034c849f80e8364b91b05a" ns2:_="">
    <xsd:import namespace="375f405a-1d4b-4796-a028-0e90b458cb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f405a-1d4b-4796-a028-0e90b458cb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4A8A4-5C4B-4759-A2D6-73E07A40D2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5f405a-1d4b-4796-a028-0e90b458cb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E19579-5AB0-45A9-ACE2-09DB8D0D6DF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375f405a-1d4b-4796-a028-0e90b458cbc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7CCB481-5D07-4576-BB79-32174CEC7A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Cover</vt:lpstr>
      <vt:lpstr>Version control</vt:lpstr>
      <vt:lpstr>Model map</vt:lpstr>
      <vt:lpstr>Index</vt:lpstr>
      <vt:lpstr>Fixed inputs</vt:lpstr>
      <vt:lpstr>DNO inputs</vt:lpstr>
      <vt:lpstr>MEAV</vt:lpstr>
      <vt:lpstr>Expenditure</vt:lpstr>
      <vt:lpstr>Expensed</vt:lpstr>
      <vt:lpstr>Capitalised</vt:lpstr>
      <vt:lpstr>Rev allocation</vt:lpstr>
      <vt:lpstr>Direct</vt:lpstr>
      <vt:lpstr>EDCM discounts</vt:lpstr>
      <vt:lpstr>CDCM discounts</vt:lpstr>
      <vt:lpstr>Output to other models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2019-10-31T20:54:16Z</dcterms:created>
  <dcterms:modified xsi:type="dcterms:W3CDTF">2020-12-21T11:58:42Z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0x010100B0890CFB661AC84D96B569471696442A</vt:lpwstr>
  </property>
</Properties>
</file>