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0245" windowHeight="8190" tabRatio="779" firstSheet="1" activeTab="4"/>
  </bookViews>
  <sheets>
    <sheet name="version control" sheetId="30" r:id="rId1"/>
    <sheet name="Guidance" sheetId="28" r:id="rId2"/>
    <sheet name="Option summary" sheetId="29" r:id="rId3"/>
    <sheet name="Fixed data" sheetId="20" r:id="rId4"/>
    <sheet name="Workings baseline" sheetId="27" r:id="rId5"/>
    <sheet name="Option 1 (Baseline) Hand Fell" sheetId="33" r:id="rId6"/>
    <sheet name="Option 2 Mulcher" sheetId="34" r:id="rId7"/>
    <sheet name="Workings template" sheetId="32" r:id="rId8"/>
  </sheets>
  <definedNames>
    <definedName name="_xlnm.Print_Area" localSheetId="5">'Option 1 (Baseline) Hand Fell'!$A$1:$AB$104</definedName>
    <definedName name="_xlnm.Print_Area" localSheetId="6">'Option 2 Mulcher'!$A$1:$AB$104</definedName>
  </definedNames>
  <calcPr calcId="145621"/>
</workbook>
</file>

<file path=xl/calcChain.xml><?xml version="1.0" encoding="utf-8"?>
<calcChain xmlns="http://schemas.openxmlformats.org/spreadsheetml/2006/main">
  <c r="L8" i="27" l="1"/>
  <c r="L9" i="27"/>
  <c r="L10" i="27"/>
  <c r="L11" i="27"/>
  <c r="L12" i="27"/>
  <c r="L13" i="27"/>
  <c r="L14" i="27"/>
  <c r="L15" i="27"/>
  <c r="L16" i="27"/>
  <c r="L17" i="27"/>
  <c r="L18" i="27"/>
  <c r="L7" i="27" l="1"/>
  <c r="H19" i="27"/>
  <c r="I19" i="27"/>
  <c r="K19" i="27"/>
  <c r="F13" i="34" s="1"/>
  <c r="J19" i="27"/>
  <c r="L19" i="27" l="1"/>
  <c r="F13" i="33"/>
  <c r="E68" i="33" l="1"/>
  <c r="E67" i="33"/>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AK26" i="34"/>
  <c r="AK28" i="34" s="1"/>
  <c r="AK29" i="34" s="1"/>
  <c r="F67" i="34"/>
  <c r="R67" i="34"/>
  <c r="AD67" i="34"/>
  <c r="AP67" i="34"/>
  <c r="BB67" i="34"/>
  <c r="AE69" i="33"/>
  <c r="AQ69" i="33"/>
  <c r="BC69" i="33"/>
  <c r="L26" i="34"/>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O28" i="34"/>
  <c r="AY33" i="34"/>
  <c r="S33" i="34"/>
  <c r="AJ33" i="34"/>
  <c r="BA33" i="34"/>
  <c r="U33" i="34"/>
  <c r="AD33" i="34"/>
  <c r="AM33" i="34"/>
  <c r="AV33" i="34"/>
  <c r="X33" i="34"/>
  <c r="AW33" i="34"/>
  <c r="AG33" i="34"/>
  <c r="Q33" i="34"/>
  <c r="AX33" i="34"/>
  <c r="AH33" i="34"/>
  <c r="R33" i="34"/>
  <c r="L28" i="34"/>
  <c r="L29" i="34" s="1"/>
  <c r="AE28" i="34"/>
  <c r="AE29" i="34" s="1"/>
  <c r="M28" i="34"/>
  <c r="M29" i="34" s="1"/>
  <c r="AW49" i="34"/>
  <c r="AX49" i="34"/>
  <c r="AY49" i="34"/>
  <c r="AZ49" i="34"/>
  <c r="BA49" i="34"/>
  <c r="BB49" i="34"/>
  <c r="BC49" i="34"/>
  <c r="BD49" i="34"/>
  <c r="H29" i="34"/>
  <c r="AV29" i="34"/>
  <c r="K28" i="34"/>
  <c r="K29" i="34" s="1"/>
  <c r="AQ28" i="34"/>
  <c r="AQ29" i="34" s="1"/>
  <c r="F26" i="33"/>
  <c r="F28" i="33" s="1"/>
  <c r="AI31" i="33" s="1"/>
  <c r="P28" i="33"/>
  <c r="P29" i="33" s="1"/>
  <c r="AO54" i="33"/>
  <c r="BB54" i="33"/>
  <c r="AK54" i="33"/>
  <c r="AI37" i="33"/>
  <c r="AR37" i="33"/>
  <c r="BA37" i="33"/>
  <c r="U37" i="33"/>
  <c r="AL37" i="33"/>
  <c r="AW37" i="33"/>
  <c r="Q37" i="33"/>
  <c r="Z37" i="33"/>
  <c r="AM37" i="33"/>
  <c r="AN37" i="33"/>
  <c r="P37" i="33"/>
  <c r="AY31"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U32" i="33"/>
  <c r="AE32" i="33"/>
  <c r="O32" i="33"/>
  <c r="AV32" i="33"/>
  <c r="AF32" i="33"/>
  <c r="P32" i="33"/>
  <c r="AW32" i="33"/>
  <c r="AG32" i="33"/>
  <c r="I32" i="33"/>
  <c r="AP32" i="33"/>
  <c r="Z32" i="33"/>
  <c r="J32" i="33"/>
  <c r="AL32" i="33"/>
  <c r="V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U32" i="33"/>
  <c r="AJ29" i="33"/>
  <c r="P33" i="33"/>
  <c r="S26" i="33"/>
  <c r="AA26" i="33"/>
  <c r="AQ26" i="33"/>
  <c r="AA45" i="33"/>
  <c r="W29" i="33"/>
  <c r="AI32" i="33"/>
  <c r="I33" i="33"/>
  <c r="R40" i="33"/>
  <c r="AI42" i="33"/>
  <c r="AT48" i="33"/>
  <c r="AC32" i="33"/>
  <c r="S34" i="33"/>
  <c r="Z39" i="33"/>
  <c r="Q40" i="33"/>
  <c r="AY45"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P50" i="33"/>
  <c r="Z50" i="33"/>
  <c r="AQ50" i="33"/>
  <c r="AA50" i="33"/>
  <c r="AR50" i="33"/>
  <c r="AB50" i="33"/>
  <c r="AS50" i="33"/>
  <c r="AC50" i="33"/>
  <c r="AV50" i="33"/>
  <c r="AF50" i="33"/>
  <c r="AO50" i="33"/>
  <c r="X33" i="33"/>
  <c r="AQ45" i="33"/>
  <c r="AK49" i="33"/>
  <c r="AR32" i="33"/>
  <c r="AD49" i="33"/>
  <c r="AM29" i="33"/>
  <c r="AB32" i="33"/>
  <c r="Y33" i="33"/>
  <c r="AR34" i="33"/>
  <c r="S39" i="33"/>
  <c r="AR45" i="33"/>
  <c r="AM50" i="33"/>
  <c r="AQ32"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D48" i="33"/>
  <c r="AR29" i="33"/>
  <c r="G29" i="33"/>
  <c r="AK32"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AF31" i="33" l="1"/>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U60" i="34" s="1"/>
  <c r="AT41" i="34"/>
  <c r="AD41" i="34"/>
  <c r="AD60" i="34" s="1"/>
  <c r="BC41" i="34"/>
  <c r="AM41" i="34"/>
  <c r="W41" i="34"/>
  <c r="AV41" i="34"/>
  <c r="AF41" i="34"/>
  <c r="AW41" i="34"/>
  <c r="AG41" i="34"/>
  <c r="Q41" i="34"/>
  <c r="Q60" i="34" s="1"/>
  <c r="AP41" i="34"/>
  <c r="Z41" i="34"/>
  <c r="Z60" i="34" s="1"/>
  <c r="AY41" i="34"/>
  <c r="AI41" i="34"/>
  <c r="AI60" i="34" s="1"/>
  <c r="S41" i="34"/>
  <c r="AR41" i="34"/>
  <c r="AB41" i="34"/>
  <c r="AC41" i="34"/>
  <c r="AC60" i="34" s="1"/>
  <c r="AL41" i="34"/>
  <c r="AU41" i="34"/>
  <c r="AU60" i="34" s="1"/>
  <c r="BD41" i="34"/>
  <c r="X41" i="34"/>
  <c r="X60" i="34" s="1"/>
  <c r="Y41" i="34"/>
  <c r="AH41" i="34"/>
  <c r="AQ41" i="34"/>
  <c r="AZ41" i="34"/>
  <c r="AZ60" i="34" s="1"/>
  <c r="T41" i="34"/>
  <c r="AS41" i="34"/>
  <c r="BB41" i="34"/>
  <c r="V41" i="34"/>
  <c r="AE41" i="34"/>
  <c r="AN41" i="34"/>
  <c r="AO41" i="34"/>
  <c r="AX41" i="34"/>
  <c r="AX60" i="34" s="1"/>
  <c r="R41" i="34"/>
  <c r="AA41" i="34"/>
  <c r="AJ41" i="34"/>
  <c r="AS57" i="34"/>
  <c r="BB57" i="34"/>
  <c r="AL57" i="34"/>
  <c r="AU57" i="34"/>
  <c r="BD57" i="34"/>
  <c r="BD60" i="34" s="1"/>
  <c r="AN57" i="34"/>
  <c r="BA57" i="34"/>
  <c r="AT57" i="34"/>
  <c r="AM57" i="34"/>
  <c r="AW57" i="34"/>
  <c r="AG57" i="34"/>
  <c r="AP57" i="34"/>
  <c r="AY57" i="34"/>
  <c r="AI57" i="34"/>
  <c r="AR57" i="34"/>
  <c r="AK57" i="34"/>
  <c r="AV57" i="34"/>
  <c r="AX57" i="34"/>
  <c r="AQ57" i="34"/>
  <c r="AJ57" i="34"/>
  <c r="BC57" i="34"/>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BA60" i="34"/>
  <c r="G60" i="34"/>
  <c r="AJ60" i="34"/>
  <c r="R60" i="34"/>
  <c r="K60" i="34"/>
  <c r="AW60" i="34"/>
  <c r="O60" i="34"/>
  <c r="BC60" i="34"/>
  <c r="AR60" i="34"/>
  <c r="AO60" i="34"/>
  <c r="E63" i="34"/>
  <c r="E64" i="34" s="1"/>
  <c r="F61" i="34"/>
  <c r="BB60" i="34"/>
  <c r="AT60" i="34"/>
  <c r="AB60" i="34"/>
  <c r="J60" i="34"/>
  <c r="Y60" i="34"/>
  <c r="AN60" i="34"/>
  <c r="AL60" i="34"/>
  <c r="T60" i="34"/>
  <c r="AQ60" i="34"/>
  <c r="AF60" i="34"/>
  <c r="AY60" i="34"/>
  <c r="L60" i="34"/>
  <c r="I60" i="34"/>
  <c r="AM60" i="34"/>
  <c r="M60" i="34"/>
  <c r="AV60" i="34"/>
  <c r="V60" i="34"/>
  <c r="AA60" i="34"/>
  <c r="P60" i="34"/>
  <c r="AE60" i="34"/>
  <c r="AG60" i="34"/>
  <c r="N60" i="34"/>
  <c r="AK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X60" i="33" s="1"/>
  <c r="P36" i="33"/>
  <c r="P60" i="33" s="1"/>
  <c r="AW36" i="33"/>
  <c r="AW60" i="33" s="1"/>
  <c r="AO36" i="33"/>
  <c r="AG36" i="33"/>
  <c r="AG60" i="33" s="1"/>
  <c r="Y36" i="33"/>
  <c r="Q36" i="33"/>
  <c r="Q60" i="33" s="1"/>
  <c r="AX36" i="33"/>
  <c r="AP36" i="33"/>
  <c r="AH36" i="33"/>
  <c r="Z36" i="33"/>
  <c r="R36" i="33"/>
  <c r="R60" i="33" s="1"/>
  <c r="BA36" i="33"/>
  <c r="AS36" i="33"/>
  <c r="AK36" i="33"/>
  <c r="AK60" i="33" s="1"/>
  <c r="AC36" i="33"/>
  <c r="U36" i="33"/>
  <c r="M36" i="33"/>
  <c r="M60" i="33" s="1"/>
  <c r="BB36" i="33"/>
  <c r="AT36" i="33"/>
  <c r="AL36" i="33"/>
  <c r="AD36" i="33"/>
  <c r="V36" i="33"/>
  <c r="V60" i="33" s="1"/>
  <c r="N36" i="33"/>
  <c r="N60" i="33" s="1"/>
  <c r="AJ36" i="33"/>
  <c r="AQ36" i="33"/>
  <c r="AZ36" i="33"/>
  <c r="T36" i="33"/>
  <c r="AR36" i="33"/>
  <c r="AR60" i="33" s="1"/>
  <c r="AY36" i="33"/>
  <c r="AA36" i="33"/>
  <c r="AA60" i="33" s="1"/>
  <c r="AB36" i="33"/>
  <c r="AI36" i="33"/>
  <c r="L36" i="33"/>
  <c r="L60" i="33" s="1"/>
  <c r="S36" i="33"/>
  <c r="S60" i="33" s="1"/>
  <c r="AA29" i="33"/>
  <c r="D41" i="20"/>
  <c r="H12" i="20"/>
  <c r="AS60" i="34" l="1"/>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77" i="34" s="1"/>
  <c r="Z80" i="34" s="1"/>
  <c r="Z66" i="33"/>
  <c r="Z76" i="33" s="1"/>
  <c r="Z77" i="33" s="1"/>
  <c r="Z80" i="33" s="1"/>
  <c r="Z81" i="33" s="1"/>
  <c r="AA62" i="34"/>
  <c r="AB61" i="34" s="1"/>
  <c r="AC62" i="33"/>
  <c r="AD61" i="33" s="1"/>
  <c r="D63" i="20"/>
  <c r="AD12" i="20"/>
  <c r="Z81" i="34" l="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authors>
    <author>Williams, Rhys (Future Networks)</author>
  </authors>
  <commentList>
    <comment ref="J7" authorId="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<sst xmlns="http://schemas.openxmlformats.org/spreadsheetml/2006/main" count="710" uniqueCount="360">
  <si>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</si>
  <si>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</si>
  <si>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</si>
  <si>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</si>
  <si>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</si>
  <si>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</si>
  <si>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</si>
  <si>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</si>
  <si>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</si>
  <si>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</si>
  <si>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</si>
  <si>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</si>
  <si>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</si>
  <si>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</si>
  <si>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</si>
  <si>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</si>
  <si>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</si>
  <si>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</si>
  <si>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</si>
  <si>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</si>
  <si>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</si>
  <si>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</si>
  <si>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</si>
  <si>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</si>
  <si>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</si>
  <si>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</si>
  <si>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</si>
  <si>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</si>
  <si>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</si>
  <si>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</si>
  <si>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</si>
  <si>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</si>
  <si>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</si>
  <si>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</si>
  <si>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</si>
  <si>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</si>
  <si>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</si>
  <si>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</si>
  <si>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</si>
  <si>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</si>
  <si>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</si>
  <si>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</si>
  <si>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</si>
  <si>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</si>
  <si>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</si>
  <si>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</si>
  <si>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</si>
  <si>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</si>
  <si>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</si>
  <si>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</si>
  <si>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</si>
  <si>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</si>
  <si>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</si>
  <si>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</si>
  <si>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</si>
  <si>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</si>
  <si>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</si>
  <si>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</si>
  <si>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</si>
  <si>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</si>
  <si>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</si>
  <si>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</si>
  <si>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</si>
  <si>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</si>
  <si>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</si>
  <si>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</si>
  <si>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</si>
  <si>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</si>
  <si>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</si>
  <si>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</si>
  <si>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</si>
  <si>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</si>
  <si>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</si>
  <si>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</si>
  <si>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</si>
  <si>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</si>
  <si>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</si>
  <si>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</si>
  <si>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</si>
  <si>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</si>
  <si>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</si>
  <si>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</si>
  <si>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</si>
  <si>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</si>
  <si>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</si>
  <si>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</si>
  <si>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</si>
  <si>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</si>
  <si>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</si>
  <si>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</si>
  <si>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</si>
  <si>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</si>
  <si>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</si>
  <si>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</si>
  <si>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</si>
  <si>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</si>
  <si>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</si>
  <si>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</si>
  <si>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</si>
  <si>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</si>
  <si>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</si>
  <si>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</si>
  <si>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</si>
  <si>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</si>
  <si>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</si>
  <si>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</si>
  <si>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</si>
  <si>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</si>
  <si>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</si>
  <si>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</si>
  <si>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</si>
  <si>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</si>
  <si>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</si>
  <si>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</si>
  <si>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</si>
  <si>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</si>
  <si>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</si>
  <si>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</si>
  <si>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</si>
  <si>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</si>
  <si>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</si>
  <si>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</si>
  <si>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</si>
  <si>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</si>
  <si>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</si>
  <si>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</si>
  <si>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</si>
  <si>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</si>
  <si>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</si>
  <si>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</si>
  <si>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</si>
  <si>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</si>
  <si>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</si>
  <si>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</si>
  <si>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</si>
  <si>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</si>
  <si>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</si>
  <si>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</si>
  <si>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</si>
  <si>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</si>
  <si>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</si>
  <si>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</si>
  <si>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</si>
  <si>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</si>
  <si>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</si>
  <si>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</si>
  <si>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</si>
  <si>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</si>
  <si>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</si>
  <si>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</si>
  <si>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</si>
  <si>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</si>
  <si>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</si>
  <si>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</si>
  <si>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</si>
  <si>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</si>
  <si>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</si>
  <si>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</si>
  <si>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</si>
  <si>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</si>
  <si>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</si>
  <si>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</si>
  <si>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</si>
  <si>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</si>
  <si>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</si>
  <si>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</si>
  <si>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</si>
  <si>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</si>
  <si>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</si>
  <si>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</si>
  <si>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</si>
  <si>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</si>
  <si>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</si>
  <si>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</si>
  <si>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</si>
  <si>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</si>
  <si>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</si>
  <si>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</si>
  <si>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</si>
  <si>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</si>
  <si>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</si>
  <si>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</si>
  <si>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</si>
  <si>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</si>
  <si>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</si>
  <si>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</si>
  <si>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</si>
  <si>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</si>
  <si>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</si>
  <si>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</si>
  <si>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</si>
  <si>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</si>
  <si>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</si>
  <si>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</si>
  <si>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</si>
  <si>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</si>
  <si>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</si>
  <si>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</si>
  <si>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</si>
  <si>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</si>
  <si>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</si>
  <si>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</si>
  <si>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</si>
  <si>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</si>
  <si>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</si>
  <si>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</si>
  <si>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</si>
  <si>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</si>
  <si>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</si>
  <si>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</si>
  <si>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</si>
  <si>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</si>
  <si>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</si>
  <si>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</si>
  <si>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</si>
  <si>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</si>
  <si>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</si>
  <si>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</si>
  <si>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</si>
  <si>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</si>
  <si>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</si>
  <si>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</si>
  <si>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</si>
  <si>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</si>
  <si>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</si>
  <si>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</si>
  <si>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</si>
  <si>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</si>
  <si>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</si>
  <si>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</si>
  <si>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</si>
  <si>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</si>
  <si>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</si>
  <si>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</si>
  <si>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</si>
  <si>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</si>
  <si>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</si>
  <si>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</si>
  <si>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</si>
  <si>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</si>
  <si>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</si>
  <si>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</si>
  <si>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</si>
  <si>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</si>
  <si>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</si>
  <si>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</si>
  <si>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</si>
  <si>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</si>
  <si>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</si>
  <si>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</si>
  <si>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</si>
  <si>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</si>
  <si>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</si>
  <si>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</si>
  <si>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</si>
  <si>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</si>
  <si>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</si>
  <si>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</si>
  <si>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</si>
  <si>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</si>
  <si>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</si>
  <si>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</si>
  <si>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</si>
  <si>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</si>
  <si>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</si>
  <si>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</si>
  <si>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</si>
  <si>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</si>
  <si>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</si>
  <si>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</si>
  <si>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</si>
  <si>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</si>
  <si>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</si>
  <si>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</si>
  <si>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</si>
  <si>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</si>
  <si>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</si>
  <si>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</si>
  <si>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</si>
  <si>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</si>
  <si>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</si>
  <si>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</si>
  <si>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</si>
  <si>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</si>
  <si>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</si>
  <si>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</si>
  <si>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</si>
  <si>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</si>
  <si>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</si>
  <si>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</si>
  <si>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</si>
  <si>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</si>
  <si>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</si>
  <si>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</si>
  <si>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</si>
  <si>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</si>
  <si>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</si>
  <si>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</si>
  <si>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</si>
  <si>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</si>
  <si>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</si>
  <si>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</si>
  <si>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</si>
  <si>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</si>
  <si>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</si>
  <si>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</si>
  <si>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</si>
  <si>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</si>
  <si>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</si>
  <si>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</si>
  <si>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</si>
  <si>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</si>
  <si>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</si>
  <si>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</si>
  <si>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</si>
  <si>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</si>
  <si>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</si>
  <si>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</si>
  <si>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</si>
  <si>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</si>
  <si>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</si>
  <si>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</si>
  <si>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</si>
  <si>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</si>
  <si>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</si>
  <si>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</si>
  <si>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</si>
  <si>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</si>
  <si>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</si>
  <si>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</si>
  <si>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</si>
  <si>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</si>
  <si>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</si>
  <si>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</si>
  <si>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</si>
  <si>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</si>
  <si>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</si>
  <si>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</si>
  <si>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</si>
  <si>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</si>
  <si>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</si>
  <si>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</si>
  <si>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</si>
  <si>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</si>
  <si>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rPr>
        <b/>
        <sz val="10"/>
        <color theme="1"/>
        <rFont val="Gill Sans MT"/>
        <family val="2"/>
      </rPr>
      <t xml:space="preserve">CMZ YEOVIL. </t>
    </r>
    <r>
      <rPr>
        <sz val="10"/>
        <color theme="1"/>
        <rFont val="Gill Sans MT"/>
        <family val="2"/>
      </rPr>
      <t>The driver to use a smart technology (DSR, Battery or Flexible Generation) as an alternative to traditional reinforcement if it delivers value to customers</t>
    </r>
  </si>
  <si>
    <t>Option 1 (Baseline)</t>
  </si>
  <si>
    <t>Option 2</t>
  </si>
  <si>
    <t>Option 3</t>
  </si>
  <si>
    <t>Do Nothing Scenario.  Normal fault location occurrs</t>
  </si>
  <si>
    <t>LV automation team locates faults using Bidoyng technology</t>
  </si>
  <si>
    <r>
      <t xml:space="preserve">Workings / assumptions used for costing </t>
    </r>
    <r>
      <rPr>
        <b/>
        <sz val="14"/>
        <color rgb="FF0070C0"/>
        <rFont val="Calibri"/>
        <family val="2"/>
        <scheme val="minor"/>
      </rPr>
      <t>option 2</t>
    </r>
  </si>
  <si>
    <t>Date Range</t>
  </si>
  <si>
    <t>Total Spans Cleared</t>
  </si>
  <si>
    <t>Total Hand Cutting Costs</t>
  </si>
  <si>
    <t>Total Mulcher Costs</t>
  </si>
  <si>
    <t>Total Savings</t>
  </si>
  <si>
    <t>Totals</t>
  </si>
  <si>
    <t>Option 1: Hand Felling</t>
  </si>
  <si>
    <t>Option 2: Mulcher</t>
  </si>
  <si>
    <t>NIA &amp; Maintenance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</si>
</sst>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8">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86">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0" fontId="4" fillId="10" borderId="3" xfId="0" applyFont="1" applyFill="1" applyBorder="1" applyAlignment="1">
      <alignment vertical="top"/>
    </xf>
    <xf numFmtId="0" fontId="4" fillId="10" borderId="3" xfId="0" applyFont="1" applyFill="1" applyBorder="1" applyAlignment="1">
      <alignment vertical="top" wrapText="1"/>
    </xf>
    <xf numFmtId="8" fontId="4" fillId="10" borderId="3" xfId="0" applyNumberFormat="1" applyFont="1" applyFill="1" applyBorder="1" applyAlignment="1">
      <alignment horizontal="center" vertical="top"/>
    </xf>
    <xf numFmtId="14" fontId="0" fillId="0" borderId="0" xfId="0" applyNumberFormat="1"/>
    <xf numFmtId="0" fontId="0" fillId="0" borderId="0" xfId="0" applyAlignment="1">
      <alignment wrapText="1"/>
    </xf>
    <xf numFmtId="0" fontId="0" fillId="0" borderId="0" xfId="0" applyNumberFormat="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9">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cols>
    <col min="1" max="1" width="2.42578125" customWidth="1"/>
    <col min="2" max="2" width="29.28515625" customWidth="1"/>
    <col min="3" max="3" width="52.28515625" customWidth="1"/>
    <col min="4" max="4" width="12" customWidth="1"/>
    <col min="5" max="5" width="138.140625" customWidth="1"/>
  </cols>
  <sheetData>
    <row r="2" spans="1:5">
      <c r="B2" s="101" t="s">
        <v>228</v>
      </c>
      <c r="C2" s="101" t="s">
        <v>236</v>
      </c>
      <c r="D2" s="101" t="s">
        <v>235</v>
      </c>
      <c r="E2" s="101" t="s">
        <v>229</v>
      </c>
    </row>
    <row r="3" spans="1:5" s="100" customFormat="1" ht="62.25" customHeight="1">
      <c r="B3" s="102" t="s">
        <v>230</v>
      </c>
      <c r="C3" s="102" t="s">
        <v>233</v>
      </c>
      <c r="D3" s="102"/>
      <c r="E3" s="103" t="s">
        <v>234</v>
      </c>
    </row>
    <row r="4" spans="1:5" s="100" customFormat="1" ht="62.25" customHeight="1">
      <c r="B4" s="102" t="s">
        <v>231</v>
      </c>
      <c r="C4" s="102" t="s">
        <v>237</v>
      </c>
      <c r="D4" s="104">
        <v>41352</v>
      </c>
      <c r="E4" s="102" t="s">
        <v>238</v>
      </c>
    </row>
    <row r="5" spans="1:5" s="100" customFormat="1" ht="84" customHeight="1">
      <c r="B5" s="102" t="s">
        <v>232</v>
      </c>
      <c r="C5" s="102" t="s">
        <v>243</v>
      </c>
      <c r="D5" s="104" t="s">
        <v>239</v>
      </c>
      <c r="E5" s="102" t="s">
        <v>240</v>
      </c>
    </row>
    <row r="6" spans="1:5" ht="111" customHeight="1">
      <c r="A6" s="129"/>
      <c r="B6" s="130" t="s">
        <v>241</v>
      </c>
      <c r="C6" s="130" t="s">
        <v>242</v>
      </c>
      <c r="D6" s="131">
        <v>41380</v>
      </c>
      <c r="E6" s="130" t="s">
        <v>309</v>
      </c>
    </row>
    <row r="7" spans="1:5" ht="21.75" customHeight="1">
      <c r="B7" s="133"/>
      <c r="C7" s="133"/>
      <c r="D7" s="134">
        <v>41393</v>
      </c>
      <c r="E7" s="133" t="s">
        <v>332</v>
      </c>
    </row>
    <row r="8" spans="1:5" ht="21.75" customHeight="1">
      <c r="D8" s="134">
        <v>41649</v>
      </c>
      <c r="E8" s="136" t="s">
        <v>333</v>
      </c>
    </row>
    <row r="9" spans="1:5" ht="21.75" customHeight="1">
      <c r="D9" s="134">
        <v>41649</v>
      </c>
      <c r="E9" s="133" t="s">
        <v>337</v>
      </c>
    </row>
    <row r="10" spans="1:5" ht="21.75" customHeight="1">
      <c r="D10" s="134">
        <v>41649</v>
      </c>
      <c r="E10" s="133" t="s">
        <v>338</v>
      </c>
    </row>
    <row r="11" spans="1: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9" sqref="C9"/>
    </sheetView>
  </sheetViews>
  <sheetFormatPr defaultRowHeight="12.75"/>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5.75">
      <c r="B1" s="99" t="s">
        <v>77</v>
      </c>
    </row>
    <row r="2" spans="2:3">
      <c r="B2" s="25"/>
    </row>
    <row r="3" spans="2:3">
      <c r="B3" s="25"/>
    </row>
    <row r="4" spans="2:3">
      <c r="B4" s="89" t="s">
        <v>14</v>
      </c>
      <c r="C4" s="89" t="s">
        <v>26</v>
      </c>
    </row>
    <row r="5" spans="2:3" ht="38.25">
      <c r="B5" s="96" t="s">
        <v>38</v>
      </c>
      <c r="C5" s="31" t="s">
        <v>95</v>
      </c>
    </row>
    <row r="6" spans="2:3">
      <c r="B6" s="96" t="s">
        <v>217</v>
      </c>
      <c r="C6" s="31" t="s">
        <v>218</v>
      </c>
    </row>
    <row r="7" spans="2:3" ht="56.25" customHeight="1">
      <c r="B7" s="97" t="s">
        <v>300</v>
      </c>
      <c r="C7" s="31" t="s">
        <v>331</v>
      </c>
    </row>
    <row r="8" spans="2:3">
      <c r="B8" s="98" t="s">
        <v>301</v>
      </c>
      <c r="C8" s="31" t="s">
        <v>302</v>
      </c>
    </row>
    <row r="9" spans="2:3" ht="25.5">
      <c r="B9" s="97" t="s">
        <v>224</v>
      </c>
      <c r="C9" s="31" t="s">
        <v>330</v>
      </c>
    </row>
    <row r="10" spans="2:3">
      <c r="B10" s="98" t="s">
        <v>215</v>
      </c>
      <c r="C10" s="31" t="s">
        <v>216</v>
      </c>
    </row>
    <row r="12" spans="2:3">
      <c r="B12" s="25" t="s">
        <v>24</v>
      </c>
    </row>
    <row r="13" spans="2:3">
      <c r="B13" s="93" t="s">
        <v>25</v>
      </c>
    </row>
    <row r="14" spans="2:3">
      <c r="B14" s="94" t="s">
        <v>217</v>
      </c>
    </row>
    <row r="15" spans="2:3">
      <c r="B15" s="88" t="s">
        <v>223</v>
      </c>
    </row>
    <row r="16" spans="2:3">
      <c r="B16" s="95" t="s">
        <v>219</v>
      </c>
    </row>
    <row r="17" spans="2:4">
      <c r="B17" s="25"/>
    </row>
    <row r="18" spans="2:4">
      <c r="B18" s="2" t="s">
        <v>64</v>
      </c>
    </row>
    <row r="19" spans="2:4" ht="19.5" customHeight="1">
      <c r="B19" s="2" t="s">
        <v>220</v>
      </c>
    </row>
    <row r="20" spans="2:4">
      <c r="B20" s="91" t="s">
        <v>225</v>
      </c>
    </row>
    <row r="21" spans="2:4">
      <c r="B21" s="91" t="s">
        <v>226</v>
      </c>
    </row>
    <row r="22" spans="2:4" ht="25.5" customHeight="1">
      <c r="B22" s="90" t="s">
        <v>97</v>
      </c>
    </row>
    <row r="23" spans="2:4" ht="10.5" customHeight="1"/>
    <row r="24" spans="2:4" ht="24.75" customHeight="1">
      <c r="B24" s="91" t="s">
        <v>221</v>
      </c>
      <c r="C24" s="91"/>
      <c r="D24" s="91"/>
    </row>
    <row r="25" spans="2:4" ht="26.25" customHeight="1">
      <c r="B25" s="91" t="s">
        <v>310</v>
      </c>
      <c r="C25" s="91"/>
      <c r="D25" s="91"/>
    </row>
    <row r="26" spans="2:4" ht="32.25" customHeight="1">
      <c r="B26" s="145" t="s">
        <v>222</v>
      </c>
      <c r="C26" s="145"/>
      <c r="D26" s="145"/>
    </row>
    <row r="28" spans="2:4">
      <c r="B28" s="2" t="s">
        <v>96</v>
      </c>
    </row>
    <row r="32" spans="2:4">
      <c r="B32" s="25"/>
    </row>
    <row r="33" spans="2:2">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9"/>
  <sheetViews>
    <sheetView showGridLines="0" zoomScale="90" zoomScaleNormal="90" workbookViewId="0">
      <pane ySplit="3" topLeftCell="A19" activePane="bottomLeft" state="frozen"/>
      <selection activeCell="A7" sqref="A7"/>
      <selection pane="bottomLeft" activeCell="D29" sqref="D29"/>
    </sheetView>
  </sheetViews>
  <sheetFormatPr defaultRowHeight="12.75"/>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c r="B1" s="25" t="s">
        <v>335</v>
      </c>
      <c r="Z1" s="26" t="s">
        <v>29</v>
      </c>
    </row>
    <row r="2" spans="2:26">
      <c r="B2" s="159" t="s">
        <v>344</v>
      </c>
      <c r="C2" s="160"/>
      <c r="D2" s="160"/>
      <c r="E2" s="160"/>
      <c r="F2" s="161"/>
      <c r="Z2" s="26" t="s">
        <v>79</v>
      </c>
    </row>
    <row r="3" spans="2:26" ht="24.75" customHeight="1">
      <c r="B3" s="162"/>
      <c r="C3" s="163"/>
      <c r="D3" s="163"/>
      <c r="E3" s="163"/>
      <c r="F3" s="164"/>
    </row>
    <row r="4" spans="2:26" ht="18" customHeight="1">
      <c r="B4" s="25" t="s">
        <v>78</v>
      </c>
      <c r="C4" s="27"/>
      <c r="D4" s="27"/>
      <c r="E4" s="27"/>
      <c r="F4" s="27"/>
    </row>
    <row r="5" spans="2:26" ht="24.75" customHeight="1">
      <c r="B5" s="153"/>
      <c r="C5" s="154"/>
      <c r="D5" s="154"/>
      <c r="E5" s="154"/>
      <c r="F5" s="155"/>
    </row>
    <row r="6" spans="2:26" ht="13.5" customHeight="1">
      <c r="B6" s="27"/>
      <c r="C6" s="27"/>
      <c r="D6" s="27"/>
      <c r="E6" s="27"/>
      <c r="F6" s="27"/>
    </row>
    <row r="7" spans="2:26">
      <c r="B7" s="25" t="s">
        <v>48</v>
      </c>
    </row>
    <row r="8" spans="2:26">
      <c r="B8" s="170" t="s">
        <v>336</v>
      </c>
      <c r="C8" s="171"/>
      <c r="D8" s="165" t="s">
        <v>30</v>
      </c>
      <c r="E8" s="165"/>
      <c r="F8" s="165"/>
    </row>
    <row r="9" spans="2:26" ht="22.5" customHeight="1">
      <c r="B9" s="156" t="s">
        <v>345</v>
      </c>
      <c r="C9" s="157"/>
      <c r="D9" s="166" t="s">
        <v>348</v>
      </c>
      <c r="E9" s="166"/>
      <c r="F9" s="166"/>
    </row>
    <row r="10" spans="2:26" ht="35.25" customHeight="1">
      <c r="B10" s="156" t="s">
        <v>346</v>
      </c>
      <c r="C10" s="157"/>
      <c r="D10" s="167" t="s">
        <v>349</v>
      </c>
      <c r="E10" s="168"/>
      <c r="F10" s="169"/>
    </row>
    <row r="11" spans="2:26" ht="39" customHeight="1">
      <c r="B11" s="156" t="s">
        <v>347</v>
      </c>
      <c r="C11" s="157"/>
      <c r="D11" s="166"/>
      <c r="E11" s="166"/>
      <c r="F11" s="166"/>
    </row>
    <row r="12" spans="2:26" ht="22.5" customHeight="1">
      <c r="B12" s="156"/>
      <c r="C12" s="157"/>
      <c r="D12" s="166"/>
      <c r="E12" s="166"/>
      <c r="F12" s="166"/>
    </row>
    <row r="13" spans="2:26" ht="42" customHeight="1">
      <c r="B13" s="156"/>
      <c r="C13" s="157"/>
      <c r="D13" s="166"/>
      <c r="E13" s="166"/>
      <c r="F13" s="166"/>
    </row>
    <row r="14" spans="2:26" ht="22.5" customHeight="1">
      <c r="B14" s="156"/>
      <c r="C14" s="157"/>
      <c r="D14" s="166"/>
      <c r="E14" s="166"/>
      <c r="F14" s="166"/>
    </row>
    <row r="15" spans="2:26" ht="45.75" customHeight="1">
      <c r="B15" s="156"/>
      <c r="C15" s="157"/>
      <c r="D15" s="166"/>
      <c r="E15" s="166"/>
      <c r="F15" s="166"/>
    </row>
    <row r="16" spans="2:26" ht="28.5" customHeight="1">
      <c r="B16" s="156"/>
      <c r="C16" s="157"/>
      <c r="D16" s="166"/>
      <c r="E16" s="166"/>
      <c r="F16" s="166"/>
    </row>
    <row r="17" spans="2:11" ht="22.5" customHeight="1">
      <c r="B17" s="151"/>
      <c r="C17" s="152"/>
      <c r="D17" s="158"/>
      <c r="E17" s="158"/>
      <c r="F17" s="158"/>
    </row>
    <row r="18" spans="2:11" ht="22.5" customHeight="1">
      <c r="B18" s="151"/>
      <c r="C18" s="152"/>
      <c r="D18" s="158"/>
      <c r="E18" s="158"/>
      <c r="F18" s="158"/>
    </row>
    <row r="19" spans="2:11" ht="22.5" customHeight="1">
      <c r="B19" s="151"/>
      <c r="C19" s="152"/>
      <c r="D19" s="158"/>
      <c r="E19" s="158"/>
      <c r="F19" s="158"/>
    </row>
    <row r="20" spans="2:11" ht="22.5" customHeight="1">
      <c r="B20" s="151"/>
      <c r="C20" s="152"/>
      <c r="D20" s="158"/>
      <c r="E20" s="158"/>
      <c r="F20" s="158"/>
    </row>
    <row r="21" spans="2:11" ht="22.5" customHeight="1">
      <c r="B21" s="151"/>
      <c r="C21" s="152"/>
      <c r="D21" s="158"/>
      <c r="E21" s="158"/>
      <c r="F21" s="158"/>
    </row>
    <row r="22" spans="2:11" ht="22.5" customHeight="1">
      <c r="B22" s="151"/>
      <c r="C22" s="152"/>
      <c r="D22" s="158"/>
      <c r="E22" s="158"/>
      <c r="F22" s="158"/>
    </row>
    <row r="23" spans="2:11" ht="22.5" customHeight="1">
      <c r="B23" s="151"/>
      <c r="C23" s="152"/>
      <c r="D23" s="158"/>
      <c r="E23" s="158"/>
      <c r="F23" s="158"/>
    </row>
    <row r="24" spans="2:11" ht="12.75" customHeight="1">
      <c r="B24" s="28"/>
      <c r="C24" s="28"/>
      <c r="D24" s="29"/>
      <c r="E24" s="29"/>
      <c r="F24" s="29"/>
    </row>
    <row r="25" spans="2:11">
      <c r="B25" s="25" t="s">
        <v>49</v>
      </c>
    </row>
    <row r="26" spans="2:11" ht="38.25" customHeight="1">
      <c r="B26" s="147" t="s">
        <v>47</v>
      </c>
      <c r="C26" s="149" t="s">
        <v>27</v>
      </c>
      <c r="D26" s="149" t="s">
        <v>28</v>
      </c>
      <c r="E26" s="149" t="s">
        <v>30</v>
      </c>
      <c r="F26" s="147" t="s">
        <v>339</v>
      </c>
      <c r="G26" s="146" t="s">
        <v>99</v>
      </c>
      <c r="H26" s="146"/>
      <c r="I26" s="146"/>
      <c r="J26" s="146"/>
      <c r="K26" s="146"/>
    </row>
    <row r="27" spans="2:11" ht="36" customHeight="1">
      <c r="B27" s="148"/>
      <c r="C27" s="150"/>
      <c r="D27" s="150"/>
      <c r="E27" s="150"/>
      <c r="F27" s="148"/>
      <c r="G27" s="64" t="s">
        <v>100</v>
      </c>
      <c r="H27" s="64" t="s">
        <v>101</v>
      </c>
      <c r="I27" s="64" t="s">
        <v>102</v>
      </c>
      <c r="J27" s="64" t="s">
        <v>103</v>
      </c>
      <c r="K27" s="64" t="s">
        <v>104</v>
      </c>
    </row>
    <row r="28" spans="2:11" ht="27.75" customHeight="1">
      <c r="B28" s="30">
        <v>1</v>
      </c>
      <c r="C28" s="31" t="s">
        <v>357</v>
      </c>
      <c r="D28" s="30" t="s">
        <v>79</v>
      </c>
      <c r="E28" s="31"/>
      <c r="F28" s="30"/>
      <c r="G28" s="65">
        <f>'Option 1 (Baseline) Hand Fell'!$C$4</f>
        <v>-0.1452951013252497</v>
      </c>
      <c r="H28" s="65">
        <f>'Option 1 (Baseline) Hand Fell'!$C$5</f>
        <v>-0.17006362389329444</v>
      </c>
      <c r="I28" s="65">
        <f>'Option 1 (Baseline) Hand Fell'!$C$6</f>
        <v>-0.18678855350878437</v>
      </c>
      <c r="J28" s="65">
        <f>'Option 1 (Baseline) Hand Fell'!$C$7</f>
        <v>-0.2034628673582474</v>
      </c>
      <c r="K28" s="66"/>
    </row>
    <row r="29" spans="2:11" ht="27.75" customHeight="1">
      <c r="B29" s="30">
        <v>2</v>
      </c>
      <c r="C29" s="30" t="s">
        <v>358</v>
      </c>
      <c r="D29" s="30" t="s">
        <v>29</v>
      </c>
      <c r="E29" s="31"/>
      <c r="F29" s="30"/>
      <c r="G29" s="65">
        <f>'Option 2 Mulcher'!$C$4</f>
        <v>-8.4835327687818457E-2</v>
      </c>
      <c r="H29" s="65">
        <f>'Option 2 Mulcher'!$C$5</f>
        <v>-9.9297244911713461E-2</v>
      </c>
      <c r="I29" s="65">
        <f>'Option 2 Mulcher'!$C$6</f>
        <v>-0.10906264561376187</v>
      </c>
      <c r="J29" s="65">
        <f>'Option 2 Mulcher'!$C$7</f>
        <v>-0.11879849263466141</v>
      </c>
      <c r="K29" s="30"/>
    </row>
    <row r="30" spans="2:11" ht="27.75" customHeight="1">
      <c r="B30" s="139">
        <v>3</v>
      </c>
      <c r="C30" s="139"/>
      <c r="D30" s="139"/>
      <c r="E30" s="140"/>
      <c r="F30" s="139"/>
      <c r="G30" s="141"/>
      <c r="H30" s="141"/>
      <c r="I30" s="141"/>
      <c r="J30" s="141"/>
      <c r="K30" s="139"/>
    </row>
    <row r="31" spans="2:11" ht="27.75" customHeight="1">
      <c r="B31" s="139">
        <v>4</v>
      </c>
      <c r="C31" s="139"/>
      <c r="D31" s="139"/>
      <c r="E31" s="140"/>
      <c r="F31" s="139"/>
      <c r="G31" s="141"/>
      <c r="H31" s="141"/>
      <c r="I31" s="141"/>
      <c r="J31" s="141"/>
      <c r="K31" s="139"/>
    </row>
    <row r="32" spans="2:11" ht="27.75" customHeight="1">
      <c r="B32" s="139">
        <v>5</v>
      </c>
      <c r="C32" s="139"/>
      <c r="D32" s="139"/>
      <c r="E32" s="140"/>
      <c r="F32" s="139"/>
      <c r="G32" s="141"/>
      <c r="H32" s="141"/>
      <c r="I32" s="141"/>
      <c r="J32" s="141"/>
      <c r="K32" s="139"/>
    </row>
    <row r="33" spans="2:11" ht="27.75" customHeight="1">
      <c r="B33" s="139">
        <v>6</v>
      </c>
      <c r="C33" s="139"/>
      <c r="D33" s="139"/>
      <c r="E33" s="140"/>
      <c r="F33" s="139"/>
      <c r="G33" s="141"/>
      <c r="H33" s="141"/>
      <c r="I33" s="141"/>
      <c r="J33" s="141"/>
      <c r="K33" s="139"/>
    </row>
    <row r="34" spans="2:11" ht="27.75" customHeight="1">
      <c r="B34" s="139">
        <v>7</v>
      </c>
      <c r="C34" s="139"/>
      <c r="D34" s="139"/>
      <c r="E34" s="140"/>
      <c r="F34" s="139"/>
      <c r="G34" s="141"/>
      <c r="H34" s="141"/>
      <c r="I34" s="141"/>
      <c r="J34" s="141"/>
      <c r="K34" s="139"/>
    </row>
    <row r="35" spans="2:11" ht="27.75" customHeight="1">
      <c r="B35" s="139">
        <v>8</v>
      </c>
      <c r="C35" s="139"/>
      <c r="D35" s="139"/>
      <c r="E35" s="140"/>
      <c r="F35" s="139"/>
      <c r="G35" s="141"/>
      <c r="H35" s="141"/>
      <c r="I35" s="141"/>
      <c r="J35" s="141"/>
      <c r="K35" s="139"/>
    </row>
    <row r="39" spans="2:11">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F7" sqref="F7:G8"/>
    </sheetView>
  </sheetViews>
  <sheetFormatPr defaultRowHeight="12.75"/>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5.75">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5.75">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c r="A3" s="21"/>
      <c r="B3" s="22" t="s">
        <v>61</v>
      </c>
      <c r="C3" s="33">
        <v>0.04</v>
      </c>
      <c r="D3" s="109" t="s">
        <v>294</v>
      </c>
      <c r="E3" s="21"/>
      <c r="F3" s="77"/>
      <c r="G3" s="127"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4.25">
      <c r="A4" s="21"/>
      <c r="B4" s="22" t="s">
        <v>9</v>
      </c>
      <c r="C4" s="23">
        <v>3.5000000000000003E-2</v>
      </c>
      <c r="D4" s="21"/>
      <c r="E4" s="21"/>
      <c r="F4" s="4" t="s">
        <v>307</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c r="A5" s="21"/>
      <c r="B5" s="22" t="s">
        <v>10</v>
      </c>
      <c r="C5" s="23">
        <v>0.03</v>
      </c>
      <c r="D5" s="21"/>
      <c r="E5" s="21"/>
      <c r="F5" s="51" t="s">
        <v>308</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4.25">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4.25">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c r="A11" s="21"/>
      <c r="B11" s="84" t="s">
        <v>70</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4.25">
      <c r="A12" s="21"/>
      <c r="B12" s="21" t="s">
        <v>71</v>
      </c>
      <c r="C12" s="21"/>
      <c r="D12" s="21"/>
      <c r="E12" s="21"/>
      <c r="F12" s="51" t="s">
        <v>306</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c r="A13" s="21"/>
      <c r="B13" s="172" t="s">
        <v>73</v>
      </c>
      <c r="C13" s="173"/>
      <c r="D13" s="126"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c r="A14" s="21"/>
      <c r="B14" s="174"/>
      <c r="C14" s="175"/>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
      <c r="A15" s="21"/>
      <c r="B15" s="176" t="s">
        <v>323</v>
      </c>
      <c r="C15" s="42" t="s">
        <v>316</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c r="A16" s="21"/>
      <c r="B16" s="176"/>
      <c r="C16" s="42" t="s">
        <v>317</v>
      </c>
      <c r="D16" s="125">
        <v>1.3004251926654264</v>
      </c>
      <c r="E16" s="83"/>
      <c r="F16" s="71" t="s">
        <v>154</v>
      </c>
      <c r="G16" s="39"/>
      <c r="H16" s="39"/>
      <c r="I16" s="76"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c r="A17" s="21"/>
      <c r="B17" s="176"/>
      <c r="C17" s="42" t="s">
        <v>318</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c r="A18" s="21"/>
      <c r="B18" s="176"/>
      <c r="C18" s="42" t="s">
        <v>319</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c r="A19" s="21"/>
      <c r="B19" s="176"/>
      <c r="C19" s="42" t="s">
        <v>320</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c r="A20" s="21"/>
      <c r="B20" s="176"/>
      <c r="C20" s="42" t="s">
        <v>321</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c r="A21" s="21"/>
      <c r="B21" s="176"/>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c r="A22" s="21"/>
      <c r="B22" s="176"/>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c r="A23" s="21"/>
      <c r="B23" s="176"/>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c r="A24" s="21"/>
      <c r="B24" s="176"/>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c r="B27" s="105" t="s">
        <v>311</v>
      </c>
    </row>
    <row r="28" spans="1:59">
      <c r="B28" s="20" t="s">
        <v>247</v>
      </c>
      <c r="E28" s="74"/>
    </row>
    <row r="29" spans="1:59">
      <c r="B29" s="20" t="s">
        <v>248</v>
      </c>
    </row>
    <row r="31" spans="1:59">
      <c r="B31" s="20" t="str">
        <f>"Power sector emissions reduce by"&amp;" "&amp;ROUND($D$78,2)&amp;" g/kWh p.a. between now and 2030."</f>
        <v>Power sector emissions reduce by 14.5 g/kWh p.a. between now and 2030.</v>
      </c>
    </row>
    <row r="32" spans="1:59">
      <c r="B32" s="20" t="s">
        <v>249</v>
      </c>
      <c r="H32" s="73"/>
    </row>
    <row r="33" spans="2:5" ht="47.25" customHeight="1">
      <c r="D33" s="106" t="s">
        <v>290</v>
      </c>
    </row>
    <row r="34" spans="2:5">
      <c r="B34" s="111" t="s">
        <v>244</v>
      </c>
      <c r="C34" s="20" t="s">
        <v>250</v>
      </c>
      <c r="D34" s="20">
        <f>0.58982*1000</f>
        <v>589.82000000000005</v>
      </c>
      <c r="E34" s="20" t="s">
        <v>291</v>
      </c>
    </row>
    <row r="35" spans="2:5">
      <c r="B35" s="111" t="s">
        <v>245</v>
      </c>
      <c r="C35" s="20" t="s">
        <v>251</v>
      </c>
      <c r="D35" s="73">
        <f>D34-$D$78</f>
        <v>575.32450000000006</v>
      </c>
    </row>
    <row r="36" spans="2:5">
      <c r="B36" s="111" t="s">
        <v>246</v>
      </c>
      <c r="C36" s="20" t="s">
        <v>72</v>
      </c>
      <c r="D36" s="73">
        <f t="shared" ref="D36:D73" si="2">D35-$D$78</f>
        <v>560.82900000000006</v>
      </c>
    </row>
    <row r="37" spans="2:5">
      <c r="C37" s="20" t="s">
        <v>106</v>
      </c>
      <c r="D37" s="73">
        <f t="shared" si="2"/>
        <v>546.33350000000007</v>
      </c>
    </row>
    <row r="38" spans="2:5">
      <c r="C38" s="20" t="s">
        <v>252</v>
      </c>
      <c r="D38" s="73">
        <f t="shared" si="2"/>
        <v>531.83800000000008</v>
      </c>
    </row>
    <row r="39" spans="2:5">
      <c r="C39" s="20" t="s">
        <v>253</v>
      </c>
      <c r="D39" s="73">
        <f t="shared" si="2"/>
        <v>517.34250000000009</v>
      </c>
    </row>
    <row r="40" spans="2:5">
      <c r="C40" s="20" t="s">
        <v>254</v>
      </c>
      <c r="D40" s="73">
        <f t="shared" si="2"/>
        <v>502.84700000000009</v>
      </c>
    </row>
    <row r="41" spans="2:5">
      <c r="C41" s="20" t="s">
        <v>255</v>
      </c>
      <c r="D41" s="73">
        <f t="shared" si="2"/>
        <v>488.3515000000001</v>
      </c>
    </row>
    <row r="42" spans="2:5">
      <c r="C42" s="20" t="s">
        <v>256</v>
      </c>
      <c r="D42" s="73">
        <f t="shared" si="2"/>
        <v>473.85600000000011</v>
      </c>
    </row>
    <row r="43" spans="2:5">
      <c r="C43" s="20" t="s">
        <v>257</v>
      </c>
      <c r="D43" s="73">
        <f t="shared" si="2"/>
        <v>459.36050000000012</v>
      </c>
    </row>
    <row r="44" spans="2:5">
      <c r="C44" s="20" t="s">
        <v>258</v>
      </c>
      <c r="D44" s="73">
        <f t="shared" si="2"/>
        <v>444.86500000000012</v>
      </c>
    </row>
    <row r="45" spans="2:5">
      <c r="C45" s="20" t="s">
        <v>259</v>
      </c>
      <c r="D45" s="73">
        <f t="shared" si="2"/>
        <v>430.36950000000013</v>
      </c>
    </row>
    <row r="46" spans="2:5">
      <c r="C46" s="20" t="s">
        <v>260</v>
      </c>
      <c r="D46" s="73">
        <f t="shared" si="2"/>
        <v>415.87400000000014</v>
      </c>
    </row>
    <row r="47" spans="2:5">
      <c r="C47" s="20" t="s">
        <v>261</v>
      </c>
      <c r="D47" s="73">
        <f t="shared" si="2"/>
        <v>401.37850000000014</v>
      </c>
    </row>
    <row r="48" spans="2:5">
      <c r="C48" s="20" t="s">
        <v>262</v>
      </c>
      <c r="D48" s="73">
        <f t="shared" si="2"/>
        <v>386.88300000000015</v>
      </c>
    </row>
    <row r="49" spans="3:4">
      <c r="C49" s="20" t="s">
        <v>263</v>
      </c>
      <c r="D49" s="73">
        <f t="shared" si="2"/>
        <v>372.38750000000016</v>
      </c>
    </row>
    <row r="50" spans="3:4">
      <c r="C50" s="20" t="s">
        <v>264</v>
      </c>
      <c r="D50" s="73">
        <f t="shared" si="2"/>
        <v>357.89200000000017</v>
      </c>
    </row>
    <row r="51" spans="3:4">
      <c r="C51" s="20" t="s">
        <v>265</v>
      </c>
      <c r="D51" s="73">
        <f t="shared" si="2"/>
        <v>343.39650000000017</v>
      </c>
    </row>
    <row r="52" spans="3:4">
      <c r="C52" s="20" t="s">
        <v>266</v>
      </c>
      <c r="D52" s="73">
        <f t="shared" si="2"/>
        <v>328.90100000000018</v>
      </c>
    </row>
    <row r="53" spans="3:4">
      <c r="C53" s="20" t="s">
        <v>267</v>
      </c>
      <c r="D53" s="73">
        <f t="shared" si="2"/>
        <v>314.40550000000019</v>
      </c>
    </row>
    <row r="54" spans="3:4">
      <c r="C54" s="20" t="s">
        <v>268</v>
      </c>
      <c r="D54" s="73">
        <f t="shared" si="2"/>
        <v>299.9100000000002</v>
      </c>
    </row>
    <row r="55" spans="3:4">
      <c r="C55" s="20" t="s">
        <v>269</v>
      </c>
      <c r="D55" s="73">
        <f t="shared" si="2"/>
        <v>285.4145000000002</v>
      </c>
    </row>
    <row r="56" spans="3:4">
      <c r="C56" s="20" t="s">
        <v>270</v>
      </c>
      <c r="D56" s="73">
        <f t="shared" si="2"/>
        <v>270.91900000000021</v>
      </c>
    </row>
    <row r="57" spans="3:4">
      <c r="C57" s="20" t="s">
        <v>271</v>
      </c>
      <c r="D57" s="73">
        <f t="shared" si="2"/>
        <v>256.42350000000022</v>
      </c>
    </row>
    <row r="58" spans="3:4">
      <c r="C58" s="20" t="s">
        <v>272</v>
      </c>
      <c r="D58" s="73">
        <f t="shared" si="2"/>
        <v>241.92800000000022</v>
      </c>
    </row>
    <row r="59" spans="3:4">
      <c r="C59" s="20" t="s">
        <v>273</v>
      </c>
      <c r="D59" s="73">
        <f t="shared" si="2"/>
        <v>227.43250000000023</v>
      </c>
    </row>
    <row r="60" spans="3:4">
      <c r="C60" s="20" t="s">
        <v>274</v>
      </c>
      <c r="D60" s="73">
        <f t="shared" si="2"/>
        <v>212.93700000000024</v>
      </c>
    </row>
    <row r="61" spans="3:4">
      <c r="C61" s="20" t="s">
        <v>275</v>
      </c>
      <c r="D61" s="73">
        <f t="shared" si="2"/>
        <v>198.44150000000025</v>
      </c>
    </row>
    <row r="62" spans="3:4">
      <c r="C62" s="20" t="s">
        <v>276</v>
      </c>
      <c r="D62" s="73">
        <f t="shared" si="2"/>
        <v>183.94600000000025</v>
      </c>
    </row>
    <row r="63" spans="3:4">
      <c r="C63" s="20" t="s">
        <v>277</v>
      </c>
      <c r="D63" s="73">
        <f t="shared" si="2"/>
        <v>169.45050000000026</v>
      </c>
    </row>
    <row r="64" spans="3:4">
      <c r="C64" s="20" t="s">
        <v>278</v>
      </c>
      <c r="D64" s="73">
        <f t="shared" si="2"/>
        <v>154.95500000000027</v>
      </c>
    </row>
    <row r="65" spans="3:5">
      <c r="C65" s="20" t="s">
        <v>279</v>
      </c>
      <c r="D65" s="73">
        <f t="shared" si="2"/>
        <v>140.45950000000028</v>
      </c>
    </row>
    <row r="66" spans="3:5">
      <c r="C66" s="20" t="s">
        <v>280</v>
      </c>
      <c r="D66" s="73">
        <f t="shared" si="2"/>
        <v>125.96400000000027</v>
      </c>
    </row>
    <row r="67" spans="3:5">
      <c r="C67" s="20" t="s">
        <v>281</v>
      </c>
      <c r="D67" s="73">
        <f t="shared" si="2"/>
        <v>111.46850000000026</v>
      </c>
    </row>
    <row r="68" spans="3:5">
      <c r="C68" s="20" t="s">
        <v>282</v>
      </c>
      <c r="D68" s="73">
        <f t="shared" si="2"/>
        <v>96.973000000000255</v>
      </c>
    </row>
    <row r="69" spans="3:5">
      <c r="C69" s="20" t="s">
        <v>283</v>
      </c>
      <c r="D69" s="73">
        <f t="shared" si="2"/>
        <v>82.477500000000248</v>
      </c>
    </row>
    <row r="70" spans="3:5">
      <c r="C70" s="20" t="s">
        <v>284</v>
      </c>
      <c r="D70" s="73">
        <f t="shared" si="2"/>
        <v>67.982000000000241</v>
      </c>
    </row>
    <row r="71" spans="3:5">
      <c r="C71" s="20" t="s">
        <v>285</v>
      </c>
      <c r="D71" s="73">
        <f t="shared" si="2"/>
        <v>53.486500000000241</v>
      </c>
    </row>
    <row r="72" spans="3:5">
      <c r="C72" s="20" t="s">
        <v>286</v>
      </c>
      <c r="D72" s="73">
        <f t="shared" si="2"/>
        <v>38.991000000000241</v>
      </c>
    </row>
    <row r="73" spans="3:5">
      <c r="C73" s="20" t="s">
        <v>287</v>
      </c>
      <c r="D73" s="73">
        <f t="shared" si="2"/>
        <v>24.495500000000241</v>
      </c>
    </row>
    <row r="74" spans="3:5">
      <c r="C74" s="20" t="s">
        <v>288</v>
      </c>
      <c r="D74" s="73">
        <v>10</v>
      </c>
    </row>
    <row r="75" spans="3:5">
      <c r="C75" s="20" t="s">
        <v>289</v>
      </c>
      <c r="D75" s="73">
        <f>D73-D78</f>
        <v>10.00000000000024</v>
      </c>
      <c r="E75" s="20" t="s">
        <v>292</v>
      </c>
    </row>
    <row r="78" spans="3:5">
      <c r="D78" s="107">
        <f>(D34-D74)/40</f>
        <v>14.495500000000002</v>
      </c>
      <c r="E78" s="20" t="s">
        <v>293</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L19"/>
  <sheetViews>
    <sheetView tabSelected="1" workbookViewId="0">
      <selection activeCell="K21" sqref="K21"/>
    </sheetView>
  </sheetViews>
  <sheetFormatPr defaultRowHeight="1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c r="A1" s="1" t="s">
        <v>299</v>
      </c>
    </row>
    <row r="2" spans="1:12">
      <c r="A2" t="s">
        <v>76</v>
      </c>
    </row>
    <row r="6" spans="1:12" ht="46.5" customHeight="1">
      <c r="F6" t="s">
        <v>351</v>
      </c>
      <c r="H6" s="143" t="s">
        <v>352</v>
      </c>
      <c r="I6" s="143" t="s">
        <v>353</v>
      </c>
      <c r="J6" s="143" t="s">
        <v>359</v>
      </c>
      <c r="K6" s="143" t="s">
        <v>354</v>
      </c>
      <c r="L6" s="143" t="s">
        <v>355</v>
      </c>
    </row>
    <row r="7" spans="1:12">
      <c r="F7" s="142">
        <v>42461</v>
      </c>
      <c r="G7" s="142">
        <v>42490</v>
      </c>
      <c r="H7">
        <v>100</v>
      </c>
      <c r="I7" s="138">
        <v>55005.999999999993</v>
      </c>
      <c r="J7" s="138">
        <v>25900</v>
      </c>
      <c r="K7" s="138">
        <v>17454</v>
      </c>
      <c r="L7" s="138">
        <f>I7-J7-K7</f>
        <v>11651.999999999993</v>
      </c>
    </row>
    <row r="8" spans="1:12">
      <c r="F8" s="142">
        <v>42491</v>
      </c>
      <c r="G8" s="142">
        <v>42521</v>
      </c>
      <c r="H8">
        <v>0</v>
      </c>
      <c r="I8" s="138">
        <v>0</v>
      </c>
      <c r="J8" s="138">
        <v>2595</v>
      </c>
      <c r="K8" s="138">
        <v>0</v>
      </c>
      <c r="L8" s="138">
        <f t="shared" ref="L8:L18" si="0">I8-J8-K8</f>
        <v>-2595</v>
      </c>
    </row>
    <row r="9" spans="1:12">
      <c r="F9" s="142">
        <v>42522</v>
      </c>
      <c r="G9" s="142">
        <v>42551</v>
      </c>
      <c r="H9">
        <v>16</v>
      </c>
      <c r="I9" s="138">
        <v>11646.586770428014</v>
      </c>
      <c r="J9" s="138">
        <v>0</v>
      </c>
      <c r="K9" s="138">
        <v>3036.385214007782</v>
      </c>
      <c r="L9" s="138">
        <f t="shared" si="0"/>
        <v>8610.201556420232</v>
      </c>
    </row>
    <row r="10" spans="1:12">
      <c r="F10" s="142">
        <v>42552</v>
      </c>
      <c r="G10" s="142">
        <v>42582</v>
      </c>
      <c r="H10">
        <v>38</v>
      </c>
      <c r="I10" s="138">
        <v>21287.081712062252</v>
      </c>
      <c r="J10" s="138">
        <v>10604</v>
      </c>
      <c r="K10" s="138">
        <v>6188.87859922179</v>
      </c>
      <c r="L10" s="138">
        <f t="shared" si="0"/>
        <v>4494.2031128404624</v>
      </c>
    </row>
    <row r="11" spans="1:12">
      <c r="F11" s="142">
        <v>42583</v>
      </c>
      <c r="G11" s="142">
        <v>42613</v>
      </c>
      <c r="H11">
        <v>42</v>
      </c>
      <c r="I11" s="138">
        <v>26728.989883268478</v>
      </c>
      <c r="J11" s="138">
        <v>0</v>
      </c>
      <c r="K11" s="138">
        <v>8501.878599221789</v>
      </c>
      <c r="L11" s="138">
        <f t="shared" si="0"/>
        <v>18227.111284046689</v>
      </c>
    </row>
    <row r="12" spans="1:12">
      <c r="F12" s="142">
        <v>42614</v>
      </c>
      <c r="G12" s="142">
        <v>42643</v>
      </c>
      <c r="H12">
        <v>18</v>
      </c>
      <c r="I12" s="138">
        <v>10181.509727626459</v>
      </c>
      <c r="J12" s="138">
        <v>0</v>
      </c>
      <c r="K12" s="138">
        <v>2101.5081712062256</v>
      </c>
      <c r="L12" s="138">
        <f t="shared" si="0"/>
        <v>8080.0015564202331</v>
      </c>
    </row>
    <row r="13" spans="1:12">
      <c r="F13" s="142">
        <v>42644</v>
      </c>
      <c r="G13" s="142">
        <v>42674</v>
      </c>
      <c r="H13">
        <v>57</v>
      </c>
      <c r="I13" s="138">
        <v>15038.15719844358</v>
      </c>
      <c r="J13" s="138">
        <v>0</v>
      </c>
      <c r="K13" s="138">
        <v>6182.1245136186772</v>
      </c>
      <c r="L13" s="138">
        <f t="shared" si="0"/>
        <v>8856.0326848249024</v>
      </c>
    </row>
    <row r="14" spans="1:12">
      <c r="F14" s="142">
        <v>42675</v>
      </c>
      <c r="G14" s="142">
        <v>42704</v>
      </c>
      <c r="H14">
        <v>10</v>
      </c>
      <c r="I14" s="138">
        <v>5710.770428015564</v>
      </c>
      <c r="J14" s="138">
        <v>0</v>
      </c>
      <c r="K14" s="138">
        <v>5295.6326848249028</v>
      </c>
      <c r="L14" s="138">
        <f t="shared" si="0"/>
        <v>415.13774319066124</v>
      </c>
    </row>
    <row r="15" spans="1:12">
      <c r="F15" s="142">
        <v>42705</v>
      </c>
      <c r="G15" s="142">
        <v>42735</v>
      </c>
      <c r="H15">
        <v>6</v>
      </c>
      <c r="I15" s="138">
        <v>4568.6163424124506</v>
      </c>
      <c r="J15" s="138">
        <v>0</v>
      </c>
      <c r="K15" s="138">
        <v>3335.8622568093388</v>
      </c>
      <c r="L15" s="138">
        <f t="shared" si="0"/>
        <v>1232.7540856031119</v>
      </c>
    </row>
    <row r="16" spans="1:12">
      <c r="F16" s="142">
        <v>42736</v>
      </c>
      <c r="G16" s="142">
        <v>42766</v>
      </c>
      <c r="H16">
        <v>32</v>
      </c>
      <c r="I16" s="138">
        <v>15430.403112840464</v>
      </c>
      <c r="J16" s="138">
        <v>2550</v>
      </c>
      <c r="K16" s="138">
        <v>6863.878599221789</v>
      </c>
      <c r="L16" s="138">
        <f t="shared" si="0"/>
        <v>6016.524513618675</v>
      </c>
    </row>
    <row r="17" spans="6:12">
      <c r="F17" s="142">
        <v>42767</v>
      </c>
      <c r="G17" s="142">
        <v>42794</v>
      </c>
      <c r="H17">
        <v>73</v>
      </c>
      <c r="I17" s="138">
        <v>26941.805447470811</v>
      </c>
      <c r="J17" s="138">
        <v>0</v>
      </c>
      <c r="K17" s="138">
        <v>12003.340856031127</v>
      </c>
      <c r="L17" s="138">
        <f t="shared" si="0"/>
        <v>14938.464591439684</v>
      </c>
    </row>
    <row r="18" spans="6:12">
      <c r="F18" s="142">
        <v>42795</v>
      </c>
      <c r="G18" s="142">
        <v>42825</v>
      </c>
      <c r="H18">
        <v>27</v>
      </c>
      <c r="I18" s="138">
        <v>10522.863813229571</v>
      </c>
      <c r="J18" s="138">
        <v>0</v>
      </c>
      <c r="K18" s="138">
        <v>5952.4015564202327</v>
      </c>
      <c r="L18" s="138">
        <f t="shared" si="0"/>
        <v>4570.4622568093382</v>
      </c>
    </row>
    <row r="19" spans="6:12">
      <c r="F19" t="s">
        <v>356</v>
      </c>
      <c r="H19" s="144">
        <f>SUM(H7:H18)</f>
        <v>419</v>
      </c>
      <c r="I19" s="138">
        <f>SUM(I7:I18)</f>
        <v>203062.78443579763</v>
      </c>
      <c r="J19" s="138">
        <f>SUM(J7:J18)</f>
        <v>41649</v>
      </c>
      <c r="K19" s="138">
        <f>SUM(K7:K18)</f>
        <v>76915.891050583639</v>
      </c>
      <c r="L19" s="138">
        <f>SUM(L7:L18)</f>
        <v>84497.893385213974</v>
      </c>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S6" sqref="S6"/>
    </sheetView>
  </sheetViews>
  <sheetFormatPr defaultRowHeight="12.75" outlineLevelRow="1"/>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3.5" thickBot="1">
      <c r="AQ2" s="22"/>
      <c r="AR2" s="22"/>
      <c r="AS2" s="22"/>
      <c r="AT2" s="22"/>
      <c r="AU2" s="22"/>
      <c r="AV2" s="22"/>
      <c r="AW2" s="22"/>
      <c r="AX2" s="22"/>
      <c r="AY2" s="22"/>
      <c r="AZ2" s="22"/>
      <c r="BA2" s="22"/>
      <c r="BB2" s="22"/>
      <c r="BC2" s="22"/>
      <c r="BD2" s="22"/>
    </row>
    <row r="3" spans="1:56">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c r="B4" s="48">
        <v>16</v>
      </c>
      <c r="C4" s="45">
        <f>INDEX($E$81:$BD$81,1,$C$9+$B4-1)</f>
        <v>-0.1452951013252497</v>
      </c>
      <c r="D4" s="9"/>
      <c r="E4" s="9"/>
      <c r="F4" s="87"/>
      <c r="G4" s="9"/>
      <c r="I4" s="41"/>
      <c r="U4" s="17"/>
      <c r="AQ4" s="22"/>
      <c r="AR4" s="22"/>
      <c r="AS4" s="22"/>
      <c r="AT4" s="22"/>
      <c r="AU4" s="22"/>
      <c r="AV4" s="22"/>
      <c r="AW4" s="22"/>
      <c r="AX4" s="22"/>
      <c r="AY4" s="22"/>
      <c r="AZ4" s="22"/>
      <c r="BA4" s="22"/>
      <c r="BB4" s="22"/>
      <c r="BC4" s="22"/>
      <c r="BD4" s="22"/>
    </row>
    <row r="5" spans="1:56">
      <c r="B5" s="48">
        <v>24</v>
      </c>
      <c r="C5" s="45">
        <f>INDEX($E$81:$BD$81,1,$C$9+$B5-1)</f>
        <v>-0.17006362389329444</v>
      </c>
      <c r="D5" s="18"/>
      <c r="E5" s="63"/>
      <c r="F5" s="9"/>
      <c r="G5" s="9"/>
      <c r="AQ5" s="22"/>
      <c r="AR5" s="22"/>
      <c r="AS5" s="22"/>
      <c r="AT5" s="22"/>
      <c r="AU5" s="22"/>
      <c r="AV5" s="22"/>
      <c r="AW5" s="22"/>
      <c r="AX5" s="22"/>
      <c r="AY5" s="22"/>
      <c r="AZ5" s="22"/>
      <c r="BA5" s="22"/>
      <c r="BB5" s="22"/>
      <c r="BC5" s="22"/>
      <c r="BD5" s="22"/>
    </row>
    <row r="6" spans="1:56">
      <c r="B6" s="48">
        <v>32</v>
      </c>
      <c r="C6" s="45">
        <f>INDEX($E$81:$BD$81,1,$C$9+$B6-1)</f>
        <v>-0.18678855350878437</v>
      </c>
      <c r="D6" s="9"/>
      <c r="E6" s="9"/>
      <c r="F6" s="9"/>
      <c r="G6" s="9"/>
      <c r="AQ6" s="22"/>
      <c r="AR6" s="22"/>
      <c r="AS6" s="22"/>
      <c r="AT6" s="22"/>
      <c r="AU6" s="22"/>
      <c r="AV6" s="22"/>
      <c r="AW6" s="22"/>
      <c r="AX6" s="22"/>
      <c r="AY6" s="22"/>
      <c r="AZ6" s="22"/>
      <c r="BA6" s="22"/>
      <c r="BB6" s="22"/>
      <c r="BC6" s="22"/>
      <c r="BD6" s="22"/>
    </row>
    <row r="7" spans="1:56">
      <c r="B7" s="48">
        <v>45</v>
      </c>
      <c r="C7" s="45">
        <f>INDEX($E$81:$BD$81,1,$C$9+$B7-1)</f>
        <v>-0.2034628673582474</v>
      </c>
      <c r="D7" s="9"/>
      <c r="E7" s="9"/>
      <c r="F7" s="9"/>
      <c r="G7" s="9"/>
      <c r="AQ7" s="22"/>
      <c r="AR7" s="22"/>
      <c r="AS7" s="22"/>
      <c r="AT7" s="22"/>
      <c r="AU7" s="22"/>
      <c r="AV7" s="22"/>
      <c r="AW7" s="22"/>
      <c r="AX7" s="22"/>
      <c r="AY7" s="22"/>
      <c r="AZ7" s="22"/>
      <c r="BA7" s="22"/>
      <c r="BB7" s="22"/>
      <c r="BC7" s="22"/>
      <c r="BD7" s="22"/>
    </row>
    <row r="8" spans="1:56">
      <c r="B8" s="49"/>
      <c r="C8" s="45"/>
      <c r="D8" s="9"/>
      <c r="E8" s="9"/>
      <c r="F8" s="9"/>
      <c r="G8" s="9"/>
      <c r="AQ8" s="22"/>
      <c r="AR8" s="22"/>
      <c r="AS8" s="22"/>
      <c r="AT8" s="22"/>
      <c r="AU8" s="22"/>
      <c r="AV8" s="22"/>
      <c r="AW8" s="22"/>
      <c r="AX8" s="22"/>
      <c r="AY8" s="22"/>
      <c r="AZ8" s="22"/>
      <c r="BA8" s="22"/>
      <c r="BB8" s="22"/>
      <c r="BC8" s="22"/>
      <c r="BD8" s="22"/>
    </row>
    <row r="9" spans="1:56" ht="13.5" thickBot="1">
      <c r="B9" s="112" t="s">
        <v>80</v>
      </c>
      <c r="C9" s="135">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c r="A13" s="177" t="s">
        <v>11</v>
      </c>
      <c r="B13" s="61" t="s">
        <v>174</v>
      </c>
      <c r="C13" s="60"/>
      <c r="D13" s="61" t="s">
        <v>39</v>
      </c>
      <c r="E13" s="62"/>
      <c r="F13" s="62">
        <f>-'Workings baseline'!I19/1000000</f>
        <v>-0.20306278443579762</v>
      </c>
      <c r="G13" s="62"/>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c r="A14" s="178"/>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c r="A15" s="178"/>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c r="A16" s="178"/>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c r="A17" s="178"/>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3.5" thickBot="1">
      <c r="A18" s="179"/>
      <c r="B18" s="123" t="s">
        <v>194</v>
      </c>
      <c r="C18" s="128"/>
      <c r="D18" s="124" t="s">
        <v>39</v>
      </c>
      <c r="E18" s="59">
        <f>SUM(E13:E17)</f>
        <v>0</v>
      </c>
      <c r="F18" s="59">
        <f t="shared" ref="F18:AW18" si="0">SUM(F13:F17)</f>
        <v>-0.20306278443579762</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c r="A19" s="180" t="s">
        <v>298</v>
      </c>
      <c r="B19" s="61" t="s">
        <v>197</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c r="A20" s="180"/>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c r="A21" s="180"/>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c r="A22" s="180"/>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c r="A23" s="180"/>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c r="A24" s="180"/>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c r="A25" s="181"/>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3.5" thickBot="1">
      <c r="A26" s="113"/>
      <c r="B26" s="57" t="s">
        <v>93</v>
      </c>
      <c r="C26" s="58" t="s">
        <v>91</v>
      </c>
      <c r="D26" s="57" t="s">
        <v>39</v>
      </c>
      <c r="E26" s="59">
        <f>E18+E25</f>
        <v>0</v>
      </c>
      <c r="F26" s="59">
        <f t="shared" ref="F26:BD26" si="2">F18+F25</f>
        <v>-0.20306278443579762</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c r="A28" s="114"/>
      <c r="B28" s="9" t="s">
        <v>12</v>
      </c>
      <c r="C28" s="9" t="s">
        <v>42</v>
      </c>
      <c r="D28" s="9" t="s">
        <v>39</v>
      </c>
      <c r="E28" s="35">
        <f>E26*E27</f>
        <v>0</v>
      </c>
      <c r="F28" s="35">
        <f t="shared" ref="F28:AW28" si="3">F26*F27</f>
        <v>-0.14214394910505831</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c r="A29" s="114"/>
      <c r="B29" s="9" t="s">
        <v>90</v>
      </c>
      <c r="C29" s="11" t="s">
        <v>43</v>
      </c>
      <c r="D29" s="9" t="s">
        <v>39</v>
      </c>
      <c r="E29" s="35">
        <f>E26-E28</f>
        <v>0</v>
      </c>
      <c r="F29" s="35">
        <f t="shared" ref="F29:AW29" si="4">F26-F28</f>
        <v>-6.0918835330739302E-2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c r="A31" s="114"/>
      <c r="B31" s="9" t="s">
        <v>2</v>
      </c>
      <c r="C31" s="11" t="s">
        <v>52</v>
      </c>
      <c r="D31" s="9" t="s">
        <v>39</v>
      </c>
      <c r="F31" s="35"/>
      <c r="G31" s="35">
        <f>$F$28/'Fixed data'!$C$7</f>
        <v>-3.1587544245568516E-3</v>
      </c>
      <c r="H31" s="35">
        <f>$F$28/'Fixed data'!$C$7</f>
        <v>-3.1587544245568516E-3</v>
      </c>
      <c r="I31" s="35">
        <f>$F$28/'Fixed data'!$C$7</f>
        <v>-3.1587544245568516E-3</v>
      </c>
      <c r="J31" s="35">
        <f>$F$28/'Fixed data'!$C$7</f>
        <v>-3.1587544245568516E-3</v>
      </c>
      <c r="K31" s="35">
        <f>$F$28/'Fixed data'!$C$7</f>
        <v>-3.1587544245568516E-3</v>
      </c>
      <c r="L31" s="35">
        <f>$F$28/'Fixed data'!$C$7</f>
        <v>-3.1587544245568516E-3</v>
      </c>
      <c r="M31" s="35">
        <f>$F$28/'Fixed data'!$C$7</f>
        <v>-3.1587544245568516E-3</v>
      </c>
      <c r="N31" s="35">
        <f>$F$28/'Fixed data'!$C$7</f>
        <v>-3.1587544245568516E-3</v>
      </c>
      <c r="O31" s="35">
        <f>$F$28/'Fixed data'!$C$7</f>
        <v>-3.1587544245568516E-3</v>
      </c>
      <c r="P31" s="35">
        <f>$F$28/'Fixed data'!$C$7</f>
        <v>-3.1587544245568516E-3</v>
      </c>
      <c r="Q31" s="35">
        <f>$F$28/'Fixed data'!$C$7</f>
        <v>-3.1587544245568516E-3</v>
      </c>
      <c r="R31" s="35">
        <f>$F$28/'Fixed data'!$C$7</f>
        <v>-3.1587544245568516E-3</v>
      </c>
      <c r="S31" s="35">
        <f>$F$28/'Fixed data'!$C$7</f>
        <v>-3.1587544245568516E-3</v>
      </c>
      <c r="T31" s="35">
        <f>$F$28/'Fixed data'!$C$7</f>
        <v>-3.1587544245568516E-3</v>
      </c>
      <c r="U31" s="35">
        <f>$F$28/'Fixed data'!$C$7</f>
        <v>-3.1587544245568516E-3</v>
      </c>
      <c r="V31" s="35">
        <f>$F$28/'Fixed data'!$C$7</f>
        <v>-3.1587544245568516E-3</v>
      </c>
      <c r="W31" s="35">
        <f>$F$28/'Fixed data'!$C$7</f>
        <v>-3.1587544245568516E-3</v>
      </c>
      <c r="X31" s="35">
        <f>$F$28/'Fixed data'!$C$7</f>
        <v>-3.1587544245568516E-3</v>
      </c>
      <c r="Y31" s="35">
        <f>$F$28/'Fixed data'!$C$7</f>
        <v>-3.1587544245568516E-3</v>
      </c>
      <c r="Z31" s="35">
        <f>$F$28/'Fixed data'!$C$7</f>
        <v>-3.1587544245568516E-3</v>
      </c>
      <c r="AA31" s="35">
        <f>$F$28/'Fixed data'!$C$7</f>
        <v>-3.1587544245568516E-3</v>
      </c>
      <c r="AB31" s="35">
        <f>$F$28/'Fixed data'!$C$7</f>
        <v>-3.1587544245568516E-3</v>
      </c>
      <c r="AC31" s="35">
        <f>$F$28/'Fixed data'!$C$7</f>
        <v>-3.1587544245568516E-3</v>
      </c>
      <c r="AD31" s="35">
        <f>$F$28/'Fixed data'!$C$7</f>
        <v>-3.1587544245568516E-3</v>
      </c>
      <c r="AE31" s="35">
        <f>$F$28/'Fixed data'!$C$7</f>
        <v>-3.1587544245568516E-3</v>
      </c>
      <c r="AF31" s="35">
        <f>$F$28/'Fixed data'!$C$7</f>
        <v>-3.1587544245568516E-3</v>
      </c>
      <c r="AG31" s="35">
        <f>$F$28/'Fixed data'!$C$7</f>
        <v>-3.1587544245568516E-3</v>
      </c>
      <c r="AH31" s="35">
        <f>$F$28/'Fixed data'!$C$7</f>
        <v>-3.1587544245568516E-3</v>
      </c>
      <c r="AI31" s="35">
        <f>$F$28/'Fixed data'!$C$7</f>
        <v>-3.1587544245568516E-3</v>
      </c>
      <c r="AJ31" s="35">
        <f>$F$28/'Fixed data'!$C$7</f>
        <v>-3.1587544245568516E-3</v>
      </c>
      <c r="AK31" s="35">
        <f>$F$28/'Fixed data'!$C$7</f>
        <v>-3.1587544245568516E-3</v>
      </c>
      <c r="AL31" s="35">
        <f>$F$28/'Fixed data'!$C$7</f>
        <v>-3.1587544245568516E-3</v>
      </c>
      <c r="AM31" s="35">
        <f>$F$28/'Fixed data'!$C$7</f>
        <v>-3.1587544245568516E-3</v>
      </c>
      <c r="AN31" s="35">
        <f>$F$28/'Fixed data'!$C$7</f>
        <v>-3.1587544245568516E-3</v>
      </c>
      <c r="AO31" s="35">
        <f>$F$28/'Fixed data'!$C$7</f>
        <v>-3.1587544245568516E-3</v>
      </c>
      <c r="AP31" s="35">
        <f>$F$28/'Fixed data'!$C$7</f>
        <v>-3.1587544245568516E-3</v>
      </c>
      <c r="AQ31" s="35">
        <f>$F$28/'Fixed data'!$C$7</f>
        <v>-3.1587544245568516E-3</v>
      </c>
      <c r="AR31" s="35">
        <f>$F$28/'Fixed data'!$C$7</f>
        <v>-3.1587544245568516E-3</v>
      </c>
      <c r="AS31" s="35">
        <f>$F$28/'Fixed data'!$C$7</f>
        <v>-3.1587544245568516E-3</v>
      </c>
      <c r="AT31" s="35">
        <f>$F$28/'Fixed data'!$C$7</f>
        <v>-3.1587544245568516E-3</v>
      </c>
      <c r="AU31" s="35">
        <f>$F$28/'Fixed data'!$C$7</f>
        <v>-3.1587544245568516E-3</v>
      </c>
      <c r="AV31" s="35">
        <f>$F$28/'Fixed data'!$C$7</f>
        <v>-3.1587544245568516E-3</v>
      </c>
      <c r="AW31" s="35">
        <f>$F$28/'Fixed data'!$C$7</f>
        <v>-3.1587544245568516E-3</v>
      </c>
      <c r="AX31" s="35">
        <f>$F$28/'Fixed data'!$C$7</f>
        <v>-3.1587544245568516E-3</v>
      </c>
      <c r="AY31" s="35">
        <f>$F$28/'Fixed data'!$C$7</f>
        <v>-3.1587544245568516E-3</v>
      </c>
      <c r="AZ31" s="35"/>
      <c r="BA31" s="35"/>
      <c r="BB31" s="35"/>
      <c r="BC31" s="35"/>
      <c r="BD31" s="35"/>
    </row>
    <row r="32" spans="1:56" ht="16.5" hidden="1" customHeight="1" outlineLevel="1">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5.75" collapsed="1">
      <c r="A60" s="114"/>
      <c r="B60" s="9" t="s">
        <v>7</v>
      </c>
      <c r="C60" s="9" t="s">
        <v>59</v>
      </c>
      <c r="D60" s="9" t="s">
        <v>39</v>
      </c>
      <c r="E60" s="35">
        <f>SUM(E30:E59)</f>
        <v>0</v>
      </c>
      <c r="F60" s="35">
        <f t="shared" ref="F60:BD60" si="5">SUM(F30:F59)</f>
        <v>0</v>
      </c>
      <c r="G60" s="35">
        <f t="shared" si="5"/>
        <v>-3.1587544245568516E-3</v>
      </c>
      <c r="H60" s="35">
        <f t="shared" si="5"/>
        <v>-3.1587544245568516E-3</v>
      </c>
      <c r="I60" s="35">
        <f t="shared" si="5"/>
        <v>-3.1587544245568516E-3</v>
      </c>
      <c r="J60" s="35">
        <f t="shared" si="5"/>
        <v>-3.1587544245568516E-3</v>
      </c>
      <c r="K60" s="35">
        <f t="shared" si="5"/>
        <v>-3.1587544245568516E-3</v>
      </c>
      <c r="L60" s="35">
        <f t="shared" si="5"/>
        <v>-3.1587544245568516E-3</v>
      </c>
      <c r="M60" s="35">
        <f t="shared" si="5"/>
        <v>-3.1587544245568516E-3</v>
      </c>
      <c r="N60" s="35">
        <f t="shared" si="5"/>
        <v>-3.1587544245568516E-3</v>
      </c>
      <c r="O60" s="35">
        <f t="shared" si="5"/>
        <v>-3.1587544245568516E-3</v>
      </c>
      <c r="P60" s="35">
        <f t="shared" si="5"/>
        <v>-3.1587544245568516E-3</v>
      </c>
      <c r="Q60" s="35">
        <f t="shared" si="5"/>
        <v>-3.1587544245568516E-3</v>
      </c>
      <c r="R60" s="35">
        <f t="shared" si="5"/>
        <v>-3.1587544245568516E-3</v>
      </c>
      <c r="S60" s="35">
        <f t="shared" si="5"/>
        <v>-3.1587544245568516E-3</v>
      </c>
      <c r="T60" s="35">
        <f t="shared" si="5"/>
        <v>-3.1587544245568516E-3</v>
      </c>
      <c r="U60" s="35">
        <f t="shared" si="5"/>
        <v>-3.1587544245568516E-3</v>
      </c>
      <c r="V60" s="35">
        <f t="shared" si="5"/>
        <v>-3.1587544245568516E-3</v>
      </c>
      <c r="W60" s="35">
        <f t="shared" si="5"/>
        <v>-3.1587544245568516E-3</v>
      </c>
      <c r="X60" s="35">
        <f t="shared" si="5"/>
        <v>-3.1587544245568516E-3</v>
      </c>
      <c r="Y60" s="35">
        <f t="shared" si="5"/>
        <v>-3.1587544245568516E-3</v>
      </c>
      <c r="Z60" s="35">
        <f t="shared" si="5"/>
        <v>-3.1587544245568516E-3</v>
      </c>
      <c r="AA60" s="35">
        <f t="shared" si="5"/>
        <v>-3.1587544245568516E-3</v>
      </c>
      <c r="AB60" s="35">
        <f t="shared" si="5"/>
        <v>-3.1587544245568516E-3</v>
      </c>
      <c r="AC60" s="35">
        <f t="shared" si="5"/>
        <v>-3.1587544245568516E-3</v>
      </c>
      <c r="AD60" s="35">
        <f t="shared" si="5"/>
        <v>-3.1587544245568516E-3</v>
      </c>
      <c r="AE60" s="35">
        <f t="shared" si="5"/>
        <v>-3.1587544245568516E-3</v>
      </c>
      <c r="AF60" s="35">
        <f t="shared" si="5"/>
        <v>-3.1587544245568516E-3</v>
      </c>
      <c r="AG60" s="35">
        <f t="shared" si="5"/>
        <v>-3.1587544245568516E-3</v>
      </c>
      <c r="AH60" s="35">
        <f t="shared" si="5"/>
        <v>-3.1587544245568516E-3</v>
      </c>
      <c r="AI60" s="35">
        <f t="shared" si="5"/>
        <v>-3.1587544245568516E-3</v>
      </c>
      <c r="AJ60" s="35">
        <f t="shared" si="5"/>
        <v>-3.1587544245568516E-3</v>
      </c>
      <c r="AK60" s="35">
        <f t="shared" si="5"/>
        <v>-3.1587544245568516E-3</v>
      </c>
      <c r="AL60" s="35">
        <f t="shared" si="5"/>
        <v>-3.1587544245568516E-3</v>
      </c>
      <c r="AM60" s="35">
        <f t="shared" si="5"/>
        <v>-3.1587544245568516E-3</v>
      </c>
      <c r="AN60" s="35">
        <f t="shared" si="5"/>
        <v>-3.1587544245568516E-3</v>
      </c>
      <c r="AO60" s="35">
        <f t="shared" si="5"/>
        <v>-3.1587544245568516E-3</v>
      </c>
      <c r="AP60" s="35">
        <f t="shared" si="5"/>
        <v>-3.1587544245568516E-3</v>
      </c>
      <c r="AQ60" s="35">
        <f t="shared" si="5"/>
        <v>-3.1587544245568516E-3</v>
      </c>
      <c r="AR60" s="35">
        <f t="shared" si="5"/>
        <v>-3.1587544245568516E-3</v>
      </c>
      <c r="AS60" s="35">
        <f t="shared" si="5"/>
        <v>-3.1587544245568516E-3</v>
      </c>
      <c r="AT60" s="35">
        <f t="shared" si="5"/>
        <v>-3.1587544245568516E-3</v>
      </c>
      <c r="AU60" s="35">
        <f t="shared" si="5"/>
        <v>-3.1587544245568516E-3</v>
      </c>
      <c r="AV60" s="35">
        <f t="shared" si="5"/>
        <v>-3.1587544245568516E-3</v>
      </c>
      <c r="AW60" s="35">
        <f t="shared" si="5"/>
        <v>-3.1587544245568516E-3</v>
      </c>
      <c r="AX60" s="35">
        <f t="shared" si="5"/>
        <v>-3.1587544245568516E-3</v>
      </c>
      <c r="AY60" s="35">
        <f t="shared" si="5"/>
        <v>-3.1587544245568516E-3</v>
      </c>
      <c r="AZ60" s="35">
        <f t="shared" si="5"/>
        <v>0</v>
      </c>
      <c r="BA60" s="35">
        <f t="shared" si="5"/>
        <v>0</v>
      </c>
      <c r="BB60" s="35">
        <f t="shared" si="5"/>
        <v>0</v>
      </c>
      <c r="BC60" s="35">
        <f t="shared" si="5"/>
        <v>0</v>
      </c>
      <c r="BD60" s="35">
        <f t="shared" si="5"/>
        <v>0</v>
      </c>
    </row>
    <row r="61" spans="1:56" ht="17.25" hidden="1" customHeight="1" outlineLevel="1">
      <c r="A61" s="114"/>
      <c r="B61" s="9" t="s">
        <v>34</v>
      </c>
      <c r="C61" s="9" t="s">
        <v>60</v>
      </c>
      <c r="D61" s="9" t="s">
        <v>39</v>
      </c>
      <c r="E61" s="35">
        <v>0</v>
      </c>
      <c r="F61" s="35">
        <f>E62</f>
        <v>0</v>
      </c>
      <c r="G61" s="35">
        <f t="shared" ref="G61:BD61" si="6">F62</f>
        <v>-0.14214394910505831</v>
      </c>
      <c r="H61" s="35">
        <f t="shared" si="6"/>
        <v>-0.13898519468050147</v>
      </c>
      <c r="I61" s="35">
        <f t="shared" si="6"/>
        <v>-0.13582644025594462</v>
      </c>
      <c r="J61" s="35">
        <f t="shared" si="6"/>
        <v>-0.13266768583138777</v>
      </c>
      <c r="K61" s="35">
        <f t="shared" si="6"/>
        <v>-0.12950893140683092</v>
      </c>
      <c r="L61" s="35">
        <f t="shared" si="6"/>
        <v>-0.12635017698227408</v>
      </c>
      <c r="M61" s="35">
        <f t="shared" si="6"/>
        <v>-0.12319142255771723</v>
      </c>
      <c r="N61" s="35">
        <f t="shared" si="6"/>
        <v>-0.12003266813316038</v>
      </c>
      <c r="O61" s="35">
        <f t="shared" si="6"/>
        <v>-0.11687391370860353</v>
      </c>
      <c r="P61" s="35">
        <f t="shared" si="6"/>
        <v>-0.11371515928404669</v>
      </c>
      <c r="Q61" s="35">
        <f t="shared" si="6"/>
        <v>-0.11055640485948984</v>
      </c>
      <c r="R61" s="35">
        <f t="shared" si="6"/>
        <v>-0.10739765043493299</v>
      </c>
      <c r="S61" s="35">
        <f t="shared" si="6"/>
        <v>-0.10423889601037614</v>
      </c>
      <c r="T61" s="35">
        <f t="shared" si="6"/>
        <v>-0.10108014158581929</v>
      </c>
      <c r="U61" s="35">
        <f t="shared" si="6"/>
        <v>-9.7921387161262446E-2</v>
      </c>
      <c r="V61" s="35">
        <f t="shared" si="6"/>
        <v>-9.4762632736705599E-2</v>
      </c>
      <c r="W61" s="35">
        <f t="shared" si="6"/>
        <v>-9.1603878312148751E-2</v>
      </c>
      <c r="X61" s="35">
        <f t="shared" si="6"/>
        <v>-8.8445123887591903E-2</v>
      </c>
      <c r="Y61" s="35">
        <f t="shared" si="6"/>
        <v>-8.5286369463035056E-2</v>
      </c>
      <c r="Z61" s="35">
        <f t="shared" si="6"/>
        <v>-8.2127615038478208E-2</v>
      </c>
      <c r="AA61" s="35">
        <f t="shared" si="6"/>
        <v>-7.896886061392136E-2</v>
      </c>
      <c r="AB61" s="35">
        <f t="shared" si="6"/>
        <v>-7.5810106189364512E-2</v>
      </c>
      <c r="AC61" s="35">
        <f t="shared" si="6"/>
        <v>-7.2651351764807665E-2</v>
      </c>
      <c r="AD61" s="35">
        <f t="shared" si="6"/>
        <v>-6.9492597340250817E-2</v>
      </c>
      <c r="AE61" s="35">
        <f t="shared" si="6"/>
        <v>-6.6333842915693969E-2</v>
      </c>
      <c r="AF61" s="35">
        <f t="shared" si="6"/>
        <v>-6.3175088491137121E-2</v>
      </c>
      <c r="AG61" s="35">
        <f t="shared" si="6"/>
        <v>-6.0016334066580267E-2</v>
      </c>
      <c r="AH61" s="35">
        <f t="shared" si="6"/>
        <v>-5.6857579642023412E-2</v>
      </c>
      <c r="AI61" s="35">
        <f t="shared" si="6"/>
        <v>-5.3698825217466557E-2</v>
      </c>
      <c r="AJ61" s="35">
        <f t="shared" si="6"/>
        <v>-5.0540070792909703E-2</v>
      </c>
      <c r="AK61" s="35">
        <f t="shared" si="6"/>
        <v>-4.7381316368352848E-2</v>
      </c>
      <c r="AL61" s="35">
        <f t="shared" si="6"/>
        <v>-4.4222561943795993E-2</v>
      </c>
      <c r="AM61" s="35">
        <f t="shared" si="6"/>
        <v>-4.1063807519239139E-2</v>
      </c>
      <c r="AN61" s="35">
        <f t="shared" si="6"/>
        <v>-3.7905053094682284E-2</v>
      </c>
      <c r="AO61" s="35">
        <f t="shared" si="6"/>
        <v>-3.4746298670125429E-2</v>
      </c>
      <c r="AP61" s="35">
        <f t="shared" si="6"/>
        <v>-3.1587544245568575E-2</v>
      </c>
      <c r="AQ61" s="35">
        <f t="shared" si="6"/>
        <v>-2.8428789821011723E-2</v>
      </c>
      <c r="AR61" s="35">
        <f t="shared" si="6"/>
        <v>-2.5270035396454872E-2</v>
      </c>
      <c r="AS61" s="35">
        <f t="shared" si="6"/>
        <v>-2.2111280971898021E-2</v>
      </c>
      <c r="AT61" s="35">
        <f t="shared" si="6"/>
        <v>-1.895252654734117E-2</v>
      </c>
      <c r="AU61" s="35">
        <f t="shared" si="6"/>
        <v>-1.5793772122784318E-2</v>
      </c>
      <c r="AV61" s="35">
        <f t="shared" si="6"/>
        <v>-1.2635017698227467E-2</v>
      </c>
      <c r="AW61" s="35">
        <f t="shared" si="6"/>
        <v>-9.4762632736706161E-3</v>
      </c>
      <c r="AX61" s="35">
        <f t="shared" si="6"/>
        <v>-6.3175088491137649E-3</v>
      </c>
      <c r="AY61" s="35">
        <f t="shared" si="6"/>
        <v>-3.1587544245569132E-3</v>
      </c>
      <c r="AZ61" s="35">
        <f t="shared" si="6"/>
        <v>-6.1582683397176652E-17</v>
      </c>
      <c r="BA61" s="35">
        <f t="shared" si="6"/>
        <v>-6.1582683397176652E-17</v>
      </c>
      <c r="BB61" s="35">
        <f t="shared" si="6"/>
        <v>-6.1582683397176652E-17</v>
      </c>
      <c r="BC61" s="35">
        <f t="shared" si="6"/>
        <v>-6.1582683397176652E-17</v>
      </c>
      <c r="BD61" s="35">
        <f t="shared" si="6"/>
        <v>-6.1582683397176652E-17</v>
      </c>
    </row>
    <row r="62" spans="1:56" ht="16.5" hidden="1" customHeight="1" outlineLevel="1">
      <c r="A62" s="114"/>
      <c r="B62" s="9" t="s">
        <v>33</v>
      </c>
      <c r="C62" s="9" t="s">
        <v>67</v>
      </c>
      <c r="D62" s="9" t="s">
        <v>39</v>
      </c>
      <c r="E62" s="35">
        <f t="shared" ref="E62:BD62" si="7">E28-E60+E61</f>
        <v>0</v>
      </c>
      <c r="F62" s="35">
        <f t="shared" si="7"/>
        <v>-0.14214394910505831</v>
      </c>
      <c r="G62" s="35">
        <f t="shared" si="7"/>
        <v>-0.13898519468050147</v>
      </c>
      <c r="H62" s="35">
        <f t="shared" si="7"/>
        <v>-0.13582644025594462</v>
      </c>
      <c r="I62" s="35">
        <f t="shared" si="7"/>
        <v>-0.13266768583138777</v>
      </c>
      <c r="J62" s="35">
        <f t="shared" si="7"/>
        <v>-0.12950893140683092</v>
      </c>
      <c r="K62" s="35">
        <f t="shared" si="7"/>
        <v>-0.12635017698227408</v>
      </c>
      <c r="L62" s="35">
        <f t="shared" si="7"/>
        <v>-0.12319142255771723</v>
      </c>
      <c r="M62" s="35">
        <f t="shared" si="7"/>
        <v>-0.12003266813316038</v>
      </c>
      <c r="N62" s="35">
        <f t="shared" si="7"/>
        <v>-0.11687391370860353</v>
      </c>
      <c r="O62" s="35">
        <f t="shared" si="7"/>
        <v>-0.11371515928404669</v>
      </c>
      <c r="P62" s="35">
        <f t="shared" si="7"/>
        <v>-0.11055640485948984</v>
      </c>
      <c r="Q62" s="35">
        <f t="shared" si="7"/>
        <v>-0.10739765043493299</v>
      </c>
      <c r="R62" s="35">
        <f t="shared" si="7"/>
        <v>-0.10423889601037614</v>
      </c>
      <c r="S62" s="35">
        <f t="shared" si="7"/>
        <v>-0.10108014158581929</v>
      </c>
      <c r="T62" s="35">
        <f t="shared" si="7"/>
        <v>-9.7921387161262446E-2</v>
      </c>
      <c r="U62" s="35">
        <f t="shared" si="7"/>
        <v>-9.4762632736705599E-2</v>
      </c>
      <c r="V62" s="35">
        <f t="shared" si="7"/>
        <v>-9.1603878312148751E-2</v>
      </c>
      <c r="W62" s="35">
        <f t="shared" si="7"/>
        <v>-8.8445123887591903E-2</v>
      </c>
      <c r="X62" s="35">
        <f t="shared" si="7"/>
        <v>-8.5286369463035056E-2</v>
      </c>
      <c r="Y62" s="35">
        <f t="shared" si="7"/>
        <v>-8.2127615038478208E-2</v>
      </c>
      <c r="Z62" s="35">
        <f t="shared" si="7"/>
        <v>-7.896886061392136E-2</v>
      </c>
      <c r="AA62" s="35">
        <f t="shared" si="7"/>
        <v>-7.5810106189364512E-2</v>
      </c>
      <c r="AB62" s="35">
        <f t="shared" si="7"/>
        <v>-7.2651351764807665E-2</v>
      </c>
      <c r="AC62" s="35">
        <f t="shared" si="7"/>
        <v>-6.9492597340250817E-2</v>
      </c>
      <c r="AD62" s="35">
        <f t="shared" si="7"/>
        <v>-6.6333842915693969E-2</v>
      </c>
      <c r="AE62" s="35">
        <f t="shared" si="7"/>
        <v>-6.3175088491137121E-2</v>
      </c>
      <c r="AF62" s="35">
        <f t="shared" si="7"/>
        <v>-6.0016334066580267E-2</v>
      </c>
      <c r="AG62" s="35">
        <f t="shared" si="7"/>
        <v>-5.6857579642023412E-2</v>
      </c>
      <c r="AH62" s="35">
        <f t="shared" si="7"/>
        <v>-5.3698825217466557E-2</v>
      </c>
      <c r="AI62" s="35">
        <f t="shared" si="7"/>
        <v>-5.0540070792909703E-2</v>
      </c>
      <c r="AJ62" s="35">
        <f t="shared" si="7"/>
        <v>-4.7381316368352848E-2</v>
      </c>
      <c r="AK62" s="35">
        <f t="shared" si="7"/>
        <v>-4.4222561943795993E-2</v>
      </c>
      <c r="AL62" s="35">
        <f t="shared" si="7"/>
        <v>-4.1063807519239139E-2</v>
      </c>
      <c r="AM62" s="35">
        <f t="shared" si="7"/>
        <v>-3.7905053094682284E-2</v>
      </c>
      <c r="AN62" s="35">
        <f t="shared" si="7"/>
        <v>-3.4746298670125429E-2</v>
      </c>
      <c r="AO62" s="35">
        <f t="shared" si="7"/>
        <v>-3.1587544245568575E-2</v>
      </c>
      <c r="AP62" s="35">
        <f t="shared" si="7"/>
        <v>-2.8428789821011723E-2</v>
      </c>
      <c r="AQ62" s="35">
        <f t="shared" si="7"/>
        <v>-2.5270035396454872E-2</v>
      </c>
      <c r="AR62" s="35">
        <f t="shared" si="7"/>
        <v>-2.2111280971898021E-2</v>
      </c>
      <c r="AS62" s="35">
        <f t="shared" si="7"/>
        <v>-1.895252654734117E-2</v>
      </c>
      <c r="AT62" s="35">
        <f t="shared" si="7"/>
        <v>-1.5793772122784318E-2</v>
      </c>
      <c r="AU62" s="35">
        <f t="shared" si="7"/>
        <v>-1.2635017698227467E-2</v>
      </c>
      <c r="AV62" s="35">
        <f t="shared" si="7"/>
        <v>-9.4762632736706161E-3</v>
      </c>
      <c r="AW62" s="35">
        <f t="shared" si="7"/>
        <v>-6.3175088491137649E-3</v>
      </c>
      <c r="AX62" s="35">
        <f t="shared" si="7"/>
        <v>-3.1587544245569132E-3</v>
      </c>
      <c r="AY62" s="35">
        <f t="shared" si="7"/>
        <v>-6.1582683397176652E-17</v>
      </c>
      <c r="AZ62" s="35">
        <f t="shared" si="7"/>
        <v>-6.1582683397176652E-17</v>
      </c>
      <c r="BA62" s="35">
        <f t="shared" si="7"/>
        <v>-6.1582683397176652E-17</v>
      </c>
      <c r="BB62" s="35">
        <f t="shared" si="7"/>
        <v>-6.1582683397176652E-17</v>
      </c>
      <c r="BC62" s="35">
        <f t="shared" si="7"/>
        <v>-6.1582683397176652E-17</v>
      </c>
      <c r="BD62" s="35">
        <f t="shared" si="7"/>
        <v>-6.1582683397176652E-17</v>
      </c>
    </row>
    <row r="63" spans="1:56" ht="14.25" collapsed="1">
      <c r="A63" s="114"/>
      <c r="B63" s="9" t="s">
        <v>8</v>
      </c>
      <c r="C63" s="11" t="s">
        <v>66</v>
      </c>
      <c r="D63" s="9" t="s">
        <v>39</v>
      </c>
      <c r="E63" s="35">
        <f>AVERAGE(E61:E62)*'Fixed data'!$C$3</f>
        <v>0</v>
      </c>
      <c r="F63" s="35">
        <f>AVERAGE(F61:F62)*'Fixed data'!$C$3</f>
        <v>-2.8428789821011665E-3</v>
      </c>
      <c r="G63" s="35">
        <f>AVERAGE(G61:G62)*'Fixed data'!$C$3</f>
        <v>-5.6225828757111955E-3</v>
      </c>
      <c r="H63" s="35">
        <f>AVERAGE(H61:H62)*'Fixed data'!$C$3</f>
        <v>-5.4962326987289221E-3</v>
      </c>
      <c r="I63" s="35">
        <f>AVERAGE(I61:I62)*'Fixed data'!$C$3</f>
        <v>-5.3698825217466471E-3</v>
      </c>
      <c r="J63" s="35">
        <f>AVERAGE(J61:J62)*'Fixed data'!$C$3</f>
        <v>-5.2435323447643746E-3</v>
      </c>
      <c r="K63" s="35">
        <f>AVERAGE(K61:K62)*'Fixed data'!$C$3</f>
        <v>-5.1171821677820995E-3</v>
      </c>
      <c r="L63" s="35">
        <f>AVERAGE(L61:L62)*'Fixed data'!$C$3</f>
        <v>-4.9908319907998261E-3</v>
      </c>
      <c r="M63" s="35">
        <f>AVERAGE(M61:M62)*'Fixed data'!$C$3</f>
        <v>-4.8644818138175519E-3</v>
      </c>
      <c r="N63" s="35">
        <f>AVERAGE(N61:N62)*'Fixed data'!$C$3</f>
        <v>-4.7381316368352785E-3</v>
      </c>
      <c r="O63" s="35">
        <f>AVERAGE(O61:O62)*'Fixed data'!$C$3</f>
        <v>-4.6117814598530043E-3</v>
      </c>
      <c r="P63" s="35">
        <f>AVERAGE(P61:P62)*'Fixed data'!$C$3</f>
        <v>-4.485431282870731E-3</v>
      </c>
      <c r="Q63" s="35">
        <f>AVERAGE(Q61:Q62)*'Fixed data'!$C$3</f>
        <v>-4.3590811058884568E-3</v>
      </c>
      <c r="R63" s="35">
        <f>AVERAGE(R61:R62)*'Fixed data'!$C$3</f>
        <v>-4.2327309289061825E-3</v>
      </c>
      <c r="S63" s="35">
        <f>AVERAGE(S61:S62)*'Fixed data'!$C$3</f>
        <v>-4.1063807519239092E-3</v>
      </c>
      <c r="T63" s="35">
        <f>AVERAGE(T61:T62)*'Fixed data'!$C$3</f>
        <v>-3.980030574941635E-3</v>
      </c>
      <c r="U63" s="35">
        <f>AVERAGE(U61:U62)*'Fixed data'!$C$3</f>
        <v>-3.8536803979593612E-3</v>
      </c>
      <c r="V63" s="35">
        <f>AVERAGE(V61:V62)*'Fixed data'!$C$3</f>
        <v>-3.7273302209770869E-3</v>
      </c>
      <c r="W63" s="35">
        <f>AVERAGE(W61:W62)*'Fixed data'!$C$3</f>
        <v>-3.6009800439948132E-3</v>
      </c>
      <c r="X63" s="35">
        <f>AVERAGE(X61:X62)*'Fixed data'!$C$3</f>
        <v>-3.4746298670125394E-3</v>
      </c>
      <c r="Y63" s="35">
        <f>AVERAGE(Y61:Y62)*'Fixed data'!$C$3</f>
        <v>-3.3482796900302651E-3</v>
      </c>
      <c r="Z63" s="35">
        <f>AVERAGE(Z61:Z62)*'Fixed data'!$C$3</f>
        <v>-3.2219295130479914E-3</v>
      </c>
      <c r="AA63" s="35">
        <f>AVERAGE(AA61:AA62)*'Fixed data'!$C$3</f>
        <v>-3.0955793360657176E-3</v>
      </c>
      <c r="AB63" s="35">
        <f>AVERAGE(AB61:AB62)*'Fixed data'!$C$3</f>
        <v>-2.9692291590834438E-3</v>
      </c>
      <c r="AC63" s="35">
        <f>AVERAGE(AC61:AC62)*'Fixed data'!$C$3</f>
        <v>-2.8428789821011696E-3</v>
      </c>
      <c r="AD63" s="35">
        <f>AVERAGE(AD61:AD62)*'Fixed data'!$C$3</f>
        <v>-2.7165288051188958E-3</v>
      </c>
      <c r="AE63" s="35">
        <f>AVERAGE(AE61:AE62)*'Fixed data'!$C$3</f>
        <v>-2.590178628136622E-3</v>
      </c>
      <c r="AF63" s="35">
        <f>AVERAGE(AF61:AF62)*'Fixed data'!$C$3</f>
        <v>-2.4638284511543478E-3</v>
      </c>
      <c r="AG63" s="35">
        <f>AVERAGE(AG61:AG62)*'Fixed data'!$C$3</f>
        <v>-2.3374782741720735E-3</v>
      </c>
      <c r="AH63" s="35">
        <f>AVERAGE(AH61:AH62)*'Fixed data'!$C$3</f>
        <v>-2.2111280971897997E-3</v>
      </c>
      <c r="AI63" s="35">
        <f>AVERAGE(AI61:AI62)*'Fixed data'!$C$3</f>
        <v>-2.0847779202075251E-3</v>
      </c>
      <c r="AJ63" s="35">
        <f>AVERAGE(AJ61:AJ62)*'Fixed data'!$C$3</f>
        <v>-1.9584277432252513E-3</v>
      </c>
      <c r="AK63" s="35">
        <f>AVERAGE(AK61:AK62)*'Fixed data'!$C$3</f>
        <v>-1.8320775662429767E-3</v>
      </c>
      <c r="AL63" s="35">
        <f>AVERAGE(AL61:AL62)*'Fixed data'!$C$3</f>
        <v>-1.7057273892607029E-3</v>
      </c>
      <c r="AM63" s="35">
        <f>AVERAGE(AM61:AM62)*'Fixed data'!$C$3</f>
        <v>-1.5793772122784284E-3</v>
      </c>
      <c r="AN63" s="35">
        <f>AVERAGE(AN61:AN62)*'Fixed data'!$C$3</f>
        <v>-1.4530270352961544E-3</v>
      </c>
      <c r="AO63" s="35">
        <f>AVERAGE(AO61:AO62)*'Fixed data'!$C$3</f>
        <v>-1.32667685831388E-3</v>
      </c>
      <c r="AP63" s="35">
        <f>AVERAGE(AP61:AP62)*'Fixed data'!$C$3</f>
        <v>-1.200326681331606E-3</v>
      </c>
      <c r="AQ63" s="35">
        <f>AVERAGE(AQ61:AQ62)*'Fixed data'!$C$3</f>
        <v>-1.073976504349332E-3</v>
      </c>
      <c r="AR63" s="35">
        <f>AVERAGE(AR61:AR62)*'Fixed data'!$C$3</f>
        <v>-9.4762632736705796E-4</v>
      </c>
      <c r="AS63" s="35">
        <f>AVERAGE(AS61:AS62)*'Fixed data'!$C$3</f>
        <v>-8.2127615038478374E-4</v>
      </c>
      <c r="AT63" s="35">
        <f>AVERAGE(AT61:AT62)*'Fixed data'!$C$3</f>
        <v>-6.9492597340250985E-4</v>
      </c>
      <c r="AU63" s="35">
        <f>AVERAGE(AU61:AU62)*'Fixed data'!$C$3</f>
        <v>-5.6857579642023573E-4</v>
      </c>
      <c r="AV63" s="35">
        <f>AVERAGE(AV61:AV62)*'Fixed data'!$C$3</f>
        <v>-4.4222561943796167E-4</v>
      </c>
      <c r="AW63" s="35">
        <f>AVERAGE(AW61:AW62)*'Fixed data'!$C$3</f>
        <v>-3.1587544245568761E-4</v>
      </c>
      <c r="AX63" s="35">
        <f>AVERAGE(AX61:AX62)*'Fixed data'!$C$3</f>
        <v>-1.8952526547341358E-4</v>
      </c>
      <c r="AY63" s="35">
        <f>AVERAGE(AY61:AY62)*'Fixed data'!$C$3</f>
        <v>-6.3175088491139496E-5</v>
      </c>
      <c r="AZ63" s="35">
        <f>AVERAGE(AZ61:AZ62)*'Fixed data'!$C$3</f>
        <v>-2.463307335887066E-18</v>
      </c>
      <c r="BA63" s="35">
        <f>AVERAGE(BA61:BA62)*'Fixed data'!$C$3</f>
        <v>-2.463307335887066E-18</v>
      </c>
      <c r="BB63" s="35">
        <f>AVERAGE(BB61:BB62)*'Fixed data'!$C$3</f>
        <v>-2.463307335887066E-18</v>
      </c>
      <c r="BC63" s="35">
        <f>AVERAGE(BC61:BC62)*'Fixed data'!$C$3</f>
        <v>-2.463307335887066E-18</v>
      </c>
      <c r="BD63" s="35">
        <f>AVERAGE(BD61:BD62)*'Fixed data'!$C$3</f>
        <v>-2.463307335887066E-18</v>
      </c>
    </row>
    <row r="64" spans="1:56" ht="13.5" thickBot="1">
      <c r="A64" s="113"/>
      <c r="B64" s="12" t="s">
        <v>92</v>
      </c>
      <c r="C64" s="12" t="s">
        <v>44</v>
      </c>
      <c r="D64" s="12" t="s">
        <v>39</v>
      </c>
      <c r="E64" s="53">
        <f t="shared" ref="E64:BD64" si="8">E29+E60+E63</f>
        <v>0</v>
      </c>
      <c r="F64" s="53">
        <f t="shared" si="8"/>
        <v>-6.3761714312840473E-2</v>
      </c>
      <c r="G64" s="53">
        <f t="shared" si="8"/>
        <v>-8.7813373002680467E-3</v>
      </c>
      <c r="H64" s="53">
        <f t="shared" si="8"/>
        <v>-8.6549871232857734E-3</v>
      </c>
      <c r="I64" s="53">
        <f t="shared" si="8"/>
        <v>-8.5286369463034983E-3</v>
      </c>
      <c r="J64" s="53">
        <f t="shared" si="8"/>
        <v>-8.4022867693212266E-3</v>
      </c>
      <c r="K64" s="53">
        <f t="shared" si="8"/>
        <v>-8.2759365923389516E-3</v>
      </c>
      <c r="L64" s="53">
        <f t="shared" si="8"/>
        <v>-8.1495864153566782E-3</v>
      </c>
      <c r="M64" s="53">
        <f t="shared" si="8"/>
        <v>-8.0232362383744031E-3</v>
      </c>
      <c r="N64" s="53">
        <f t="shared" si="8"/>
        <v>-7.8968860613921298E-3</v>
      </c>
      <c r="O64" s="53">
        <f t="shared" si="8"/>
        <v>-7.7705358844098564E-3</v>
      </c>
      <c r="P64" s="53">
        <f t="shared" si="8"/>
        <v>-7.644185707427583E-3</v>
      </c>
      <c r="Q64" s="53">
        <f t="shared" si="8"/>
        <v>-7.517835530445308E-3</v>
      </c>
      <c r="R64" s="53">
        <f t="shared" si="8"/>
        <v>-7.3914853534630346E-3</v>
      </c>
      <c r="S64" s="53">
        <f t="shared" si="8"/>
        <v>-7.2651351764807613E-3</v>
      </c>
      <c r="T64" s="53">
        <f t="shared" si="8"/>
        <v>-7.1387849994984862E-3</v>
      </c>
      <c r="U64" s="53">
        <f t="shared" si="8"/>
        <v>-7.0124348225162128E-3</v>
      </c>
      <c r="V64" s="53">
        <f t="shared" si="8"/>
        <v>-6.8860846455339386E-3</v>
      </c>
      <c r="W64" s="53">
        <f t="shared" si="8"/>
        <v>-6.7597344685516644E-3</v>
      </c>
      <c r="X64" s="53">
        <f t="shared" si="8"/>
        <v>-6.633384291569391E-3</v>
      </c>
      <c r="Y64" s="53">
        <f t="shared" si="8"/>
        <v>-6.5070341145871168E-3</v>
      </c>
      <c r="Z64" s="53">
        <f t="shared" si="8"/>
        <v>-6.3806839376048426E-3</v>
      </c>
      <c r="AA64" s="53">
        <f t="shared" si="8"/>
        <v>-6.2543337606225692E-3</v>
      </c>
      <c r="AB64" s="53">
        <f t="shared" si="8"/>
        <v>-6.1279835836402959E-3</v>
      </c>
      <c r="AC64" s="53">
        <f t="shared" si="8"/>
        <v>-6.0016334066580208E-3</v>
      </c>
      <c r="AD64" s="53">
        <f t="shared" si="8"/>
        <v>-5.8752832296757474E-3</v>
      </c>
      <c r="AE64" s="53">
        <f t="shared" si="8"/>
        <v>-5.7489330526934741E-3</v>
      </c>
      <c r="AF64" s="53">
        <f t="shared" si="8"/>
        <v>-5.622582875711199E-3</v>
      </c>
      <c r="AG64" s="53">
        <f t="shared" si="8"/>
        <v>-5.4962326987289256E-3</v>
      </c>
      <c r="AH64" s="53">
        <f t="shared" si="8"/>
        <v>-5.3698825217466514E-3</v>
      </c>
      <c r="AI64" s="53">
        <f t="shared" si="8"/>
        <v>-5.2435323447643772E-3</v>
      </c>
      <c r="AJ64" s="53">
        <f t="shared" si="8"/>
        <v>-5.1171821677821029E-3</v>
      </c>
      <c r="AK64" s="53">
        <f t="shared" si="8"/>
        <v>-4.9908319907998287E-3</v>
      </c>
      <c r="AL64" s="53">
        <f t="shared" si="8"/>
        <v>-4.8644818138175545E-3</v>
      </c>
      <c r="AM64" s="53">
        <f t="shared" si="8"/>
        <v>-4.7381316368352803E-3</v>
      </c>
      <c r="AN64" s="53">
        <f t="shared" si="8"/>
        <v>-4.6117814598530061E-3</v>
      </c>
      <c r="AO64" s="53">
        <f t="shared" si="8"/>
        <v>-4.4854312828707318E-3</v>
      </c>
      <c r="AP64" s="53">
        <f t="shared" si="8"/>
        <v>-4.3590811058884576E-3</v>
      </c>
      <c r="AQ64" s="53">
        <f t="shared" si="8"/>
        <v>-4.2327309289061834E-3</v>
      </c>
      <c r="AR64" s="53">
        <f t="shared" si="8"/>
        <v>-4.10638075192391E-3</v>
      </c>
      <c r="AS64" s="53">
        <f t="shared" si="8"/>
        <v>-3.980030574941635E-3</v>
      </c>
      <c r="AT64" s="53">
        <f t="shared" si="8"/>
        <v>-3.8536803979593616E-3</v>
      </c>
      <c r="AU64" s="53">
        <f t="shared" si="8"/>
        <v>-3.7273302209770874E-3</v>
      </c>
      <c r="AV64" s="53">
        <f t="shared" si="8"/>
        <v>-3.6009800439948132E-3</v>
      </c>
      <c r="AW64" s="53">
        <f t="shared" si="8"/>
        <v>-3.4746298670125394E-3</v>
      </c>
      <c r="AX64" s="53">
        <f t="shared" si="8"/>
        <v>-3.3482796900302651E-3</v>
      </c>
      <c r="AY64" s="53">
        <f t="shared" si="8"/>
        <v>-3.2219295130479914E-3</v>
      </c>
      <c r="AZ64" s="53">
        <f t="shared" si="8"/>
        <v>-2.463307335887066E-18</v>
      </c>
      <c r="BA64" s="53">
        <f t="shared" si="8"/>
        <v>-2.463307335887066E-18</v>
      </c>
      <c r="BB64" s="53">
        <f t="shared" si="8"/>
        <v>-2.463307335887066E-18</v>
      </c>
      <c r="BC64" s="53">
        <f t="shared" si="8"/>
        <v>-2.463307335887066E-18</v>
      </c>
      <c r="BD64" s="53">
        <f t="shared" si="8"/>
        <v>-2.463307335887066E-18</v>
      </c>
    </row>
    <row r="65" spans="1:56" ht="12.75" customHeight="1">
      <c r="A65" s="182"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c r="A66" s="183"/>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c r="A67" s="183"/>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c r="A68" s="183"/>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c r="A69" s="183"/>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c r="A70" s="183"/>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c r="A71" s="183"/>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c r="A72" s="183"/>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c r="A73" s="183"/>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c r="A74" s="183"/>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c r="A75" s="183"/>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c r="A76" s="184"/>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c r="A77" s="75"/>
      <c r="B77" s="14" t="s">
        <v>16</v>
      </c>
      <c r="C77" s="14"/>
      <c r="D77" s="14" t="s">
        <v>39</v>
      </c>
      <c r="E77" s="54">
        <f>IF('Fixed data'!$G$19=FALSE,E64+E76,E64)</f>
        <v>0</v>
      </c>
      <c r="F77" s="54">
        <f>IF('Fixed data'!$G$19=FALSE,F64+F76,F64)</f>
        <v>-6.3761714312840473E-2</v>
      </c>
      <c r="G77" s="54">
        <f>IF('Fixed data'!$G$19=FALSE,G64+G76,G64)</f>
        <v>-8.7813373002680467E-3</v>
      </c>
      <c r="H77" s="54">
        <f>IF('Fixed data'!$G$19=FALSE,H64+H76,H64)</f>
        <v>-8.6549871232857734E-3</v>
      </c>
      <c r="I77" s="54">
        <f>IF('Fixed data'!$G$19=FALSE,I64+I76,I64)</f>
        <v>-8.5286369463034983E-3</v>
      </c>
      <c r="J77" s="54">
        <f>IF('Fixed data'!$G$19=FALSE,J64+J76,J64)</f>
        <v>-8.4022867693212266E-3</v>
      </c>
      <c r="K77" s="54">
        <f>IF('Fixed data'!$G$19=FALSE,K64+K76,K64)</f>
        <v>-8.2759365923389516E-3</v>
      </c>
      <c r="L77" s="54">
        <f>IF('Fixed data'!$G$19=FALSE,L64+L76,L64)</f>
        <v>-8.1495864153566782E-3</v>
      </c>
      <c r="M77" s="54">
        <f>IF('Fixed data'!$G$19=FALSE,M64+M76,M64)</f>
        <v>-8.0232362383744031E-3</v>
      </c>
      <c r="N77" s="54">
        <f>IF('Fixed data'!$G$19=FALSE,N64+N76,N64)</f>
        <v>-7.8968860613921298E-3</v>
      </c>
      <c r="O77" s="54">
        <f>IF('Fixed data'!$G$19=FALSE,O64+O76,O64)</f>
        <v>-7.7705358844098564E-3</v>
      </c>
      <c r="P77" s="54">
        <f>IF('Fixed data'!$G$19=FALSE,P64+P76,P64)</f>
        <v>-7.644185707427583E-3</v>
      </c>
      <c r="Q77" s="54">
        <f>IF('Fixed data'!$G$19=FALSE,Q64+Q76,Q64)</f>
        <v>-7.517835530445308E-3</v>
      </c>
      <c r="R77" s="54">
        <f>IF('Fixed data'!$G$19=FALSE,R64+R76,R64)</f>
        <v>-7.3914853534630346E-3</v>
      </c>
      <c r="S77" s="54">
        <f>IF('Fixed data'!$G$19=FALSE,S64+S76,S64)</f>
        <v>-7.2651351764807613E-3</v>
      </c>
      <c r="T77" s="54">
        <f>IF('Fixed data'!$G$19=FALSE,T64+T76,T64)</f>
        <v>-7.1387849994984862E-3</v>
      </c>
      <c r="U77" s="54">
        <f>IF('Fixed data'!$G$19=FALSE,U64+U76,U64)</f>
        <v>-7.0124348225162128E-3</v>
      </c>
      <c r="V77" s="54">
        <f>IF('Fixed data'!$G$19=FALSE,V64+V76,V64)</f>
        <v>-6.8860846455339386E-3</v>
      </c>
      <c r="W77" s="54">
        <f>IF('Fixed data'!$G$19=FALSE,W64+W76,W64)</f>
        <v>-6.7597344685516644E-3</v>
      </c>
      <c r="X77" s="54">
        <f>IF('Fixed data'!$G$19=FALSE,X64+X76,X64)</f>
        <v>-6.633384291569391E-3</v>
      </c>
      <c r="Y77" s="54">
        <f>IF('Fixed data'!$G$19=FALSE,Y64+Y76,Y64)</f>
        <v>-6.5070341145871168E-3</v>
      </c>
      <c r="Z77" s="54">
        <f>IF('Fixed data'!$G$19=FALSE,Z64+Z76,Z64)</f>
        <v>-6.3806839376048426E-3</v>
      </c>
      <c r="AA77" s="54">
        <f>IF('Fixed data'!$G$19=FALSE,AA64+AA76,AA64)</f>
        <v>-6.2543337606225692E-3</v>
      </c>
      <c r="AB77" s="54">
        <f>IF('Fixed data'!$G$19=FALSE,AB64+AB76,AB64)</f>
        <v>-6.1279835836402959E-3</v>
      </c>
      <c r="AC77" s="54">
        <f>IF('Fixed data'!$G$19=FALSE,AC64+AC76,AC64)</f>
        <v>-6.0016334066580208E-3</v>
      </c>
      <c r="AD77" s="54">
        <f>IF('Fixed data'!$G$19=FALSE,AD64+AD76,AD64)</f>
        <v>-5.8752832296757474E-3</v>
      </c>
      <c r="AE77" s="54">
        <f>IF('Fixed data'!$G$19=FALSE,AE64+AE76,AE64)</f>
        <v>-5.7489330526934741E-3</v>
      </c>
      <c r="AF77" s="54">
        <f>IF('Fixed data'!$G$19=FALSE,AF64+AF76,AF64)</f>
        <v>-5.622582875711199E-3</v>
      </c>
      <c r="AG77" s="54">
        <f>IF('Fixed data'!$G$19=FALSE,AG64+AG76,AG64)</f>
        <v>-5.4962326987289256E-3</v>
      </c>
      <c r="AH77" s="54">
        <f>IF('Fixed data'!$G$19=FALSE,AH64+AH76,AH64)</f>
        <v>-5.3698825217466514E-3</v>
      </c>
      <c r="AI77" s="54">
        <f>IF('Fixed data'!$G$19=FALSE,AI64+AI76,AI64)</f>
        <v>-5.2435323447643772E-3</v>
      </c>
      <c r="AJ77" s="54">
        <f>IF('Fixed data'!$G$19=FALSE,AJ64+AJ76,AJ64)</f>
        <v>-5.1171821677821029E-3</v>
      </c>
      <c r="AK77" s="54">
        <f>IF('Fixed data'!$G$19=FALSE,AK64+AK76,AK64)</f>
        <v>-4.9908319907998287E-3</v>
      </c>
      <c r="AL77" s="54">
        <f>IF('Fixed data'!$G$19=FALSE,AL64+AL76,AL64)</f>
        <v>-4.8644818138175545E-3</v>
      </c>
      <c r="AM77" s="54">
        <f>IF('Fixed data'!$G$19=FALSE,AM64+AM76,AM64)</f>
        <v>-4.7381316368352803E-3</v>
      </c>
      <c r="AN77" s="54">
        <f>IF('Fixed data'!$G$19=FALSE,AN64+AN76,AN64)</f>
        <v>-4.6117814598530061E-3</v>
      </c>
      <c r="AO77" s="54">
        <f>IF('Fixed data'!$G$19=FALSE,AO64+AO76,AO64)</f>
        <v>-4.4854312828707318E-3</v>
      </c>
      <c r="AP77" s="54">
        <f>IF('Fixed data'!$G$19=FALSE,AP64+AP76,AP64)</f>
        <v>-4.3590811058884576E-3</v>
      </c>
      <c r="AQ77" s="54">
        <f>IF('Fixed data'!$G$19=FALSE,AQ64+AQ76,AQ64)</f>
        <v>-4.2327309289061834E-3</v>
      </c>
      <c r="AR77" s="54">
        <f>IF('Fixed data'!$G$19=FALSE,AR64+AR76,AR64)</f>
        <v>-4.10638075192391E-3</v>
      </c>
      <c r="AS77" s="54">
        <f>IF('Fixed data'!$G$19=FALSE,AS64+AS76,AS64)</f>
        <v>-3.980030574941635E-3</v>
      </c>
      <c r="AT77" s="54">
        <f>IF('Fixed data'!$G$19=FALSE,AT64+AT76,AT64)</f>
        <v>-3.8536803979593616E-3</v>
      </c>
      <c r="AU77" s="54">
        <f>IF('Fixed data'!$G$19=FALSE,AU64+AU76,AU64)</f>
        <v>-3.7273302209770874E-3</v>
      </c>
      <c r="AV77" s="54">
        <f>IF('Fixed data'!$G$19=FALSE,AV64+AV76,AV64)</f>
        <v>-3.6009800439948132E-3</v>
      </c>
      <c r="AW77" s="54">
        <f>IF('Fixed data'!$G$19=FALSE,AW64+AW76,AW64)</f>
        <v>-3.4746298670125394E-3</v>
      </c>
      <c r="AX77" s="54">
        <f>IF('Fixed data'!$G$19=FALSE,AX64+AX76,AX64)</f>
        <v>-3.3482796900302651E-3</v>
      </c>
      <c r="AY77" s="54">
        <f>IF('Fixed data'!$G$19=FALSE,AY64+AY76,AY64)</f>
        <v>-3.2219295130479914E-3</v>
      </c>
      <c r="AZ77" s="54">
        <f>IF('Fixed data'!$G$19=FALSE,AZ64+AZ76,AZ64)</f>
        <v>-2.463307335887066E-18</v>
      </c>
      <c r="BA77" s="54">
        <f>IF('Fixed data'!$G$19=FALSE,BA64+BA76,BA64)</f>
        <v>-2.463307335887066E-18</v>
      </c>
      <c r="BB77" s="54">
        <f>IF('Fixed data'!$G$19=FALSE,BB64+BB76,BB64)</f>
        <v>-2.463307335887066E-18</v>
      </c>
      <c r="BC77" s="54">
        <f>IF('Fixed data'!$G$19=FALSE,BC64+BC76,BC64)</f>
        <v>-2.463307335887066E-18</v>
      </c>
      <c r="BD77" s="54">
        <f>IF('Fixed data'!$G$19=FALSE,BD64+BD76,BD64)</f>
        <v>-2.463307335887066E-18</v>
      </c>
    </row>
    <row r="78" spans="1:56" ht="15" outlineLevel="1">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 outlineLevel="1">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c r="A80" s="75"/>
      <c r="B80" s="11" t="s">
        <v>17</v>
      </c>
      <c r="C80" s="14"/>
      <c r="D80" s="9" t="s">
        <v>39</v>
      </c>
      <c r="E80" s="55">
        <f>IF('Fixed data'!$G$19=TRUE,(E77-SUM(E70:E71))*E78+SUM(E70:E71)*E79,E77*E78)</f>
        <v>0</v>
      </c>
      <c r="F80" s="55">
        <f t="shared" ref="F80:BD80" si="10">F77*F78</f>
        <v>-5.9522242584742216E-2</v>
      </c>
      <c r="G80" s="55">
        <f t="shared" si="10"/>
        <v>-7.9202631239872895E-3</v>
      </c>
      <c r="H80" s="55">
        <f t="shared" si="10"/>
        <v>-7.5423212594186127E-3</v>
      </c>
      <c r="I80" s="55">
        <f t="shared" si="10"/>
        <v>-7.1808834586657693E-3</v>
      </c>
      <c r="J80" s="55">
        <f t="shared" si="10"/>
        <v>-6.8352657005013246E-3</v>
      </c>
      <c r="K80" s="55">
        <f t="shared" si="10"/>
        <v>-6.5048113527708647E-3</v>
      </c>
      <c r="L80" s="55">
        <f t="shared" si="10"/>
        <v>-6.1888901022048295E-3</v>
      </c>
      <c r="M80" s="55">
        <f t="shared" si="10"/>
        <v>-5.8868969252893937E-3</v>
      </c>
      <c r="N80" s="55">
        <f t="shared" si="10"/>
        <v>-5.5982510986433438E-3</v>
      </c>
      <c r="O80" s="55">
        <f t="shared" si="10"/>
        <v>-5.3223952474058464E-3</v>
      </c>
      <c r="P80" s="55">
        <f t="shared" si="10"/>
        <v>-5.0587944301960447E-3</v>
      </c>
      <c r="Q80" s="55">
        <f t="shared" si="10"/>
        <v>-4.8069352592592278E-3</v>
      </c>
      <c r="R80" s="55">
        <f t="shared" si="10"/>
        <v>-4.5663250544662011E-3</v>
      </c>
      <c r="S80" s="55">
        <f t="shared" si="10"/>
        <v>-4.3364910298824329E-3</v>
      </c>
      <c r="T80" s="55">
        <f t="shared" si="10"/>
        <v>-4.1169795116716233E-3</v>
      </c>
      <c r="U80" s="55">
        <f t="shared" si="10"/>
        <v>-3.907355186144673E-3</v>
      </c>
      <c r="V80" s="55">
        <f t="shared" si="10"/>
        <v>-3.7072003768095869E-3</v>
      </c>
      <c r="W80" s="55">
        <f t="shared" si="10"/>
        <v>-3.5161143493207983E-3</v>
      </c>
      <c r="X80" s="55">
        <f t="shared" si="10"/>
        <v>-3.3337126432677216E-3</v>
      </c>
      <c r="Y80" s="55">
        <f t="shared" si="10"/>
        <v>-3.1596264297821526E-3</v>
      </c>
      <c r="Z80" s="55">
        <f t="shared" si="10"/>
        <v>-2.9935018939824341E-3</v>
      </c>
      <c r="AA80" s="55">
        <f t="shared" si="10"/>
        <v>-2.8349996413092361E-3</v>
      </c>
      <c r="AB80" s="55">
        <f t="shared" si="10"/>
        <v>-2.6837941268432735E-3</v>
      </c>
      <c r="AC80" s="55">
        <f t="shared" si="10"/>
        <v>-2.5395731067295283E-3</v>
      </c>
      <c r="AD80" s="55">
        <f t="shared" si="10"/>
        <v>-2.402037110865458E-3</v>
      </c>
      <c r="AE80" s="55">
        <f t="shared" si="10"/>
        <v>-2.2708989360423529E-3</v>
      </c>
      <c r="AF80" s="55">
        <f t="shared" si="10"/>
        <v>-2.1458831587595623E-3</v>
      </c>
      <c r="AG80" s="55">
        <f t="shared" si="10"/>
        <v>-2.026725666960669E-3</v>
      </c>
      <c r="AH80" s="55">
        <f t="shared" si="10"/>
        <v>-1.9131732099689804E-3</v>
      </c>
      <c r="AI80" s="55">
        <f t="shared" si="10"/>
        <v>-2.0973455331420587E-3</v>
      </c>
      <c r="AJ80" s="55">
        <f t="shared" si="10"/>
        <v>-1.9871913461750705E-3</v>
      </c>
      <c r="AK80" s="55">
        <f t="shared" si="10"/>
        <v>-1.881674653575819E-3</v>
      </c>
      <c r="AL80" s="55">
        <f t="shared" si="10"/>
        <v>-1.7806187578387376E-3</v>
      </c>
      <c r="AM80" s="55">
        <f t="shared" si="10"/>
        <v>-1.6838533203619378E-3</v>
      </c>
      <c r="AN80" s="55">
        <f t="shared" si="10"/>
        <v>-1.5912141409245497E-3</v>
      </c>
      <c r="AO80" s="55">
        <f t="shared" si="10"/>
        <v>-1.5025429446155478E-3</v>
      </c>
      <c r="AP80" s="55">
        <f t="shared" si="10"/>
        <v>-1.4176871759670835E-3</v>
      </c>
      <c r="AQ80" s="55">
        <f t="shared" si="10"/>
        <v>-1.3364998000533919E-3</v>
      </c>
      <c r="AR80" s="55">
        <f t="shared" si="10"/>
        <v>-1.2588391103241633E-3</v>
      </c>
      <c r="AS80" s="55">
        <f t="shared" si="10"/>
        <v>-1.1845685429488016E-3</v>
      </c>
      <c r="AT80" s="55">
        <f t="shared" si="10"/>
        <v>-1.1135564974553383E-3</v>
      </c>
      <c r="AU80" s="55">
        <f t="shared" si="10"/>
        <v>-1.045676163454798E-3</v>
      </c>
      <c r="AV80" s="55">
        <f t="shared" si="10"/>
        <v>-9.808053532487E-4</v>
      </c>
      <c r="AW80" s="55">
        <f t="shared" si="10"/>
        <v>-9.1882634012397388E-4</v>
      </c>
      <c r="AX80" s="55">
        <f t="shared" si="10"/>
        <v>-8.5962570214599492E-4</v>
      </c>
      <c r="AY80" s="55">
        <f t="shared" si="10"/>
        <v>-8.0309417126663756E-4</v>
      </c>
      <c r="AZ80" s="55">
        <f t="shared" si="10"/>
        <v>-5.9611742165342233E-19</v>
      </c>
      <c r="BA80" s="55">
        <f t="shared" si="10"/>
        <v>-5.7875477830429355E-19</v>
      </c>
      <c r="BB80" s="55">
        <f t="shared" si="10"/>
        <v>-5.6189784301387723E-19</v>
      </c>
      <c r="BC80" s="55">
        <f t="shared" si="10"/>
        <v>-5.4553188642124003E-19</v>
      </c>
      <c r="BD80" s="55">
        <f t="shared" si="10"/>
        <v>-5.2964260817596121E-19</v>
      </c>
    </row>
    <row r="81" spans="1:56">
      <c r="A81" s="75"/>
      <c r="B81" s="15" t="s">
        <v>18</v>
      </c>
      <c r="C81" s="15"/>
      <c r="D81" s="14" t="s">
        <v>39</v>
      </c>
      <c r="E81" s="56">
        <f>+E80</f>
        <v>0</v>
      </c>
      <c r="F81" s="56">
        <f t="shared" ref="F81:BD81" si="11">+E81+F80</f>
        <v>-5.9522242584742216E-2</v>
      </c>
      <c r="G81" s="56">
        <f t="shared" si="11"/>
        <v>-6.7442505708729505E-2</v>
      </c>
      <c r="H81" s="56">
        <f t="shared" si="11"/>
        <v>-7.4984826968148122E-2</v>
      </c>
      <c r="I81" s="56">
        <f t="shared" si="11"/>
        <v>-8.2165710426813893E-2</v>
      </c>
      <c r="J81" s="56">
        <f t="shared" si="11"/>
        <v>-8.9000976127315223E-2</v>
      </c>
      <c r="K81" s="56">
        <f t="shared" si="11"/>
        <v>-9.5505787480086091E-2</v>
      </c>
      <c r="L81" s="56">
        <f t="shared" si="11"/>
        <v>-0.10169467758229092</v>
      </c>
      <c r="M81" s="56">
        <f t="shared" si="11"/>
        <v>-0.10758157450758031</v>
      </c>
      <c r="N81" s="56">
        <f t="shared" si="11"/>
        <v>-0.11317982560622365</v>
      </c>
      <c r="O81" s="56">
        <f t="shared" si="11"/>
        <v>-0.11850222085362949</v>
      </c>
      <c r="P81" s="56">
        <f t="shared" si="11"/>
        <v>-0.12356101528382554</v>
      </c>
      <c r="Q81" s="56">
        <f t="shared" si="11"/>
        <v>-0.12836795054308478</v>
      </c>
      <c r="R81" s="56">
        <f t="shared" si="11"/>
        <v>-0.13293427559755097</v>
      </c>
      <c r="S81" s="56">
        <f t="shared" si="11"/>
        <v>-0.1372707666274334</v>
      </c>
      <c r="T81" s="56">
        <f t="shared" si="11"/>
        <v>-0.14138774613910501</v>
      </c>
      <c r="U81" s="56">
        <f t="shared" si="11"/>
        <v>-0.1452951013252497</v>
      </c>
      <c r="V81" s="56">
        <f t="shared" si="11"/>
        <v>-0.14900230170205928</v>
      </c>
      <c r="W81" s="56">
        <f t="shared" si="11"/>
        <v>-0.15251841605138008</v>
      </c>
      <c r="X81" s="56">
        <f t="shared" si="11"/>
        <v>-0.15585212869464782</v>
      </c>
      <c r="Y81" s="56">
        <f t="shared" si="11"/>
        <v>-0.15901175512442997</v>
      </c>
      <c r="Z81" s="56">
        <f t="shared" si="11"/>
        <v>-0.1620052570184124</v>
      </c>
      <c r="AA81" s="56">
        <f t="shared" si="11"/>
        <v>-0.16484025665972163</v>
      </c>
      <c r="AB81" s="56">
        <f t="shared" si="11"/>
        <v>-0.1675240507865649</v>
      </c>
      <c r="AC81" s="56">
        <f t="shared" si="11"/>
        <v>-0.17006362389329444</v>
      </c>
      <c r="AD81" s="56">
        <f t="shared" si="11"/>
        <v>-0.17246566100415989</v>
      </c>
      <c r="AE81" s="56">
        <f t="shared" si="11"/>
        <v>-0.17473655994020224</v>
      </c>
      <c r="AF81" s="56">
        <f t="shared" si="11"/>
        <v>-0.17688244309896178</v>
      </c>
      <c r="AG81" s="56">
        <f t="shared" si="11"/>
        <v>-0.17890916876592244</v>
      </c>
      <c r="AH81" s="56">
        <f t="shared" si="11"/>
        <v>-0.18082234197589142</v>
      </c>
      <c r="AI81" s="56">
        <f t="shared" si="11"/>
        <v>-0.18291968750903348</v>
      </c>
      <c r="AJ81" s="56">
        <f t="shared" si="11"/>
        <v>-0.18490687885520854</v>
      </c>
      <c r="AK81" s="56">
        <f t="shared" si="11"/>
        <v>-0.18678855350878437</v>
      </c>
      <c r="AL81" s="56">
        <f t="shared" si="11"/>
        <v>-0.18856917226662312</v>
      </c>
      <c r="AM81" s="56">
        <f t="shared" si="11"/>
        <v>-0.19025302558698506</v>
      </c>
      <c r="AN81" s="56">
        <f t="shared" si="11"/>
        <v>-0.19184423972790962</v>
      </c>
      <c r="AO81" s="56">
        <f t="shared" si="11"/>
        <v>-0.19334678267252517</v>
      </c>
      <c r="AP81" s="56">
        <f t="shared" si="11"/>
        <v>-0.19476446984849224</v>
      </c>
      <c r="AQ81" s="56">
        <f t="shared" si="11"/>
        <v>-0.19610096964854565</v>
      </c>
      <c r="AR81" s="56">
        <f t="shared" si="11"/>
        <v>-0.1973598087588698</v>
      </c>
      <c r="AS81" s="56">
        <f t="shared" si="11"/>
        <v>-0.19854437730181859</v>
      </c>
      <c r="AT81" s="56">
        <f t="shared" si="11"/>
        <v>-0.19965793379927393</v>
      </c>
      <c r="AU81" s="56">
        <f t="shared" si="11"/>
        <v>-0.20070360996272874</v>
      </c>
      <c r="AV81" s="56">
        <f t="shared" si="11"/>
        <v>-0.20168441531597744</v>
      </c>
      <c r="AW81" s="56">
        <f t="shared" si="11"/>
        <v>-0.20260324165610141</v>
      </c>
      <c r="AX81" s="56">
        <f t="shared" si="11"/>
        <v>-0.2034628673582474</v>
      </c>
      <c r="AY81" s="56">
        <f t="shared" si="11"/>
        <v>-0.20426596152951404</v>
      </c>
      <c r="AZ81" s="56">
        <f t="shared" si="11"/>
        <v>-0.20426596152951404</v>
      </c>
      <c r="BA81" s="56">
        <f t="shared" si="11"/>
        <v>-0.20426596152951404</v>
      </c>
      <c r="BB81" s="56">
        <f t="shared" si="11"/>
        <v>-0.20426596152951404</v>
      </c>
      <c r="BC81" s="56">
        <f t="shared" si="11"/>
        <v>-0.20426596152951404</v>
      </c>
      <c r="BD81" s="56">
        <f t="shared" si="11"/>
        <v>-0.20426596152951404</v>
      </c>
    </row>
    <row r="82" spans="1:56">
      <c r="A82" s="75"/>
      <c r="B82" s="14"/>
    </row>
    <row r="83" spans="1:56">
      <c r="A83" s="75"/>
    </row>
    <row r="84" spans="1:56">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c r="A86" s="185"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c r="A87" s="185"/>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c r="A88" s="185"/>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c r="A89" s="185"/>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4.25">
      <c r="A90" s="185"/>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4.25">
      <c r="A91" s="185"/>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4.25">
      <c r="A92" s="185"/>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c r="A93" s="185"/>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c r="C94" s="37"/>
    </row>
    <row r="95" spans="1:56" ht="14.25">
      <c r="A95" s="86"/>
      <c r="C95" s="37"/>
    </row>
    <row r="96" spans="1:56" ht="14.25">
      <c r="A96" s="86">
        <v>1</v>
      </c>
      <c r="B96" s="4" t="s">
        <v>328</v>
      </c>
    </row>
    <row r="97" spans="1:3">
      <c r="B97" s="70" t="s">
        <v>152</v>
      </c>
    </row>
    <row r="98" spans="1:3">
      <c r="B98" s="4" t="s">
        <v>312</v>
      </c>
    </row>
    <row r="99" spans="1:3">
      <c r="B99" s="4" t="s">
        <v>329</v>
      </c>
    </row>
    <row r="100" spans="1:3" ht="14.25">
      <c r="A100" s="86">
        <v>2</v>
      </c>
      <c r="B100" s="70" t="s">
        <v>151</v>
      </c>
    </row>
    <row r="105" spans="1:3">
      <c r="C105" s="37"/>
    </row>
    <row r="170" spans="2:2">
      <c r="B170" s="4" t="s">
        <v>195</v>
      </c>
    </row>
    <row r="171" spans="2:2">
      <c r="B171" s="4" t="s">
        <v>194</v>
      </c>
    </row>
    <row r="172" spans="2:2">
      <c r="B172" s="4" t="s">
        <v>313</v>
      </c>
    </row>
    <row r="173" spans="2:2">
      <c r="B173" s="4" t="s">
        <v>155</v>
      </c>
    </row>
    <row r="174" spans="2:2">
      <c r="B174" s="4" t="s">
        <v>156</v>
      </c>
    </row>
    <row r="175" spans="2:2">
      <c r="B175" s="4" t="s">
        <v>157</v>
      </c>
    </row>
    <row r="176" spans="2:2">
      <c r="B176" s="4" t="s">
        <v>158</v>
      </c>
    </row>
    <row r="177" spans="2:2">
      <c r="B177" s="4" t="s">
        <v>159</v>
      </c>
    </row>
    <row r="178" spans="2:2">
      <c r="B178" s="4" t="s">
        <v>160</v>
      </c>
    </row>
    <row r="179" spans="2:2">
      <c r="B179" s="4" t="s">
        <v>161</v>
      </c>
    </row>
    <row r="180" spans="2:2">
      <c r="B180" s="4" t="s">
        <v>162</v>
      </c>
    </row>
    <row r="181" spans="2:2">
      <c r="B181" s="4" t="s">
        <v>163</v>
      </c>
    </row>
    <row r="182" spans="2:2">
      <c r="B182" s="4" t="s">
        <v>196</v>
      </c>
    </row>
    <row r="183" spans="2:2">
      <c r="B183" s="4" t="s">
        <v>164</v>
      </c>
    </row>
    <row r="184" spans="2:2">
      <c r="B184" s="4" t="s">
        <v>165</v>
      </c>
    </row>
    <row r="185" spans="2:2">
      <c r="B185" s="4" t="s">
        <v>166</v>
      </c>
    </row>
    <row r="186" spans="2:2">
      <c r="B186" s="4" t="s">
        <v>167</v>
      </c>
    </row>
    <row r="187" spans="2:2">
      <c r="B187" s="4" t="s">
        <v>168</v>
      </c>
    </row>
    <row r="188" spans="2:2">
      <c r="B188" s="4" t="s">
        <v>169</v>
      </c>
    </row>
    <row r="189" spans="2:2">
      <c r="B189" s="4" t="s">
        <v>170</v>
      </c>
    </row>
    <row r="190" spans="2:2">
      <c r="B190" s="4" t="s">
        <v>171</v>
      </c>
    </row>
    <row r="191" spans="2:2">
      <c r="B191" s="4" t="s">
        <v>172</v>
      </c>
    </row>
    <row r="192" spans="2:2">
      <c r="B192" s="4" t="s">
        <v>197</v>
      </c>
    </row>
    <row r="193" spans="2:2">
      <c r="B193" s="4" t="s">
        <v>198</v>
      </c>
    </row>
    <row r="194" spans="2:2">
      <c r="B194" s="4" t="s">
        <v>173</v>
      </c>
    </row>
    <row r="195" spans="2:2">
      <c r="B195" s="4" t="s">
        <v>174</v>
      </c>
    </row>
    <row r="196" spans="2:2">
      <c r="B196" s="4" t="s">
        <v>175</v>
      </c>
    </row>
    <row r="197" spans="2:2">
      <c r="B197" s="4" t="s">
        <v>176</v>
      </c>
    </row>
    <row r="198" spans="2:2">
      <c r="B198" s="4" t="s">
        <v>177</v>
      </c>
    </row>
    <row r="199" spans="2:2">
      <c r="B199" s="4" t="s">
        <v>178</v>
      </c>
    </row>
    <row r="200" spans="2:2">
      <c r="B200" s="4" t="s">
        <v>179</v>
      </c>
    </row>
    <row r="201" spans="2:2">
      <c r="B201" s="4" t="s">
        <v>180</v>
      </c>
    </row>
    <row r="202" spans="2:2">
      <c r="B202" s="4" t="s">
        <v>181</v>
      </c>
    </row>
    <row r="203" spans="2:2">
      <c r="B203" s="4" t="s">
        <v>182</v>
      </c>
    </row>
    <row r="204" spans="2:2">
      <c r="B204" s="4" t="s">
        <v>183</v>
      </c>
    </row>
    <row r="205" spans="2:2">
      <c r="B205" s="4" t="s">
        <v>184</v>
      </c>
    </row>
    <row r="206" spans="2:2">
      <c r="B206" s="4" t="s">
        <v>185</v>
      </c>
    </row>
    <row r="207" spans="2:2">
      <c r="B207" s="4" t="s">
        <v>186</v>
      </c>
    </row>
    <row r="208" spans="2:2">
      <c r="B208" s="4" t="s">
        <v>187</v>
      </c>
    </row>
    <row r="209" spans="2:2">
      <c r="B209" s="4" t="s">
        <v>188</v>
      </c>
    </row>
    <row r="210" spans="2:2">
      <c r="B210" s="4" t="s">
        <v>189</v>
      </c>
    </row>
    <row r="211" spans="2:2">
      <c r="B211" s="4" t="s">
        <v>190</v>
      </c>
    </row>
    <row r="212" spans="2:2">
      <c r="B212" s="4" t="s">
        <v>191</v>
      </c>
    </row>
    <row r="213" spans="2:2">
      <c r="B213" s="4" t="s">
        <v>192</v>
      </c>
    </row>
    <row r="214" spans="2:2">
      <c r="B214" s="4" t="s">
        <v>193</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F13" sqref="F13"/>
    </sheetView>
  </sheetViews>
  <sheetFormatPr defaultRowHeight="12.75" outlineLevelRow="1"/>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3.5" thickBot="1">
      <c r="AQ2" s="22"/>
      <c r="AR2" s="22"/>
      <c r="AS2" s="22"/>
      <c r="AT2" s="22"/>
      <c r="AU2" s="22"/>
      <c r="AV2" s="22"/>
      <c r="AW2" s="22"/>
      <c r="AX2" s="22"/>
      <c r="AY2" s="22"/>
      <c r="AZ2" s="22"/>
      <c r="BA2" s="22"/>
      <c r="BB2" s="22"/>
      <c r="BC2" s="22"/>
      <c r="BD2" s="22"/>
    </row>
    <row r="3" spans="1:56">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c r="B4" s="48">
        <v>16</v>
      </c>
      <c r="C4" s="45">
        <f>INDEX($E$81:$BD$81,1,$C$9+$B4-1)</f>
        <v>-8.4835327687818457E-2</v>
      </c>
      <c r="D4" s="9"/>
      <c r="E4" s="9"/>
      <c r="F4" s="87"/>
      <c r="G4" s="9"/>
      <c r="I4" s="41"/>
      <c r="U4" s="17"/>
      <c r="AQ4" s="22"/>
      <c r="AR4" s="22"/>
      <c r="AS4" s="22"/>
      <c r="AT4" s="22"/>
      <c r="AU4" s="22"/>
      <c r="AV4" s="22"/>
      <c r="AW4" s="22"/>
      <c r="AX4" s="22"/>
      <c r="AY4" s="22"/>
      <c r="AZ4" s="22"/>
      <c r="BA4" s="22"/>
      <c r="BB4" s="22"/>
      <c r="BC4" s="22"/>
      <c r="BD4" s="22"/>
    </row>
    <row r="5" spans="1:56">
      <c r="B5" s="48">
        <v>24</v>
      </c>
      <c r="C5" s="45">
        <f>INDEX($E$81:$BD$81,1,$C$9+$B5-1)</f>
        <v>-9.9297244911713461E-2</v>
      </c>
      <c r="D5" s="18"/>
      <c r="E5" s="63"/>
      <c r="F5" s="9"/>
      <c r="G5" s="9"/>
      <c r="AQ5" s="22"/>
      <c r="AR5" s="22"/>
      <c r="AS5" s="22"/>
      <c r="AT5" s="22"/>
      <c r="AU5" s="22"/>
      <c r="AV5" s="22"/>
      <c r="AW5" s="22"/>
      <c r="AX5" s="22"/>
      <c r="AY5" s="22"/>
      <c r="AZ5" s="22"/>
      <c r="BA5" s="22"/>
      <c r="BB5" s="22"/>
      <c r="BC5" s="22"/>
      <c r="BD5" s="22"/>
    </row>
    <row r="6" spans="1:56">
      <c r="B6" s="48">
        <v>32</v>
      </c>
      <c r="C6" s="45">
        <f>INDEX($E$81:$BD$81,1,$C$9+$B6-1)</f>
        <v>-0.10906264561376187</v>
      </c>
      <c r="D6" s="9"/>
      <c r="E6" s="9"/>
      <c r="F6" s="9"/>
      <c r="G6" s="9"/>
      <c r="AQ6" s="22"/>
      <c r="AR6" s="22"/>
      <c r="AS6" s="22"/>
      <c r="AT6" s="22"/>
      <c r="AU6" s="22"/>
      <c r="AV6" s="22"/>
      <c r="AW6" s="22"/>
      <c r="AX6" s="22"/>
      <c r="AY6" s="22"/>
      <c r="AZ6" s="22"/>
      <c r="BA6" s="22"/>
      <c r="BB6" s="22"/>
      <c r="BC6" s="22"/>
      <c r="BD6" s="22"/>
    </row>
    <row r="7" spans="1:56">
      <c r="B7" s="48">
        <v>45</v>
      </c>
      <c r="C7" s="45">
        <f>INDEX($E$81:$BD$81,1,$C$9+$B7-1)</f>
        <v>-0.11879849263466141</v>
      </c>
      <c r="D7" s="9"/>
      <c r="E7" s="9"/>
      <c r="F7" s="9"/>
      <c r="G7" s="9"/>
      <c r="AQ7" s="22"/>
      <c r="AR7" s="22"/>
      <c r="AS7" s="22"/>
      <c r="AT7" s="22"/>
      <c r="AU7" s="22"/>
      <c r="AV7" s="22"/>
      <c r="AW7" s="22"/>
      <c r="AX7" s="22"/>
      <c r="AY7" s="22"/>
      <c r="AZ7" s="22"/>
      <c r="BA7" s="22"/>
      <c r="BB7" s="22"/>
      <c r="BC7" s="22"/>
      <c r="BD7" s="22"/>
    </row>
    <row r="8" spans="1:56">
      <c r="B8" s="49"/>
      <c r="C8" s="45"/>
      <c r="D8" s="9"/>
      <c r="E8" s="9"/>
      <c r="F8" s="9"/>
      <c r="G8" s="9"/>
      <c r="AQ8" s="22"/>
      <c r="AR8" s="22"/>
      <c r="AS8" s="22"/>
      <c r="AT8" s="22"/>
      <c r="AU8" s="22"/>
      <c r="AV8" s="22"/>
      <c r="AW8" s="22"/>
      <c r="AX8" s="22"/>
      <c r="AY8" s="22"/>
      <c r="AZ8" s="22"/>
      <c r="BA8" s="22"/>
      <c r="BB8" s="22"/>
      <c r="BC8" s="22"/>
      <c r="BD8" s="22"/>
    </row>
    <row r="9" spans="1:56" ht="13.5" thickBot="1">
      <c r="B9" s="112" t="s">
        <v>80</v>
      </c>
      <c r="C9" s="135">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c r="A13" s="177" t="s">
        <v>11</v>
      </c>
      <c r="B13" s="61" t="s">
        <v>197</v>
      </c>
      <c r="C13" s="60"/>
      <c r="D13" s="61" t="s">
        <v>39</v>
      </c>
      <c r="E13" s="62"/>
      <c r="F13" s="62">
        <f>-'Workings baseline'!K19/1000000+-'Workings baseline'!J19/1000000</f>
        <v>-0.11856489105058363</v>
      </c>
      <c r="G13" s="62"/>
      <c r="H13" s="62"/>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c r="A14" s="178"/>
      <c r="B14" s="61" t="s">
        <v>195</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c r="A15" s="178"/>
      <c r="B15" s="61" t="s">
        <v>195</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c r="A16" s="178"/>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c r="A17" s="178"/>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3.5" thickBot="1">
      <c r="A18" s="179"/>
      <c r="B18" s="123" t="s">
        <v>194</v>
      </c>
      <c r="C18" s="128"/>
      <c r="D18" s="124" t="s">
        <v>39</v>
      </c>
      <c r="E18" s="59">
        <f>SUM(E13:E17)</f>
        <v>0</v>
      </c>
      <c r="F18" s="59">
        <f t="shared" ref="F18:AW18" si="0">SUM(F13:F17)</f>
        <v>-0.11856489105058363</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c r="A19" s="180" t="s">
        <v>298</v>
      </c>
      <c r="B19" s="61" t="s">
        <v>197</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c r="A20" s="180"/>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c r="A21" s="180"/>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c r="A22" s="180"/>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c r="A23" s="180"/>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c r="A24" s="180"/>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c r="A25" s="181"/>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3.5" thickBot="1">
      <c r="A26" s="113"/>
      <c r="B26" s="57" t="s">
        <v>93</v>
      </c>
      <c r="C26" s="58" t="s">
        <v>91</v>
      </c>
      <c r="D26" s="57" t="s">
        <v>39</v>
      </c>
      <c r="E26" s="59">
        <f>E18+E25</f>
        <v>0</v>
      </c>
      <c r="F26" s="59">
        <f t="shared" ref="F26:BD26" si="2">F18+F25</f>
        <v>-0.11856489105058363</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c r="A28" s="114"/>
      <c r="B28" s="9" t="s">
        <v>12</v>
      </c>
      <c r="C28" s="9" t="s">
        <v>42</v>
      </c>
      <c r="D28" s="9" t="s">
        <v>39</v>
      </c>
      <c r="E28" s="35">
        <f>E26*E27</f>
        <v>0</v>
      </c>
      <c r="F28" s="35">
        <f t="shared" ref="F28:AW28" si="3">F26*F27</f>
        <v>-8.2995423735408538E-2</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c r="A29" s="114"/>
      <c r="B29" s="9" t="s">
        <v>90</v>
      </c>
      <c r="C29" s="11" t="s">
        <v>43</v>
      </c>
      <c r="D29" s="9" t="s">
        <v>39</v>
      </c>
      <c r="E29" s="35">
        <f>E26-E28</f>
        <v>0</v>
      </c>
      <c r="F29" s="35">
        <f t="shared" ref="F29:AW29" si="4">F26-F28</f>
        <v>-3.5569467315175088E-2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c r="A31" s="114"/>
      <c r="B31" s="9" t="s">
        <v>2</v>
      </c>
      <c r="C31" s="11" t="s">
        <v>52</v>
      </c>
      <c r="D31" s="9" t="s">
        <v>39</v>
      </c>
      <c r="F31" s="35"/>
      <c r="G31" s="35">
        <f>$F$28/'Fixed data'!$C$7</f>
        <v>-1.8443427496757452E-3</v>
      </c>
      <c r="H31" s="35">
        <f>$F$28/'Fixed data'!$C$7</f>
        <v>-1.8443427496757452E-3</v>
      </c>
      <c r="I31" s="35">
        <f>$F$28/'Fixed data'!$C$7</f>
        <v>-1.8443427496757452E-3</v>
      </c>
      <c r="J31" s="35">
        <f>$F$28/'Fixed data'!$C$7</f>
        <v>-1.8443427496757452E-3</v>
      </c>
      <c r="K31" s="35">
        <f>$F$28/'Fixed data'!$C$7</f>
        <v>-1.8443427496757452E-3</v>
      </c>
      <c r="L31" s="35">
        <f>$F$28/'Fixed data'!$C$7</f>
        <v>-1.8443427496757452E-3</v>
      </c>
      <c r="M31" s="35">
        <f>$F$28/'Fixed data'!$C$7</f>
        <v>-1.8443427496757452E-3</v>
      </c>
      <c r="N31" s="35">
        <f>$F$28/'Fixed data'!$C$7</f>
        <v>-1.8443427496757452E-3</v>
      </c>
      <c r="O31" s="35">
        <f>$F$28/'Fixed data'!$C$7</f>
        <v>-1.8443427496757452E-3</v>
      </c>
      <c r="P31" s="35">
        <f>$F$28/'Fixed data'!$C$7</f>
        <v>-1.8443427496757452E-3</v>
      </c>
      <c r="Q31" s="35">
        <f>$F$28/'Fixed data'!$C$7</f>
        <v>-1.8443427496757452E-3</v>
      </c>
      <c r="R31" s="35">
        <f>$F$28/'Fixed data'!$C$7</f>
        <v>-1.8443427496757452E-3</v>
      </c>
      <c r="S31" s="35">
        <f>$F$28/'Fixed data'!$C$7</f>
        <v>-1.8443427496757452E-3</v>
      </c>
      <c r="T31" s="35">
        <f>$F$28/'Fixed data'!$C$7</f>
        <v>-1.8443427496757452E-3</v>
      </c>
      <c r="U31" s="35">
        <f>$F$28/'Fixed data'!$C$7</f>
        <v>-1.8443427496757452E-3</v>
      </c>
      <c r="V31" s="35">
        <f>$F$28/'Fixed data'!$C$7</f>
        <v>-1.8443427496757452E-3</v>
      </c>
      <c r="W31" s="35">
        <f>$F$28/'Fixed data'!$C$7</f>
        <v>-1.8443427496757452E-3</v>
      </c>
      <c r="X31" s="35">
        <f>$F$28/'Fixed data'!$C$7</f>
        <v>-1.8443427496757452E-3</v>
      </c>
      <c r="Y31" s="35">
        <f>$F$28/'Fixed data'!$C$7</f>
        <v>-1.8443427496757452E-3</v>
      </c>
      <c r="Z31" s="35">
        <f>$F$28/'Fixed data'!$C$7</f>
        <v>-1.8443427496757452E-3</v>
      </c>
      <c r="AA31" s="35">
        <f>$F$28/'Fixed data'!$C$7</f>
        <v>-1.8443427496757452E-3</v>
      </c>
      <c r="AB31" s="35">
        <f>$F$28/'Fixed data'!$C$7</f>
        <v>-1.8443427496757452E-3</v>
      </c>
      <c r="AC31" s="35">
        <f>$F$28/'Fixed data'!$C$7</f>
        <v>-1.8443427496757452E-3</v>
      </c>
      <c r="AD31" s="35">
        <f>$F$28/'Fixed data'!$C$7</f>
        <v>-1.8443427496757452E-3</v>
      </c>
      <c r="AE31" s="35">
        <f>$F$28/'Fixed data'!$C$7</f>
        <v>-1.8443427496757452E-3</v>
      </c>
      <c r="AF31" s="35">
        <f>$F$28/'Fixed data'!$C$7</f>
        <v>-1.8443427496757452E-3</v>
      </c>
      <c r="AG31" s="35">
        <f>$F$28/'Fixed data'!$C$7</f>
        <v>-1.8443427496757452E-3</v>
      </c>
      <c r="AH31" s="35">
        <f>$F$28/'Fixed data'!$C$7</f>
        <v>-1.8443427496757452E-3</v>
      </c>
      <c r="AI31" s="35">
        <f>$F$28/'Fixed data'!$C$7</f>
        <v>-1.8443427496757452E-3</v>
      </c>
      <c r="AJ31" s="35">
        <f>$F$28/'Fixed data'!$C$7</f>
        <v>-1.8443427496757452E-3</v>
      </c>
      <c r="AK31" s="35">
        <f>$F$28/'Fixed data'!$C$7</f>
        <v>-1.8443427496757452E-3</v>
      </c>
      <c r="AL31" s="35">
        <f>$F$28/'Fixed data'!$C$7</f>
        <v>-1.8443427496757452E-3</v>
      </c>
      <c r="AM31" s="35">
        <f>$F$28/'Fixed data'!$C$7</f>
        <v>-1.8443427496757452E-3</v>
      </c>
      <c r="AN31" s="35">
        <f>$F$28/'Fixed data'!$C$7</f>
        <v>-1.8443427496757452E-3</v>
      </c>
      <c r="AO31" s="35">
        <f>$F$28/'Fixed data'!$C$7</f>
        <v>-1.8443427496757452E-3</v>
      </c>
      <c r="AP31" s="35">
        <f>$F$28/'Fixed data'!$C$7</f>
        <v>-1.8443427496757452E-3</v>
      </c>
      <c r="AQ31" s="35">
        <f>$F$28/'Fixed data'!$C$7</f>
        <v>-1.8443427496757452E-3</v>
      </c>
      <c r="AR31" s="35">
        <f>$F$28/'Fixed data'!$C$7</f>
        <v>-1.8443427496757452E-3</v>
      </c>
      <c r="AS31" s="35">
        <f>$F$28/'Fixed data'!$C$7</f>
        <v>-1.8443427496757452E-3</v>
      </c>
      <c r="AT31" s="35">
        <f>$F$28/'Fixed data'!$C$7</f>
        <v>-1.8443427496757452E-3</v>
      </c>
      <c r="AU31" s="35">
        <f>$F$28/'Fixed data'!$C$7</f>
        <v>-1.8443427496757452E-3</v>
      </c>
      <c r="AV31" s="35">
        <f>$F$28/'Fixed data'!$C$7</f>
        <v>-1.8443427496757452E-3</v>
      </c>
      <c r="AW31" s="35">
        <f>$F$28/'Fixed data'!$C$7</f>
        <v>-1.8443427496757452E-3</v>
      </c>
      <c r="AX31" s="35">
        <f>$F$28/'Fixed data'!$C$7</f>
        <v>-1.8443427496757452E-3</v>
      </c>
      <c r="AY31" s="35">
        <f>$F$28/'Fixed data'!$C$7</f>
        <v>-1.8443427496757452E-3</v>
      </c>
      <c r="AZ31" s="35"/>
      <c r="BA31" s="35"/>
      <c r="BB31" s="35"/>
      <c r="BC31" s="35"/>
      <c r="BD31" s="35"/>
    </row>
    <row r="32" spans="1:56" ht="16.5" hidden="1" customHeight="1" outlineLevel="1">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5.75" collapsed="1">
      <c r="A60" s="114"/>
      <c r="B60" s="9" t="s">
        <v>7</v>
      </c>
      <c r="C60" s="9" t="s">
        <v>59</v>
      </c>
      <c r="D60" s="9" t="s">
        <v>39</v>
      </c>
      <c r="E60" s="35">
        <f>SUM(E30:E59)</f>
        <v>0</v>
      </c>
      <c r="F60" s="35">
        <f t="shared" ref="F60:BD60" si="5">SUM(F30:F59)</f>
        <v>0</v>
      </c>
      <c r="G60" s="35">
        <f t="shared" si="5"/>
        <v>-1.8443427496757452E-3</v>
      </c>
      <c r="H60" s="35">
        <f t="shared" si="5"/>
        <v>-1.8443427496757452E-3</v>
      </c>
      <c r="I60" s="35">
        <f t="shared" si="5"/>
        <v>-1.8443427496757452E-3</v>
      </c>
      <c r="J60" s="35">
        <f t="shared" si="5"/>
        <v>-1.8443427496757452E-3</v>
      </c>
      <c r="K60" s="35">
        <f t="shared" si="5"/>
        <v>-1.8443427496757452E-3</v>
      </c>
      <c r="L60" s="35">
        <f t="shared" si="5"/>
        <v>-1.8443427496757452E-3</v>
      </c>
      <c r="M60" s="35">
        <f t="shared" si="5"/>
        <v>-1.8443427496757452E-3</v>
      </c>
      <c r="N60" s="35">
        <f t="shared" si="5"/>
        <v>-1.8443427496757452E-3</v>
      </c>
      <c r="O60" s="35">
        <f t="shared" si="5"/>
        <v>-1.8443427496757452E-3</v>
      </c>
      <c r="P60" s="35">
        <f t="shared" si="5"/>
        <v>-1.8443427496757452E-3</v>
      </c>
      <c r="Q60" s="35">
        <f t="shared" si="5"/>
        <v>-1.8443427496757452E-3</v>
      </c>
      <c r="R60" s="35">
        <f t="shared" si="5"/>
        <v>-1.8443427496757452E-3</v>
      </c>
      <c r="S60" s="35">
        <f t="shared" si="5"/>
        <v>-1.8443427496757452E-3</v>
      </c>
      <c r="T60" s="35">
        <f t="shared" si="5"/>
        <v>-1.8443427496757452E-3</v>
      </c>
      <c r="U60" s="35">
        <f t="shared" si="5"/>
        <v>-1.8443427496757452E-3</v>
      </c>
      <c r="V60" s="35">
        <f t="shared" si="5"/>
        <v>-1.8443427496757452E-3</v>
      </c>
      <c r="W60" s="35">
        <f t="shared" si="5"/>
        <v>-1.8443427496757452E-3</v>
      </c>
      <c r="X60" s="35">
        <f t="shared" si="5"/>
        <v>-1.8443427496757452E-3</v>
      </c>
      <c r="Y60" s="35">
        <f t="shared" si="5"/>
        <v>-1.8443427496757452E-3</v>
      </c>
      <c r="Z60" s="35">
        <f t="shared" si="5"/>
        <v>-1.8443427496757452E-3</v>
      </c>
      <c r="AA60" s="35">
        <f t="shared" si="5"/>
        <v>-1.8443427496757452E-3</v>
      </c>
      <c r="AB60" s="35">
        <f t="shared" si="5"/>
        <v>-1.8443427496757452E-3</v>
      </c>
      <c r="AC60" s="35">
        <f t="shared" si="5"/>
        <v>-1.8443427496757452E-3</v>
      </c>
      <c r="AD60" s="35">
        <f t="shared" si="5"/>
        <v>-1.8443427496757452E-3</v>
      </c>
      <c r="AE60" s="35">
        <f t="shared" si="5"/>
        <v>-1.8443427496757452E-3</v>
      </c>
      <c r="AF60" s="35">
        <f t="shared" si="5"/>
        <v>-1.8443427496757452E-3</v>
      </c>
      <c r="AG60" s="35">
        <f t="shared" si="5"/>
        <v>-1.8443427496757452E-3</v>
      </c>
      <c r="AH60" s="35">
        <f t="shared" si="5"/>
        <v>-1.8443427496757452E-3</v>
      </c>
      <c r="AI60" s="35">
        <f t="shared" si="5"/>
        <v>-1.8443427496757452E-3</v>
      </c>
      <c r="AJ60" s="35">
        <f t="shared" si="5"/>
        <v>-1.8443427496757452E-3</v>
      </c>
      <c r="AK60" s="35">
        <f t="shared" si="5"/>
        <v>-1.8443427496757452E-3</v>
      </c>
      <c r="AL60" s="35">
        <f t="shared" si="5"/>
        <v>-1.8443427496757452E-3</v>
      </c>
      <c r="AM60" s="35">
        <f t="shared" si="5"/>
        <v>-1.8443427496757452E-3</v>
      </c>
      <c r="AN60" s="35">
        <f t="shared" si="5"/>
        <v>-1.8443427496757452E-3</v>
      </c>
      <c r="AO60" s="35">
        <f t="shared" si="5"/>
        <v>-1.8443427496757452E-3</v>
      </c>
      <c r="AP60" s="35">
        <f t="shared" si="5"/>
        <v>-1.8443427496757452E-3</v>
      </c>
      <c r="AQ60" s="35">
        <f t="shared" si="5"/>
        <v>-1.8443427496757452E-3</v>
      </c>
      <c r="AR60" s="35">
        <f t="shared" si="5"/>
        <v>-1.8443427496757452E-3</v>
      </c>
      <c r="AS60" s="35">
        <f t="shared" si="5"/>
        <v>-1.8443427496757452E-3</v>
      </c>
      <c r="AT60" s="35">
        <f t="shared" si="5"/>
        <v>-1.8443427496757452E-3</v>
      </c>
      <c r="AU60" s="35">
        <f t="shared" si="5"/>
        <v>-1.8443427496757452E-3</v>
      </c>
      <c r="AV60" s="35">
        <f t="shared" si="5"/>
        <v>-1.8443427496757452E-3</v>
      </c>
      <c r="AW60" s="35">
        <f t="shared" si="5"/>
        <v>-1.8443427496757452E-3</v>
      </c>
      <c r="AX60" s="35">
        <f t="shared" si="5"/>
        <v>-1.8443427496757452E-3</v>
      </c>
      <c r="AY60" s="35">
        <f t="shared" si="5"/>
        <v>-1.8443427496757452E-3</v>
      </c>
      <c r="AZ60" s="35">
        <f t="shared" si="5"/>
        <v>0</v>
      </c>
      <c r="BA60" s="35">
        <f t="shared" si="5"/>
        <v>0</v>
      </c>
      <c r="BB60" s="35">
        <f t="shared" si="5"/>
        <v>0</v>
      </c>
      <c r="BC60" s="35">
        <f t="shared" si="5"/>
        <v>0</v>
      </c>
      <c r="BD60" s="35">
        <f t="shared" si="5"/>
        <v>0</v>
      </c>
    </row>
    <row r="61" spans="1:56" ht="17.25" hidden="1" customHeight="1" outlineLevel="1">
      <c r="A61" s="114"/>
      <c r="B61" s="9" t="s">
        <v>34</v>
      </c>
      <c r="C61" s="9" t="s">
        <v>60</v>
      </c>
      <c r="D61" s="9" t="s">
        <v>39</v>
      </c>
      <c r="E61" s="35">
        <v>0</v>
      </c>
      <c r="F61" s="35">
        <f>E62</f>
        <v>0</v>
      </c>
      <c r="G61" s="35">
        <f t="shared" ref="G61:BD61" si="6">F62</f>
        <v>-8.2995423735408538E-2</v>
      </c>
      <c r="H61" s="35">
        <f t="shared" si="6"/>
        <v>-8.1151080985732787E-2</v>
      </c>
      <c r="I61" s="35">
        <f t="shared" si="6"/>
        <v>-7.9306738236057037E-2</v>
      </c>
      <c r="J61" s="35">
        <f t="shared" si="6"/>
        <v>-7.7462395486381286E-2</v>
      </c>
      <c r="K61" s="35">
        <f t="shared" si="6"/>
        <v>-7.5618052736705535E-2</v>
      </c>
      <c r="L61" s="35">
        <f t="shared" si="6"/>
        <v>-7.3773709987029784E-2</v>
      </c>
      <c r="M61" s="35">
        <f t="shared" si="6"/>
        <v>-7.1929367237354033E-2</v>
      </c>
      <c r="N61" s="35">
        <f t="shared" si="6"/>
        <v>-7.0085024487678282E-2</v>
      </c>
      <c r="O61" s="35">
        <f t="shared" si="6"/>
        <v>-6.8240681738002532E-2</v>
      </c>
      <c r="P61" s="35">
        <f t="shared" si="6"/>
        <v>-6.6396338988326781E-2</v>
      </c>
      <c r="Q61" s="35">
        <f t="shared" si="6"/>
        <v>-6.455199623865103E-2</v>
      </c>
      <c r="R61" s="35">
        <f t="shared" si="6"/>
        <v>-6.2707653488975279E-2</v>
      </c>
      <c r="S61" s="35">
        <f t="shared" si="6"/>
        <v>-6.0863310739299535E-2</v>
      </c>
      <c r="T61" s="35">
        <f t="shared" si="6"/>
        <v>-5.9018967989623791E-2</v>
      </c>
      <c r="U61" s="35">
        <f t="shared" si="6"/>
        <v>-5.7174625239948047E-2</v>
      </c>
      <c r="V61" s="35">
        <f t="shared" si="6"/>
        <v>-5.5330282490272303E-2</v>
      </c>
      <c r="W61" s="35">
        <f t="shared" si="6"/>
        <v>-5.3485939740596559E-2</v>
      </c>
      <c r="X61" s="35">
        <f t="shared" si="6"/>
        <v>-5.1641596990920816E-2</v>
      </c>
      <c r="Y61" s="35">
        <f t="shared" si="6"/>
        <v>-4.9797254241245072E-2</v>
      </c>
      <c r="Z61" s="35">
        <f t="shared" si="6"/>
        <v>-4.7952911491569328E-2</v>
      </c>
      <c r="AA61" s="35">
        <f t="shared" si="6"/>
        <v>-4.6108568741893584E-2</v>
      </c>
      <c r="AB61" s="35">
        <f t="shared" si="6"/>
        <v>-4.426422599221784E-2</v>
      </c>
      <c r="AC61" s="35">
        <f t="shared" si="6"/>
        <v>-4.2419883242542096E-2</v>
      </c>
      <c r="AD61" s="35">
        <f t="shared" si="6"/>
        <v>-4.0575540492866352E-2</v>
      </c>
      <c r="AE61" s="35">
        <f t="shared" si="6"/>
        <v>-3.8731197743190608E-2</v>
      </c>
      <c r="AF61" s="35">
        <f t="shared" si="6"/>
        <v>-3.6886854993514864E-2</v>
      </c>
      <c r="AG61" s="35">
        <f t="shared" si="6"/>
        <v>-3.504251224383912E-2</v>
      </c>
      <c r="AH61" s="35">
        <f t="shared" si="6"/>
        <v>-3.3198169494163376E-2</v>
      </c>
      <c r="AI61" s="35">
        <f t="shared" si="6"/>
        <v>-3.1353826744487633E-2</v>
      </c>
      <c r="AJ61" s="35">
        <f t="shared" si="6"/>
        <v>-2.9509483994811889E-2</v>
      </c>
      <c r="AK61" s="35">
        <f t="shared" si="6"/>
        <v>-2.7665141245136145E-2</v>
      </c>
      <c r="AL61" s="35">
        <f t="shared" si="6"/>
        <v>-2.5820798495460401E-2</v>
      </c>
      <c r="AM61" s="35">
        <f t="shared" si="6"/>
        <v>-2.3976455745784657E-2</v>
      </c>
      <c r="AN61" s="35">
        <f t="shared" si="6"/>
        <v>-2.2132112996108913E-2</v>
      </c>
      <c r="AO61" s="35">
        <f t="shared" si="6"/>
        <v>-2.0287770246433169E-2</v>
      </c>
      <c r="AP61" s="35">
        <f t="shared" si="6"/>
        <v>-1.8443427496757425E-2</v>
      </c>
      <c r="AQ61" s="35">
        <f t="shared" si="6"/>
        <v>-1.6599084747081681E-2</v>
      </c>
      <c r="AR61" s="35">
        <f t="shared" si="6"/>
        <v>-1.4754741997405936E-2</v>
      </c>
      <c r="AS61" s="35">
        <f t="shared" si="6"/>
        <v>-1.291039924773019E-2</v>
      </c>
      <c r="AT61" s="35">
        <f t="shared" si="6"/>
        <v>-1.1066056498054444E-2</v>
      </c>
      <c r="AU61" s="35">
        <f t="shared" si="6"/>
        <v>-9.2217137483786987E-3</v>
      </c>
      <c r="AV61" s="35">
        <f t="shared" si="6"/>
        <v>-7.3773709987029531E-3</v>
      </c>
      <c r="AW61" s="35">
        <f t="shared" si="6"/>
        <v>-5.5330282490272074E-3</v>
      </c>
      <c r="AX61" s="35">
        <f t="shared" si="6"/>
        <v>-3.6886854993514622E-3</v>
      </c>
      <c r="AY61" s="35">
        <f t="shared" si="6"/>
        <v>-1.844342749675717E-3</v>
      </c>
      <c r="AZ61" s="35">
        <f t="shared" si="6"/>
        <v>2.8189256484623115E-17</v>
      </c>
      <c r="BA61" s="35">
        <f t="shared" si="6"/>
        <v>2.8189256484623115E-17</v>
      </c>
      <c r="BB61" s="35">
        <f t="shared" si="6"/>
        <v>2.8189256484623115E-17</v>
      </c>
      <c r="BC61" s="35">
        <f t="shared" si="6"/>
        <v>2.8189256484623115E-17</v>
      </c>
      <c r="BD61" s="35">
        <f t="shared" si="6"/>
        <v>2.8189256484623115E-17</v>
      </c>
    </row>
    <row r="62" spans="1:56" ht="16.5" hidden="1" customHeight="1" outlineLevel="1">
      <c r="A62" s="114"/>
      <c r="B62" s="9" t="s">
        <v>33</v>
      </c>
      <c r="C62" s="9" t="s">
        <v>67</v>
      </c>
      <c r="D62" s="9" t="s">
        <v>39</v>
      </c>
      <c r="E62" s="35">
        <f t="shared" ref="E62:BD62" si="7">E28-E60+E61</f>
        <v>0</v>
      </c>
      <c r="F62" s="35">
        <f t="shared" si="7"/>
        <v>-8.2995423735408538E-2</v>
      </c>
      <c r="G62" s="35">
        <f t="shared" si="7"/>
        <v>-8.1151080985732787E-2</v>
      </c>
      <c r="H62" s="35">
        <f t="shared" si="7"/>
        <v>-7.9306738236057037E-2</v>
      </c>
      <c r="I62" s="35">
        <f t="shared" si="7"/>
        <v>-7.7462395486381286E-2</v>
      </c>
      <c r="J62" s="35">
        <f t="shared" si="7"/>
        <v>-7.5618052736705535E-2</v>
      </c>
      <c r="K62" s="35">
        <f t="shared" si="7"/>
        <v>-7.3773709987029784E-2</v>
      </c>
      <c r="L62" s="35">
        <f t="shared" si="7"/>
        <v>-7.1929367237354033E-2</v>
      </c>
      <c r="M62" s="35">
        <f t="shared" si="7"/>
        <v>-7.0085024487678282E-2</v>
      </c>
      <c r="N62" s="35">
        <f t="shared" si="7"/>
        <v>-6.8240681738002532E-2</v>
      </c>
      <c r="O62" s="35">
        <f t="shared" si="7"/>
        <v>-6.6396338988326781E-2</v>
      </c>
      <c r="P62" s="35">
        <f t="shared" si="7"/>
        <v>-6.455199623865103E-2</v>
      </c>
      <c r="Q62" s="35">
        <f t="shared" si="7"/>
        <v>-6.2707653488975279E-2</v>
      </c>
      <c r="R62" s="35">
        <f t="shared" si="7"/>
        <v>-6.0863310739299535E-2</v>
      </c>
      <c r="S62" s="35">
        <f t="shared" si="7"/>
        <v>-5.9018967989623791E-2</v>
      </c>
      <c r="T62" s="35">
        <f t="shared" si="7"/>
        <v>-5.7174625239948047E-2</v>
      </c>
      <c r="U62" s="35">
        <f t="shared" si="7"/>
        <v>-5.5330282490272303E-2</v>
      </c>
      <c r="V62" s="35">
        <f t="shared" si="7"/>
        <v>-5.3485939740596559E-2</v>
      </c>
      <c r="W62" s="35">
        <f t="shared" si="7"/>
        <v>-5.1641596990920816E-2</v>
      </c>
      <c r="X62" s="35">
        <f t="shared" si="7"/>
        <v>-4.9797254241245072E-2</v>
      </c>
      <c r="Y62" s="35">
        <f t="shared" si="7"/>
        <v>-4.7952911491569328E-2</v>
      </c>
      <c r="Z62" s="35">
        <f t="shared" si="7"/>
        <v>-4.6108568741893584E-2</v>
      </c>
      <c r="AA62" s="35">
        <f t="shared" si="7"/>
        <v>-4.426422599221784E-2</v>
      </c>
      <c r="AB62" s="35">
        <f t="shared" si="7"/>
        <v>-4.2419883242542096E-2</v>
      </c>
      <c r="AC62" s="35">
        <f t="shared" si="7"/>
        <v>-4.0575540492866352E-2</v>
      </c>
      <c r="AD62" s="35">
        <f t="shared" si="7"/>
        <v>-3.8731197743190608E-2</v>
      </c>
      <c r="AE62" s="35">
        <f t="shared" si="7"/>
        <v>-3.6886854993514864E-2</v>
      </c>
      <c r="AF62" s="35">
        <f t="shared" si="7"/>
        <v>-3.504251224383912E-2</v>
      </c>
      <c r="AG62" s="35">
        <f t="shared" si="7"/>
        <v>-3.3198169494163376E-2</v>
      </c>
      <c r="AH62" s="35">
        <f t="shared" si="7"/>
        <v>-3.1353826744487633E-2</v>
      </c>
      <c r="AI62" s="35">
        <f t="shared" si="7"/>
        <v>-2.9509483994811889E-2</v>
      </c>
      <c r="AJ62" s="35">
        <f t="shared" si="7"/>
        <v>-2.7665141245136145E-2</v>
      </c>
      <c r="AK62" s="35">
        <f t="shared" si="7"/>
        <v>-2.5820798495460401E-2</v>
      </c>
      <c r="AL62" s="35">
        <f t="shared" si="7"/>
        <v>-2.3976455745784657E-2</v>
      </c>
      <c r="AM62" s="35">
        <f t="shared" si="7"/>
        <v>-2.2132112996108913E-2</v>
      </c>
      <c r="AN62" s="35">
        <f t="shared" si="7"/>
        <v>-2.0287770246433169E-2</v>
      </c>
      <c r="AO62" s="35">
        <f t="shared" si="7"/>
        <v>-1.8443427496757425E-2</v>
      </c>
      <c r="AP62" s="35">
        <f t="shared" si="7"/>
        <v>-1.6599084747081681E-2</v>
      </c>
      <c r="AQ62" s="35">
        <f t="shared" si="7"/>
        <v>-1.4754741997405936E-2</v>
      </c>
      <c r="AR62" s="35">
        <f t="shared" si="7"/>
        <v>-1.291039924773019E-2</v>
      </c>
      <c r="AS62" s="35">
        <f t="shared" si="7"/>
        <v>-1.1066056498054444E-2</v>
      </c>
      <c r="AT62" s="35">
        <f t="shared" si="7"/>
        <v>-9.2217137483786987E-3</v>
      </c>
      <c r="AU62" s="35">
        <f t="shared" si="7"/>
        <v>-7.3773709987029531E-3</v>
      </c>
      <c r="AV62" s="35">
        <f t="shared" si="7"/>
        <v>-5.5330282490272074E-3</v>
      </c>
      <c r="AW62" s="35">
        <f t="shared" si="7"/>
        <v>-3.6886854993514622E-3</v>
      </c>
      <c r="AX62" s="35">
        <f t="shared" si="7"/>
        <v>-1.844342749675717E-3</v>
      </c>
      <c r="AY62" s="35">
        <f t="shared" si="7"/>
        <v>2.8189256484623115E-17</v>
      </c>
      <c r="AZ62" s="35">
        <f t="shared" si="7"/>
        <v>2.8189256484623115E-17</v>
      </c>
      <c r="BA62" s="35">
        <f t="shared" si="7"/>
        <v>2.8189256484623115E-17</v>
      </c>
      <c r="BB62" s="35">
        <f t="shared" si="7"/>
        <v>2.8189256484623115E-17</v>
      </c>
      <c r="BC62" s="35">
        <f t="shared" si="7"/>
        <v>2.8189256484623115E-17</v>
      </c>
      <c r="BD62" s="35">
        <f t="shared" si="7"/>
        <v>2.8189256484623115E-17</v>
      </c>
    </row>
    <row r="63" spans="1:56" ht="14.25" collapsed="1">
      <c r="A63" s="114"/>
      <c r="B63" s="9" t="s">
        <v>8</v>
      </c>
      <c r="C63" s="11" t="s">
        <v>66</v>
      </c>
      <c r="D63" s="9" t="s">
        <v>39</v>
      </c>
      <c r="E63" s="35">
        <f>AVERAGE(E61:E62)*'Fixed data'!$C$3</f>
        <v>0</v>
      </c>
      <c r="F63" s="35">
        <f>AVERAGE(F61:F62)*'Fixed data'!$C$3</f>
        <v>-1.6599084747081709E-3</v>
      </c>
      <c r="G63" s="35">
        <f>AVERAGE(G61:G62)*'Fixed data'!$C$3</f>
        <v>-3.2829300944228271E-3</v>
      </c>
      <c r="H63" s="35">
        <f>AVERAGE(H61:H62)*'Fixed data'!$C$3</f>
        <v>-3.2091563844357965E-3</v>
      </c>
      <c r="I63" s="35">
        <f>AVERAGE(I61:I62)*'Fixed data'!$C$3</f>
        <v>-3.1353826744487667E-3</v>
      </c>
      <c r="J63" s="35">
        <f>AVERAGE(J61:J62)*'Fixed data'!$C$3</f>
        <v>-3.0616089644617361E-3</v>
      </c>
      <c r="K63" s="35">
        <f>AVERAGE(K61:K62)*'Fixed data'!$C$3</f>
        <v>-2.9878352544747068E-3</v>
      </c>
      <c r="L63" s="35">
        <f>AVERAGE(L61:L62)*'Fixed data'!$C$3</f>
        <v>-2.9140615444876762E-3</v>
      </c>
      <c r="M63" s="35">
        <f>AVERAGE(M61:M62)*'Fixed data'!$C$3</f>
        <v>-2.8402878345006465E-3</v>
      </c>
      <c r="N63" s="35">
        <f>AVERAGE(N61:N62)*'Fixed data'!$C$3</f>
        <v>-2.7665141245136159E-3</v>
      </c>
      <c r="O63" s="35">
        <f>AVERAGE(O61:O62)*'Fixed data'!$C$3</f>
        <v>-2.6927404145265866E-3</v>
      </c>
      <c r="P63" s="35">
        <f>AVERAGE(P61:P62)*'Fixed data'!$C$3</f>
        <v>-2.618966704539556E-3</v>
      </c>
      <c r="Q63" s="35">
        <f>AVERAGE(Q61:Q62)*'Fixed data'!$C$3</f>
        <v>-2.5451929945525266E-3</v>
      </c>
      <c r="R63" s="35">
        <f>AVERAGE(R61:R62)*'Fixed data'!$C$3</f>
        <v>-2.4714192845654965E-3</v>
      </c>
      <c r="S63" s="35">
        <f>AVERAGE(S61:S62)*'Fixed data'!$C$3</f>
        <v>-2.3976455745784663E-3</v>
      </c>
      <c r="T63" s="35">
        <f>AVERAGE(T61:T62)*'Fixed data'!$C$3</f>
        <v>-2.323871864591437E-3</v>
      </c>
      <c r="U63" s="35">
        <f>AVERAGE(U61:U62)*'Fixed data'!$C$3</f>
        <v>-2.2500981546044068E-3</v>
      </c>
      <c r="V63" s="35">
        <f>AVERAGE(V61:V62)*'Fixed data'!$C$3</f>
        <v>-2.1763244446173775E-3</v>
      </c>
      <c r="W63" s="35">
        <f>AVERAGE(W61:W62)*'Fixed data'!$C$3</f>
        <v>-2.1025507346303473E-3</v>
      </c>
      <c r="X63" s="35">
        <f>AVERAGE(X61:X62)*'Fixed data'!$C$3</f>
        <v>-2.028777024643318E-3</v>
      </c>
      <c r="Y63" s="35">
        <f>AVERAGE(Y61:Y62)*'Fixed data'!$C$3</f>
        <v>-1.9550033146562879E-3</v>
      </c>
      <c r="Z63" s="35">
        <f>AVERAGE(Z61:Z62)*'Fixed data'!$C$3</f>
        <v>-1.8812296046692583E-3</v>
      </c>
      <c r="AA63" s="35">
        <f>AVERAGE(AA61:AA62)*'Fixed data'!$C$3</f>
        <v>-1.8074558946822284E-3</v>
      </c>
      <c r="AB63" s="35">
        <f>AVERAGE(AB61:AB62)*'Fixed data'!$C$3</f>
        <v>-1.7336821846951989E-3</v>
      </c>
      <c r="AC63" s="35">
        <f>AVERAGE(AC61:AC62)*'Fixed data'!$C$3</f>
        <v>-1.6599084747081689E-3</v>
      </c>
      <c r="AD63" s="35">
        <f>AVERAGE(AD61:AD62)*'Fixed data'!$C$3</f>
        <v>-1.5861347647211394E-3</v>
      </c>
      <c r="AE63" s="35">
        <f>AVERAGE(AE61:AE62)*'Fixed data'!$C$3</f>
        <v>-1.5123610547341094E-3</v>
      </c>
      <c r="AF63" s="35">
        <f>AVERAGE(AF61:AF62)*'Fixed data'!$C$3</f>
        <v>-1.4385873447470799E-3</v>
      </c>
      <c r="AG63" s="35">
        <f>AVERAGE(AG61:AG62)*'Fixed data'!$C$3</f>
        <v>-1.3648136347600497E-3</v>
      </c>
      <c r="AH63" s="35">
        <f>AVERAGE(AH61:AH62)*'Fixed data'!$C$3</f>
        <v>-1.2910399247730204E-3</v>
      </c>
      <c r="AI63" s="35">
        <f>AVERAGE(AI61:AI62)*'Fixed data'!$C$3</f>
        <v>-1.2172662147859905E-3</v>
      </c>
      <c r="AJ63" s="35">
        <f>AVERAGE(AJ61:AJ62)*'Fixed data'!$C$3</f>
        <v>-1.1434925047989607E-3</v>
      </c>
      <c r="AK63" s="35">
        <f>AVERAGE(AK61:AK62)*'Fixed data'!$C$3</f>
        <v>-1.069718794811931E-3</v>
      </c>
      <c r="AL63" s="35">
        <f>AVERAGE(AL61:AL62)*'Fixed data'!$C$3</f>
        <v>-9.9594508482490126E-4</v>
      </c>
      <c r="AM63" s="35">
        <f>AVERAGE(AM61:AM62)*'Fixed data'!$C$3</f>
        <v>-9.2217137483787141E-4</v>
      </c>
      <c r="AN63" s="35">
        <f>AVERAGE(AN61:AN62)*'Fixed data'!$C$3</f>
        <v>-8.4839766485084167E-4</v>
      </c>
      <c r="AO63" s="35">
        <f>AVERAGE(AO61:AO62)*'Fixed data'!$C$3</f>
        <v>-7.7462395486381193E-4</v>
      </c>
      <c r="AP63" s="35">
        <f>AVERAGE(AP61:AP62)*'Fixed data'!$C$3</f>
        <v>-7.008502448767822E-4</v>
      </c>
      <c r="AQ63" s="35">
        <f>AVERAGE(AQ61:AQ62)*'Fixed data'!$C$3</f>
        <v>-6.2707653488975235E-4</v>
      </c>
      <c r="AR63" s="35">
        <f>AVERAGE(AR61:AR62)*'Fixed data'!$C$3</f>
        <v>-5.533028249027225E-4</v>
      </c>
      <c r="AS63" s="35">
        <f>AVERAGE(AS61:AS62)*'Fixed data'!$C$3</f>
        <v>-4.7952911491569271E-4</v>
      </c>
      <c r="AT63" s="35">
        <f>AVERAGE(AT61:AT62)*'Fixed data'!$C$3</f>
        <v>-4.0575540492866286E-4</v>
      </c>
      <c r="AU63" s="35">
        <f>AVERAGE(AU61:AU62)*'Fixed data'!$C$3</f>
        <v>-3.3198169494163307E-4</v>
      </c>
      <c r="AV63" s="35">
        <f>AVERAGE(AV61:AV62)*'Fixed data'!$C$3</f>
        <v>-2.5820798495460322E-4</v>
      </c>
      <c r="AW63" s="35">
        <f>AVERAGE(AW61:AW62)*'Fixed data'!$C$3</f>
        <v>-1.844342749675734E-4</v>
      </c>
      <c r="AX63" s="35">
        <f>AVERAGE(AX61:AX62)*'Fixed data'!$C$3</f>
        <v>-1.1066056498054359E-4</v>
      </c>
      <c r="AY63" s="35">
        <f>AVERAGE(AY61:AY62)*'Fixed data'!$C$3</f>
        <v>-3.6886854993513779E-5</v>
      </c>
      <c r="AZ63" s="35">
        <f>AVERAGE(AZ61:AZ62)*'Fixed data'!$C$3</f>
        <v>1.1275702593849246E-18</v>
      </c>
      <c r="BA63" s="35">
        <f>AVERAGE(BA61:BA62)*'Fixed data'!$C$3</f>
        <v>1.1275702593849246E-18</v>
      </c>
      <c r="BB63" s="35">
        <f>AVERAGE(BB61:BB62)*'Fixed data'!$C$3</f>
        <v>1.1275702593849246E-18</v>
      </c>
      <c r="BC63" s="35">
        <f>AVERAGE(BC61:BC62)*'Fixed data'!$C$3</f>
        <v>1.1275702593849246E-18</v>
      </c>
      <c r="BD63" s="35">
        <f>AVERAGE(BD61:BD62)*'Fixed data'!$C$3</f>
        <v>1.1275702593849246E-18</v>
      </c>
    </row>
    <row r="64" spans="1:56" ht="13.5" thickBot="1">
      <c r="A64" s="113"/>
      <c r="B64" s="12" t="s">
        <v>92</v>
      </c>
      <c r="C64" s="12" t="s">
        <v>44</v>
      </c>
      <c r="D64" s="12" t="s">
        <v>39</v>
      </c>
      <c r="E64" s="53">
        <f t="shared" ref="E64:BD64" si="8">E29+E60+E63</f>
        <v>0</v>
      </c>
      <c r="F64" s="53">
        <f t="shared" si="8"/>
        <v>-3.7229375789883258E-2</v>
      </c>
      <c r="G64" s="53">
        <f t="shared" si="8"/>
        <v>-5.1272728440985727E-3</v>
      </c>
      <c r="H64" s="53">
        <f t="shared" si="8"/>
        <v>-5.0534991341115417E-3</v>
      </c>
      <c r="I64" s="53">
        <f t="shared" si="8"/>
        <v>-4.9797254241245124E-3</v>
      </c>
      <c r="J64" s="53">
        <f t="shared" si="8"/>
        <v>-4.9059517141374813E-3</v>
      </c>
      <c r="K64" s="53">
        <f t="shared" si="8"/>
        <v>-4.832178004150452E-3</v>
      </c>
      <c r="L64" s="53">
        <f t="shared" si="8"/>
        <v>-4.7584042941634219E-3</v>
      </c>
      <c r="M64" s="53">
        <f t="shared" si="8"/>
        <v>-4.6846305841763917E-3</v>
      </c>
      <c r="N64" s="53">
        <f t="shared" si="8"/>
        <v>-4.6108568741893615E-3</v>
      </c>
      <c r="O64" s="53">
        <f t="shared" si="8"/>
        <v>-4.5370831642023313E-3</v>
      </c>
      <c r="P64" s="53">
        <f t="shared" si="8"/>
        <v>-4.4633094542153012E-3</v>
      </c>
      <c r="Q64" s="53">
        <f t="shared" si="8"/>
        <v>-4.3895357442282719E-3</v>
      </c>
      <c r="R64" s="53">
        <f t="shared" si="8"/>
        <v>-4.3157620342412417E-3</v>
      </c>
      <c r="S64" s="53">
        <f t="shared" si="8"/>
        <v>-4.2419883242542115E-3</v>
      </c>
      <c r="T64" s="53">
        <f t="shared" si="8"/>
        <v>-4.1682146142671822E-3</v>
      </c>
      <c r="U64" s="53">
        <f t="shared" si="8"/>
        <v>-4.094440904280152E-3</v>
      </c>
      <c r="V64" s="53">
        <f t="shared" si="8"/>
        <v>-4.0206671942931227E-3</v>
      </c>
      <c r="W64" s="53">
        <f t="shared" si="8"/>
        <v>-3.9468934843060926E-3</v>
      </c>
      <c r="X64" s="53">
        <f t="shared" si="8"/>
        <v>-3.8731197743190632E-3</v>
      </c>
      <c r="Y64" s="53">
        <f t="shared" si="8"/>
        <v>-3.7993460643320331E-3</v>
      </c>
      <c r="Z64" s="53">
        <f t="shared" si="8"/>
        <v>-3.7255723543450038E-3</v>
      </c>
      <c r="AA64" s="53">
        <f t="shared" si="8"/>
        <v>-3.6517986443579736E-3</v>
      </c>
      <c r="AB64" s="53">
        <f t="shared" si="8"/>
        <v>-3.5780249343709443E-3</v>
      </c>
      <c r="AC64" s="53">
        <f t="shared" si="8"/>
        <v>-3.5042512243839141E-3</v>
      </c>
      <c r="AD64" s="53">
        <f t="shared" si="8"/>
        <v>-3.4304775143968848E-3</v>
      </c>
      <c r="AE64" s="53">
        <f t="shared" si="8"/>
        <v>-3.3567038044098546E-3</v>
      </c>
      <c r="AF64" s="53">
        <f t="shared" si="8"/>
        <v>-3.2829300944228253E-3</v>
      </c>
      <c r="AG64" s="53">
        <f t="shared" si="8"/>
        <v>-3.2091563844357952E-3</v>
      </c>
      <c r="AH64" s="53">
        <f t="shared" si="8"/>
        <v>-3.1353826744487659E-3</v>
      </c>
      <c r="AI64" s="53">
        <f t="shared" si="8"/>
        <v>-3.0616089644617357E-3</v>
      </c>
      <c r="AJ64" s="53">
        <f t="shared" si="8"/>
        <v>-2.9878352544747059E-3</v>
      </c>
      <c r="AK64" s="53">
        <f t="shared" si="8"/>
        <v>-2.9140615444876762E-3</v>
      </c>
      <c r="AL64" s="53">
        <f t="shared" si="8"/>
        <v>-2.8402878345006465E-3</v>
      </c>
      <c r="AM64" s="53">
        <f t="shared" si="8"/>
        <v>-2.7665141245136167E-3</v>
      </c>
      <c r="AN64" s="53">
        <f t="shared" si="8"/>
        <v>-2.692740414526587E-3</v>
      </c>
      <c r="AO64" s="53">
        <f t="shared" si="8"/>
        <v>-2.6189667045395573E-3</v>
      </c>
      <c r="AP64" s="53">
        <f t="shared" si="8"/>
        <v>-2.5451929945525275E-3</v>
      </c>
      <c r="AQ64" s="53">
        <f t="shared" si="8"/>
        <v>-2.4714192845654978E-3</v>
      </c>
      <c r="AR64" s="53">
        <f t="shared" si="8"/>
        <v>-2.3976455745784676E-3</v>
      </c>
      <c r="AS64" s="53">
        <f t="shared" si="8"/>
        <v>-2.3238718645914379E-3</v>
      </c>
      <c r="AT64" s="53">
        <f t="shared" si="8"/>
        <v>-2.2500981546044081E-3</v>
      </c>
      <c r="AU64" s="53">
        <f t="shared" si="8"/>
        <v>-2.1763244446173784E-3</v>
      </c>
      <c r="AV64" s="53">
        <f t="shared" si="8"/>
        <v>-2.1025507346303486E-3</v>
      </c>
      <c r="AW64" s="53">
        <f t="shared" si="8"/>
        <v>-2.0287770246433185E-3</v>
      </c>
      <c r="AX64" s="53">
        <f t="shared" si="8"/>
        <v>-1.9550033146562887E-3</v>
      </c>
      <c r="AY64" s="53">
        <f t="shared" si="8"/>
        <v>-1.881229604669259E-3</v>
      </c>
      <c r="AZ64" s="53">
        <f t="shared" si="8"/>
        <v>1.1275702593849246E-18</v>
      </c>
      <c r="BA64" s="53">
        <f t="shared" si="8"/>
        <v>1.1275702593849246E-18</v>
      </c>
      <c r="BB64" s="53">
        <f t="shared" si="8"/>
        <v>1.1275702593849246E-18</v>
      </c>
      <c r="BC64" s="53">
        <f t="shared" si="8"/>
        <v>1.1275702593849246E-18</v>
      </c>
      <c r="BD64" s="53">
        <f t="shared" si="8"/>
        <v>1.1275702593849246E-18</v>
      </c>
    </row>
    <row r="65" spans="1:56" ht="12.75" customHeight="1">
      <c r="A65" s="182"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c r="A66" s="183"/>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c r="A67" s="183"/>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c r="A68" s="183"/>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c r="A69" s="183"/>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c r="A70" s="183"/>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c r="A71" s="183"/>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c r="A72" s="183"/>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c r="A73" s="183"/>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c r="A74" s="183"/>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c r="A75" s="183"/>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c r="A76" s="184"/>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c r="A77" s="75"/>
      <c r="B77" s="14" t="s">
        <v>16</v>
      </c>
      <c r="C77" s="14"/>
      <c r="D77" s="14" t="s">
        <v>39</v>
      </c>
      <c r="E77" s="54">
        <f>IF('Fixed data'!$G$19=FALSE,E64+E76,E64)</f>
        <v>0</v>
      </c>
      <c r="F77" s="54">
        <f>IF('Fixed data'!$G$19=FALSE,F64+F76,F64)</f>
        <v>-3.7229375789883258E-2</v>
      </c>
      <c r="G77" s="54">
        <f>IF('Fixed data'!$G$19=FALSE,G64+G76,G64)</f>
        <v>-5.1272728440985727E-3</v>
      </c>
      <c r="H77" s="54">
        <f>IF('Fixed data'!$G$19=FALSE,H64+H76,H64)</f>
        <v>-5.0534991341115417E-3</v>
      </c>
      <c r="I77" s="54">
        <f>IF('Fixed data'!$G$19=FALSE,I64+I76,I64)</f>
        <v>-4.9797254241245124E-3</v>
      </c>
      <c r="J77" s="54">
        <f>IF('Fixed data'!$G$19=FALSE,J64+J76,J64)</f>
        <v>-4.9059517141374813E-3</v>
      </c>
      <c r="K77" s="54">
        <f>IF('Fixed data'!$G$19=FALSE,K64+K76,K64)</f>
        <v>-4.832178004150452E-3</v>
      </c>
      <c r="L77" s="54">
        <f>IF('Fixed data'!$G$19=FALSE,L64+L76,L64)</f>
        <v>-4.7584042941634219E-3</v>
      </c>
      <c r="M77" s="54">
        <f>IF('Fixed data'!$G$19=FALSE,M64+M76,M64)</f>
        <v>-4.6846305841763917E-3</v>
      </c>
      <c r="N77" s="54">
        <f>IF('Fixed data'!$G$19=FALSE,N64+N76,N64)</f>
        <v>-4.6108568741893615E-3</v>
      </c>
      <c r="O77" s="54">
        <f>IF('Fixed data'!$G$19=FALSE,O64+O76,O64)</f>
        <v>-4.5370831642023313E-3</v>
      </c>
      <c r="P77" s="54">
        <f>IF('Fixed data'!$G$19=FALSE,P64+P76,P64)</f>
        <v>-4.4633094542153012E-3</v>
      </c>
      <c r="Q77" s="54">
        <f>IF('Fixed data'!$G$19=FALSE,Q64+Q76,Q64)</f>
        <v>-4.3895357442282719E-3</v>
      </c>
      <c r="R77" s="54">
        <f>IF('Fixed data'!$G$19=FALSE,R64+R76,R64)</f>
        <v>-4.3157620342412417E-3</v>
      </c>
      <c r="S77" s="54">
        <f>IF('Fixed data'!$G$19=FALSE,S64+S76,S64)</f>
        <v>-4.2419883242542115E-3</v>
      </c>
      <c r="T77" s="54">
        <f>IF('Fixed data'!$G$19=FALSE,T64+T76,T64)</f>
        <v>-4.1682146142671822E-3</v>
      </c>
      <c r="U77" s="54">
        <f>IF('Fixed data'!$G$19=FALSE,U64+U76,U64)</f>
        <v>-4.094440904280152E-3</v>
      </c>
      <c r="V77" s="54">
        <f>IF('Fixed data'!$G$19=FALSE,V64+V76,V64)</f>
        <v>-4.0206671942931227E-3</v>
      </c>
      <c r="W77" s="54">
        <f>IF('Fixed data'!$G$19=FALSE,W64+W76,W64)</f>
        <v>-3.9468934843060926E-3</v>
      </c>
      <c r="X77" s="54">
        <f>IF('Fixed data'!$G$19=FALSE,X64+X76,X64)</f>
        <v>-3.8731197743190632E-3</v>
      </c>
      <c r="Y77" s="54">
        <f>IF('Fixed data'!$G$19=FALSE,Y64+Y76,Y64)</f>
        <v>-3.7993460643320331E-3</v>
      </c>
      <c r="Z77" s="54">
        <f>IF('Fixed data'!$G$19=FALSE,Z64+Z76,Z64)</f>
        <v>-3.7255723543450038E-3</v>
      </c>
      <c r="AA77" s="54">
        <f>IF('Fixed data'!$G$19=FALSE,AA64+AA76,AA64)</f>
        <v>-3.6517986443579736E-3</v>
      </c>
      <c r="AB77" s="54">
        <f>IF('Fixed data'!$G$19=FALSE,AB64+AB76,AB64)</f>
        <v>-3.5780249343709443E-3</v>
      </c>
      <c r="AC77" s="54">
        <f>IF('Fixed data'!$G$19=FALSE,AC64+AC76,AC64)</f>
        <v>-3.5042512243839141E-3</v>
      </c>
      <c r="AD77" s="54">
        <f>IF('Fixed data'!$G$19=FALSE,AD64+AD76,AD64)</f>
        <v>-3.4304775143968848E-3</v>
      </c>
      <c r="AE77" s="54">
        <f>IF('Fixed data'!$G$19=FALSE,AE64+AE76,AE64)</f>
        <v>-3.3567038044098546E-3</v>
      </c>
      <c r="AF77" s="54">
        <f>IF('Fixed data'!$G$19=FALSE,AF64+AF76,AF64)</f>
        <v>-3.2829300944228253E-3</v>
      </c>
      <c r="AG77" s="54">
        <f>IF('Fixed data'!$G$19=FALSE,AG64+AG76,AG64)</f>
        <v>-3.2091563844357952E-3</v>
      </c>
      <c r="AH77" s="54">
        <f>IF('Fixed data'!$G$19=FALSE,AH64+AH76,AH64)</f>
        <v>-3.1353826744487659E-3</v>
      </c>
      <c r="AI77" s="54">
        <f>IF('Fixed data'!$G$19=FALSE,AI64+AI76,AI64)</f>
        <v>-3.0616089644617357E-3</v>
      </c>
      <c r="AJ77" s="54">
        <f>IF('Fixed data'!$G$19=FALSE,AJ64+AJ76,AJ64)</f>
        <v>-2.9878352544747059E-3</v>
      </c>
      <c r="AK77" s="54">
        <f>IF('Fixed data'!$G$19=FALSE,AK64+AK76,AK64)</f>
        <v>-2.9140615444876762E-3</v>
      </c>
      <c r="AL77" s="54">
        <f>IF('Fixed data'!$G$19=FALSE,AL64+AL76,AL64)</f>
        <v>-2.8402878345006465E-3</v>
      </c>
      <c r="AM77" s="54">
        <f>IF('Fixed data'!$G$19=FALSE,AM64+AM76,AM64)</f>
        <v>-2.7665141245136167E-3</v>
      </c>
      <c r="AN77" s="54">
        <f>IF('Fixed data'!$G$19=FALSE,AN64+AN76,AN64)</f>
        <v>-2.692740414526587E-3</v>
      </c>
      <c r="AO77" s="54">
        <f>IF('Fixed data'!$G$19=FALSE,AO64+AO76,AO64)</f>
        <v>-2.6189667045395573E-3</v>
      </c>
      <c r="AP77" s="54">
        <f>IF('Fixed data'!$G$19=FALSE,AP64+AP76,AP64)</f>
        <v>-2.5451929945525275E-3</v>
      </c>
      <c r="AQ77" s="54">
        <f>IF('Fixed data'!$G$19=FALSE,AQ64+AQ76,AQ64)</f>
        <v>-2.4714192845654978E-3</v>
      </c>
      <c r="AR77" s="54">
        <f>IF('Fixed data'!$G$19=FALSE,AR64+AR76,AR64)</f>
        <v>-2.3976455745784676E-3</v>
      </c>
      <c r="AS77" s="54">
        <f>IF('Fixed data'!$G$19=FALSE,AS64+AS76,AS64)</f>
        <v>-2.3238718645914379E-3</v>
      </c>
      <c r="AT77" s="54">
        <f>IF('Fixed data'!$G$19=FALSE,AT64+AT76,AT64)</f>
        <v>-2.2500981546044081E-3</v>
      </c>
      <c r="AU77" s="54">
        <f>IF('Fixed data'!$G$19=FALSE,AU64+AU76,AU64)</f>
        <v>-2.1763244446173784E-3</v>
      </c>
      <c r="AV77" s="54">
        <f>IF('Fixed data'!$G$19=FALSE,AV64+AV76,AV64)</f>
        <v>-2.1025507346303486E-3</v>
      </c>
      <c r="AW77" s="54">
        <f>IF('Fixed data'!$G$19=FALSE,AW64+AW76,AW64)</f>
        <v>-2.0287770246433185E-3</v>
      </c>
      <c r="AX77" s="54">
        <f>IF('Fixed data'!$G$19=FALSE,AX64+AX76,AX64)</f>
        <v>-1.9550033146562887E-3</v>
      </c>
      <c r="AY77" s="54">
        <f>IF('Fixed data'!$G$19=FALSE,AY64+AY76,AY64)</f>
        <v>-1.881229604669259E-3</v>
      </c>
      <c r="AZ77" s="54">
        <f>IF('Fixed data'!$G$19=FALSE,AZ64+AZ76,AZ64)</f>
        <v>1.1275702593849246E-18</v>
      </c>
      <c r="BA77" s="54">
        <f>IF('Fixed data'!$G$19=FALSE,BA64+BA76,BA64)</f>
        <v>1.1275702593849246E-18</v>
      </c>
      <c r="BB77" s="54">
        <f>IF('Fixed data'!$G$19=FALSE,BB64+BB76,BB64)</f>
        <v>1.1275702593849246E-18</v>
      </c>
      <c r="BC77" s="54">
        <f>IF('Fixed data'!$G$19=FALSE,BC64+BC76,BC64)</f>
        <v>1.1275702593849246E-18</v>
      </c>
      <c r="BD77" s="54">
        <f>IF('Fixed data'!$G$19=FALSE,BD64+BD76,BD64)</f>
        <v>1.1275702593849246E-18</v>
      </c>
    </row>
    <row r="78" spans="1:56" ht="15" outlineLevel="1">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 outlineLevel="1">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c r="A80" s="75"/>
      <c r="B80" s="11" t="s">
        <v>17</v>
      </c>
      <c r="C80" s="14"/>
      <c r="D80" s="9" t="s">
        <v>39</v>
      </c>
      <c r="E80" s="55">
        <f>IF('Fixed data'!$G$19=TRUE,(E77-SUM(E70:E71))*E78+SUM(E70:E71)*E79,E77*E78)</f>
        <v>0</v>
      </c>
      <c r="F80" s="55">
        <f t="shared" ref="F80:BD80" si="10">F77*F78</f>
        <v>-3.4754020667817929E-2</v>
      </c>
      <c r="G80" s="55">
        <f t="shared" si="10"/>
        <v>-4.624506341704443E-3</v>
      </c>
      <c r="H80" s="55">
        <f t="shared" si="10"/>
        <v>-4.4038325431029687E-3</v>
      </c>
      <c r="I80" s="55">
        <f t="shared" si="10"/>
        <v>-4.1927951854360233E-3</v>
      </c>
      <c r="J80" s="55">
        <f t="shared" si="10"/>
        <v>-3.9909948803935657E-3</v>
      </c>
      <c r="K80" s="55">
        <f t="shared" si="10"/>
        <v>-3.7980482316774334E-3</v>
      </c>
      <c r="L80" s="55">
        <f t="shared" si="10"/>
        <v>-3.6135872101367337E-3</v>
      </c>
      <c r="M80" s="55">
        <f t="shared" si="10"/>
        <v>-3.4372585528769438E-3</v>
      </c>
      <c r="N80" s="55">
        <f t="shared" si="10"/>
        <v>-3.2687231854358705E-3</v>
      </c>
      <c r="O80" s="55">
        <f t="shared" si="10"/>
        <v>-3.1076556661535229E-3</v>
      </c>
      <c r="P80" s="55">
        <f t="shared" si="10"/>
        <v>-2.9537436518956542E-3</v>
      </c>
      <c r="Q80" s="55">
        <f t="shared" si="10"/>
        <v>-2.8066873843221379E-3</v>
      </c>
      <c r="R80" s="55">
        <f t="shared" si="10"/>
        <v>-2.6661991959216506E-3</v>
      </c>
      <c r="S80" s="55">
        <f t="shared" si="10"/>
        <v>-2.5320030350632961E-3</v>
      </c>
      <c r="T80" s="55">
        <f t="shared" si="10"/>
        <v>-2.4038340093438565E-3</v>
      </c>
      <c r="U80" s="55">
        <f t="shared" si="10"/>
        <v>-2.281437946536429E-3</v>
      </c>
      <c r="V80" s="55">
        <f t="shared" si="10"/>
        <v>-2.1645709724722184E-3</v>
      </c>
      <c r="W80" s="55">
        <f t="shared" si="10"/>
        <v>-2.0529991052123157E-3</v>
      </c>
      <c r="X80" s="55">
        <f t="shared" si="10"/>
        <v>-1.9464978648904524E-3</v>
      </c>
      <c r="Y80" s="55">
        <f t="shared" si="10"/>
        <v>-1.8448518986309329E-3</v>
      </c>
      <c r="Z80" s="55">
        <f t="shared" si="10"/>
        <v>-1.7478546199683339E-3</v>
      </c>
      <c r="AA80" s="55">
        <f t="shared" si="10"/>
        <v>-1.6553078622171047E-3</v>
      </c>
      <c r="AB80" s="55">
        <f t="shared" si="10"/>
        <v>-1.5670215452599349E-3</v>
      </c>
      <c r="AC80" s="55">
        <f t="shared" si="10"/>
        <v>-1.4828133552437254E-3</v>
      </c>
      <c r="AD80" s="55">
        <f t="shared" si="10"/>
        <v>-1.4025084366912431E-3</v>
      </c>
      <c r="AE80" s="55">
        <f t="shared" si="10"/>
        <v>-1.3259390965550163E-3</v>
      </c>
      <c r="AF80" s="55">
        <f t="shared" si="10"/>
        <v>-1.2529445197578858E-3</v>
      </c>
      <c r="AG80" s="55">
        <f t="shared" si="10"/>
        <v>-1.183370495781752E-3</v>
      </c>
      <c r="AH80" s="55">
        <f t="shared" si="10"/>
        <v>-1.1170691558826022E-3</v>
      </c>
      <c r="AI80" s="55">
        <f t="shared" si="10"/>
        <v>-1.2246042292946035E-3</v>
      </c>
      <c r="AJ80" s="55">
        <f t="shared" si="10"/>
        <v>-1.1602870812125734E-3</v>
      </c>
      <c r="AK80" s="55">
        <f t="shared" si="10"/>
        <v>-1.0986776868727472E-3</v>
      </c>
      <c r="AL80" s="55">
        <f t="shared" si="10"/>
        <v>-1.0396728756200265E-3</v>
      </c>
      <c r="AM80" s="55">
        <f t="shared" si="10"/>
        <v>-9.8317318965454505E-4</v>
      </c>
      <c r="AN80" s="55">
        <f t="shared" si="10"/>
        <v>-9.2908275527225621E-4</v>
      </c>
      <c r="AO80" s="55">
        <f t="shared" si="10"/>
        <v>-8.7730915845631334E-4</v>
      </c>
      <c r="AP80" s="55">
        <f t="shared" si="10"/>
        <v>-8.2776332467503937E-4</v>
      </c>
      <c r="AQ80" s="55">
        <f t="shared" si="10"/>
        <v>-7.8035940274697661E-4</v>
      </c>
      <c r="AR80" s="55">
        <f t="shared" si="10"/>
        <v>-7.3501465263807388E-4</v>
      </c>
      <c r="AS80" s="55">
        <f t="shared" si="10"/>
        <v>-6.9164933706047287E-4</v>
      </c>
      <c r="AT80" s="55">
        <f t="shared" si="10"/>
        <v>-6.501866167466303E-4</v>
      </c>
      <c r="AU80" s="55">
        <f t="shared" si="10"/>
        <v>-6.1055244927663834E-4</v>
      </c>
      <c r="AV80" s="55">
        <f t="shared" si="10"/>
        <v>-5.7267549134060213E-4</v>
      </c>
      <c r="AW80" s="55">
        <f t="shared" si="10"/>
        <v>-5.3648700432180397E-4</v>
      </c>
      <c r="AX80" s="55">
        <f t="shared" si="10"/>
        <v>-5.0192076309012548E-4</v>
      </c>
      <c r="AY80" s="55">
        <f t="shared" si="10"/>
        <v>-4.6891296789881664E-4</v>
      </c>
      <c r="AZ80" s="55">
        <f t="shared" si="10"/>
        <v>2.7287065075684825E-19</v>
      </c>
      <c r="BA80" s="55">
        <f t="shared" si="10"/>
        <v>2.649229618998527E-19</v>
      </c>
      <c r="BB80" s="55">
        <f t="shared" si="10"/>
        <v>2.572067591260706E-19</v>
      </c>
      <c r="BC80" s="55">
        <f t="shared" si="10"/>
        <v>2.4971530012239862E-19</v>
      </c>
      <c r="BD80" s="55">
        <f t="shared" si="10"/>
        <v>2.4244203895378506E-19</v>
      </c>
    </row>
    <row r="81" spans="1:56">
      <c r="A81" s="75"/>
      <c r="B81" s="15" t="s">
        <v>18</v>
      </c>
      <c r="C81" s="15"/>
      <c r="D81" s="14" t="s">
        <v>39</v>
      </c>
      <c r="E81" s="56">
        <f>+E80</f>
        <v>0</v>
      </c>
      <c r="F81" s="56">
        <f t="shared" ref="F81:BD81" si="11">+E81+F80</f>
        <v>-3.4754020667817929E-2</v>
      </c>
      <c r="G81" s="56">
        <f t="shared" si="11"/>
        <v>-3.9378527009522372E-2</v>
      </c>
      <c r="H81" s="56">
        <f t="shared" si="11"/>
        <v>-4.3782359552625341E-2</v>
      </c>
      <c r="I81" s="56">
        <f t="shared" si="11"/>
        <v>-4.7975154738061368E-2</v>
      </c>
      <c r="J81" s="56">
        <f t="shared" si="11"/>
        <v>-5.1966149618454936E-2</v>
      </c>
      <c r="K81" s="56">
        <f t="shared" si="11"/>
        <v>-5.5764197850132369E-2</v>
      </c>
      <c r="L81" s="56">
        <f t="shared" si="11"/>
        <v>-5.9377785060269105E-2</v>
      </c>
      <c r="M81" s="56">
        <f t="shared" si="11"/>
        <v>-6.2815043613146049E-2</v>
      </c>
      <c r="N81" s="56">
        <f t="shared" si="11"/>
        <v>-6.6083766798581925E-2</v>
      </c>
      <c r="O81" s="56">
        <f t="shared" si="11"/>
        <v>-6.9191422464735447E-2</v>
      </c>
      <c r="P81" s="56">
        <f t="shared" si="11"/>
        <v>-7.2145166116631104E-2</v>
      </c>
      <c r="Q81" s="56">
        <f t="shared" si="11"/>
        <v>-7.4951853500953236E-2</v>
      </c>
      <c r="R81" s="56">
        <f t="shared" si="11"/>
        <v>-7.7618052696874884E-2</v>
      </c>
      <c r="S81" s="56">
        <f t="shared" si="11"/>
        <v>-8.0150055731938175E-2</v>
      </c>
      <c r="T81" s="56">
        <f t="shared" si="11"/>
        <v>-8.2553889741282027E-2</v>
      </c>
      <c r="U81" s="56">
        <f t="shared" si="11"/>
        <v>-8.4835327687818457E-2</v>
      </c>
      <c r="V81" s="56">
        <f t="shared" si="11"/>
        <v>-8.6999898660290675E-2</v>
      </c>
      <c r="W81" s="56">
        <f t="shared" si="11"/>
        <v>-8.9052897765502986E-2</v>
      </c>
      <c r="X81" s="56">
        <f t="shared" si="11"/>
        <v>-9.0999395630393443E-2</v>
      </c>
      <c r="Y81" s="56">
        <f t="shared" si="11"/>
        <v>-9.2844247529024371E-2</v>
      </c>
      <c r="Z81" s="56">
        <f t="shared" si="11"/>
        <v>-9.4592102148992704E-2</v>
      </c>
      <c r="AA81" s="56">
        <f t="shared" si="11"/>
        <v>-9.6247410011209802E-2</v>
      </c>
      <c r="AB81" s="56">
        <f t="shared" si="11"/>
        <v>-9.7814431556469739E-2</v>
      </c>
      <c r="AC81" s="56">
        <f t="shared" si="11"/>
        <v>-9.9297244911713461E-2</v>
      </c>
      <c r="AD81" s="56">
        <f t="shared" si="11"/>
        <v>-0.10069975334840471</v>
      </c>
      <c r="AE81" s="56">
        <f t="shared" si="11"/>
        <v>-0.10202569244495972</v>
      </c>
      <c r="AF81" s="56">
        <f t="shared" si="11"/>
        <v>-0.1032786369647176</v>
      </c>
      <c r="AG81" s="56">
        <f t="shared" si="11"/>
        <v>-0.10446200746049936</v>
      </c>
      <c r="AH81" s="56">
        <f t="shared" si="11"/>
        <v>-0.10557907661638195</v>
      </c>
      <c r="AI81" s="56">
        <f t="shared" si="11"/>
        <v>-0.10680368084567655</v>
      </c>
      <c r="AJ81" s="56">
        <f t="shared" si="11"/>
        <v>-0.10796396792688913</v>
      </c>
      <c r="AK81" s="56">
        <f t="shared" si="11"/>
        <v>-0.10906264561376187</v>
      </c>
      <c r="AL81" s="56">
        <f t="shared" si="11"/>
        <v>-0.1101023184893819</v>
      </c>
      <c r="AM81" s="56">
        <f t="shared" si="11"/>
        <v>-0.11108549167903645</v>
      </c>
      <c r="AN81" s="56">
        <f t="shared" si="11"/>
        <v>-0.11201457443430871</v>
      </c>
      <c r="AO81" s="56">
        <f t="shared" si="11"/>
        <v>-0.11289188359276502</v>
      </c>
      <c r="AP81" s="56">
        <f t="shared" si="11"/>
        <v>-0.11371964691744006</v>
      </c>
      <c r="AQ81" s="56">
        <f t="shared" si="11"/>
        <v>-0.11450000632018704</v>
      </c>
      <c r="AR81" s="56">
        <f t="shared" si="11"/>
        <v>-0.11523502097282512</v>
      </c>
      <c r="AS81" s="56">
        <f t="shared" si="11"/>
        <v>-0.1159266703098856</v>
      </c>
      <c r="AT81" s="56">
        <f t="shared" si="11"/>
        <v>-0.11657685692663224</v>
      </c>
      <c r="AU81" s="56">
        <f t="shared" si="11"/>
        <v>-0.11718740937590888</v>
      </c>
      <c r="AV81" s="56">
        <f t="shared" si="11"/>
        <v>-0.11776008486724948</v>
      </c>
      <c r="AW81" s="56">
        <f t="shared" si="11"/>
        <v>-0.11829657187157129</v>
      </c>
      <c r="AX81" s="56">
        <f t="shared" si="11"/>
        <v>-0.11879849263466141</v>
      </c>
      <c r="AY81" s="56">
        <f t="shared" si="11"/>
        <v>-0.11926740560256023</v>
      </c>
      <c r="AZ81" s="56">
        <f t="shared" si="11"/>
        <v>-0.11926740560256023</v>
      </c>
      <c r="BA81" s="56">
        <f t="shared" si="11"/>
        <v>-0.11926740560256023</v>
      </c>
      <c r="BB81" s="56">
        <f t="shared" si="11"/>
        <v>-0.11926740560256023</v>
      </c>
      <c r="BC81" s="56">
        <f t="shared" si="11"/>
        <v>-0.11926740560256023</v>
      </c>
      <c r="BD81" s="56">
        <f t="shared" si="11"/>
        <v>-0.11926740560256023</v>
      </c>
    </row>
    <row r="82" spans="1:56">
      <c r="A82" s="75"/>
      <c r="B82" s="14"/>
    </row>
    <row r="83" spans="1:56">
      <c r="A83" s="75"/>
      <c r="E83" s="55"/>
    </row>
    <row r="84" spans="1:56">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c r="A86" s="185"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c r="A87" s="185"/>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c r="A88" s="185"/>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c r="A89" s="185"/>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4.25">
      <c r="A90" s="185"/>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4.25">
      <c r="A91" s="185"/>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4.25">
      <c r="A92" s="185"/>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c r="A93" s="185"/>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c r="C94" s="37"/>
    </row>
    <row r="95" spans="1:56" ht="14.25">
      <c r="A95" s="86"/>
      <c r="C95" s="37"/>
    </row>
    <row r="96" spans="1:56" ht="14.25">
      <c r="A96" s="86">
        <v>1</v>
      </c>
      <c r="B96" s="4" t="s">
        <v>328</v>
      </c>
    </row>
    <row r="97" spans="1:3">
      <c r="B97" s="70" t="s">
        <v>152</v>
      </c>
    </row>
    <row r="98" spans="1:3">
      <c r="B98" s="4" t="s">
        <v>312</v>
      </c>
    </row>
    <row r="99" spans="1:3">
      <c r="B99" s="4" t="s">
        <v>329</v>
      </c>
    </row>
    <row r="100" spans="1:3" ht="14.25">
      <c r="A100" s="86">
        <v>2</v>
      </c>
      <c r="B100" s="70" t="s">
        <v>151</v>
      </c>
    </row>
    <row r="105" spans="1:3">
      <c r="C105" s="37"/>
    </row>
    <row r="170" spans="2:2">
      <c r="B170" s="4" t="s">
        <v>195</v>
      </c>
    </row>
    <row r="171" spans="2:2">
      <c r="B171" s="4" t="s">
        <v>194</v>
      </c>
    </row>
    <row r="172" spans="2:2">
      <c r="B172" s="4" t="s">
        <v>313</v>
      </c>
    </row>
    <row r="173" spans="2:2">
      <c r="B173" s="4" t="s">
        <v>155</v>
      </c>
    </row>
    <row r="174" spans="2:2">
      <c r="B174" s="4" t="s">
        <v>156</v>
      </c>
    </row>
    <row r="175" spans="2:2">
      <c r="B175" s="4" t="s">
        <v>157</v>
      </c>
    </row>
    <row r="176" spans="2:2">
      <c r="B176" s="4" t="s">
        <v>158</v>
      </c>
    </row>
    <row r="177" spans="2:2">
      <c r="B177" s="4" t="s">
        <v>159</v>
      </c>
    </row>
    <row r="178" spans="2:2">
      <c r="B178" s="4" t="s">
        <v>160</v>
      </c>
    </row>
    <row r="179" spans="2:2">
      <c r="B179" s="4" t="s">
        <v>161</v>
      </c>
    </row>
    <row r="180" spans="2:2">
      <c r="B180" s="4" t="s">
        <v>162</v>
      </c>
    </row>
    <row r="181" spans="2:2">
      <c r="B181" s="4" t="s">
        <v>163</v>
      </c>
    </row>
    <row r="182" spans="2:2">
      <c r="B182" s="4" t="s">
        <v>196</v>
      </c>
    </row>
    <row r="183" spans="2:2">
      <c r="B183" s="4" t="s">
        <v>164</v>
      </c>
    </row>
    <row r="184" spans="2:2">
      <c r="B184" s="4" t="s">
        <v>165</v>
      </c>
    </row>
    <row r="185" spans="2:2">
      <c r="B185" s="4" t="s">
        <v>166</v>
      </c>
    </row>
    <row r="186" spans="2:2">
      <c r="B186" s="4" t="s">
        <v>167</v>
      </c>
    </row>
    <row r="187" spans="2:2">
      <c r="B187" s="4" t="s">
        <v>168</v>
      </c>
    </row>
    <row r="188" spans="2:2">
      <c r="B188" s="4" t="s">
        <v>169</v>
      </c>
    </row>
    <row r="189" spans="2:2">
      <c r="B189" s="4" t="s">
        <v>170</v>
      </c>
    </row>
    <row r="190" spans="2:2">
      <c r="B190" s="4" t="s">
        <v>171</v>
      </c>
    </row>
    <row r="191" spans="2:2">
      <c r="B191" s="4" t="s">
        <v>172</v>
      </c>
    </row>
    <row r="192" spans="2:2">
      <c r="B192" s="4" t="s">
        <v>197</v>
      </c>
    </row>
    <row r="193" spans="2:2">
      <c r="B193" s="4" t="s">
        <v>198</v>
      </c>
    </row>
    <row r="194" spans="2:2">
      <c r="B194" s="4" t="s">
        <v>173</v>
      </c>
    </row>
    <row r="195" spans="2:2">
      <c r="B195" s="4" t="s">
        <v>174</v>
      </c>
    </row>
    <row r="196" spans="2:2">
      <c r="B196" s="4" t="s">
        <v>175</v>
      </c>
    </row>
    <row r="197" spans="2:2">
      <c r="B197" s="4" t="s">
        <v>176</v>
      </c>
    </row>
    <row r="198" spans="2:2">
      <c r="B198" s="4" t="s">
        <v>177</v>
      </c>
    </row>
    <row r="199" spans="2:2">
      <c r="B199" s="4" t="s">
        <v>178</v>
      </c>
    </row>
    <row r="200" spans="2:2">
      <c r="B200" s="4" t="s">
        <v>179</v>
      </c>
    </row>
    <row r="201" spans="2:2">
      <c r="B201" s="4" t="s">
        <v>180</v>
      </c>
    </row>
    <row r="202" spans="2:2">
      <c r="B202" s="4" t="s">
        <v>181</v>
      </c>
    </row>
    <row r="203" spans="2:2">
      <c r="B203" s="4" t="s">
        <v>182</v>
      </c>
    </row>
    <row r="204" spans="2:2">
      <c r="B204" s="4" t="s">
        <v>183</v>
      </c>
    </row>
    <row r="205" spans="2:2">
      <c r="B205" s="4" t="s">
        <v>184</v>
      </c>
    </row>
    <row r="206" spans="2:2">
      <c r="B206" s="4" t="s">
        <v>185</v>
      </c>
    </row>
    <row r="207" spans="2:2">
      <c r="B207" s="4" t="s">
        <v>186</v>
      </c>
    </row>
    <row r="208" spans="2:2">
      <c r="B208" s="4" t="s">
        <v>187</v>
      </c>
    </row>
    <row r="209" spans="2:2">
      <c r="B209" s="4" t="s">
        <v>188</v>
      </c>
    </row>
    <row r="210" spans="2:2">
      <c r="B210" s="4" t="s">
        <v>189</v>
      </c>
    </row>
    <row r="211" spans="2:2">
      <c r="B211" s="4" t="s">
        <v>190</v>
      </c>
    </row>
    <row r="212" spans="2:2">
      <c r="B212" s="4" t="s">
        <v>191</v>
      </c>
    </row>
    <row r="213" spans="2:2">
      <c r="B213" s="4" t="s">
        <v>192</v>
      </c>
    </row>
    <row r="214" spans="2:2">
      <c r="B214" s="4" t="s">
        <v>193</v>
      </c>
    </row>
  </sheetData>
  <mergeCells count="4">
    <mergeCell ref="A13:A18"/>
    <mergeCell ref="A19:A25"/>
    <mergeCell ref="A65:A76"/>
    <mergeCell ref="A86:A93"/>
  </mergeCells>
  <dataValidations count="2">
    <dataValidation type="list" allowBlank="1" showInputMessage="1" showErrorMessage="1" sqref="B13:B14">
      <formula1>$B$170:$B$214</formula1>
    </dataValidation>
    <dataValidation type="list" allowBlank="1" showInputMessage="1" showErrorMessage="1" sqref="B15: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
  <sheetViews>
    <sheetView workbookViewId="0">
      <selection activeCell="A2" sqref="A2"/>
    </sheetView>
  </sheetViews>
  <sheetFormatPr defaultRowHeight="15"/>
  <cols>
    <col min="1" max="1" width="5.85546875" customWidth="1"/>
    <col min="2" max="2" width="54" customWidth="1"/>
    <col min="3" max="3" width="15" customWidth="1"/>
    <col min="6" max="6" width="12.7109375" bestFit="1" customWidth="1"/>
    <col min="7" max="7" width="13.85546875" bestFit="1" customWidth="1"/>
    <col min="9" max="9" width="11.140625" bestFit="1" customWidth="1"/>
    <col min="10" max="11" width="12.7109375" bestFit="1" customWidth="1"/>
  </cols>
  <sheetData>
    <row r="1" spans="1:7" ht="18.75">
      <c r="A1" s="1" t="s">
        <v>350</v>
      </c>
    </row>
    <row r="2" spans="1:7" ht="21">
      <c r="A2" t="s">
        <v>334</v>
      </c>
    </row>
    <row r="3" spans="1:7">
      <c r="F3" s="137"/>
      <c r="G3" s="13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D59107C5-B401-4A16-BB12-3D243B9D13F0}">
  <ds:schemaRefs>
    <ds:schemaRef ds:uri="http://purl.org/dc/elements/1.1/"/>
    <ds:schemaRef ds:uri="http://schemas.openxmlformats.org/package/2006/metadata/core-properties"/>
    <ds:schemaRef ds:uri="eecedeb9-13b3-4e62-b003-046c92e1668a"/>
    <ds:schemaRef ds:uri="http://purl.org/dc/terms/"/>
    <ds:schemaRef ds:uri="http://schemas.microsoft.com/sharepoint/v3/fields"/>
    <ds:schemaRef ds:uri="http://schemas.microsoft.com/office/2006/documentManagement/types"/>
    <ds:schemaRef ds:uri="http://schemas.microsoft.com/office/2006/metadata/properties"/>
    <ds:schemaRef ds:uri="efb98dbe-6680-48eb-ac67-85b3a61e78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Workings baseline</vt:lpstr>
      <vt:lpstr>Option 1 (Baseline) Hand Fell</vt:lpstr>
      <vt:lpstr>Option 2 Mulcher</vt:lpstr>
      <vt:lpstr>Workings template</vt:lpstr>
      <vt:lpstr>'Option 1 (Baseline) Hand Fell'!Print_Area</vt:lpstr>
      <vt:lpstr>'Option 2 Mulcher'!Print_Area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2015-10-02T14:59:32Z</cp:lastPrinted>
  <dcterms:created xsi:type="dcterms:W3CDTF">2012-02-15T20:11:21Z</dcterms:created>
  <dcterms:modified xsi:type="dcterms:W3CDTF">2017-06-13T12:58:33Z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